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harp\Desktop\_finalSubmission\Software\VHDL\"/>
    </mc:Choice>
  </mc:AlternateContent>
  <xr:revisionPtr revIDLastSave="0" documentId="13_ncr:1_{C8AC5443-A077-474C-BCB0-8318A0B8E926}" xr6:coauthVersionLast="47" xr6:coauthVersionMax="47" xr10:uidLastSave="{00000000-0000-0000-0000-000000000000}"/>
  <bookViews>
    <workbookView xWindow="-110" yWindow="-110" windowWidth="25820" windowHeight="15500" tabRatio="871" firstSheet="8" activeTab="11" xr2:uid="{00000000-000D-0000-FFFF-FFFF00000000}"/>
  </bookViews>
  <sheets>
    <sheet name="Intern" sheetId="1" state="veryHidden" r:id="rId1"/>
    <sheet name="FPGA_pin" sheetId="2888" state="veryHidden" r:id="rId2"/>
    <sheet name="RAW_m_TE0725_REV03" sheetId="2899" state="veryHidden" r:id="rId3"/>
    <sheet name="RAW_m_TE0725_REV02" sheetId="2896" state="veryHidden" r:id="rId4"/>
    <sheet name="RAW_m_TE0725_REV01" sheetId="2893" state="veryHidden" r:id="rId5"/>
    <sheet name="RAW_m_TE0725LP_REV01" sheetId="2890" state="veryHidden" r:id="rId6"/>
    <sheet name="B2B" sheetId="2887" state="veryHidden" r:id="rId7"/>
    <sheet name="history" sheetId="1826" state="veryHidden" r:id="rId8"/>
    <sheet name="Overview, Notes &amp; Disclaimer" sheetId="73" r:id="rId9"/>
    <sheet name="CONN Pin Table" sheetId="1825" state="veryHidden" r:id="rId10"/>
    <sheet name="Module Pin Table" sheetId="2143" r:id="rId11"/>
    <sheet name="Sheet1" sheetId="2900" r:id="rId12"/>
    <sheet name="BOARD Pin Table" sheetId="2038" state="veryHidden" r:id="rId13"/>
    <sheet name="B2B Pin Table" sheetId="189" state="veryHidden" r:id="rId14"/>
    <sheet name="User Manual for boards" sheetId="2050" state="veryHidden" r:id="rId15"/>
    <sheet name="User Manual for modules" sheetId="2657" r:id="rId16"/>
    <sheet name="User Manual" sheetId="3" state="veryHidden" r:id="rId17"/>
  </sheets>
  <definedNames>
    <definedName name="_xlnm._FilterDatabase" localSheetId="13" hidden="1">'B2B Pin Table'!$B$5:$R$7</definedName>
    <definedName name="_xlnm._FilterDatabase" localSheetId="12" hidden="1">'BOARD Pin Table'!$B$5:$K$7</definedName>
    <definedName name="_xlnm._FilterDatabase" localSheetId="9" hidden="1">'CONN Pin Table'!$B$5:$S$7</definedName>
    <definedName name="_xlnm._FilterDatabase" localSheetId="10" hidden="1">'Module Pin Table'!$B$5:$K$7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900" l="1"/>
  <c r="I1" i="2887"/>
  <c r="I2" i="2887"/>
  <c r="H1" i="2887"/>
  <c r="H2" i="2887"/>
  <c r="I3" i="2887"/>
  <c r="H3" i="2887"/>
  <c r="AD47" i="2899"/>
  <c r="AD77" i="2899"/>
  <c r="AD89" i="2899"/>
  <c r="AD101" i="2899"/>
  <c r="AD107" i="2899"/>
  <c r="AC7" i="2899"/>
  <c r="AC8" i="2899"/>
  <c r="AC9" i="2899"/>
  <c r="AC10" i="2899"/>
  <c r="AC11" i="2899"/>
  <c r="AC12" i="2899"/>
  <c r="AC13" i="2899"/>
  <c r="AC14" i="2899"/>
  <c r="AC15" i="2899"/>
  <c r="AC16" i="2899"/>
  <c r="AC17" i="2899"/>
  <c r="AC18" i="2899"/>
  <c r="AC19" i="2899"/>
  <c r="AC20" i="2899"/>
  <c r="AC21" i="2899"/>
  <c r="AC22" i="2899"/>
  <c r="AC23" i="2899"/>
  <c r="AD23" i="2899" s="1"/>
  <c r="AC24" i="2899"/>
  <c r="AC25" i="2899"/>
  <c r="AC26" i="2899"/>
  <c r="AC27" i="2899"/>
  <c r="AC28" i="2899"/>
  <c r="AC29" i="2899"/>
  <c r="AC30" i="2899"/>
  <c r="AC31" i="2899"/>
  <c r="AC32" i="2899"/>
  <c r="AC33" i="2899"/>
  <c r="AC34" i="2899"/>
  <c r="AC35" i="2899"/>
  <c r="AD35" i="2899" s="1"/>
  <c r="AC36" i="2899"/>
  <c r="AD36" i="2899" s="1"/>
  <c r="AC37" i="2899"/>
  <c r="AC38" i="2899"/>
  <c r="AC39" i="2899"/>
  <c r="AC40" i="2899"/>
  <c r="AC41" i="2899"/>
  <c r="AD41" i="2899" s="1"/>
  <c r="AC42" i="2899"/>
  <c r="AD42" i="2899" s="1"/>
  <c r="AC43" i="2899"/>
  <c r="AC44" i="2899"/>
  <c r="AC45" i="2899"/>
  <c r="AC46" i="2899"/>
  <c r="AC47" i="2899"/>
  <c r="AC48" i="2899"/>
  <c r="AC49" i="2899"/>
  <c r="AC50" i="2899"/>
  <c r="AC51" i="2899"/>
  <c r="AC52" i="2899"/>
  <c r="AC53" i="2899"/>
  <c r="AC54" i="2899"/>
  <c r="AC55" i="2899"/>
  <c r="AC56" i="2899"/>
  <c r="AC57" i="2899"/>
  <c r="AC58" i="2899"/>
  <c r="AC59" i="2899"/>
  <c r="AD59" i="2899" s="1"/>
  <c r="AC60" i="2899"/>
  <c r="AC61" i="2899"/>
  <c r="AC62" i="2899"/>
  <c r="AC63" i="2899"/>
  <c r="AC64" i="2899"/>
  <c r="AC65" i="2899"/>
  <c r="AC66" i="2899"/>
  <c r="AC67" i="2899"/>
  <c r="AC68" i="2899"/>
  <c r="AC69" i="2899"/>
  <c r="AC70" i="2899"/>
  <c r="AC71" i="2899"/>
  <c r="AC72" i="2899"/>
  <c r="AC73" i="2899"/>
  <c r="AC74" i="2899"/>
  <c r="AC75" i="2899"/>
  <c r="AC76" i="2899"/>
  <c r="AC77" i="2899"/>
  <c r="AC78" i="2899"/>
  <c r="AC79" i="2899"/>
  <c r="AC80" i="2899"/>
  <c r="AC81" i="2899"/>
  <c r="AC82" i="2899"/>
  <c r="AC83" i="2899"/>
  <c r="AD83" i="2899" s="1"/>
  <c r="AC84" i="2899"/>
  <c r="AD84" i="2899" s="1"/>
  <c r="AC85" i="2899"/>
  <c r="AC86" i="2899"/>
  <c r="AC87" i="2899"/>
  <c r="AC88" i="2899"/>
  <c r="AC89" i="2899"/>
  <c r="AC90" i="2899"/>
  <c r="AC91" i="2899"/>
  <c r="AC92" i="2899"/>
  <c r="AC93" i="2899"/>
  <c r="AC94" i="2899"/>
  <c r="AC95" i="2899"/>
  <c r="AD95" i="2899" s="1"/>
  <c r="AC96" i="2899"/>
  <c r="AC97" i="2899"/>
  <c r="AC98" i="2899"/>
  <c r="AC99" i="2899"/>
  <c r="AC100" i="2899"/>
  <c r="AC101" i="2899"/>
  <c r="AC102" i="2899"/>
  <c r="AC103" i="2899"/>
  <c r="AC104" i="2899"/>
  <c r="AC105" i="2899"/>
  <c r="AC106" i="2899"/>
  <c r="AC107" i="2899"/>
  <c r="AC108" i="2899"/>
  <c r="AC109" i="2899"/>
  <c r="AC110" i="2899"/>
  <c r="AC111" i="2899"/>
  <c r="AC112" i="2899"/>
  <c r="AC113" i="2899"/>
  <c r="AC114" i="2899"/>
  <c r="AC115" i="2899"/>
  <c r="AC116" i="2899"/>
  <c r="AC117" i="2899"/>
  <c r="AC118" i="2899"/>
  <c r="AB7" i="2899"/>
  <c r="AB8" i="2899"/>
  <c r="AD8" i="2899" s="1"/>
  <c r="AB9" i="2899"/>
  <c r="AD9" i="2899" s="1"/>
  <c r="AB10" i="2899"/>
  <c r="AD10" i="2899" s="1"/>
  <c r="AB11" i="2899"/>
  <c r="AD11" i="2899" s="1"/>
  <c r="AB12" i="2899"/>
  <c r="AB13" i="2899"/>
  <c r="AB14" i="2899"/>
  <c r="AD14" i="2899" s="1"/>
  <c r="AB15" i="2899"/>
  <c r="AB16" i="2899"/>
  <c r="AB17" i="2899"/>
  <c r="AD17" i="2899" s="1"/>
  <c r="AB18" i="2899"/>
  <c r="AB19" i="2899"/>
  <c r="AB20" i="2899"/>
  <c r="AB21" i="2899"/>
  <c r="AB22" i="2899"/>
  <c r="AB23" i="2899"/>
  <c r="AB24" i="2899"/>
  <c r="AB25" i="2899"/>
  <c r="AB26" i="2899"/>
  <c r="AD26" i="2899" s="1"/>
  <c r="AB27" i="2899"/>
  <c r="AD27" i="2899" s="1"/>
  <c r="AB28" i="2899"/>
  <c r="AD28" i="2899" s="1"/>
  <c r="AB29" i="2899"/>
  <c r="AD29" i="2899" s="1"/>
  <c r="AB30" i="2899"/>
  <c r="AB31" i="2899"/>
  <c r="AB32" i="2899"/>
  <c r="AD32" i="2899" s="1"/>
  <c r="AB33" i="2899"/>
  <c r="AD33" i="2899" s="1"/>
  <c r="AB34" i="2899"/>
  <c r="AD34" i="2899" s="1"/>
  <c r="AB35" i="2899"/>
  <c r="AB36" i="2899"/>
  <c r="AB37" i="2899"/>
  <c r="AB38" i="2899"/>
  <c r="AB39" i="2899"/>
  <c r="AB40" i="2899"/>
  <c r="AB41" i="2899"/>
  <c r="AB42" i="2899"/>
  <c r="AB43" i="2899"/>
  <c r="AB44" i="2899"/>
  <c r="AB45" i="2899"/>
  <c r="AB46" i="2899"/>
  <c r="AD46" i="2899" s="1"/>
  <c r="AB47" i="2899"/>
  <c r="AB48" i="2899"/>
  <c r="AB49" i="2899"/>
  <c r="AB50" i="2899"/>
  <c r="AD50" i="2899" s="1"/>
  <c r="AB51" i="2899"/>
  <c r="AD51" i="2899" s="1"/>
  <c r="AB52" i="2899"/>
  <c r="AD52" i="2899" s="1"/>
  <c r="AB53" i="2899"/>
  <c r="AD53" i="2899" s="1"/>
  <c r="AB54" i="2899"/>
  <c r="AB55" i="2899"/>
  <c r="AB56" i="2899"/>
  <c r="AB57" i="2899"/>
  <c r="AB58" i="2899"/>
  <c r="AB59" i="2899"/>
  <c r="AB60" i="2899"/>
  <c r="AB61" i="2899"/>
  <c r="AB62" i="2899"/>
  <c r="AB63" i="2899"/>
  <c r="AB64" i="2899"/>
  <c r="AB65" i="2899"/>
  <c r="AD65" i="2899" s="1"/>
  <c r="AB66" i="2899"/>
  <c r="AB67" i="2899"/>
  <c r="AB68" i="2899"/>
  <c r="AD68" i="2899" s="1"/>
  <c r="AB69" i="2899"/>
  <c r="AD69" i="2899" s="1"/>
  <c r="AB70" i="2899"/>
  <c r="AD70" i="2899" s="1"/>
  <c r="AB71" i="2899"/>
  <c r="AD71" i="2899" s="1"/>
  <c r="AB72" i="2899"/>
  <c r="AB73" i="2899"/>
  <c r="AB74" i="2899"/>
  <c r="AD74" i="2899" s="1"/>
  <c r="AB75" i="2899"/>
  <c r="AB76" i="2899"/>
  <c r="AB77" i="2899"/>
  <c r="AB78" i="2899"/>
  <c r="AB79" i="2899"/>
  <c r="AB80" i="2899"/>
  <c r="AB81" i="2899"/>
  <c r="AB82" i="2899"/>
  <c r="AB83" i="2899"/>
  <c r="AB84" i="2899"/>
  <c r="AB85" i="2899"/>
  <c r="AB86" i="2899"/>
  <c r="AD86" i="2899" s="1"/>
  <c r="AB87" i="2899"/>
  <c r="AD87" i="2899" s="1"/>
  <c r="AB88" i="2899"/>
  <c r="AD88" i="2899" s="1"/>
  <c r="AB89" i="2899"/>
  <c r="AB90" i="2899"/>
  <c r="AB91" i="2899"/>
  <c r="AB92" i="2899"/>
  <c r="AD92" i="2899" s="1"/>
  <c r="AB93" i="2899"/>
  <c r="AD93" i="2899" s="1"/>
  <c r="AB94" i="2899"/>
  <c r="AD94" i="2899" s="1"/>
  <c r="AB95" i="2899"/>
  <c r="AB96" i="2899"/>
  <c r="AB97" i="2899"/>
  <c r="AB98" i="2899"/>
  <c r="AB99" i="2899"/>
  <c r="AB100" i="2899"/>
  <c r="AB101" i="2899"/>
  <c r="AB102" i="2899"/>
  <c r="AB103" i="2899"/>
  <c r="AB104" i="2899"/>
  <c r="AB105" i="2899"/>
  <c r="AB106" i="2899"/>
  <c r="AD106" i="2899" s="1"/>
  <c r="AB107" i="2899"/>
  <c r="AB108" i="2899"/>
  <c r="AB109" i="2899"/>
  <c r="AB110" i="2899"/>
  <c r="AD110" i="2899" s="1"/>
  <c r="AB111" i="2899"/>
  <c r="AD111" i="2899" s="1"/>
  <c r="AB112" i="2899"/>
  <c r="AD112" i="2899" s="1"/>
  <c r="AB113" i="2899"/>
  <c r="AD113" i="2899" s="1"/>
  <c r="AB114" i="2899"/>
  <c r="AD114" i="2899" s="1"/>
  <c r="AB115" i="2899"/>
  <c r="AB116" i="2899"/>
  <c r="AB117" i="2899"/>
  <c r="AB118" i="2899"/>
  <c r="AC6" i="2899"/>
  <c r="AD6" i="2899" s="1"/>
  <c r="AB6" i="2899"/>
  <c r="F2" i="2899"/>
  <c r="C6" i="2899"/>
  <c r="C7" i="2899"/>
  <c r="C8" i="2899"/>
  <c r="C9" i="2899"/>
  <c r="C10" i="2899"/>
  <c r="C11" i="2899"/>
  <c r="C12" i="2899"/>
  <c r="C13" i="2899"/>
  <c r="C14" i="2899"/>
  <c r="C15" i="2899"/>
  <c r="C16" i="2899"/>
  <c r="C17" i="2899"/>
  <c r="C18" i="2899"/>
  <c r="C19" i="2899"/>
  <c r="C20" i="2899"/>
  <c r="C21" i="2899"/>
  <c r="C22" i="2899"/>
  <c r="C23" i="2899"/>
  <c r="C24" i="2899"/>
  <c r="C25" i="2899"/>
  <c r="C26" i="2899"/>
  <c r="C27" i="2899"/>
  <c r="C28" i="2899"/>
  <c r="C29" i="2899"/>
  <c r="C30" i="2899"/>
  <c r="C31" i="2899"/>
  <c r="C32" i="2899"/>
  <c r="C33" i="2899"/>
  <c r="C34" i="2899"/>
  <c r="C35" i="2899"/>
  <c r="C36" i="2899"/>
  <c r="C37" i="2899"/>
  <c r="C38" i="2899"/>
  <c r="C39" i="2899"/>
  <c r="C40" i="2899"/>
  <c r="C41" i="2899"/>
  <c r="C42" i="2899"/>
  <c r="C43" i="2899"/>
  <c r="C44" i="2899"/>
  <c r="C45" i="2899"/>
  <c r="C46" i="2899"/>
  <c r="C47" i="2899"/>
  <c r="C48" i="2899"/>
  <c r="C49" i="2899"/>
  <c r="C50" i="2899"/>
  <c r="C51" i="2899"/>
  <c r="C52" i="2899"/>
  <c r="C53" i="2899"/>
  <c r="C54" i="2899"/>
  <c r="C55" i="2899"/>
  <c r="C56" i="2899"/>
  <c r="C57" i="2899"/>
  <c r="C58" i="2899"/>
  <c r="C59" i="2899"/>
  <c r="C60" i="2899"/>
  <c r="C61" i="2899"/>
  <c r="C62" i="2899"/>
  <c r="C63" i="2899"/>
  <c r="C64" i="2899"/>
  <c r="C65" i="2899"/>
  <c r="C66" i="2899"/>
  <c r="C67" i="2899"/>
  <c r="C68" i="2899"/>
  <c r="C69" i="2899"/>
  <c r="C70" i="2899"/>
  <c r="C71" i="2899"/>
  <c r="C72" i="2899"/>
  <c r="C73" i="2899"/>
  <c r="C74" i="2899"/>
  <c r="C75" i="2899"/>
  <c r="C76" i="2899"/>
  <c r="C77" i="2899"/>
  <c r="C78" i="2899"/>
  <c r="C79" i="2899"/>
  <c r="C80" i="2899"/>
  <c r="C81" i="2899"/>
  <c r="C82" i="2899"/>
  <c r="C83" i="2899"/>
  <c r="C84" i="2899"/>
  <c r="C85" i="2899"/>
  <c r="C86" i="2899"/>
  <c r="C87" i="2899"/>
  <c r="C88" i="2899"/>
  <c r="C89" i="2899"/>
  <c r="C90" i="2899"/>
  <c r="C91" i="2899"/>
  <c r="C92" i="2899"/>
  <c r="C93" i="2899"/>
  <c r="C94" i="2899"/>
  <c r="C95" i="2899"/>
  <c r="C96" i="2899"/>
  <c r="C97" i="2899"/>
  <c r="C98" i="2899"/>
  <c r="C99" i="2899"/>
  <c r="C100" i="2899"/>
  <c r="C101" i="2899"/>
  <c r="C102" i="2899"/>
  <c r="C103" i="2899"/>
  <c r="C104" i="2899"/>
  <c r="C105" i="2899"/>
  <c r="C106" i="2899"/>
  <c r="C107" i="2899"/>
  <c r="C108" i="2899"/>
  <c r="C109" i="2899"/>
  <c r="C110" i="2899"/>
  <c r="C111" i="2899"/>
  <c r="C112" i="2899"/>
  <c r="C113" i="2899"/>
  <c r="C114" i="2899"/>
  <c r="C115" i="2899"/>
  <c r="C116" i="2899"/>
  <c r="C117" i="2899"/>
  <c r="C118" i="2899"/>
  <c r="C119" i="2899"/>
  <c r="C120" i="2899"/>
  <c r="C121" i="2899"/>
  <c r="C122" i="2899"/>
  <c r="C123" i="2899"/>
  <c r="C124" i="2899"/>
  <c r="C125" i="2899"/>
  <c r="C126" i="2899"/>
  <c r="C127" i="2899"/>
  <c r="C128" i="2899"/>
  <c r="C129" i="2899"/>
  <c r="C130" i="2899"/>
  <c r="C131" i="2899"/>
  <c r="C132" i="2899"/>
  <c r="C133" i="2899"/>
  <c r="C134" i="2899"/>
  <c r="C135" i="2899"/>
  <c r="C136" i="2899"/>
  <c r="C137" i="2899"/>
  <c r="C138" i="2899"/>
  <c r="C139" i="2899"/>
  <c r="C140" i="2899"/>
  <c r="C141" i="2899"/>
  <c r="C142" i="2899"/>
  <c r="C143" i="2899"/>
  <c r="C144" i="2899"/>
  <c r="C145" i="2899"/>
  <c r="C146" i="2899"/>
  <c r="C147" i="2899"/>
  <c r="C148" i="2899"/>
  <c r="C149" i="2899"/>
  <c r="C150" i="2899"/>
  <c r="C151" i="2899"/>
  <c r="C152" i="2899"/>
  <c r="C153" i="2899"/>
  <c r="C154" i="2899"/>
  <c r="C155" i="2899"/>
  <c r="C156" i="2899"/>
  <c r="C157" i="2899"/>
  <c r="C158" i="2899"/>
  <c r="C159" i="2899"/>
  <c r="C160" i="2899"/>
  <c r="C161" i="2899"/>
  <c r="C162" i="2899"/>
  <c r="C163" i="2899"/>
  <c r="C164" i="2899"/>
  <c r="C165" i="2899"/>
  <c r="C166" i="2899"/>
  <c r="C167" i="2899"/>
  <c r="C168" i="2899"/>
  <c r="C169" i="2899"/>
  <c r="C170" i="2899"/>
  <c r="C171" i="2899"/>
  <c r="C172" i="2899"/>
  <c r="C173" i="2899"/>
  <c r="C174" i="2899"/>
  <c r="C175" i="2899"/>
  <c r="C176" i="2899"/>
  <c r="C177" i="2899"/>
  <c r="C178" i="2899"/>
  <c r="C179" i="2899"/>
  <c r="C180" i="2899"/>
  <c r="C181" i="2899"/>
  <c r="C182" i="2899"/>
  <c r="C183" i="2899"/>
  <c r="C184" i="2899"/>
  <c r="C185" i="2899"/>
  <c r="C186" i="2899"/>
  <c r="C187" i="2899"/>
  <c r="C188" i="2899"/>
  <c r="C189" i="2899"/>
  <c r="C190" i="2899"/>
  <c r="C191" i="2899"/>
  <c r="C192" i="2899"/>
  <c r="C193" i="2899"/>
  <c r="C194" i="2899"/>
  <c r="C195" i="2899"/>
  <c r="C196" i="2899"/>
  <c r="C197" i="2899"/>
  <c r="C198" i="2899"/>
  <c r="C199" i="2899"/>
  <c r="C200" i="2899"/>
  <c r="C201" i="2899"/>
  <c r="C202" i="2899"/>
  <c r="C203" i="2899"/>
  <c r="C204" i="2899"/>
  <c r="C205" i="2899"/>
  <c r="C206" i="2899"/>
  <c r="C207" i="2899"/>
  <c r="C208" i="2899"/>
  <c r="C209" i="2899"/>
  <c r="C210" i="2899"/>
  <c r="C211" i="2899"/>
  <c r="C212" i="2899"/>
  <c r="C213" i="2899"/>
  <c r="C214" i="2899"/>
  <c r="C215" i="2899"/>
  <c r="C216" i="2899"/>
  <c r="C217" i="2899"/>
  <c r="C218" i="2899"/>
  <c r="C219" i="2899"/>
  <c r="C220" i="2899"/>
  <c r="C221" i="2899"/>
  <c r="C222" i="2899"/>
  <c r="C223" i="2899"/>
  <c r="C224" i="2899"/>
  <c r="C225" i="2899"/>
  <c r="C226" i="2899"/>
  <c r="C227" i="2899"/>
  <c r="C228" i="2899"/>
  <c r="C229" i="2899"/>
  <c r="C230" i="2899"/>
  <c r="C231" i="2899"/>
  <c r="C232" i="2899"/>
  <c r="C233" i="2899"/>
  <c r="C234" i="2899"/>
  <c r="C235" i="2899"/>
  <c r="C236" i="2899"/>
  <c r="C237" i="2899"/>
  <c r="C238" i="2899"/>
  <c r="C239" i="2899"/>
  <c r="C240" i="2899"/>
  <c r="C241" i="2899"/>
  <c r="C242" i="2899"/>
  <c r="C243" i="2899"/>
  <c r="C244" i="2899"/>
  <c r="C245" i="2899"/>
  <c r="C246" i="2899"/>
  <c r="C247" i="2899"/>
  <c r="C248" i="2899"/>
  <c r="C249" i="2899"/>
  <c r="C250" i="2899"/>
  <c r="C251" i="2899"/>
  <c r="C252" i="2899"/>
  <c r="C253" i="2899"/>
  <c r="C254" i="2899"/>
  <c r="C255" i="2899"/>
  <c r="C256" i="2899"/>
  <c r="C257" i="2899"/>
  <c r="C258" i="2899"/>
  <c r="C259" i="2899"/>
  <c r="C260" i="2899"/>
  <c r="C261" i="2899"/>
  <c r="C262" i="2899"/>
  <c r="C263" i="2899"/>
  <c r="C264" i="2899"/>
  <c r="C265" i="2899"/>
  <c r="C266" i="2899"/>
  <c r="C267" i="2899"/>
  <c r="C268" i="2899"/>
  <c r="C269" i="2899"/>
  <c r="C270" i="2899"/>
  <c r="C271" i="2899"/>
  <c r="C272" i="2899"/>
  <c r="C273" i="2899"/>
  <c r="C274" i="2899"/>
  <c r="C275" i="2899"/>
  <c r="C276" i="2899"/>
  <c r="C277" i="2899"/>
  <c r="C278" i="2899"/>
  <c r="C279" i="2899"/>
  <c r="C280" i="2899"/>
  <c r="C281" i="2899"/>
  <c r="C282" i="2899"/>
  <c r="C283" i="2899"/>
  <c r="C284" i="2899"/>
  <c r="C285" i="2899"/>
  <c r="C286" i="2899"/>
  <c r="C287" i="2899"/>
  <c r="C288" i="2899"/>
  <c r="C289" i="2899"/>
  <c r="C290" i="2899"/>
  <c r="C291" i="2899"/>
  <c r="C292" i="2899"/>
  <c r="C293" i="2899"/>
  <c r="C294" i="2899"/>
  <c r="C295" i="2899"/>
  <c r="C296" i="2899"/>
  <c r="C297" i="2899"/>
  <c r="C298" i="2899"/>
  <c r="C299" i="2899"/>
  <c r="C300" i="2899"/>
  <c r="C301" i="2899"/>
  <c r="C302" i="2899"/>
  <c r="C303" i="2899"/>
  <c r="C304" i="2899"/>
  <c r="C305" i="2899"/>
  <c r="C306" i="2899"/>
  <c r="C307" i="2899"/>
  <c r="C308" i="2899"/>
  <c r="C309" i="2899"/>
  <c r="C310" i="2899"/>
  <c r="C311" i="2899"/>
  <c r="C312" i="2899"/>
  <c r="C313" i="2899"/>
  <c r="C314" i="2899"/>
  <c r="C315" i="2899"/>
  <c r="C316" i="2899"/>
  <c r="C317" i="2899"/>
  <c r="C318" i="2899"/>
  <c r="C319" i="2899"/>
  <c r="C320" i="2899"/>
  <c r="C321" i="2899"/>
  <c r="C322" i="2899"/>
  <c r="C323" i="2899"/>
  <c r="C324" i="2899"/>
  <c r="C325" i="2899"/>
  <c r="C326" i="2899"/>
  <c r="C327" i="2899"/>
  <c r="C328" i="2899"/>
  <c r="C329" i="2899"/>
  <c r="C330" i="2899"/>
  <c r="C331" i="2899"/>
  <c r="C332" i="2899"/>
  <c r="C333" i="2899"/>
  <c r="C334" i="2899"/>
  <c r="C335" i="2899"/>
  <c r="C336" i="2899"/>
  <c r="C337" i="2899"/>
  <c r="C338" i="2899"/>
  <c r="C339" i="2899"/>
  <c r="C340" i="2899"/>
  <c r="C341" i="2899"/>
  <c r="C342" i="2899"/>
  <c r="C343" i="2899"/>
  <c r="C344" i="2899"/>
  <c r="C345" i="2899"/>
  <c r="C346" i="2899"/>
  <c r="C347" i="2899"/>
  <c r="C348" i="2899"/>
  <c r="C349" i="2899"/>
  <c r="C350" i="2899"/>
  <c r="C351" i="2899"/>
  <c r="C352" i="2899"/>
  <c r="C353" i="2899"/>
  <c r="C354" i="2899"/>
  <c r="C355" i="2899"/>
  <c r="C356" i="2899"/>
  <c r="C357" i="2899"/>
  <c r="C358" i="2899"/>
  <c r="C359" i="2899"/>
  <c r="C360" i="2899"/>
  <c r="C361" i="2899"/>
  <c r="C362" i="2899"/>
  <c r="C363" i="2899"/>
  <c r="C364" i="2899"/>
  <c r="C365" i="2899"/>
  <c r="C366" i="2899"/>
  <c r="C367" i="2899"/>
  <c r="C368" i="2899"/>
  <c r="C369" i="2899"/>
  <c r="C370" i="2899"/>
  <c r="C371" i="2899"/>
  <c r="C372" i="2899"/>
  <c r="C373" i="2899"/>
  <c r="C374" i="2899"/>
  <c r="C375" i="2899"/>
  <c r="C376" i="2899"/>
  <c r="C377" i="2899"/>
  <c r="C378" i="2899"/>
  <c r="C379" i="2899"/>
  <c r="C380" i="2899"/>
  <c r="C381" i="2899"/>
  <c r="C382" i="2899"/>
  <c r="C383" i="2899"/>
  <c r="C384" i="2899"/>
  <c r="C385" i="2899"/>
  <c r="C386" i="2899"/>
  <c r="C387" i="2899"/>
  <c r="C388" i="2899"/>
  <c r="C389" i="2899"/>
  <c r="C390" i="2899"/>
  <c r="C391" i="2899"/>
  <c r="C392" i="2899"/>
  <c r="C393" i="2899"/>
  <c r="C394" i="2899"/>
  <c r="C395" i="2899"/>
  <c r="C396" i="2899"/>
  <c r="C397" i="2899"/>
  <c r="C398" i="2899"/>
  <c r="C399" i="2899"/>
  <c r="C400" i="2899"/>
  <c r="C401" i="2899"/>
  <c r="C402" i="2899"/>
  <c r="C403" i="2899"/>
  <c r="C404" i="2899"/>
  <c r="C405" i="2899"/>
  <c r="C406" i="2899"/>
  <c r="C407" i="2899"/>
  <c r="C408" i="2899"/>
  <c r="C409" i="2899"/>
  <c r="C410" i="2899"/>
  <c r="C411" i="2899"/>
  <c r="C412" i="2899"/>
  <c r="C413" i="2899"/>
  <c r="C414" i="2899"/>
  <c r="C415" i="2899"/>
  <c r="C416" i="2899"/>
  <c r="C417" i="2899"/>
  <c r="C418" i="2899"/>
  <c r="C419" i="2899"/>
  <c r="C420" i="2899"/>
  <c r="C421" i="2899"/>
  <c r="C422" i="2899"/>
  <c r="C423" i="2899"/>
  <c r="C424" i="2899"/>
  <c r="C425" i="2899"/>
  <c r="C426" i="2899"/>
  <c r="C427" i="2899"/>
  <c r="C428" i="2899"/>
  <c r="C429" i="2899"/>
  <c r="C430" i="2899"/>
  <c r="C431" i="2899"/>
  <c r="C432" i="2899"/>
  <c r="C433" i="2899"/>
  <c r="C434" i="2899"/>
  <c r="C435" i="2899"/>
  <c r="C436" i="2899"/>
  <c r="C437" i="2899"/>
  <c r="C438" i="2899"/>
  <c r="C439" i="2899"/>
  <c r="C440" i="2899"/>
  <c r="C441" i="2899"/>
  <c r="C442" i="2899"/>
  <c r="C443" i="2899"/>
  <c r="C444" i="2899"/>
  <c r="C445" i="2899"/>
  <c r="C446" i="2899"/>
  <c r="C447" i="2899"/>
  <c r="C448" i="2899"/>
  <c r="C449" i="2899"/>
  <c r="C450" i="2899"/>
  <c r="C451" i="2899"/>
  <c r="C452" i="2899"/>
  <c r="C453" i="2899"/>
  <c r="C454" i="2899"/>
  <c r="C455" i="2899"/>
  <c r="C456" i="2899"/>
  <c r="C457" i="2899"/>
  <c r="C458" i="2899"/>
  <c r="C459" i="2899"/>
  <c r="C460" i="2899"/>
  <c r="C461" i="2899"/>
  <c r="C462" i="2899"/>
  <c r="C463" i="2899"/>
  <c r="C464" i="2899"/>
  <c r="C465" i="2899"/>
  <c r="C466" i="2899"/>
  <c r="C467" i="2899"/>
  <c r="C468" i="2899"/>
  <c r="C469" i="2899"/>
  <c r="C470" i="2899"/>
  <c r="C471" i="2899"/>
  <c r="C472" i="2899"/>
  <c r="C473" i="2899"/>
  <c r="C474" i="2899"/>
  <c r="C475" i="2899"/>
  <c r="C476" i="2899"/>
  <c r="C477" i="2899"/>
  <c r="C478" i="2899"/>
  <c r="C479" i="2899"/>
  <c r="C480" i="2899"/>
  <c r="C481" i="2899"/>
  <c r="C482" i="2899"/>
  <c r="C483" i="2899"/>
  <c r="C484" i="2899"/>
  <c r="C485" i="2899"/>
  <c r="C486" i="2899"/>
  <c r="C487" i="2899"/>
  <c r="C488" i="2899"/>
  <c r="C489" i="2899"/>
  <c r="C490" i="2899"/>
  <c r="C491" i="2899"/>
  <c r="C492" i="2899"/>
  <c r="C493" i="2899"/>
  <c r="C494" i="2899"/>
  <c r="C495" i="2899"/>
  <c r="C496" i="2899"/>
  <c r="C497" i="2899"/>
  <c r="C498" i="2899"/>
  <c r="C499" i="2899"/>
  <c r="C500" i="2899"/>
  <c r="C501" i="2899"/>
  <c r="C502" i="2899"/>
  <c r="C503" i="2899"/>
  <c r="C504" i="2899"/>
  <c r="C505" i="2899"/>
  <c r="C506" i="2899"/>
  <c r="C507" i="2899"/>
  <c r="C508" i="2899"/>
  <c r="C509" i="2899"/>
  <c r="C510" i="2899"/>
  <c r="C511" i="2899"/>
  <c r="C512" i="2899"/>
  <c r="C513" i="2899"/>
  <c r="C514" i="2899"/>
  <c r="C515" i="2899"/>
  <c r="C516" i="2899"/>
  <c r="C517" i="2899"/>
  <c r="C518" i="2899"/>
  <c r="C519" i="2899"/>
  <c r="C520" i="2899"/>
  <c r="C521" i="2899"/>
  <c r="C522" i="2899"/>
  <c r="C523" i="2899"/>
  <c r="C524" i="2899"/>
  <c r="C525" i="2899"/>
  <c r="C526" i="2899"/>
  <c r="C527" i="2899"/>
  <c r="C528" i="2899"/>
  <c r="C529" i="2899"/>
  <c r="C530" i="2899"/>
  <c r="C531" i="2899"/>
  <c r="C532" i="2899"/>
  <c r="C533" i="2899"/>
  <c r="C534" i="2899"/>
  <c r="C535" i="2899"/>
  <c r="C536" i="2899"/>
  <c r="C537" i="2899"/>
  <c r="C538" i="2899"/>
  <c r="C539" i="2899"/>
  <c r="C540" i="2899"/>
  <c r="C541" i="2899"/>
  <c r="C542" i="2899"/>
  <c r="C543" i="2899"/>
  <c r="C544" i="2899"/>
  <c r="C545" i="2899"/>
  <c r="C546" i="2899"/>
  <c r="C547" i="2899"/>
  <c r="C548" i="2899"/>
  <c r="C549" i="2899"/>
  <c r="C550" i="2899"/>
  <c r="C551" i="2899"/>
  <c r="C552" i="2899"/>
  <c r="C553" i="2899"/>
  <c r="C554" i="2899"/>
  <c r="C555" i="2899"/>
  <c r="C556" i="2899"/>
  <c r="C557" i="2899"/>
  <c r="C558" i="2899"/>
  <c r="C559" i="2899"/>
  <c r="C560" i="2899"/>
  <c r="C561" i="2899"/>
  <c r="C562" i="2899"/>
  <c r="C563" i="2899"/>
  <c r="C564" i="2899"/>
  <c r="C565" i="2899"/>
  <c r="C566" i="2899"/>
  <c r="C567" i="2899"/>
  <c r="C568" i="2899"/>
  <c r="C569" i="2899"/>
  <c r="C570" i="2899"/>
  <c r="C571" i="2899"/>
  <c r="C572" i="2899"/>
  <c r="C573" i="2899"/>
  <c r="C574" i="2899"/>
  <c r="C575" i="2899"/>
  <c r="C576" i="2899"/>
  <c r="C577" i="2899"/>
  <c r="C578" i="2899"/>
  <c r="C579" i="2899"/>
  <c r="C580" i="2899"/>
  <c r="C581" i="2899"/>
  <c r="C582" i="2899"/>
  <c r="C583" i="2899"/>
  <c r="C584" i="2899"/>
  <c r="C585" i="2899"/>
  <c r="C586" i="2899"/>
  <c r="C587" i="2899"/>
  <c r="C588" i="2899"/>
  <c r="C589" i="2899"/>
  <c r="C590" i="2899"/>
  <c r="C591" i="2899"/>
  <c r="C592" i="2899"/>
  <c r="C593" i="2899"/>
  <c r="C594" i="2899"/>
  <c r="C595" i="2899"/>
  <c r="C596" i="2899"/>
  <c r="C597" i="2899"/>
  <c r="C598" i="2899"/>
  <c r="C599" i="2899"/>
  <c r="C600" i="2899"/>
  <c r="C601" i="2899"/>
  <c r="C602" i="2899"/>
  <c r="C603" i="2899"/>
  <c r="C604" i="2899"/>
  <c r="C605" i="2899"/>
  <c r="C606" i="2899"/>
  <c r="C607" i="2899"/>
  <c r="C608" i="2899"/>
  <c r="C609" i="2899"/>
  <c r="C610" i="2899"/>
  <c r="C611" i="2899"/>
  <c r="C612" i="2899"/>
  <c r="C613" i="2899"/>
  <c r="C614" i="2899"/>
  <c r="C615" i="2899"/>
  <c r="C616" i="2899"/>
  <c r="C617" i="2899"/>
  <c r="C618" i="2899"/>
  <c r="C619" i="2899"/>
  <c r="C620" i="2899"/>
  <c r="C621" i="2899"/>
  <c r="C622" i="2899"/>
  <c r="C623" i="2899"/>
  <c r="C624" i="2899"/>
  <c r="C625" i="2899"/>
  <c r="C626" i="2899"/>
  <c r="C627" i="2899"/>
  <c r="C628" i="2899"/>
  <c r="C629" i="2899"/>
  <c r="C630" i="2899"/>
  <c r="C631" i="2899"/>
  <c r="C632" i="2899"/>
  <c r="C633" i="2899"/>
  <c r="C634" i="2899"/>
  <c r="C635" i="2899"/>
  <c r="C636" i="2899"/>
  <c r="C637" i="2899"/>
  <c r="C638" i="2899"/>
  <c r="C639" i="2899"/>
  <c r="C640" i="2899"/>
  <c r="C641" i="2899"/>
  <c r="C642" i="2899"/>
  <c r="C643" i="2899"/>
  <c r="C644" i="2899"/>
  <c r="C645" i="2899"/>
  <c r="C646" i="2899"/>
  <c r="C647" i="2899"/>
  <c r="C648" i="2899"/>
  <c r="C649" i="2899"/>
  <c r="C650" i="2899"/>
  <c r="C651" i="2899"/>
  <c r="C652" i="2899"/>
  <c r="C653" i="2899"/>
  <c r="C654" i="2899"/>
  <c r="C655" i="2899"/>
  <c r="C656" i="2899"/>
  <c r="C657" i="2899"/>
  <c r="C658" i="2899"/>
  <c r="C659" i="2899"/>
  <c r="C660" i="2899"/>
  <c r="C661" i="2899"/>
  <c r="C662" i="2899"/>
  <c r="C663" i="2899"/>
  <c r="C664" i="2899"/>
  <c r="C665" i="2899"/>
  <c r="C666" i="2899"/>
  <c r="C667" i="2899"/>
  <c r="C668" i="2899"/>
  <c r="C669" i="2899"/>
  <c r="C670" i="2899"/>
  <c r="C671" i="2899"/>
  <c r="C672" i="2899"/>
  <c r="C673" i="2899"/>
  <c r="C674" i="2899"/>
  <c r="C675" i="2899"/>
  <c r="C676" i="2899"/>
  <c r="C677" i="2899"/>
  <c r="C678" i="2899"/>
  <c r="C679" i="2899"/>
  <c r="C680" i="2899"/>
  <c r="C681" i="2899"/>
  <c r="C682" i="2899"/>
  <c r="C683" i="2899"/>
  <c r="C684" i="2899"/>
  <c r="C685" i="2899"/>
  <c r="C686" i="2899"/>
  <c r="C687" i="2899"/>
  <c r="C688" i="2899"/>
  <c r="C689" i="2899"/>
  <c r="C690" i="2899"/>
  <c r="C691" i="2899"/>
  <c r="C692" i="2899"/>
  <c r="C693" i="2899"/>
  <c r="C694" i="2899"/>
  <c r="C695" i="2899"/>
  <c r="C696" i="2899"/>
  <c r="C697" i="2899"/>
  <c r="C698" i="2899"/>
  <c r="C699" i="2899"/>
  <c r="C700" i="2899"/>
  <c r="C701" i="2899"/>
  <c r="C702" i="2899"/>
  <c r="C703" i="2899"/>
  <c r="C704" i="2899"/>
  <c r="C705" i="2899"/>
  <c r="C706" i="2899"/>
  <c r="C707" i="2899"/>
  <c r="C708" i="2899"/>
  <c r="C709" i="2899"/>
  <c r="C710" i="2899"/>
  <c r="C711" i="2899"/>
  <c r="C712" i="2899"/>
  <c r="C713" i="2899"/>
  <c r="C714" i="2899"/>
  <c r="C715" i="2899"/>
  <c r="C716" i="2899"/>
  <c r="C717" i="2899"/>
  <c r="C718" i="2899"/>
  <c r="C719" i="2899"/>
  <c r="C720" i="2899"/>
  <c r="C721" i="2899"/>
  <c r="C722" i="2899"/>
  <c r="C723" i="2899"/>
  <c r="C724" i="2899"/>
  <c r="C725" i="2899"/>
  <c r="C726" i="2899"/>
  <c r="C727" i="2899"/>
  <c r="C728" i="2899"/>
  <c r="C729" i="2899"/>
  <c r="C730" i="2899"/>
  <c r="C731" i="2899"/>
  <c r="C732" i="2899"/>
  <c r="C733" i="2899"/>
  <c r="C734" i="2899"/>
  <c r="C735" i="2899"/>
  <c r="C736" i="2899"/>
  <c r="C737" i="2899"/>
  <c r="C738" i="2899"/>
  <c r="C739" i="2899"/>
  <c r="C740" i="2899"/>
  <c r="C741" i="2899"/>
  <c r="C742" i="2899"/>
  <c r="C743" i="2899"/>
  <c r="C744" i="2899"/>
  <c r="C745" i="2899"/>
  <c r="C746" i="2899"/>
  <c r="C747" i="2899"/>
  <c r="C748" i="2899"/>
  <c r="C749" i="2899"/>
  <c r="C750" i="2899"/>
  <c r="C751" i="2899"/>
  <c r="C752" i="2899"/>
  <c r="C753" i="2899"/>
  <c r="C754" i="2899"/>
  <c r="C755" i="2899"/>
  <c r="C756" i="2899"/>
  <c r="C757" i="2899"/>
  <c r="C758" i="2899"/>
  <c r="C759" i="2899"/>
  <c r="C760" i="2899"/>
  <c r="C761" i="2899"/>
  <c r="C762" i="2899"/>
  <c r="C763" i="2899"/>
  <c r="C764" i="2899"/>
  <c r="C765" i="2899"/>
  <c r="C766" i="2899"/>
  <c r="C767" i="2899"/>
  <c r="C768" i="2899"/>
  <c r="C769" i="2899"/>
  <c r="C770" i="2899"/>
  <c r="C771" i="2899"/>
  <c r="C772" i="2899"/>
  <c r="C773" i="2899"/>
  <c r="C774" i="2899"/>
  <c r="C775" i="2899"/>
  <c r="C776" i="2899"/>
  <c r="C777" i="2899"/>
  <c r="C778" i="2899"/>
  <c r="C779" i="2899"/>
  <c r="C780" i="2899"/>
  <c r="C781" i="2899"/>
  <c r="C782" i="2899"/>
  <c r="C783" i="2899"/>
  <c r="C784" i="2899"/>
  <c r="C785" i="2899"/>
  <c r="C786" i="2899"/>
  <c r="C787" i="2899"/>
  <c r="C788" i="2899"/>
  <c r="C789" i="2899"/>
  <c r="C790" i="2899"/>
  <c r="C791" i="2899"/>
  <c r="C792" i="2899"/>
  <c r="C793" i="2899"/>
  <c r="C794" i="2899"/>
  <c r="C795" i="2899"/>
  <c r="C796" i="2899"/>
  <c r="C797" i="2899"/>
  <c r="C798" i="2899"/>
  <c r="C799" i="2899"/>
  <c r="C800" i="2899"/>
  <c r="C801" i="2899"/>
  <c r="C802" i="2899"/>
  <c r="C803" i="2899"/>
  <c r="C804" i="2899"/>
  <c r="C805" i="2899"/>
  <c r="C806" i="2899"/>
  <c r="C807" i="2899"/>
  <c r="C808" i="2899"/>
  <c r="C809" i="2899"/>
  <c r="C810" i="2899"/>
  <c r="C811" i="2899"/>
  <c r="C812" i="2899"/>
  <c r="C813" i="2899"/>
  <c r="C814" i="2899"/>
  <c r="C815" i="2899"/>
  <c r="C816" i="2899"/>
  <c r="C817" i="2899"/>
  <c r="C818" i="2899"/>
  <c r="C819" i="2899"/>
  <c r="C820" i="2899"/>
  <c r="C821" i="2899"/>
  <c r="C822" i="2899"/>
  <c r="C823" i="2899"/>
  <c r="C824" i="2899"/>
  <c r="C825" i="2899"/>
  <c r="C826" i="2899"/>
  <c r="C827" i="2899"/>
  <c r="C828" i="2899"/>
  <c r="C829" i="2899"/>
  <c r="C830" i="2899"/>
  <c r="C831" i="2899"/>
  <c r="C832" i="2899"/>
  <c r="C833" i="2899"/>
  <c r="C834" i="2899"/>
  <c r="C835" i="2899"/>
  <c r="C836" i="2899"/>
  <c r="C837" i="2899"/>
  <c r="C838" i="2899"/>
  <c r="C839" i="2899"/>
  <c r="C840" i="2899"/>
  <c r="C841" i="2899"/>
  <c r="C842" i="2899"/>
  <c r="C843" i="2899"/>
  <c r="C844" i="2899"/>
  <c r="C845" i="2899"/>
  <c r="C846" i="2899"/>
  <c r="C847" i="2899"/>
  <c r="C848" i="2899"/>
  <c r="C849" i="2899"/>
  <c r="C850" i="2899"/>
  <c r="C851" i="2899"/>
  <c r="C852" i="2899"/>
  <c r="C853" i="2899"/>
  <c r="C854" i="2899"/>
  <c r="C855" i="2899"/>
  <c r="C856" i="2899"/>
  <c r="B6" i="2899"/>
  <c r="B7" i="2899"/>
  <c r="B8" i="2899"/>
  <c r="B9" i="2899"/>
  <c r="B10" i="2899"/>
  <c r="B11" i="2899"/>
  <c r="B12" i="2899"/>
  <c r="B13" i="2899"/>
  <c r="B14" i="2899"/>
  <c r="B15" i="2899"/>
  <c r="B16" i="2899"/>
  <c r="B17" i="2899"/>
  <c r="B18" i="2899"/>
  <c r="B19" i="2899"/>
  <c r="B20" i="2899"/>
  <c r="B21" i="2899"/>
  <c r="B22" i="2899"/>
  <c r="B23" i="2899"/>
  <c r="B24" i="2899"/>
  <c r="B25" i="2899"/>
  <c r="B26" i="2899"/>
  <c r="B27" i="2899"/>
  <c r="B28" i="2899"/>
  <c r="B29" i="2899"/>
  <c r="B30" i="2899"/>
  <c r="B31" i="2899"/>
  <c r="B32" i="2899"/>
  <c r="B33" i="2899"/>
  <c r="B34" i="2899"/>
  <c r="B35" i="2899"/>
  <c r="B36" i="2899"/>
  <c r="B37" i="2899"/>
  <c r="B38" i="2899"/>
  <c r="B39" i="2899"/>
  <c r="B40" i="2899"/>
  <c r="B41" i="2899"/>
  <c r="B42" i="2899"/>
  <c r="B43" i="2899"/>
  <c r="B44" i="2899"/>
  <c r="B45" i="2899"/>
  <c r="B46" i="2899"/>
  <c r="B47" i="2899"/>
  <c r="B48" i="2899"/>
  <c r="B49" i="2899"/>
  <c r="B50" i="2899"/>
  <c r="B51" i="2899"/>
  <c r="B52" i="2899"/>
  <c r="B53" i="2899"/>
  <c r="B54" i="2899"/>
  <c r="B55" i="2899"/>
  <c r="B56" i="2899"/>
  <c r="B57" i="2899"/>
  <c r="B58" i="2899"/>
  <c r="B59" i="2899"/>
  <c r="B60" i="2899"/>
  <c r="B61" i="2899"/>
  <c r="B62" i="2899"/>
  <c r="B63" i="2899"/>
  <c r="B64" i="2899"/>
  <c r="B65" i="2899"/>
  <c r="B66" i="2899"/>
  <c r="B67" i="2899"/>
  <c r="B68" i="2899"/>
  <c r="B69" i="2899"/>
  <c r="B70" i="2899"/>
  <c r="B71" i="2899"/>
  <c r="B72" i="2899"/>
  <c r="B73" i="2899"/>
  <c r="B74" i="2899"/>
  <c r="B75" i="2899"/>
  <c r="B76" i="2899"/>
  <c r="B77" i="2899"/>
  <c r="B78" i="2899"/>
  <c r="B79" i="2899"/>
  <c r="B80" i="2899"/>
  <c r="B81" i="2899"/>
  <c r="B82" i="2899"/>
  <c r="B83" i="2899"/>
  <c r="B84" i="2899"/>
  <c r="B85" i="2899"/>
  <c r="B86" i="2899"/>
  <c r="B87" i="2899"/>
  <c r="B88" i="2899"/>
  <c r="B89" i="2899"/>
  <c r="B90" i="2899"/>
  <c r="B91" i="2899"/>
  <c r="B92" i="2899"/>
  <c r="B93" i="2899"/>
  <c r="B94" i="2899"/>
  <c r="B95" i="2899"/>
  <c r="B96" i="2899"/>
  <c r="B97" i="2899"/>
  <c r="B98" i="2899"/>
  <c r="B99" i="2899"/>
  <c r="B100" i="2899"/>
  <c r="B101" i="2899"/>
  <c r="B102" i="2899"/>
  <c r="B103" i="2899"/>
  <c r="B104" i="2899"/>
  <c r="B105" i="2899"/>
  <c r="B106" i="2899"/>
  <c r="B107" i="2899"/>
  <c r="B108" i="2899"/>
  <c r="B109" i="2899"/>
  <c r="B110" i="2899"/>
  <c r="B111" i="2899"/>
  <c r="B112" i="2899"/>
  <c r="B113" i="2899"/>
  <c r="B114" i="2899"/>
  <c r="B115" i="2899"/>
  <c r="B116" i="2899"/>
  <c r="B117" i="2899"/>
  <c r="B118" i="2899"/>
  <c r="B119" i="2899"/>
  <c r="B120" i="2899"/>
  <c r="B121" i="2899"/>
  <c r="B122" i="2899"/>
  <c r="B123" i="2899"/>
  <c r="B124" i="2899"/>
  <c r="B125" i="2899"/>
  <c r="B126" i="2899"/>
  <c r="B127" i="2899"/>
  <c r="B128" i="2899"/>
  <c r="B129" i="2899"/>
  <c r="B130" i="2899"/>
  <c r="B131" i="2899"/>
  <c r="B132" i="2899"/>
  <c r="B133" i="2899"/>
  <c r="B134" i="2899"/>
  <c r="B135" i="2899"/>
  <c r="B136" i="2899"/>
  <c r="B137" i="2899"/>
  <c r="B138" i="2899"/>
  <c r="B139" i="2899"/>
  <c r="B140" i="2899"/>
  <c r="B141" i="2899"/>
  <c r="B142" i="2899"/>
  <c r="B143" i="2899"/>
  <c r="B144" i="2899"/>
  <c r="B145" i="2899"/>
  <c r="B146" i="2899"/>
  <c r="B147" i="2899"/>
  <c r="B148" i="2899"/>
  <c r="B149" i="2899"/>
  <c r="B150" i="2899"/>
  <c r="B151" i="2899"/>
  <c r="B152" i="2899"/>
  <c r="B153" i="2899"/>
  <c r="B154" i="2899"/>
  <c r="B155" i="2899"/>
  <c r="B156" i="2899"/>
  <c r="B157" i="2899"/>
  <c r="B158" i="2899"/>
  <c r="B159" i="2899"/>
  <c r="B160" i="2899"/>
  <c r="B161" i="2899"/>
  <c r="B162" i="2899"/>
  <c r="B163" i="2899"/>
  <c r="B164" i="2899"/>
  <c r="B165" i="2899"/>
  <c r="B166" i="2899"/>
  <c r="B167" i="2899"/>
  <c r="B168" i="2899"/>
  <c r="B169" i="2899"/>
  <c r="B170" i="2899"/>
  <c r="B171" i="2899"/>
  <c r="B172" i="2899"/>
  <c r="B173" i="2899"/>
  <c r="B174" i="2899"/>
  <c r="B175" i="2899"/>
  <c r="B176" i="2899"/>
  <c r="B177" i="2899"/>
  <c r="B178" i="2899"/>
  <c r="B179" i="2899"/>
  <c r="B180" i="2899"/>
  <c r="B181" i="2899"/>
  <c r="B182" i="2899"/>
  <c r="B183" i="2899"/>
  <c r="B184" i="2899"/>
  <c r="B185" i="2899"/>
  <c r="B186" i="2899"/>
  <c r="B187" i="2899"/>
  <c r="B188" i="2899"/>
  <c r="B189" i="2899"/>
  <c r="B190" i="2899"/>
  <c r="B191" i="2899"/>
  <c r="B192" i="2899"/>
  <c r="B193" i="2899"/>
  <c r="B194" i="2899"/>
  <c r="B195" i="2899"/>
  <c r="B196" i="2899"/>
  <c r="B197" i="2899"/>
  <c r="B198" i="2899"/>
  <c r="B199" i="2899"/>
  <c r="B200" i="2899"/>
  <c r="B201" i="2899"/>
  <c r="B202" i="2899"/>
  <c r="B203" i="2899"/>
  <c r="B204" i="2899"/>
  <c r="B205" i="2899"/>
  <c r="B206" i="2899"/>
  <c r="B207" i="2899"/>
  <c r="B208" i="2899"/>
  <c r="B209" i="2899"/>
  <c r="B210" i="2899"/>
  <c r="B211" i="2899"/>
  <c r="B212" i="2899"/>
  <c r="B213" i="2899"/>
  <c r="B214" i="2899"/>
  <c r="B215" i="2899"/>
  <c r="B216" i="2899"/>
  <c r="B217" i="2899"/>
  <c r="B218" i="2899"/>
  <c r="B219" i="2899"/>
  <c r="B220" i="2899"/>
  <c r="B221" i="2899"/>
  <c r="B222" i="2899"/>
  <c r="B223" i="2899"/>
  <c r="B224" i="2899"/>
  <c r="B225" i="2899"/>
  <c r="B226" i="2899"/>
  <c r="B227" i="2899"/>
  <c r="B228" i="2899"/>
  <c r="B229" i="2899"/>
  <c r="B230" i="2899"/>
  <c r="B231" i="2899"/>
  <c r="B232" i="2899"/>
  <c r="B233" i="2899"/>
  <c r="B234" i="2899"/>
  <c r="B235" i="2899"/>
  <c r="B236" i="2899"/>
  <c r="B237" i="2899"/>
  <c r="B238" i="2899"/>
  <c r="B239" i="2899"/>
  <c r="B240" i="2899"/>
  <c r="B241" i="2899"/>
  <c r="B242" i="2899"/>
  <c r="B243" i="2899"/>
  <c r="B244" i="2899"/>
  <c r="B245" i="2899"/>
  <c r="B246" i="2899"/>
  <c r="B247" i="2899"/>
  <c r="B248" i="2899"/>
  <c r="B249" i="2899"/>
  <c r="B250" i="2899"/>
  <c r="B251" i="2899"/>
  <c r="B252" i="2899"/>
  <c r="B253" i="2899"/>
  <c r="B254" i="2899"/>
  <c r="B255" i="2899"/>
  <c r="B256" i="2899"/>
  <c r="B257" i="2899"/>
  <c r="B258" i="2899"/>
  <c r="B259" i="2899"/>
  <c r="B260" i="2899"/>
  <c r="B261" i="2899"/>
  <c r="B262" i="2899"/>
  <c r="B263" i="2899"/>
  <c r="B264" i="2899"/>
  <c r="B265" i="2899"/>
  <c r="B266" i="2899"/>
  <c r="B267" i="2899"/>
  <c r="B268" i="2899"/>
  <c r="B269" i="2899"/>
  <c r="B270" i="2899"/>
  <c r="B271" i="2899"/>
  <c r="B272" i="2899"/>
  <c r="B273" i="2899"/>
  <c r="B274" i="2899"/>
  <c r="B275" i="2899"/>
  <c r="B276" i="2899"/>
  <c r="B277" i="2899"/>
  <c r="B278" i="2899"/>
  <c r="B279" i="2899"/>
  <c r="B280" i="2899"/>
  <c r="B281" i="2899"/>
  <c r="B282" i="2899"/>
  <c r="B283" i="2899"/>
  <c r="B284" i="2899"/>
  <c r="B285" i="2899"/>
  <c r="B286" i="2899"/>
  <c r="B287" i="2899"/>
  <c r="B288" i="2899"/>
  <c r="B289" i="2899"/>
  <c r="B290" i="2899"/>
  <c r="B291" i="2899"/>
  <c r="B292" i="2899"/>
  <c r="B293" i="2899"/>
  <c r="B294" i="2899"/>
  <c r="B295" i="2899"/>
  <c r="B296" i="2899"/>
  <c r="B297" i="2899"/>
  <c r="B298" i="2899"/>
  <c r="B299" i="2899"/>
  <c r="B300" i="2899"/>
  <c r="B301" i="2899"/>
  <c r="B302" i="2899"/>
  <c r="B303" i="2899"/>
  <c r="B304" i="2899"/>
  <c r="B305" i="2899"/>
  <c r="B306" i="2899"/>
  <c r="B307" i="2899"/>
  <c r="B308" i="2899"/>
  <c r="B309" i="2899"/>
  <c r="B310" i="2899"/>
  <c r="B311" i="2899"/>
  <c r="B312" i="2899"/>
  <c r="B313" i="2899"/>
  <c r="B314" i="2899"/>
  <c r="B315" i="2899"/>
  <c r="B316" i="2899"/>
  <c r="B317" i="2899"/>
  <c r="B318" i="2899"/>
  <c r="B319" i="2899"/>
  <c r="B320" i="2899"/>
  <c r="B321" i="2899"/>
  <c r="B322" i="2899"/>
  <c r="B323" i="2899"/>
  <c r="B324" i="2899"/>
  <c r="B325" i="2899"/>
  <c r="B326" i="2899"/>
  <c r="B327" i="2899"/>
  <c r="B328" i="2899"/>
  <c r="B329" i="2899"/>
  <c r="B330" i="2899"/>
  <c r="B331" i="2899"/>
  <c r="B332" i="2899"/>
  <c r="B333" i="2899"/>
  <c r="B334" i="2899"/>
  <c r="B335" i="2899"/>
  <c r="B336" i="2899"/>
  <c r="B337" i="2899"/>
  <c r="B338" i="2899"/>
  <c r="B339" i="2899"/>
  <c r="B340" i="2899"/>
  <c r="B341" i="2899"/>
  <c r="B342" i="2899"/>
  <c r="B343" i="2899"/>
  <c r="B344" i="2899"/>
  <c r="B345" i="2899"/>
  <c r="B346" i="2899"/>
  <c r="B347" i="2899"/>
  <c r="B348" i="2899"/>
  <c r="B349" i="2899"/>
  <c r="B350" i="2899"/>
  <c r="B351" i="2899"/>
  <c r="B352" i="2899"/>
  <c r="B353" i="2899"/>
  <c r="B354" i="2899"/>
  <c r="B355" i="2899"/>
  <c r="B356" i="2899"/>
  <c r="B357" i="2899"/>
  <c r="B358" i="2899"/>
  <c r="B359" i="2899"/>
  <c r="B360" i="2899"/>
  <c r="B361" i="2899"/>
  <c r="B362" i="2899"/>
  <c r="B363" i="2899"/>
  <c r="B364" i="2899"/>
  <c r="B365" i="2899"/>
  <c r="B366" i="2899"/>
  <c r="B367" i="2899"/>
  <c r="B368" i="2899"/>
  <c r="B369" i="2899"/>
  <c r="B370" i="2899"/>
  <c r="B371" i="2899"/>
  <c r="B372" i="2899"/>
  <c r="B373" i="2899"/>
  <c r="B374" i="2899"/>
  <c r="B375" i="2899"/>
  <c r="B376" i="2899"/>
  <c r="B377" i="2899"/>
  <c r="B378" i="2899"/>
  <c r="B379" i="2899"/>
  <c r="B380" i="2899"/>
  <c r="B381" i="2899"/>
  <c r="B382" i="2899"/>
  <c r="B383" i="2899"/>
  <c r="B384" i="2899"/>
  <c r="B385" i="2899"/>
  <c r="B386" i="2899"/>
  <c r="B387" i="2899"/>
  <c r="B388" i="2899"/>
  <c r="B389" i="2899"/>
  <c r="B390" i="2899"/>
  <c r="B391" i="2899"/>
  <c r="B392" i="2899"/>
  <c r="B393" i="2899"/>
  <c r="B394" i="2899"/>
  <c r="B395" i="2899"/>
  <c r="B396" i="2899"/>
  <c r="B397" i="2899"/>
  <c r="B398" i="2899"/>
  <c r="B399" i="2899"/>
  <c r="B400" i="2899"/>
  <c r="B401" i="2899"/>
  <c r="B402" i="2899"/>
  <c r="B403" i="2899"/>
  <c r="B404" i="2899"/>
  <c r="B405" i="2899"/>
  <c r="B406" i="2899"/>
  <c r="B407" i="2899"/>
  <c r="B408" i="2899"/>
  <c r="B409" i="2899"/>
  <c r="B410" i="2899"/>
  <c r="B411" i="2899"/>
  <c r="B412" i="2899"/>
  <c r="B413" i="2899"/>
  <c r="B414" i="2899"/>
  <c r="B415" i="2899"/>
  <c r="B416" i="2899"/>
  <c r="B417" i="2899"/>
  <c r="B418" i="2899"/>
  <c r="B419" i="2899"/>
  <c r="B420" i="2899"/>
  <c r="B421" i="2899"/>
  <c r="B422" i="2899"/>
  <c r="B423" i="2899"/>
  <c r="B424" i="2899"/>
  <c r="B425" i="2899"/>
  <c r="B426" i="2899"/>
  <c r="B427" i="2899"/>
  <c r="B428" i="2899"/>
  <c r="B429" i="2899"/>
  <c r="B430" i="2899"/>
  <c r="B431" i="2899"/>
  <c r="B432" i="2899"/>
  <c r="B433" i="2899"/>
  <c r="B434" i="2899"/>
  <c r="B435" i="2899"/>
  <c r="B436" i="2899"/>
  <c r="B437" i="2899"/>
  <c r="B438" i="2899"/>
  <c r="B439" i="2899"/>
  <c r="B440" i="2899"/>
  <c r="B441" i="2899"/>
  <c r="B442" i="2899"/>
  <c r="B443" i="2899"/>
  <c r="B444" i="2899"/>
  <c r="B445" i="2899"/>
  <c r="B446" i="2899"/>
  <c r="B447" i="2899"/>
  <c r="B448" i="2899"/>
  <c r="B449" i="2899"/>
  <c r="B450" i="2899"/>
  <c r="B451" i="2899"/>
  <c r="B452" i="2899"/>
  <c r="B453" i="2899"/>
  <c r="B454" i="2899"/>
  <c r="B455" i="2899"/>
  <c r="B456" i="2899"/>
  <c r="B457" i="2899"/>
  <c r="B458" i="2899"/>
  <c r="B459" i="2899"/>
  <c r="B460" i="2899"/>
  <c r="B461" i="2899"/>
  <c r="B462" i="2899"/>
  <c r="B463" i="2899"/>
  <c r="B464" i="2899"/>
  <c r="B465" i="2899"/>
  <c r="B466" i="2899"/>
  <c r="B467" i="2899"/>
  <c r="B468" i="2899"/>
  <c r="B469" i="2899"/>
  <c r="B470" i="2899"/>
  <c r="B471" i="2899"/>
  <c r="B472" i="2899"/>
  <c r="B473" i="2899"/>
  <c r="B474" i="2899"/>
  <c r="B475" i="2899"/>
  <c r="B476" i="2899"/>
  <c r="B477" i="2899"/>
  <c r="B478" i="2899"/>
  <c r="B479" i="2899"/>
  <c r="B480" i="2899"/>
  <c r="B481" i="2899"/>
  <c r="B482" i="2899"/>
  <c r="B483" i="2899"/>
  <c r="B484" i="2899"/>
  <c r="B485" i="2899"/>
  <c r="B486" i="2899"/>
  <c r="B487" i="2899"/>
  <c r="B488" i="2899"/>
  <c r="B489" i="2899"/>
  <c r="B490" i="2899"/>
  <c r="B491" i="2899"/>
  <c r="B492" i="2899"/>
  <c r="B493" i="2899"/>
  <c r="B494" i="2899"/>
  <c r="B495" i="2899"/>
  <c r="B496" i="2899"/>
  <c r="B497" i="2899"/>
  <c r="B498" i="2899"/>
  <c r="B499" i="2899"/>
  <c r="B500" i="2899"/>
  <c r="B501" i="2899"/>
  <c r="B502" i="2899"/>
  <c r="B503" i="2899"/>
  <c r="B504" i="2899"/>
  <c r="B505" i="2899"/>
  <c r="B506" i="2899"/>
  <c r="B507" i="2899"/>
  <c r="B508" i="2899"/>
  <c r="B509" i="2899"/>
  <c r="B510" i="2899"/>
  <c r="B511" i="2899"/>
  <c r="B512" i="2899"/>
  <c r="B513" i="2899"/>
  <c r="B514" i="2899"/>
  <c r="B515" i="2899"/>
  <c r="B516" i="2899"/>
  <c r="B517" i="2899"/>
  <c r="B518" i="2899"/>
  <c r="B519" i="2899"/>
  <c r="B520" i="2899"/>
  <c r="B521" i="2899"/>
  <c r="B522" i="2899"/>
  <c r="B523" i="2899"/>
  <c r="B524" i="2899"/>
  <c r="B525" i="2899"/>
  <c r="B526" i="2899"/>
  <c r="B527" i="2899"/>
  <c r="B528" i="2899"/>
  <c r="B529" i="2899"/>
  <c r="B530" i="2899"/>
  <c r="B531" i="2899"/>
  <c r="B532" i="2899"/>
  <c r="B533" i="2899"/>
  <c r="B534" i="2899"/>
  <c r="B535" i="2899"/>
  <c r="B536" i="2899"/>
  <c r="B537" i="2899"/>
  <c r="B538" i="2899"/>
  <c r="B539" i="2899"/>
  <c r="B540" i="2899"/>
  <c r="B541" i="2899"/>
  <c r="B542" i="2899"/>
  <c r="B543" i="2899"/>
  <c r="B544" i="2899"/>
  <c r="B545" i="2899"/>
  <c r="B546" i="2899"/>
  <c r="B547" i="2899"/>
  <c r="B548" i="2899"/>
  <c r="B549" i="2899"/>
  <c r="B550" i="2899"/>
  <c r="B551" i="2899"/>
  <c r="B552" i="2899"/>
  <c r="B553" i="2899"/>
  <c r="B554" i="2899"/>
  <c r="B555" i="2899"/>
  <c r="B556" i="2899"/>
  <c r="B557" i="2899"/>
  <c r="B558" i="2899"/>
  <c r="B559" i="2899"/>
  <c r="B560" i="2899"/>
  <c r="B561" i="2899"/>
  <c r="B562" i="2899"/>
  <c r="B563" i="2899"/>
  <c r="B564" i="2899"/>
  <c r="B565" i="2899"/>
  <c r="B566" i="2899"/>
  <c r="B567" i="2899"/>
  <c r="B568" i="2899"/>
  <c r="B569" i="2899"/>
  <c r="B570" i="2899"/>
  <c r="B571" i="2899"/>
  <c r="B572" i="2899"/>
  <c r="B573" i="2899"/>
  <c r="B574" i="2899"/>
  <c r="B575" i="2899"/>
  <c r="B576" i="2899"/>
  <c r="B577" i="2899"/>
  <c r="B578" i="2899"/>
  <c r="B579" i="2899"/>
  <c r="B580" i="2899"/>
  <c r="B581" i="2899"/>
  <c r="B582" i="2899"/>
  <c r="B583" i="2899"/>
  <c r="B584" i="2899"/>
  <c r="B585" i="2899"/>
  <c r="B586" i="2899"/>
  <c r="B587" i="2899"/>
  <c r="B588" i="2899"/>
  <c r="B589" i="2899"/>
  <c r="B590" i="2899"/>
  <c r="B591" i="2899"/>
  <c r="B592" i="2899"/>
  <c r="B593" i="2899"/>
  <c r="B594" i="2899"/>
  <c r="B595" i="2899"/>
  <c r="B596" i="2899"/>
  <c r="B597" i="2899"/>
  <c r="B598" i="2899"/>
  <c r="B599" i="2899"/>
  <c r="B600" i="2899"/>
  <c r="B601" i="2899"/>
  <c r="B602" i="2899"/>
  <c r="B603" i="2899"/>
  <c r="B604" i="2899"/>
  <c r="B605" i="2899"/>
  <c r="B606" i="2899"/>
  <c r="B607" i="2899"/>
  <c r="B608" i="2899"/>
  <c r="B609" i="2899"/>
  <c r="B610" i="2899"/>
  <c r="B611" i="2899"/>
  <c r="B612" i="2899"/>
  <c r="B613" i="2899"/>
  <c r="B614" i="2899"/>
  <c r="B615" i="2899"/>
  <c r="B616" i="2899"/>
  <c r="B617" i="2899"/>
  <c r="B618" i="2899"/>
  <c r="B619" i="2899"/>
  <c r="B620" i="2899"/>
  <c r="B621" i="2899"/>
  <c r="B622" i="2899"/>
  <c r="B623" i="2899"/>
  <c r="B624" i="2899"/>
  <c r="B625" i="2899"/>
  <c r="B626" i="2899"/>
  <c r="B627" i="2899"/>
  <c r="B628" i="2899"/>
  <c r="B629" i="2899"/>
  <c r="B630" i="2899"/>
  <c r="B631" i="2899"/>
  <c r="B632" i="2899"/>
  <c r="B633" i="2899"/>
  <c r="B634" i="2899"/>
  <c r="B635" i="2899"/>
  <c r="B636" i="2899"/>
  <c r="B637" i="2899"/>
  <c r="B638" i="2899"/>
  <c r="B639" i="2899"/>
  <c r="B640" i="2899"/>
  <c r="B641" i="2899"/>
  <c r="B642" i="2899"/>
  <c r="B643" i="2899"/>
  <c r="B644" i="2899"/>
  <c r="B645" i="2899"/>
  <c r="B646" i="2899"/>
  <c r="B647" i="2899"/>
  <c r="B648" i="2899"/>
  <c r="B649" i="2899"/>
  <c r="B650" i="2899"/>
  <c r="B651" i="2899"/>
  <c r="B652" i="2899"/>
  <c r="B653" i="2899"/>
  <c r="B654" i="2899"/>
  <c r="B655" i="2899"/>
  <c r="B656" i="2899"/>
  <c r="B657" i="2899"/>
  <c r="B658" i="2899"/>
  <c r="B659" i="2899"/>
  <c r="B660" i="2899"/>
  <c r="B661" i="2899"/>
  <c r="B662" i="2899"/>
  <c r="B663" i="2899"/>
  <c r="B664" i="2899"/>
  <c r="B665" i="2899"/>
  <c r="B666" i="2899"/>
  <c r="B667" i="2899"/>
  <c r="B668" i="2899"/>
  <c r="B669" i="2899"/>
  <c r="B670" i="2899"/>
  <c r="B671" i="2899"/>
  <c r="B672" i="2899"/>
  <c r="B673" i="2899"/>
  <c r="B674" i="2899"/>
  <c r="B675" i="2899"/>
  <c r="B676" i="2899"/>
  <c r="B677" i="2899"/>
  <c r="B678" i="2899"/>
  <c r="B679" i="2899"/>
  <c r="B680" i="2899"/>
  <c r="B681" i="2899"/>
  <c r="B682" i="2899"/>
  <c r="B683" i="2899"/>
  <c r="B684" i="2899"/>
  <c r="B685" i="2899"/>
  <c r="B686" i="2899"/>
  <c r="B687" i="2899"/>
  <c r="B688" i="2899"/>
  <c r="B689" i="2899"/>
  <c r="B690" i="2899"/>
  <c r="B691" i="2899"/>
  <c r="B692" i="2899"/>
  <c r="B693" i="2899"/>
  <c r="B694" i="2899"/>
  <c r="B695" i="2899"/>
  <c r="B696" i="2899"/>
  <c r="B697" i="2899"/>
  <c r="B698" i="2899"/>
  <c r="B699" i="2899"/>
  <c r="B700" i="2899"/>
  <c r="B701" i="2899"/>
  <c r="B702" i="2899"/>
  <c r="B703" i="2899"/>
  <c r="B704" i="2899"/>
  <c r="B705" i="2899"/>
  <c r="B706" i="2899"/>
  <c r="B707" i="2899"/>
  <c r="B708" i="2899"/>
  <c r="B709" i="2899"/>
  <c r="B710" i="2899"/>
  <c r="B711" i="2899"/>
  <c r="B712" i="2899"/>
  <c r="B713" i="2899"/>
  <c r="B714" i="2899"/>
  <c r="B715" i="2899"/>
  <c r="B716" i="2899"/>
  <c r="B717" i="2899"/>
  <c r="B718" i="2899"/>
  <c r="B719" i="2899"/>
  <c r="B720" i="2899"/>
  <c r="B721" i="2899"/>
  <c r="B722" i="2899"/>
  <c r="B723" i="2899"/>
  <c r="B724" i="2899"/>
  <c r="B725" i="2899"/>
  <c r="B726" i="2899"/>
  <c r="B727" i="2899"/>
  <c r="B728" i="2899"/>
  <c r="B729" i="2899"/>
  <c r="B730" i="2899"/>
  <c r="B731" i="2899"/>
  <c r="B732" i="2899"/>
  <c r="B733" i="2899"/>
  <c r="B734" i="2899"/>
  <c r="B735" i="2899"/>
  <c r="B736" i="2899"/>
  <c r="B737" i="2899"/>
  <c r="B738" i="2899"/>
  <c r="B739" i="2899"/>
  <c r="B740" i="2899"/>
  <c r="B741" i="2899"/>
  <c r="B742" i="2899"/>
  <c r="B743" i="2899"/>
  <c r="B744" i="2899"/>
  <c r="B745" i="2899"/>
  <c r="B746" i="2899"/>
  <c r="B747" i="2899"/>
  <c r="B748" i="2899"/>
  <c r="B749" i="2899"/>
  <c r="B750" i="2899"/>
  <c r="B751" i="2899"/>
  <c r="B752" i="2899"/>
  <c r="B753" i="2899"/>
  <c r="B754" i="2899"/>
  <c r="B755" i="2899"/>
  <c r="B756" i="2899"/>
  <c r="B757" i="2899"/>
  <c r="B758" i="2899"/>
  <c r="B759" i="2899"/>
  <c r="B760" i="2899"/>
  <c r="B761" i="2899"/>
  <c r="B762" i="2899"/>
  <c r="B763" i="2899"/>
  <c r="B764" i="2899"/>
  <c r="B765" i="2899"/>
  <c r="B766" i="2899"/>
  <c r="B767" i="2899"/>
  <c r="B768" i="2899"/>
  <c r="B769" i="2899"/>
  <c r="B770" i="2899"/>
  <c r="B771" i="2899"/>
  <c r="B772" i="2899"/>
  <c r="B773" i="2899"/>
  <c r="B774" i="2899"/>
  <c r="B775" i="2899"/>
  <c r="B776" i="2899"/>
  <c r="B777" i="2899"/>
  <c r="B778" i="2899"/>
  <c r="B779" i="2899"/>
  <c r="B780" i="2899"/>
  <c r="B781" i="2899"/>
  <c r="B782" i="2899"/>
  <c r="B783" i="2899"/>
  <c r="B784" i="2899"/>
  <c r="B785" i="2899"/>
  <c r="B786" i="2899"/>
  <c r="B787" i="2899"/>
  <c r="B788" i="2899"/>
  <c r="B789" i="2899"/>
  <c r="B790" i="2899"/>
  <c r="B791" i="2899"/>
  <c r="B792" i="2899"/>
  <c r="B793" i="2899"/>
  <c r="B794" i="2899"/>
  <c r="B795" i="2899"/>
  <c r="B796" i="2899"/>
  <c r="B797" i="2899"/>
  <c r="B798" i="2899"/>
  <c r="B799" i="2899"/>
  <c r="B800" i="2899"/>
  <c r="B801" i="2899"/>
  <c r="B802" i="2899"/>
  <c r="B803" i="2899"/>
  <c r="B804" i="2899"/>
  <c r="B805" i="2899"/>
  <c r="B806" i="2899"/>
  <c r="B807" i="2899"/>
  <c r="B808" i="2899"/>
  <c r="B809" i="2899"/>
  <c r="B810" i="2899"/>
  <c r="B811" i="2899"/>
  <c r="B812" i="2899"/>
  <c r="B813" i="2899"/>
  <c r="B814" i="2899"/>
  <c r="B815" i="2899"/>
  <c r="B816" i="2899"/>
  <c r="B817" i="2899"/>
  <c r="B818" i="2899"/>
  <c r="B819" i="2899"/>
  <c r="B820" i="2899"/>
  <c r="B821" i="2899"/>
  <c r="B822" i="2899"/>
  <c r="B823" i="2899"/>
  <c r="B824" i="2899"/>
  <c r="B825" i="2899"/>
  <c r="B826" i="2899"/>
  <c r="B827" i="2899"/>
  <c r="B828" i="2899"/>
  <c r="B829" i="2899"/>
  <c r="B830" i="2899"/>
  <c r="B831" i="2899"/>
  <c r="B832" i="2899"/>
  <c r="B833" i="2899"/>
  <c r="B834" i="2899"/>
  <c r="B835" i="2899"/>
  <c r="B836" i="2899"/>
  <c r="B837" i="2899"/>
  <c r="B838" i="2899"/>
  <c r="B839" i="2899"/>
  <c r="B840" i="2899"/>
  <c r="B841" i="2899"/>
  <c r="B842" i="2899"/>
  <c r="B843" i="2899"/>
  <c r="B844" i="2899"/>
  <c r="B845" i="2899"/>
  <c r="B846" i="2899"/>
  <c r="B847" i="2899"/>
  <c r="B848" i="2899"/>
  <c r="B849" i="2899"/>
  <c r="B850" i="2899"/>
  <c r="B851" i="2899"/>
  <c r="B852" i="2899"/>
  <c r="B853" i="2899"/>
  <c r="B854" i="2899"/>
  <c r="B855" i="2899"/>
  <c r="B856" i="2899"/>
  <c r="A6" i="2899"/>
  <c r="D6" i="2899" s="1"/>
  <c r="A7" i="2899"/>
  <c r="D7" i="2899" s="1"/>
  <c r="A8" i="2899"/>
  <c r="D8" i="2899" s="1"/>
  <c r="A9" i="2899"/>
  <c r="D9" i="2899" s="1"/>
  <c r="A10" i="2899"/>
  <c r="D10" i="2899" s="1"/>
  <c r="A11" i="2899"/>
  <c r="D11" i="2899" s="1"/>
  <c r="A12" i="2899"/>
  <c r="D12" i="2899" s="1"/>
  <c r="A13" i="2899"/>
  <c r="D13" i="2899" s="1"/>
  <c r="A14" i="2899"/>
  <c r="D14" i="2899" s="1"/>
  <c r="A15" i="2899"/>
  <c r="D15" i="2899" s="1"/>
  <c r="A16" i="2899"/>
  <c r="D16" i="2899" s="1"/>
  <c r="A17" i="2899"/>
  <c r="D17" i="2899" s="1"/>
  <c r="A18" i="2899"/>
  <c r="D18" i="2899" s="1"/>
  <c r="A19" i="2899"/>
  <c r="D19" i="2899" s="1"/>
  <c r="A20" i="2899"/>
  <c r="D20" i="2899" s="1"/>
  <c r="A21" i="2899"/>
  <c r="D21" i="2899" s="1"/>
  <c r="A22" i="2899"/>
  <c r="D22" i="2899" s="1"/>
  <c r="A23" i="2899"/>
  <c r="D23" i="2899" s="1"/>
  <c r="A24" i="2899"/>
  <c r="D24" i="2899" s="1"/>
  <c r="A25" i="2899"/>
  <c r="D25" i="2899" s="1"/>
  <c r="A26" i="2899"/>
  <c r="D26" i="2899" s="1"/>
  <c r="A27" i="2899"/>
  <c r="D27" i="2899" s="1"/>
  <c r="A28" i="2899"/>
  <c r="D28" i="2899" s="1"/>
  <c r="A29" i="2899"/>
  <c r="D29" i="2899" s="1"/>
  <c r="A30" i="2899"/>
  <c r="D30" i="2899" s="1"/>
  <c r="A31" i="2899"/>
  <c r="D31" i="2899" s="1"/>
  <c r="A32" i="2899"/>
  <c r="D32" i="2899" s="1"/>
  <c r="A33" i="2899"/>
  <c r="D33" i="2899" s="1"/>
  <c r="A34" i="2899"/>
  <c r="D34" i="2899" s="1"/>
  <c r="A35" i="2899"/>
  <c r="D35" i="2899" s="1"/>
  <c r="A36" i="2899"/>
  <c r="D36" i="2899" s="1"/>
  <c r="A37" i="2899"/>
  <c r="D37" i="2899" s="1"/>
  <c r="A38" i="2899"/>
  <c r="D38" i="2899" s="1"/>
  <c r="A39" i="2899"/>
  <c r="D39" i="2899" s="1"/>
  <c r="A40" i="2899"/>
  <c r="D40" i="2899" s="1"/>
  <c r="A41" i="2899"/>
  <c r="D41" i="2899" s="1"/>
  <c r="A42" i="2899"/>
  <c r="D42" i="2899" s="1"/>
  <c r="A43" i="2899"/>
  <c r="D43" i="2899" s="1"/>
  <c r="A44" i="2899"/>
  <c r="D44" i="2899" s="1"/>
  <c r="A45" i="2899"/>
  <c r="D45" i="2899" s="1"/>
  <c r="A46" i="2899"/>
  <c r="D46" i="2899" s="1"/>
  <c r="A47" i="2899"/>
  <c r="D47" i="2899" s="1"/>
  <c r="A48" i="2899"/>
  <c r="D48" i="2899" s="1"/>
  <c r="A49" i="2899"/>
  <c r="D49" i="2899" s="1"/>
  <c r="A50" i="2899"/>
  <c r="D50" i="2899" s="1"/>
  <c r="A51" i="2899"/>
  <c r="D51" i="2899" s="1"/>
  <c r="A52" i="2899"/>
  <c r="D52" i="2899" s="1"/>
  <c r="A53" i="2899"/>
  <c r="D53" i="2899" s="1"/>
  <c r="A54" i="2899"/>
  <c r="D54" i="2899" s="1"/>
  <c r="A55" i="2899"/>
  <c r="D55" i="2899" s="1"/>
  <c r="A56" i="2899"/>
  <c r="D56" i="2899" s="1"/>
  <c r="A57" i="2899"/>
  <c r="D57" i="2899" s="1"/>
  <c r="A58" i="2899"/>
  <c r="D58" i="2899" s="1"/>
  <c r="A59" i="2899"/>
  <c r="D59" i="2899" s="1"/>
  <c r="A60" i="2899"/>
  <c r="D60" i="2899" s="1"/>
  <c r="A61" i="2899"/>
  <c r="D61" i="2899" s="1"/>
  <c r="A62" i="2899"/>
  <c r="D62" i="2899" s="1"/>
  <c r="A63" i="2899"/>
  <c r="D63" i="2899" s="1"/>
  <c r="A64" i="2899"/>
  <c r="D64" i="2899" s="1"/>
  <c r="A65" i="2899"/>
  <c r="D65" i="2899" s="1"/>
  <c r="A66" i="2899"/>
  <c r="D66" i="2899" s="1"/>
  <c r="A67" i="2899"/>
  <c r="D67" i="2899" s="1"/>
  <c r="A68" i="2899"/>
  <c r="D68" i="2899" s="1"/>
  <c r="A69" i="2899"/>
  <c r="D69" i="2899" s="1"/>
  <c r="A70" i="2899"/>
  <c r="D70" i="2899" s="1"/>
  <c r="A71" i="2899"/>
  <c r="D71" i="2899" s="1"/>
  <c r="A72" i="2899"/>
  <c r="D72" i="2899" s="1"/>
  <c r="A73" i="2899"/>
  <c r="D73" i="2899" s="1"/>
  <c r="A74" i="2899"/>
  <c r="D74" i="2899" s="1"/>
  <c r="A75" i="2899"/>
  <c r="D75" i="2899" s="1"/>
  <c r="A76" i="2899"/>
  <c r="D76" i="2899" s="1"/>
  <c r="A77" i="2899"/>
  <c r="D77" i="2899" s="1"/>
  <c r="A78" i="2899"/>
  <c r="D78" i="2899" s="1"/>
  <c r="A79" i="2899"/>
  <c r="D79" i="2899" s="1"/>
  <c r="A80" i="2899"/>
  <c r="D80" i="2899" s="1"/>
  <c r="A81" i="2899"/>
  <c r="D81" i="2899" s="1"/>
  <c r="A82" i="2899"/>
  <c r="D82" i="2899" s="1"/>
  <c r="A83" i="2899"/>
  <c r="D83" i="2899" s="1"/>
  <c r="A84" i="2899"/>
  <c r="D84" i="2899" s="1"/>
  <c r="A85" i="2899"/>
  <c r="D85" i="2899" s="1"/>
  <c r="A86" i="2899"/>
  <c r="D86" i="2899" s="1"/>
  <c r="A87" i="2899"/>
  <c r="D87" i="2899" s="1"/>
  <c r="A88" i="2899"/>
  <c r="D88" i="2899" s="1"/>
  <c r="A89" i="2899"/>
  <c r="D89" i="2899" s="1"/>
  <c r="A90" i="2899"/>
  <c r="D90" i="2899" s="1"/>
  <c r="A91" i="2899"/>
  <c r="D91" i="2899" s="1"/>
  <c r="A92" i="2899"/>
  <c r="D92" i="2899" s="1"/>
  <c r="A93" i="2899"/>
  <c r="D93" i="2899" s="1"/>
  <c r="A94" i="2899"/>
  <c r="D94" i="2899" s="1"/>
  <c r="A95" i="2899"/>
  <c r="D95" i="2899" s="1"/>
  <c r="A96" i="2899"/>
  <c r="D96" i="2899" s="1"/>
  <c r="A97" i="2899"/>
  <c r="D97" i="2899" s="1"/>
  <c r="A98" i="2899"/>
  <c r="D98" i="2899" s="1"/>
  <c r="A99" i="2899"/>
  <c r="D99" i="2899" s="1"/>
  <c r="A100" i="2899"/>
  <c r="D100" i="2899" s="1"/>
  <c r="A101" i="2899"/>
  <c r="D101" i="2899" s="1"/>
  <c r="A102" i="2899"/>
  <c r="D102" i="2899" s="1"/>
  <c r="A103" i="2899"/>
  <c r="D103" i="2899" s="1"/>
  <c r="A104" i="2899"/>
  <c r="D104" i="2899" s="1"/>
  <c r="A105" i="2899"/>
  <c r="D105" i="2899" s="1"/>
  <c r="A106" i="2899"/>
  <c r="D106" i="2899" s="1"/>
  <c r="A107" i="2899"/>
  <c r="D107" i="2899" s="1"/>
  <c r="A108" i="2899"/>
  <c r="D108" i="2899" s="1"/>
  <c r="A109" i="2899"/>
  <c r="D109" i="2899" s="1"/>
  <c r="A110" i="2899"/>
  <c r="D110" i="2899" s="1"/>
  <c r="A111" i="2899"/>
  <c r="D111" i="2899" s="1"/>
  <c r="A112" i="2899"/>
  <c r="D112" i="2899" s="1"/>
  <c r="A113" i="2899"/>
  <c r="D113" i="2899" s="1"/>
  <c r="A114" i="2899"/>
  <c r="D114" i="2899" s="1"/>
  <c r="A115" i="2899"/>
  <c r="D115" i="2899" s="1"/>
  <c r="A116" i="2899"/>
  <c r="D116" i="2899" s="1"/>
  <c r="A117" i="2899"/>
  <c r="D117" i="2899" s="1"/>
  <c r="A118" i="2899"/>
  <c r="D118" i="2899" s="1"/>
  <c r="A119" i="2899"/>
  <c r="D119" i="2899" s="1"/>
  <c r="A120" i="2899"/>
  <c r="D120" i="2899" s="1"/>
  <c r="A121" i="2899"/>
  <c r="D121" i="2899" s="1"/>
  <c r="A122" i="2899"/>
  <c r="D122" i="2899" s="1"/>
  <c r="A123" i="2899"/>
  <c r="D123" i="2899" s="1"/>
  <c r="A124" i="2899"/>
  <c r="D124" i="2899" s="1"/>
  <c r="A125" i="2899"/>
  <c r="D125" i="2899" s="1"/>
  <c r="A126" i="2899"/>
  <c r="D126" i="2899" s="1"/>
  <c r="A127" i="2899"/>
  <c r="D127" i="2899" s="1"/>
  <c r="A128" i="2899"/>
  <c r="D128" i="2899" s="1"/>
  <c r="A129" i="2899"/>
  <c r="D129" i="2899" s="1"/>
  <c r="A130" i="2899"/>
  <c r="D130" i="2899" s="1"/>
  <c r="A131" i="2899"/>
  <c r="D131" i="2899" s="1"/>
  <c r="A132" i="2899"/>
  <c r="D132" i="2899" s="1"/>
  <c r="A133" i="2899"/>
  <c r="D133" i="2899" s="1"/>
  <c r="A134" i="2899"/>
  <c r="D134" i="2899" s="1"/>
  <c r="A135" i="2899"/>
  <c r="D135" i="2899" s="1"/>
  <c r="A136" i="2899"/>
  <c r="D136" i="2899" s="1"/>
  <c r="A137" i="2899"/>
  <c r="D137" i="2899" s="1"/>
  <c r="A138" i="2899"/>
  <c r="D138" i="2899" s="1"/>
  <c r="A139" i="2899"/>
  <c r="D139" i="2899" s="1"/>
  <c r="A140" i="2899"/>
  <c r="D140" i="2899" s="1"/>
  <c r="A141" i="2899"/>
  <c r="D141" i="2899" s="1"/>
  <c r="A142" i="2899"/>
  <c r="D142" i="2899" s="1"/>
  <c r="A143" i="2899"/>
  <c r="D143" i="2899" s="1"/>
  <c r="A144" i="2899"/>
  <c r="D144" i="2899" s="1"/>
  <c r="A145" i="2899"/>
  <c r="D145" i="2899" s="1"/>
  <c r="A146" i="2899"/>
  <c r="D146" i="2899" s="1"/>
  <c r="A147" i="2899"/>
  <c r="D147" i="2899" s="1"/>
  <c r="A148" i="2899"/>
  <c r="D148" i="2899" s="1"/>
  <c r="A149" i="2899"/>
  <c r="D149" i="2899" s="1"/>
  <c r="A150" i="2899"/>
  <c r="D150" i="2899" s="1"/>
  <c r="A151" i="2899"/>
  <c r="D151" i="2899" s="1"/>
  <c r="A152" i="2899"/>
  <c r="D152" i="2899" s="1"/>
  <c r="A153" i="2899"/>
  <c r="D153" i="2899" s="1"/>
  <c r="A154" i="2899"/>
  <c r="D154" i="2899" s="1"/>
  <c r="A155" i="2899"/>
  <c r="D155" i="2899" s="1"/>
  <c r="A156" i="2899"/>
  <c r="D156" i="2899" s="1"/>
  <c r="A157" i="2899"/>
  <c r="D157" i="2899" s="1"/>
  <c r="A158" i="2899"/>
  <c r="D158" i="2899" s="1"/>
  <c r="A159" i="2899"/>
  <c r="D159" i="2899" s="1"/>
  <c r="A160" i="2899"/>
  <c r="D160" i="2899" s="1"/>
  <c r="A161" i="2899"/>
  <c r="D161" i="2899" s="1"/>
  <c r="A162" i="2899"/>
  <c r="D162" i="2899" s="1"/>
  <c r="A163" i="2899"/>
  <c r="D163" i="2899" s="1"/>
  <c r="A164" i="2899"/>
  <c r="D164" i="2899" s="1"/>
  <c r="A165" i="2899"/>
  <c r="D165" i="2899" s="1"/>
  <c r="A166" i="2899"/>
  <c r="D166" i="2899" s="1"/>
  <c r="A167" i="2899"/>
  <c r="D167" i="2899" s="1"/>
  <c r="A168" i="2899"/>
  <c r="D168" i="2899" s="1"/>
  <c r="A169" i="2899"/>
  <c r="D169" i="2899" s="1"/>
  <c r="A170" i="2899"/>
  <c r="D170" i="2899" s="1"/>
  <c r="A171" i="2899"/>
  <c r="D171" i="2899" s="1"/>
  <c r="A172" i="2899"/>
  <c r="D172" i="2899" s="1"/>
  <c r="A173" i="2899"/>
  <c r="D173" i="2899" s="1"/>
  <c r="A174" i="2899"/>
  <c r="D174" i="2899" s="1"/>
  <c r="A175" i="2899"/>
  <c r="D175" i="2899" s="1"/>
  <c r="A176" i="2899"/>
  <c r="D176" i="2899" s="1"/>
  <c r="A177" i="2899"/>
  <c r="D177" i="2899" s="1"/>
  <c r="A178" i="2899"/>
  <c r="D178" i="2899" s="1"/>
  <c r="A179" i="2899"/>
  <c r="D179" i="2899" s="1"/>
  <c r="A180" i="2899"/>
  <c r="D180" i="2899" s="1"/>
  <c r="A181" i="2899"/>
  <c r="D181" i="2899" s="1"/>
  <c r="A182" i="2899"/>
  <c r="D182" i="2899" s="1"/>
  <c r="A183" i="2899"/>
  <c r="D183" i="2899" s="1"/>
  <c r="A184" i="2899"/>
  <c r="D184" i="2899" s="1"/>
  <c r="A185" i="2899"/>
  <c r="D185" i="2899" s="1"/>
  <c r="A186" i="2899"/>
  <c r="D186" i="2899" s="1"/>
  <c r="A187" i="2899"/>
  <c r="D187" i="2899" s="1"/>
  <c r="A188" i="2899"/>
  <c r="D188" i="2899" s="1"/>
  <c r="A189" i="2899"/>
  <c r="D189" i="2899" s="1"/>
  <c r="A190" i="2899"/>
  <c r="D190" i="2899" s="1"/>
  <c r="A191" i="2899"/>
  <c r="D191" i="2899" s="1"/>
  <c r="A192" i="2899"/>
  <c r="D192" i="2899" s="1"/>
  <c r="A193" i="2899"/>
  <c r="D193" i="2899" s="1"/>
  <c r="A194" i="2899"/>
  <c r="D194" i="2899" s="1"/>
  <c r="A195" i="2899"/>
  <c r="D195" i="2899" s="1"/>
  <c r="A196" i="2899"/>
  <c r="D196" i="2899" s="1"/>
  <c r="A197" i="2899"/>
  <c r="D197" i="2899" s="1"/>
  <c r="A198" i="2899"/>
  <c r="D198" i="2899" s="1"/>
  <c r="A199" i="2899"/>
  <c r="D199" i="2899" s="1"/>
  <c r="A200" i="2899"/>
  <c r="D200" i="2899" s="1"/>
  <c r="A201" i="2899"/>
  <c r="D201" i="2899" s="1"/>
  <c r="A202" i="2899"/>
  <c r="D202" i="2899" s="1"/>
  <c r="A203" i="2899"/>
  <c r="D203" i="2899" s="1"/>
  <c r="A204" i="2899"/>
  <c r="D204" i="2899" s="1"/>
  <c r="A205" i="2899"/>
  <c r="D205" i="2899" s="1"/>
  <c r="A206" i="2899"/>
  <c r="D206" i="2899" s="1"/>
  <c r="A207" i="2899"/>
  <c r="D207" i="2899" s="1"/>
  <c r="A208" i="2899"/>
  <c r="D208" i="2899" s="1"/>
  <c r="A209" i="2899"/>
  <c r="D209" i="2899" s="1"/>
  <c r="A210" i="2899"/>
  <c r="D210" i="2899" s="1"/>
  <c r="A211" i="2899"/>
  <c r="D211" i="2899" s="1"/>
  <c r="A212" i="2899"/>
  <c r="D212" i="2899" s="1"/>
  <c r="A213" i="2899"/>
  <c r="D213" i="2899" s="1"/>
  <c r="A214" i="2899"/>
  <c r="D214" i="2899" s="1"/>
  <c r="A215" i="2899"/>
  <c r="D215" i="2899" s="1"/>
  <c r="A216" i="2899"/>
  <c r="D216" i="2899" s="1"/>
  <c r="A217" i="2899"/>
  <c r="D217" i="2899" s="1"/>
  <c r="A218" i="2899"/>
  <c r="D218" i="2899" s="1"/>
  <c r="A219" i="2899"/>
  <c r="D219" i="2899" s="1"/>
  <c r="A220" i="2899"/>
  <c r="D220" i="2899" s="1"/>
  <c r="A221" i="2899"/>
  <c r="D221" i="2899" s="1"/>
  <c r="A222" i="2899"/>
  <c r="D222" i="2899" s="1"/>
  <c r="A223" i="2899"/>
  <c r="D223" i="2899" s="1"/>
  <c r="A224" i="2899"/>
  <c r="D224" i="2899" s="1"/>
  <c r="A225" i="2899"/>
  <c r="D225" i="2899" s="1"/>
  <c r="A226" i="2899"/>
  <c r="D226" i="2899" s="1"/>
  <c r="A227" i="2899"/>
  <c r="D227" i="2899" s="1"/>
  <c r="A228" i="2899"/>
  <c r="D228" i="2899" s="1"/>
  <c r="A229" i="2899"/>
  <c r="D229" i="2899" s="1"/>
  <c r="A230" i="2899"/>
  <c r="D230" i="2899" s="1"/>
  <c r="A231" i="2899"/>
  <c r="D231" i="2899" s="1"/>
  <c r="A232" i="2899"/>
  <c r="D232" i="2899" s="1"/>
  <c r="A233" i="2899"/>
  <c r="D233" i="2899" s="1"/>
  <c r="A234" i="2899"/>
  <c r="D234" i="2899" s="1"/>
  <c r="A235" i="2899"/>
  <c r="D235" i="2899" s="1"/>
  <c r="A236" i="2899"/>
  <c r="D236" i="2899" s="1"/>
  <c r="A237" i="2899"/>
  <c r="D237" i="2899" s="1"/>
  <c r="A238" i="2899"/>
  <c r="D238" i="2899" s="1"/>
  <c r="A239" i="2899"/>
  <c r="D239" i="2899" s="1"/>
  <c r="A240" i="2899"/>
  <c r="D240" i="2899" s="1"/>
  <c r="A241" i="2899"/>
  <c r="D241" i="2899" s="1"/>
  <c r="A242" i="2899"/>
  <c r="D242" i="2899" s="1"/>
  <c r="A243" i="2899"/>
  <c r="D243" i="2899" s="1"/>
  <c r="A244" i="2899"/>
  <c r="D244" i="2899" s="1"/>
  <c r="A245" i="2899"/>
  <c r="D245" i="2899" s="1"/>
  <c r="A246" i="2899"/>
  <c r="D246" i="2899" s="1"/>
  <c r="A247" i="2899"/>
  <c r="D247" i="2899" s="1"/>
  <c r="A248" i="2899"/>
  <c r="D248" i="2899" s="1"/>
  <c r="A249" i="2899"/>
  <c r="D249" i="2899" s="1"/>
  <c r="A250" i="2899"/>
  <c r="D250" i="2899" s="1"/>
  <c r="A251" i="2899"/>
  <c r="D251" i="2899" s="1"/>
  <c r="A252" i="2899"/>
  <c r="D252" i="2899" s="1"/>
  <c r="A253" i="2899"/>
  <c r="D253" i="2899" s="1"/>
  <c r="A254" i="2899"/>
  <c r="D254" i="2899" s="1"/>
  <c r="A255" i="2899"/>
  <c r="D255" i="2899" s="1"/>
  <c r="A256" i="2899"/>
  <c r="D256" i="2899" s="1"/>
  <c r="A257" i="2899"/>
  <c r="D257" i="2899" s="1"/>
  <c r="A258" i="2899"/>
  <c r="D258" i="2899" s="1"/>
  <c r="A259" i="2899"/>
  <c r="D259" i="2899" s="1"/>
  <c r="A260" i="2899"/>
  <c r="D260" i="2899" s="1"/>
  <c r="A261" i="2899"/>
  <c r="D261" i="2899" s="1"/>
  <c r="A262" i="2899"/>
  <c r="D262" i="2899" s="1"/>
  <c r="A263" i="2899"/>
  <c r="D263" i="2899" s="1"/>
  <c r="A264" i="2899"/>
  <c r="D264" i="2899" s="1"/>
  <c r="A265" i="2899"/>
  <c r="D265" i="2899" s="1"/>
  <c r="A266" i="2899"/>
  <c r="D266" i="2899" s="1"/>
  <c r="A267" i="2899"/>
  <c r="D267" i="2899" s="1"/>
  <c r="A268" i="2899"/>
  <c r="D268" i="2899" s="1"/>
  <c r="A269" i="2899"/>
  <c r="D269" i="2899" s="1"/>
  <c r="A270" i="2899"/>
  <c r="D270" i="2899" s="1"/>
  <c r="A271" i="2899"/>
  <c r="D271" i="2899" s="1"/>
  <c r="A272" i="2899"/>
  <c r="D272" i="2899" s="1"/>
  <c r="A273" i="2899"/>
  <c r="D273" i="2899" s="1"/>
  <c r="A274" i="2899"/>
  <c r="D274" i="2899" s="1"/>
  <c r="A275" i="2899"/>
  <c r="D275" i="2899" s="1"/>
  <c r="A276" i="2899"/>
  <c r="D276" i="2899" s="1"/>
  <c r="A277" i="2899"/>
  <c r="D277" i="2899" s="1"/>
  <c r="A278" i="2899"/>
  <c r="D278" i="2899" s="1"/>
  <c r="A279" i="2899"/>
  <c r="D279" i="2899" s="1"/>
  <c r="A280" i="2899"/>
  <c r="D280" i="2899" s="1"/>
  <c r="A281" i="2899"/>
  <c r="D281" i="2899" s="1"/>
  <c r="A282" i="2899"/>
  <c r="D282" i="2899" s="1"/>
  <c r="A283" i="2899"/>
  <c r="D283" i="2899" s="1"/>
  <c r="A284" i="2899"/>
  <c r="D284" i="2899" s="1"/>
  <c r="A285" i="2899"/>
  <c r="D285" i="2899" s="1"/>
  <c r="A286" i="2899"/>
  <c r="D286" i="2899" s="1"/>
  <c r="A287" i="2899"/>
  <c r="D287" i="2899" s="1"/>
  <c r="A288" i="2899"/>
  <c r="D288" i="2899" s="1"/>
  <c r="A289" i="2899"/>
  <c r="D289" i="2899" s="1"/>
  <c r="A290" i="2899"/>
  <c r="D290" i="2899" s="1"/>
  <c r="A291" i="2899"/>
  <c r="D291" i="2899" s="1"/>
  <c r="A292" i="2899"/>
  <c r="D292" i="2899" s="1"/>
  <c r="A293" i="2899"/>
  <c r="D293" i="2899" s="1"/>
  <c r="A294" i="2899"/>
  <c r="D294" i="2899" s="1"/>
  <c r="A295" i="2899"/>
  <c r="D295" i="2899" s="1"/>
  <c r="A296" i="2899"/>
  <c r="D296" i="2899" s="1"/>
  <c r="A297" i="2899"/>
  <c r="D297" i="2899" s="1"/>
  <c r="A298" i="2899"/>
  <c r="D298" i="2899" s="1"/>
  <c r="A299" i="2899"/>
  <c r="D299" i="2899" s="1"/>
  <c r="A300" i="2899"/>
  <c r="D300" i="2899" s="1"/>
  <c r="A301" i="2899"/>
  <c r="D301" i="2899" s="1"/>
  <c r="A302" i="2899"/>
  <c r="D302" i="2899" s="1"/>
  <c r="A303" i="2899"/>
  <c r="D303" i="2899" s="1"/>
  <c r="A304" i="2899"/>
  <c r="D304" i="2899" s="1"/>
  <c r="A305" i="2899"/>
  <c r="D305" i="2899" s="1"/>
  <c r="A306" i="2899"/>
  <c r="D306" i="2899" s="1"/>
  <c r="A307" i="2899"/>
  <c r="D307" i="2899" s="1"/>
  <c r="A308" i="2899"/>
  <c r="D308" i="2899" s="1"/>
  <c r="A309" i="2899"/>
  <c r="D309" i="2899" s="1"/>
  <c r="A310" i="2899"/>
  <c r="D310" i="2899" s="1"/>
  <c r="A311" i="2899"/>
  <c r="D311" i="2899" s="1"/>
  <c r="A312" i="2899"/>
  <c r="D312" i="2899" s="1"/>
  <c r="A313" i="2899"/>
  <c r="D313" i="2899" s="1"/>
  <c r="A314" i="2899"/>
  <c r="D314" i="2899" s="1"/>
  <c r="A315" i="2899"/>
  <c r="D315" i="2899" s="1"/>
  <c r="A316" i="2899"/>
  <c r="D316" i="2899" s="1"/>
  <c r="A317" i="2899"/>
  <c r="D317" i="2899" s="1"/>
  <c r="A318" i="2899"/>
  <c r="D318" i="2899" s="1"/>
  <c r="A319" i="2899"/>
  <c r="D319" i="2899" s="1"/>
  <c r="A320" i="2899"/>
  <c r="D320" i="2899" s="1"/>
  <c r="A321" i="2899"/>
  <c r="D321" i="2899" s="1"/>
  <c r="A322" i="2899"/>
  <c r="D322" i="2899" s="1"/>
  <c r="A323" i="2899"/>
  <c r="D323" i="2899" s="1"/>
  <c r="A324" i="2899"/>
  <c r="D324" i="2899" s="1"/>
  <c r="A325" i="2899"/>
  <c r="D325" i="2899" s="1"/>
  <c r="A326" i="2899"/>
  <c r="D326" i="2899" s="1"/>
  <c r="A327" i="2899"/>
  <c r="D327" i="2899" s="1"/>
  <c r="A328" i="2899"/>
  <c r="D328" i="2899" s="1"/>
  <c r="A329" i="2899"/>
  <c r="D329" i="2899" s="1"/>
  <c r="A330" i="2899"/>
  <c r="D330" i="2899" s="1"/>
  <c r="A331" i="2899"/>
  <c r="D331" i="2899" s="1"/>
  <c r="A332" i="2899"/>
  <c r="D332" i="2899" s="1"/>
  <c r="A333" i="2899"/>
  <c r="D333" i="2899" s="1"/>
  <c r="A334" i="2899"/>
  <c r="D334" i="2899" s="1"/>
  <c r="A335" i="2899"/>
  <c r="D335" i="2899" s="1"/>
  <c r="A336" i="2899"/>
  <c r="D336" i="2899" s="1"/>
  <c r="A337" i="2899"/>
  <c r="D337" i="2899" s="1"/>
  <c r="A338" i="2899"/>
  <c r="D338" i="2899" s="1"/>
  <c r="A339" i="2899"/>
  <c r="D339" i="2899" s="1"/>
  <c r="A340" i="2899"/>
  <c r="D340" i="2899" s="1"/>
  <c r="A341" i="2899"/>
  <c r="D341" i="2899" s="1"/>
  <c r="A342" i="2899"/>
  <c r="D342" i="2899" s="1"/>
  <c r="A343" i="2899"/>
  <c r="D343" i="2899" s="1"/>
  <c r="A344" i="2899"/>
  <c r="D344" i="2899" s="1"/>
  <c r="A345" i="2899"/>
  <c r="D345" i="2899" s="1"/>
  <c r="A346" i="2899"/>
  <c r="D346" i="2899" s="1"/>
  <c r="A347" i="2899"/>
  <c r="D347" i="2899" s="1"/>
  <c r="A348" i="2899"/>
  <c r="D348" i="2899" s="1"/>
  <c r="A349" i="2899"/>
  <c r="D349" i="2899" s="1"/>
  <c r="A350" i="2899"/>
  <c r="D350" i="2899" s="1"/>
  <c r="A351" i="2899"/>
  <c r="D351" i="2899" s="1"/>
  <c r="A352" i="2899"/>
  <c r="D352" i="2899" s="1"/>
  <c r="A353" i="2899"/>
  <c r="D353" i="2899" s="1"/>
  <c r="A354" i="2899"/>
  <c r="D354" i="2899" s="1"/>
  <c r="A355" i="2899"/>
  <c r="D355" i="2899" s="1"/>
  <c r="A356" i="2899"/>
  <c r="D356" i="2899" s="1"/>
  <c r="A357" i="2899"/>
  <c r="D357" i="2899" s="1"/>
  <c r="A358" i="2899"/>
  <c r="D358" i="2899" s="1"/>
  <c r="A359" i="2899"/>
  <c r="D359" i="2899" s="1"/>
  <c r="A360" i="2899"/>
  <c r="D360" i="2899" s="1"/>
  <c r="A361" i="2899"/>
  <c r="D361" i="2899" s="1"/>
  <c r="A362" i="2899"/>
  <c r="D362" i="2899" s="1"/>
  <c r="A363" i="2899"/>
  <c r="D363" i="2899" s="1"/>
  <c r="A364" i="2899"/>
  <c r="D364" i="2899" s="1"/>
  <c r="A365" i="2899"/>
  <c r="D365" i="2899" s="1"/>
  <c r="A366" i="2899"/>
  <c r="D366" i="2899" s="1"/>
  <c r="A367" i="2899"/>
  <c r="D367" i="2899" s="1"/>
  <c r="A368" i="2899"/>
  <c r="D368" i="2899" s="1"/>
  <c r="A369" i="2899"/>
  <c r="D369" i="2899" s="1"/>
  <c r="A370" i="2899"/>
  <c r="D370" i="2899" s="1"/>
  <c r="A371" i="2899"/>
  <c r="D371" i="2899" s="1"/>
  <c r="A372" i="2899"/>
  <c r="D372" i="2899" s="1"/>
  <c r="A373" i="2899"/>
  <c r="D373" i="2899" s="1"/>
  <c r="A374" i="2899"/>
  <c r="D374" i="2899" s="1"/>
  <c r="A375" i="2899"/>
  <c r="D375" i="2899" s="1"/>
  <c r="A376" i="2899"/>
  <c r="D376" i="2899" s="1"/>
  <c r="A377" i="2899"/>
  <c r="D377" i="2899" s="1"/>
  <c r="A378" i="2899"/>
  <c r="D378" i="2899" s="1"/>
  <c r="A379" i="2899"/>
  <c r="D379" i="2899" s="1"/>
  <c r="A380" i="2899"/>
  <c r="D380" i="2899" s="1"/>
  <c r="A381" i="2899"/>
  <c r="D381" i="2899" s="1"/>
  <c r="A382" i="2899"/>
  <c r="D382" i="2899" s="1"/>
  <c r="A383" i="2899"/>
  <c r="D383" i="2899" s="1"/>
  <c r="A384" i="2899"/>
  <c r="D384" i="2899" s="1"/>
  <c r="A385" i="2899"/>
  <c r="D385" i="2899" s="1"/>
  <c r="A386" i="2899"/>
  <c r="D386" i="2899" s="1"/>
  <c r="A387" i="2899"/>
  <c r="D387" i="2899" s="1"/>
  <c r="A388" i="2899"/>
  <c r="D388" i="2899" s="1"/>
  <c r="A389" i="2899"/>
  <c r="D389" i="2899" s="1"/>
  <c r="A390" i="2899"/>
  <c r="D390" i="2899" s="1"/>
  <c r="A391" i="2899"/>
  <c r="D391" i="2899" s="1"/>
  <c r="A392" i="2899"/>
  <c r="D392" i="2899" s="1"/>
  <c r="A393" i="2899"/>
  <c r="D393" i="2899" s="1"/>
  <c r="A394" i="2899"/>
  <c r="D394" i="2899" s="1"/>
  <c r="A395" i="2899"/>
  <c r="D395" i="2899" s="1"/>
  <c r="A396" i="2899"/>
  <c r="D396" i="2899" s="1"/>
  <c r="A397" i="2899"/>
  <c r="D397" i="2899" s="1"/>
  <c r="A398" i="2899"/>
  <c r="D398" i="2899" s="1"/>
  <c r="A399" i="2899"/>
  <c r="D399" i="2899" s="1"/>
  <c r="A400" i="2899"/>
  <c r="D400" i="2899" s="1"/>
  <c r="A401" i="2899"/>
  <c r="D401" i="2899" s="1"/>
  <c r="A402" i="2899"/>
  <c r="D402" i="2899" s="1"/>
  <c r="A403" i="2899"/>
  <c r="D403" i="2899" s="1"/>
  <c r="A404" i="2899"/>
  <c r="D404" i="2899" s="1"/>
  <c r="A405" i="2899"/>
  <c r="D405" i="2899" s="1"/>
  <c r="A406" i="2899"/>
  <c r="D406" i="2899" s="1"/>
  <c r="A407" i="2899"/>
  <c r="D407" i="2899" s="1"/>
  <c r="A408" i="2899"/>
  <c r="D408" i="2899" s="1"/>
  <c r="A409" i="2899"/>
  <c r="D409" i="2899" s="1"/>
  <c r="A410" i="2899"/>
  <c r="D410" i="2899" s="1"/>
  <c r="A411" i="2899"/>
  <c r="D411" i="2899" s="1"/>
  <c r="A412" i="2899"/>
  <c r="D412" i="2899" s="1"/>
  <c r="A413" i="2899"/>
  <c r="D413" i="2899" s="1"/>
  <c r="A414" i="2899"/>
  <c r="D414" i="2899" s="1"/>
  <c r="A415" i="2899"/>
  <c r="D415" i="2899" s="1"/>
  <c r="A416" i="2899"/>
  <c r="D416" i="2899" s="1"/>
  <c r="A417" i="2899"/>
  <c r="D417" i="2899" s="1"/>
  <c r="A418" i="2899"/>
  <c r="D418" i="2899" s="1"/>
  <c r="A419" i="2899"/>
  <c r="D419" i="2899" s="1"/>
  <c r="A420" i="2899"/>
  <c r="D420" i="2899" s="1"/>
  <c r="A421" i="2899"/>
  <c r="D421" i="2899" s="1"/>
  <c r="A422" i="2899"/>
  <c r="D422" i="2899" s="1"/>
  <c r="A423" i="2899"/>
  <c r="D423" i="2899" s="1"/>
  <c r="A424" i="2899"/>
  <c r="D424" i="2899" s="1"/>
  <c r="A425" i="2899"/>
  <c r="D425" i="2899" s="1"/>
  <c r="A426" i="2899"/>
  <c r="D426" i="2899" s="1"/>
  <c r="A427" i="2899"/>
  <c r="D427" i="2899" s="1"/>
  <c r="A428" i="2899"/>
  <c r="D428" i="2899" s="1"/>
  <c r="A429" i="2899"/>
  <c r="D429" i="2899" s="1"/>
  <c r="A430" i="2899"/>
  <c r="D430" i="2899" s="1"/>
  <c r="A431" i="2899"/>
  <c r="D431" i="2899" s="1"/>
  <c r="A432" i="2899"/>
  <c r="D432" i="2899" s="1"/>
  <c r="A433" i="2899"/>
  <c r="D433" i="2899" s="1"/>
  <c r="A434" i="2899"/>
  <c r="D434" i="2899" s="1"/>
  <c r="A435" i="2899"/>
  <c r="D435" i="2899" s="1"/>
  <c r="A436" i="2899"/>
  <c r="D436" i="2899" s="1"/>
  <c r="A437" i="2899"/>
  <c r="D437" i="2899" s="1"/>
  <c r="A438" i="2899"/>
  <c r="D438" i="2899" s="1"/>
  <c r="A439" i="2899"/>
  <c r="D439" i="2899" s="1"/>
  <c r="A440" i="2899"/>
  <c r="D440" i="2899" s="1"/>
  <c r="A441" i="2899"/>
  <c r="D441" i="2899" s="1"/>
  <c r="A442" i="2899"/>
  <c r="D442" i="2899" s="1"/>
  <c r="A443" i="2899"/>
  <c r="D443" i="2899" s="1"/>
  <c r="A444" i="2899"/>
  <c r="D444" i="2899" s="1"/>
  <c r="A445" i="2899"/>
  <c r="D445" i="2899" s="1"/>
  <c r="A446" i="2899"/>
  <c r="D446" i="2899" s="1"/>
  <c r="A447" i="2899"/>
  <c r="D447" i="2899" s="1"/>
  <c r="A448" i="2899"/>
  <c r="D448" i="2899" s="1"/>
  <c r="A449" i="2899"/>
  <c r="D449" i="2899" s="1"/>
  <c r="A450" i="2899"/>
  <c r="D450" i="2899" s="1"/>
  <c r="A451" i="2899"/>
  <c r="D451" i="2899" s="1"/>
  <c r="A452" i="2899"/>
  <c r="D452" i="2899" s="1"/>
  <c r="A453" i="2899"/>
  <c r="D453" i="2899" s="1"/>
  <c r="A454" i="2899"/>
  <c r="D454" i="2899" s="1"/>
  <c r="A455" i="2899"/>
  <c r="D455" i="2899" s="1"/>
  <c r="A456" i="2899"/>
  <c r="D456" i="2899" s="1"/>
  <c r="A457" i="2899"/>
  <c r="D457" i="2899" s="1"/>
  <c r="A458" i="2899"/>
  <c r="D458" i="2899" s="1"/>
  <c r="A459" i="2899"/>
  <c r="D459" i="2899" s="1"/>
  <c r="A460" i="2899"/>
  <c r="D460" i="2899" s="1"/>
  <c r="A461" i="2899"/>
  <c r="D461" i="2899" s="1"/>
  <c r="A462" i="2899"/>
  <c r="D462" i="2899" s="1"/>
  <c r="A463" i="2899"/>
  <c r="D463" i="2899" s="1"/>
  <c r="A464" i="2899"/>
  <c r="D464" i="2899" s="1"/>
  <c r="A465" i="2899"/>
  <c r="D465" i="2899" s="1"/>
  <c r="A466" i="2899"/>
  <c r="D466" i="2899" s="1"/>
  <c r="A467" i="2899"/>
  <c r="D467" i="2899" s="1"/>
  <c r="A468" i="2899"/>
  <c r="D468" i="2899" s="1"/>
  <c r="A469" i="2899"/>
  <c r="D469" i="2899" s="1"/>
  <c r="A470" i="2899"/>
  <c r="D470" i="2899" s="1"/>
  <c r="A471" i="2899"/>
  <c r="D471" i="2899" s="1"/>
  <c r="A472" i="2899"/>
  <c r="D472" i="2899" s="1"/>
  <c r="A473" i="2899"/>
  <c r="D473" i="2899" s="1"/>
  <c r="A474" i="2899"/>
  <c r="D474" i="2899" s="1"/>
  <c r="A475" i="2899"/>
  <c r="D475" i="2899" s="1"/>
  <c r="A476" i="2899"/>
  <c r="D476" i="2899" s="1"/>
  <c r="A477" i="2899"/>
  <c r="D477" i="2899" s="1"/>
  <c r="A478" i="2899"/>
  <c r="D478" i="2899" s="1"/>
  <c r="A479" i="2899"/>
  <c r="D479" i="2899" s="1"/>
  <c r="A480" i="2899"/>
  <c r="D480" i="2899" s="1"/>
  <c r="A481" i="2899"/>
  <c r="D481" i="2899" s="1"/>
  <c r="A482" i="2899"/>
  <c r="D482" i="2899" s="1"/>
  <c r="A483" i="2899"/>
  <c r="D483" i="2899" s="1"/>
  <c r="A484" i="2899"/>
  <c r="D484" i="2899" s="1"/>
  <c r="A485" i="2899"/>
  <c r="D485" i="2899" s="1"/>
  <c r="A486" i="2899"/>
  <c r="D486" i="2899" s="1"/>
  <c r="A487" i="2899"/>
  <c r="D487" i="2899" s="1"/>
  <c r="A488" i="2899"/>
  <c r="D488" i="2899" s="1"/>
  <c r="A489" i="2899"/>
  <c r="D489" i="2899" s="1"/>
  <c r="A490" i="2899"/>
  <c r="D490" i="2899" s="1"/>
  <c r="A491" i="2899"/>
  <c r="D491" i="2899" s="1"/>
  <c r="A492" i="2899"/>
  <c r="D492" i="2899" s="1"/>
  <c r="A493" i="2899"/>
  <c r="D493" i="2899" s="1"/>
  <c r="A494" i="2899"/>
  <c r="D494" i="2899" s="1"/>
  <c r="A495" i="2899"/>
  <c r="D495" i="2899" s="1"/>
  <c r="A496" i="2899"/>
  <c r="D496" i="2899" s="1"/>
  <c r="A497" i="2899"/>
  <c r="D497" i="2899" s="1"/>
  <c r="A498" i="2899"/>
  <c r="D498" i="2899" s="1"/>
  <c r="A499" i="2899"/>
  <c r="D499" i="2899" s="1"/>
  <c r="A500" i="2899"/>
  <c r="D500" i="2899" s="1"/>
  <c r="A501" i="2899"/>
  <c r="D501" i="2899" s="1"/>
  <c r="A502" i="2899"/>
  <c r="D502" i="2899" s="1"/>
  <c r="A503" i="2899"/>
  <c r="D503" i="2899" s="1"/>
  <c r="A504" i="2899"/>
  <c r="D504" i="2899" s="1"/>
  <c r="A505" i="2899"/>
  <c r="D505" i="2899" s="1"/>
  <c r="A506" i="2899"/>
  <c r="D506" i="2899" s="1"/>
  <c r="A507" i="2899"/>
  <c r="D507" i="2899" s="1"/>
  <c r="A508" i="2899"/>
  <c r="D508" i="2899" s="1"/>
  <c r="A509" i="2899"/>
  <c r="D509" i="2899" s="1"/>
  <c r="A510" i="2899"/>
  <c r="D510" i="2899" s="1"/>
  <c r="A511" i="2899"/>
  <c r="D511" i="2899" s="1"/>
  <c r="A512" i="2899"/>
  <c r="D512" i="2899" s="1"/>
  <c r="A513" i="2899"/>
  <c r="D513" i="2899" s="1"/>
  <c r="A514" i="2899"/>
  <c r="D514" i="2899" s="1"/>
  <c r="A515" i="2899"/>
  <c r="D515" i="2899" s="1"/>
  <c r="A516" i="2899"/>
  <c r="D516" i="2899" s="1"/>
  <c r="A517" i="2899"/>
  <c r="D517" i="2899" s="1"/>
  <c r="A518" i="2899"/>
  <c r="D518" i="2899" s="1"/>
  <c r="A519" i="2899"/>
  <c r="D519" i="2899" s="1"/>
  <c r="A520" i="2899"/>
  <c r="D520" i="2899" s="1"/>
  <c r="A521" i="2899"/>
  <c r="D521" i="2899" s="1"/>
  <c r="A522" i="2899"/>
  <c r="D522" i="2899" s="1"/>
  <c r="A523" i="2899"/>
  <c r="D523" i="2899" s="1"/>
  <c r="A524" i="2899"/>
  <c r="D524" i="2899" s="1"/>
  <c r="A525" i="2899"/>
  <c r="D525" i="2899" s="1"/>
  <c r="A526" i="2899"/>
  <c r="D526" i="2899" s="1"/>
  <c r="A527" i="2899"/>
  <c r="D527" i="2899" s="1"/>
  <c r="A528" i="2899"/>
  <c r="D528" i="2899" s="1"/>
  <c r="A529" i="2899"/>
  <c r="D529" i="2899" s="1"/>
  <c r="A530" i="2899"/>
  <c r="D530" i="2899" s="1"/>
  <c r="A531" i="2899"/>
  <c r="D531" i="2899" s="1"/>
  <c r="A532" i="2899"/>
  <c r="D532" i="2899" s="1"/>
  <c r="A533" i="2899"/>
  <c r="D533" i="2899" s="1"/>
  <c r="A534" i="2899"/>
  <c r="D534" i="2899" s="1"/>
  <c r="A535" i="2899"/>
  <c r="D535" i="2899" s="1"/>
  <c r="A536" i="2899"/>
  <c r="D536" i="2899" s="1"/>
  <c r="A537" i="2899"/>
  <c r="D537" i="2899" s="1"/>
  <c r="A538" i="2899"/>
  <c r="D538" i="2899" s="1"/>
  <c r="A539" i="2899"/>
  <c r="D539" i="2899" s="1"/>
  <c r="A540" i="2899"/>
  <c r="D540" i="2899" s="1"/>
  <c r="A541" i="2899"/>
  <c r="D541" i="2899" s="1"/>
  <c r="A542" i="2899"/>
  <c r="D542" i="2899" s="1"/>
  <c r="A543" i="2899"/>
  <c r="D543" i="2899" s="1"/>
  <c r="A544" i="2899"/>
  <c r="D544" i="2899" s="1"/>
  <c r="A545" i="2899"/>
  <c r="D545" i="2899" s="1"/>
  <c r="A546" i="2899"/>
  <c r="D546" i="2899" s="1"/>
  <c r="A547" i="2899"/>
  <c r="D547" i="2899" s="1"/>
  <c r="A548" i="2899"/>
  <c r="D548" i="2899" s="1"/>
  <c r="A549" i="2899"/>
  <c r="D549" i="2899" s="1"/>
  <c r="A550" i="2899"/>
  <c r="D550" i="2899" s="1"/>
  <c r="A551" i="2899"/>
  <c r="D551" i="2899" s="1"/>
  <c r="A552" i="2899"/>
  <c r="D552" i="2899" s="1"/>
  <c r="A553" i="2899"/>
  <c r="D553" i="2899" s="1"/>
  <c r="A554" i="2899"/>
  <c r="D554" i="2899" s="1"/>
  <c r="A555" i="2899"/>
  <c r="D555" i="2899" s="1"/>
  <c r="A556" i="2899"/>
  <c r="D556" i="2899" s="1"/>
  <c r="A557" i="2899"/>
  <c r="D557" i="2899" s="1"/>
  <c r="A558" i="2899"/>
  <c r="D558" i="2899" s="1"/>
  <c r="A559" i="2899"/>
  <c r="D559" i="2899" s="1"/>
  <c r="A560" i="2899"/>
  <c r="D560" i="2899" s="1"/>
  <c r="A561" i="2899"/>
  <c r="D561" i="2899" s="1"/>
  <c r="A562" i="2899"/>
  <c r="D562" i="2899" s="1"/>
  <c r="A563" i="2899"/>
  <c r="D563" i="2899" s="1"/>
  <c r="A564" i="2899"/>
  <c r="D564" i="2899" s="1"/>
  <c r="A565" i="2899"/>
  <c r="D565" i="2899" s="1"/>
  <c r="A566" i="2899"/>
  <c r="D566" i="2899" s="1"/>
  <c r="A567" i="2899"/>
  <c r="D567" i="2899" s="1"/>
  <c r="A568" i="2899"/>
  <c r="D568" i="2899" s="1"/>
  <c r="A569" i="2899"/>
  <c r="D569" i="2899" s="1"/>
  <c r="A570" i="2899"/>
  <c r="D570" i="2899" s="1"/>
  <c r="A571" i="2899"/>
  <c r="D571" i="2899" s="1"/>
  <c r="A572" i="2899"/>
  <c r="D572" i="2899" s="1"/>
  <c r="A573" i="2899"/>
  <c r="D573" i="2899" s="1"/>
  <c r="A574" i="2899"/>
  <c r="D574" i="2899" s="1"/>
  <c r="A575" i="2899"/>
  <c r="D575" i="2899" s="1"/>
  <c r="A576" i="2899"/>
  <c r="D576" i="2899" s="1"/>
  <c r="A577" i="2899"/>
  <c r="D577" i="2899" s="1"/>
  <c r="A578" i="2899"/>
  <c r="D578" i="2899" s="1"/>
  <c r="A579" i="2899"/>
  <c r="D579" i="2899" s="1"/>
  <c r="A580" i="2899"/>
  <c r="D580" i="2899" s="1"/>
  <c r="A581" i="2899"/>
  <c r="D581" i="2899" s="1"/>
  <c r="A582" i="2899"/>
  <c r="D582" i="2899" s="1"/>
  <c r="A583" i="2899"/>
  <c r="D583" i="2899" s="1"/>
  <c r="A584" i="2899"/>
  <c r="D584" i="2899" s="1"/>
  <c r="A585" i="2899"/>
  <c r="D585" i="2899" s="1"/>
  <c r="A586" i="2899"/>
  <c r="D586" i="2899" s="1"/>
  <c r="A587" i="2899"/>
  <c r="D587" i="2899" s="1"/>
  <c r="A588" i="2899"/>
  <c r="D588" i="2899" s="1"/>
  <c r="A589" i="2899"/>
  <c r="D589" i="2899" s="1"/>
  <c r="A590" i="2899"/>
  <c r="D590" i="2899" s="1"/>
  <c r="A591" i="2899"/>
  <c r="D591" i="2899" s="1"/>
  <c r="A592" i="2899"/>
  <c r="D592" i="2899" s="1"/>
  <c r="A593" i="2899"/>
  <c r="D593" i="2899" s="1"/>
  <c r="A594" i="2899"/>
  <c r="D594" i="2899" s="1"/>
  <c r="A595" i="2899"/>
  <c r="D595" i="2899" s="1"/>
  <c r="A596" i="2899"/>
  <c r="D596" i="2899" s="1"/>
  <c r="A597" i="2899"/>
  <c r="D597" i="2899" s="1"/>
  <c r="A598" i="2899"/>
  <c r="D598" i="2899" s="1"/>
  <c r="A599" i="2899"/>
  <c r="D599" i="2899" s="1"/>
  <c r="A600" i="2899"/>
  <c r="D600" i="2899" s="1"/>
  <c r="A601" i="2899"/>
  <c r="D601" i="2899" s="1"/>
  <c r="A602" i="2899"/>
  <c r="D602" i="2899" s="1"/>
  <c r="A603" i="2899"/>
  <c r="D603" i="2899" s="1"/>
  <c r="A604" i="2899"/>
  <c r="D604" i="2899" s="1"/>
  <c r="A605" i="2899"/>
  <c r="D605" i="2899" s="1"/>
  <c r="A606" i="2899"/>
  <c r="D606" i="2899" s="1"/>
  <c r="A607" i="2899"/>
  <c r="D607" i="2899" s="1"/>
  <c r="A608" i="2899"/>
  <c r="D608" i="2899" s="1"/>
  <c r="A609" i="2899"/>
  <c r="D609" i="2899" s="1"/>
  <c r="A610" i="2899"/>
  <c r="D610" i="2899" s="1"/>
  <c r="A611" i="2899"/>
  <c r="D611" i="2899" s="1"/>
  <c r="A612" i="2899"/>
  <c r="D612" i="2899" s="1"/>
  <c r="A613" i="2899"/>
  <c r="D613" i="2899" s="1"/>
  <c r="A614" i="2899"/>
  <c r="D614" i="2899" s="1"/>
  <c r="A615" i="2899"/>
  <c r="D615" i="2899" s="1"/>
  <c r="A616" i="2899"/>
  <c r="D616" i="2899" s="1"/>
  <c r="A617" i="2899"/>
  <c r="D617" i="2899" s="1"/>
  <c r="A618" i="2899"/>
  <c r="D618" i="2899" s="1"/>
  <c r="A619" i="2899"/>
  <c r="D619" i="2899" s="1"/>
  <c r="A620" i="2899"/>
  <c r="D620" i="2899" s="1"/>
  <c r="A621" i="2899"/>
  <c r="D621" i="2899" s="1"/>
  <c r="A622" i="2899"/>
  <c r="D622" i="2899" s="1"/>
  <c r="A623" i="2899"/>
  <c r="D623" i="2899" s="1"/>
  <c r="A624" i="2899"/>
  <c r="D624" i="2899" s="1"/>
  <c r="A625" i="2899"/>
  <c r="D625" i="2899" s="1"/>
  <c r="A626" i="2899"/>
  <c r="D626" i="2899" s="1"/>
  <c r="A627" i="2899"/>
  <c r="D627" i="2899" s="1"/>
  <c r="A628" i="2899"/>
  <c r="D628" i="2899" s="1"/>
  <c r="A629" i="2899"/>
  <c r="D629" i="2899" s="1"/>
  <c r="A630" i="2899"/>
  <c r="D630" i="2899" s="1"/>
  <c r="A631" i="2899"/>
  <c r="D631" i="2899" s="1"/>
  <c r="A632" i="2899"/>
  <c r="D632" i="2899" s="1"/>
  <c r="A633" i="2899"/>
  <c r="D633" i="2899" s="1"/>
  <c r="A634" i="2899"/>
  <c r="D634" i="2899" s="1"/>
  <c r="A635" i="2899"/>
  <c r="D635" i="2899" s="1"/>
  <c r="A636" i="2899"/>
  <c r="D636" i="2899" s="1"/>
  <c r="A637" i="2899"/>
  <c r="D637" i="2899" s="1"/>
  <c r="A638" i="2899"/>
  <c r="D638" i="2899" s="1"/>
  <c r="A639" i="2899"/>
  <c r="D639" i="2899" s="1"/>
  <c r="A640" i="2899"/>
  <c r="D640" i="2899" s="1"/>
  <c r="A641" i="2899"/>
  <c r="D641" i="2899" s="1"/>
  <c r="A642" i="2899"/>
  <c r="D642" i="2899" s="1"/>
  <c r="A643" i="2899"/>
  <c r="D643" i="2899" s="1"/>
  <c r="A644" i="2899"/>
  <c r="D644" i="2899" s="1"/>
  <c r="A645" i="2899"/>
  <c r="D645" i="2899" s="1"/>
  <c r="A646" i="2899"/>
  <c r="D646" i="2899" s="1"/>
  <c r="A647" i="2899"/>
  <c r="D647" i="2899" s="1"/>
  <c r="A648" i="2899"/>
  <c r="D648" i="2899" s="1"/>
  <c r="A649" i="2899"/>
  <c r="D649" i="2899" s="1"/>
  <c r="A650" i="2899"/>
  <c r="D650" i="2899" s="1"/>
  <c r="A651" i="2899"/>
  <c r="D651" i="2899" s="1"/>
  <c r="A652" i="2899"/>
  <c r="D652" i="2899" s="1"/>
  <c r="A653" i="2899"/>
  <c r="D653" i="2899" s="1"/>
  <c r="A654" i="2899"/>
  <c r="D654" i="2899" s="1"/>
  <c r="A655" i="2899"/>
  <c r="D655" i="2899" s="1"/>
  <c r="A656" i="2899"/>
  <c r="D656" i="2899" s="1"/>
  <c r="A657" i="2899"/>
  <c r="D657" i="2899" s="1"/>
  <c r="A658" i="2899"/>
  <c r="D658" i="2899" s="1"/>
  <c r="A659" i="2899"/>
  <c r="D659" i="2899" s="1"/>
  <c r="A660" i="2899"/>
  <c r="D660" i="2899" s="1"/>
  <c r="A661" i="2899"/>
  <c r="D661" i="2899" s="1"/>
  <c r="A662" i="2899"/>
  <c r="D662" i="2899" s="1"/>
  <c r="A663" i="2899"/>
  <c r="D663" i="2899" s="1"/>
  <c r="A664" i="2899"/>
  <c r="D664" i="2899" s="1"/>
  <c r="A665" i="2899"/>
  <c r="D665" i="2899" s="1"/>
  <c r="A666" i="2899"/>
  <c r="D666" i="2899" s="1"/>
  <c r="A667" i="2899"/>
  <c r="D667" i="2899" s="1"/>
  <c r="A668" i="2899"/>
  <c r="D668" i="2899" s="1"/>
  <c r="A669" i="2899"/>
  <c r="D669" i="2899" s="1"/>
  <c r="A670" i="2899"/>
  <c r="D670" i="2899" s="1"/>
  <c r="A671" i="2899"/>
  <c r="D671" i="2899" s="1"/>
  <c r="A672" i="2899"/>
  <c r="D672" i="2899" s="1"/>
  <c r="A673" i="2899"/>
  <c r="D673" i="2899" s="1"/>
  <c r="A674" i="2899"/>
  <c r="D674" i="2899" s="1"/>
  <c r="A675" i="2899"/>
  <c r="D675" i="2899" s="1"/>
  <c r="A676" i="2899"/>
  <c r="D676" i="2899" s="1"/>
  <c r="A677" i="2899"/>
  <c r="D677" i="2899" s="1"/>
  <c r="A678" i="2899"/>
  <c r="D678" i="2899" s="1"/>
  <c r="A679" i="2899"/>
  <c r="D679" i="2899" s="1"/>
  <c r="A680" i="2899"/>
  <c r="D680" i="2899" s="1"/>
  <c r="A681" i="2899"/>
  <c r="D681" i="2899" s="1"/>
  <c r="A682" i="2899"/>
  <c r="D682" i="2899" s="1"/>
  <c r="A683" i="2899"/>
  <c r="D683" i="2899" s="1"/>
  <c r="A684" i="2899"/>
  <c r="D684" i="2899" s="1"/>
  <c r="A685" i="2899"/>
  <c r="D685" i="2899" s="1"/>
  <c r="A686" i="2899"/>
  <c r="D686" i="2899" s="1"/>
  <c r="A687" i="2899"/>
  <c r="D687" i="2899" s="1"/>
  <c r="A688" i="2899"/>
  <c r="D688" i="2899" s="1"/>
  <c r="A689" i="2899"/>
  <c r="D689" i="2899" s="1"/>
  <c r="A690" i="2899"/>
  <c r="D690" i="2899" s="1"/>
  <c r="A691" i="2899"/>
  <c r="D691" i="2899" s="1"/>
  <c r="A692" i="2899"/>
  <c r="D692" i="2899" s="1"/>
  <c r="A693" i="2899"/>
  <c r="D693" i="2899" s="1"/>
  <c r="A694" i="2899"/>
  <c r="D694" i="2899" s="1"/>
  <c r="A695" i="2899"/>
  <c r="D695" i="2899" s="1"/>
  <c r="A696" i="2899"/>
  <c r="D696" i="2899" s="1"/>
  <c r="A697" i="2899"/>
  <c r="D697" i="2899" s="1"/>
  <c r="A698" i="2899"/>
  <c r="D698" i="2899" s="1"/>
  <c r="A699" i="2899"/>
  <c r="D699" i="2899" s="1"/>
  <c r="A700" i="2899"/>
  <c r="D700" i="2899" s="1"/>
  <c r="A701" i="2899"/>
  <c r="D701" i="2899" s="1"/>
  <c r="A702" i="2899"/>
  <c r="D702" i="2899" s="1"/>
  <c r="A703" i="2899"/>
  <c r="D703" i="2899" s="1"/>
  <c r="A704" i="2899"/>
  <c r="D704" i="2899" s="1"/>
  <c r="A705" i="2899"/>
  <c r="D705" i="2899" s="1"/>
  <c r="A706" i="2899"/>
  <c r="D706" i="2899" s="1"/>
  <c r="A707" i="2899"/>
  <c r="D707" i="2899" s="1"/>
  <c r="A708" i="2899"/>
  <c r="D708" i="2899" s="1"/>
  <c r="A709" i="2899"/>
  <c r="D709" i="2899" s="1"/>
  <c r="A710" i="2899"/>
  <c r="D710" i="2899" s="1"/>
  <c r="A711" i="2899"/>
  <c r="D711" i="2899" s="1"/>
  <c r="A712" i="2899"/>
  <c r="D712" i="2899" s="1"/>
  <c r="A713" i="2899"/>
  <c r="D713" i="2899" s="1"/>
  <c r="A714" i="2899"/>
  <c r="D714" i="2899" s="1"/>
  <c r="A715" i="2899"/>
  <c r="D715" i="2899" s="1"/>
  <c r="A716" i="2899"/>
  <c r="D716" i="2899" s="1"/>
  <c r="A717" i="2899"/>
  <c r="D717" i="2899" s="1"/>
  <c r="A718" i="2899"/>
  <c r="D718" i="2899" s="1"/>
  <c r="A719" i="2899"/>
  <c r="D719" i="2899" s="1"/>
  <c r="A720" i="2899"/>
  <c r="D720" i="2899" s="1"/>
  <c r="A721" i="2899"/>
  <c r="D721" i="2899" s="1"/>
  <c r="A722" i="2899"/>
  <c r="D722" i="2899" s="1"/>
  <c r="A723" i="2899"/>
  <c r="D723" i="2899" s="1"/>
  <c r="A724" i="2899"/>
  <c r="D724" i="2899" s="1"/>
  <c r="A725" i="2899"/>
  <c r="D725" i="2899" s="1"/>
  <c r="A726" i="2899"/>
  <c r="D726" i="2899" s="1"/>
  <c r="A727" i="2899"/>
  <c r="D727" i="2899" s="1"/>
  <c r="A728" i="2899"/>
  <c r="D728" i="2899" s="1"/>
  <c r="A729" i="2899"/>
  <c r="D729" i="2899" s="1"/>
  <c r="A730" i="2899"/>
  <c r="D730" i="2899" s="1"/>
  <c r="A731" i="2899"/>
  <c r="D731" i="2899" s="1"/>
  <c r="A732" i="2899"/>
  <c r="D732" i="2899" s="1"/>
  <c r="A733" i="2899"/>
  <c r="D733" i="2899" s="1"/>
  <c r="A734" i="2899"/>
  <c r="D734" i="2899" s="1"/>
  <c r="A735" i="2899"/>
  <c r="D735" i="2899" s="1"/>
  <c r="A736" i="2899"/>
  <c r="D736" i="2899" s="1"/>
  <c r="A737" i="2899"/>
  <c r="D737" i="2899" s="1"/>
  <c r="A738" i="2899"/>
  <c r="D738" i="2899" s="1"/>
  <c r="A739" i="2899"/>
  <c r="D739" i="2899" s="1"/>
  <c r="A740" i="2899"/>
  <c r="D740" i="2899" s="1"/>
  <c r="A741" i="2899"/>
  <c r="D741" i="2899" s="1"/>
  <c r="A742" i="2899"/>
  <c r="D742" i="2899" s="1"/>
  <c r="A743" i="2899"/>
  <c r="D743" i="2899" s="1"/>
  <c r="A744" i="2899"/>
  <c r="D744" i="2899" s="1"/>
  <c r="A745" i="2899"/>
  <c r="D745" i="2899" s="1"/>
  <c r="A746" i="2899"/>
  <c r="D746" i="2899" s="1"/>
  <c r="A747" i="2899"/>
  <c r="D747" i="2899" s="1"/>
  <c r="A748" i="2899"/>
  <c r="D748" i="2899" s="1"/>
  <c r="A749" i="2899"/>
  <c r="D749" i="2899" s="1"/>
  <c r="A750" i="2899"/>
  <c r="D750" i="2899" s="1"/>
  <c r="A751" i="2899"/>
  <c r="D751" i="2899" s="1"/>
  <c r="A752" i="2899"/>
  <c r="D752" i="2899" s="1"/>
  <c r="A753" i="2899"/>
  <c r="D753" i="2899" s="1"/>
  <c r="A754" i="2899"/>
  <c r="D754" i="2899" s="1"/>
  <c r="A755" i="2899"/>
  <c r="D755" i="2899" s="1"/>
  <c r="A756" i="2899"/>
  <c r="D756" i="2899" s="1"/>
  <c r="A757" i="2899"/>
  <c r="D757" i="2899" s="1"/>
  <c r="A758" i="2899"/>
  <c r="D758" i="2899" s="1"/>
  <c r="A759" i="2899"/>
  <c r="D759" i="2899" s="1"/>
  <c r="A760" i="2899"/>
  <c r="D760" i="2899" s="1"/>
  <c r="A761" i="2899"/>
  <c r="D761" i="2899" s="1"/>
  <c r="A762" i="2899"/>
  <c r="D762" i="2899" s="1"/>
  <c r="A763" i="2899"/>
  <c r="D763" i="2899" s="1"/>
  <c r="A764" i="2899"/>
  <c r="D764" i="2899" s="1"/>
  <c r="A765" i="2899"/>
  <c r="D765" i="2899" s="1"/>
  <c r="A766" i="2899"/>
  <c r="D766" i="2899" s="1"/>
  <c r="A767" i="2899"/>
  <c r="D767" i="2899" s="1"/>
  <c r="A768" i="2899"/>
  <c r="D768" i="2899" s="1"/>
  <c r="A769" i="2899"/>
  <c r="D769" i="2899" s="1"/>
  <c r="A770" i="2899"/>
  <c r="D770" i="2899" s="1"/>
  <c r="A771" i="2899"/>
  <c r="D771" i="2899" s="1"/>
  <c r="A772" i="2899"/>
  <c r="D772" i="2899" s="1"/>
  <c r="A773" i="2899"/>
  <c r="D773" i="2899" s="1"/>
  <c r="A774" i="2899"/>
  <c r="D774" i="2899" s="1"/>
  <c r="A775" i="2899"/>
  <c r="D775" i="2899" s="1"/>
  <c r="A776" i="2899"/>
  <c r="D776" i="2899" s="1"/>
  <c r="A777" i="2899"/>
  <c r="D777" i="2899" s="1"/>
  <c r="A778" i="2899"/>
  <c r="D778" i="2899" s="1"/>
  <c r="A779" i="2899"/>
  <c r="D779" i="2899" s="1"/>
  <c r="A780" i="2899"/>
  <c r="D780" i="2899" s="1"/>
  <c r="A781" i="2899"/>
  <c r="D781" i="2899" s="1"/>
  <c r="A782" i="2899"/>
  <c r="D782" i="2899" s="1"/>
  <c r="A783" i="2899"/>
  <c r="D783" i="2899" s="1"/>
  <c r="A784" i="2899"/>
  <c r="D784" i="2899" s="1"/>
  <c r="A785" i="2899"/>
  <c r="D785" i="2899" s="1"/>
  <c r="A786" i="2899"/>
  <c r="D786" i="2899" s="1"/>
  <c r="A787" i="2899"/>
  <c r="D787" i="2899" s="1"/>
  <c r="A788" i="2899"/>
  <c r="D788" i="2899" s="1"/>
  <c r="A789" i="2899"/>
  <c r="D789" i="2899" s="1"/>
  <c r="A790" i="2899"/>
  <c r="D790" i="2899" s="1"/>
  <c r="A791" i="2899"/>
  <c r="D791" i="2899" s="1"/>
  <c r="A792" i="2899"/>
  <c r="D792" i="2899" s="1"/>
  <c r="A793" i="2899"/>
  <c r="D793" i="2899" s="1"/>
  <c r="A794" i="2899"/>
  <c r="D794" i="2899" s="1"/>
  <c r="A795" i="2899"/>
  <c r="D795" i="2899" s="1"/>
  <c r="A796" i="2899"/>
  <c r="D796" i="2899" s="1"/>
  <c r="A797" i="2899"/>
  <c r="D797" i="2899" s="1"/>
  <c r="A798" i="2899"/>
  <c r="D798" i="2899" s="1"/>
  <c r="A799" i="2899"/>
  <c r="D799" i="2899" s="1"/>
  <c r="A800" i="2899"/>
  <c r="D800" i="2899" s="1"/>
  <c r="A801" i="2899"/>
  <c r="D801" i="2899" s="1"/>
  <c r="A802" i="2899"/>
  <c r="D802" i="2899" s="1"/>
  <c r="A803" i="2899"/>
  <c r="D803" i="2899" s="1"/>
  <c r="A804" i="2899"/>
  <c r="D804" i="2899" s="1"/>
  <c r="A805" i="2899"/>
  <c r="D805" i="2899" s="1"/>
  <c r="A806" i="2899"/>
  <c r="D806" i="2899" s="1"/>
  <c r="A807" i="2899"/>
  <c r="D807" i="2899" s="1"/>
  <c r="A808" i="2899"/>
  <c r="D808" i="2899" s="1"/>
  <c r="A809" i="2899"/>
  <c r="D809" i="2899" s="1"/>
  <c r="A810" i="2899"/>
  <c r="D810" i="2899" s="1"/>
  <c r="A811" i="2899"/>
  <c r="D811" i="2899" s="1"/>
  <c r="A812" i="2899"/>
  <c r="D812" i="2899" s="1"/>
  <c r="A813" i="2899"/>
  <c r="D813" i="2899" s="1"/>
  <c r="A814" i="2899"/>
  <c r="D814" i="2899" s="1"/>
  <c r="A815" i="2899"/>
  <c r="D815" i="2899" s="1"/>
  <c r="A816" i="2899"/>
  <c r="D816" i="2899" s="1"/>
  <c r="A817" i="2899"/>
  <c r="D817" i="2899" s="1"/>
  <c r="A818" i="2899"/>
  <c r="D818" i="2899" s="1"/>
  <c r="A819" i="2899"/>
  <c r="D819" i="2899" s="1"/>
  <c r="A820" i="2899"/>
  <c r="D820" i="2899" s="1"/>
  <c r="A821" i="2899"/>
  <c r="D821" i="2899" s="1"/>
  <c r="A822" i="2899"/>
  <c r="D822" i="2899" s="1"/>
  <c r="A823" i="2899"/>
  <c r="D823" i="2899" s="1"/>
  <c r="A824" i="2899"/>
  <c r="D824" i="2899" s="1"/>
  <c r="A825" i="2899"/>
  <c r="D825" i="2899" s="1"/>
  <c r="A826" i="2899"/>
  <c r="D826" i="2899" s="1"/>
  <c r="A827" i="2899"/>
  <c r="D827" i="2899" s="1"/>
  <c r="A828" i="2899"/>
  <c r="D828" i="2899" s="1"/>
  <c r="A829" i="2899"/>
  <c r="D829" i="2899" s="1"/>
  <c r="A830" i="2899"/>
  <c r="D830" i="2899" s="1"/>
  <c r="A831" i="2899"/>
  <c r="D831" i="2899" s="1"/>
  <c r="A832" i="2899"/>
  <c r="D832" i="2899" s="1"/>
  <c r="A833" i="2899"/>
  <c r="D833" i="2899" s="1"/>
  <c r="A834" i="2899"/>
  <c r="D834" i="2899" s="1"/>
  <c r="A835" i="2899"/>
  <c r="D835" i="2899" s="1"/>
  <c r="A836" i="2899"/>
  <c r="D836" i="2899" s="1"/>
  <c r="A837" i="2899"/>
  <c r="D837" i="2899" s="1"/>
  <c r="A838" i="2899"/>
  <c r="D838" i="2899" s="1"/>
  <c r="A839" i="2899"/>
  <c r="D839" i="2899" s="1"/>
  <c r="A840" i="2899"/>
  <c r="D840" i="2899" s="1"/>
  <c r="A841" i="2899"/>
  <c r="D841" i="2899" s="1"/>
  <c r="A842" i="2899"/>
  <c r="D842" i="2899" s="1"/>
  <c r="A843" i="2899"/>
  <c r="D843" i="2899" s="1"/>
  <c r="A844" i="2899"/>
  <c r="D844" i="2899" s="1"/>
  <c r="A845" i="2899"/>
  <c r="D845" i="2899" s="1"/>
  <c r="A846" i="2899"/>
  <c r="D846" i="2899" s="1"/>
  <c r="A847" i="2899"/>
  <c r="D847" i="2899" s="1"/>
  <c r="A848" i="2899"/>
  <c r="D848" i="2899" s="1"/>
  <c r="A849" i="2899"/>
  <c r="D849" i="2899" s="1"/>
  <c r="A850" i="2899"/>
  <c r="D850" i="2899" s="1"/>
  <c r="A851" i="2899"/>
  <c r="D851" i="2899" s="1"/>
  <c r="A852" i="2899"/>
  <c r="D852" i="2899" s="1"/>
  <c r="A853" i="2899"/>
  <c r="D853" i="2899" s="1"/>
  <c r="A854" i="2899"/>
  <c r="D854" i="2899" s="1"/>
  <c r="A855" i="2899"/>
  <c r="D855" i="2899" s="1"/>
  <c r="A856" i="2899"/>
  <c r="D856" i="2899" s="1"/>
  <c r="C5" i="2899"/>
  <c r="B5" i="2899"/>
  <c r="A5" i="2899"/>
  <c r="D5" i="2899" s="1"/>
  <c r="AC7" i="2896"/>
  <c r="AD7" i="2896" s="1"/>
  <c r="AC8" i="2896"/>
  <c r="AC9" i="2896"/>
  <c r="AC10" i="2896"/>
  <c r="AC11" i="2896"/>
  <c r="AC12" i="2896"/>
  <c r="AC13" i="2896"/>
  <c r="AD13" i="2896" s="1"/>
  <c r="AC14" i="2896"/>
  <c r="AD14" i="2896" s="1"/>
  <c r="AC15" i="2896"/>
  <c r="AC16" i="2896"/>
  <c r="AC17" i="2896"/>
  <c r="AC18" i="2896"/>
  <c r="AC19" i="2896"/>
  <c r="AC20" i="2896"/>
  <c r="AC21" i="2896"/>
  <c r="AC22" i="2896"/>
  <c r="AC23" i="2896"/>
  <c r="AC24" i="2896"/>
  <c r="AC25" i="2896"/>
  <c r="AD25" i="2896" s="1"/>
  <c r="AC26" i="2896"/>
  <c r="AD26" i="2896" s="1"/>
  <c r="AC27" i="2896"/>
  <c r="AC28" i="2896"/>
  <c r="AC29" i="2896"/>
  <c r="AC30" i="2896"/>
  <c r="AC31" i="2896"/>
  <c r="AD31" i="2896" s="1"/>
  <c r="AC32" i="2896"/>
  <c r="AD32" i="2896" s="1"/>
  <c r="AC33" i="2896"/>
  <c r="AC34" i="2896"/>
  <c r="AC35" i="2896"/>
  <c r="AC36" i="2896"/>
  <c r="AC37" i="2896"/>
  <c r="AC38" i="2896"/>
  <c r="AC39" i="2896"/>
  <c r="AC40" i="2896"/>
  <c r="AC41" i="2896"/>
  <c r="AC42" i="2896"/>
  <c r="AC43" i="2896"/>
  <c r="AC44" i="2896"/>
  <c r="AC45" i="2896"/>
  <c r="AC46" i="2896"/>
  <c r="AC47" i="2896"/>
  <c r="AC48" i="2896"/>
  <c r="AC49" i="2896"/>
  <c r="AD49" i="2896" s="1"/>
  <c r="AC50" i="2896"/>
  <c r="AD50" i="2896" s="1"/>
  <c r="AC51" i="2896"/>
  <c r="AC52" i="2896"/>
  <c r="AC53" i="2896"/>
  <c r="AC54" i="2896"/>
  <c r="AC55" i="2896"/>
  <c r="AC56" i="2896"/>
  <c r="AC57" i="2896"/>
  <c r="AC58" i="2896"/>
  <c r="AC59" i="2896"/>
  <c r="AC60" i="2896"/>
  <c r="AC61" i="2896"/>
  <c r="AC62" i="2896"/>
  <c r="AC63" i="2896"/>
  <c r="AC64" i="2896"/>
  <c r="AC65" i="2896"/>
  <c r="AC66" i="2896"/>
  <c r="AC67" i="2896"/>
  <c r="AD67" i="2896" s="1"/>
  <c r="AC68" i="2896"/>
  <c r="AD68" i="2896" s="1"/>
  <c r="AC69" i="2896"/>
  <c r="AC70" i="2896"/>
  <c r="AC71" i="2896"/>
  <c r="AC72" i="2896"/>
  <c r="AC73" i="2896"/>
  <c r="AC74" i="2896"/>
  <c r="AC75" i="2896"/>
  <c r="AC76" i="2896"/>
  <c r="AC77" i="2896"/>
  <c r="AC78" i="2896"/>
  <c r="AC79" i="2896"/>
  <c r="AC80" i="2896"/>
  <c r="AC81" i="2896"/>
  <c r="AC82" i="2896"/>
  <c r="AC83" i="2896"/>
  <c r="AC84" i="2896"/>
  <c r="AD84" i="2896" s="1"/>
  <c r="AC85" i="2896"/>
  <c r="AD85" i="2896" s="1"/>
  <c r="AC86" i="2896"/>
  <c r="AD86" i="2896" s="1"/>
  <c r="AC87" i="2896"/>
  <c r="AC88" i="2896"/>
  <c r="AC89" i="2896"/>
  <c r="AC90" i="2896"/>
  <c r="AD90" i="2896" s="1"/>
  <c r="AC91" i="2896"/>
  <c r="AD91" i="2896" s="1"/>
  <c r="AC92" i="2896"/>
  <c r="AD92" i="2896" s="1"/>
  <c r="AC93" i="2896"/>
  <c r="AC94" i="2896"/>
  <c r="AC95" i="2896"/>
  <c r="AC96" i="2896"/>
  <c r="AC97" i="2896"/>
  <c r="AC98" i="2896"/>
  <c r="AC99" i="2896"/>
  <c r="AC100" i="2896"/>
  <c r="AC101" i="2896"/>
  <c r="AC102" i="2896"/>
  <c r="AC103" i="2896"/>
  <c r="AC104" i="2896"/>
  <c r="AD104" i="2896" s="1"/>
  <c r="AC105" i="2896"/>
  <c r="AC106" i="2896"/>
  <c r="AC107" i="2896"/>
  <c r="AC108" i="2896"/>
  <c r="AC109" i="2896"/>
  <c r="AC110" i="2896"/>
  <c r="AC111" i="2896"/>
  <c r="AC112" i="2896"/>
  <c r="AC113" i="2896"/>
  <c r="AC114" i="2896"/>
  <c r="AC115" i="2896"/>
  <c r="AC116" i="2896"/>
  <c r="AC117" i="2896"/>
  <c r="AC118" i="2896"/>
  <c r="AB7" i="2896"/>
  <c r="AB8" i="2896"/>
  <c r="AB9" i="2896"/>
  <c r="AB10" i="2896"/>
  <c r="AB11" i="2896"/>
  <c r="AB12" i="2896"/>
  <c r="AD12" i="2896" s="1"/>
  <c r="AB13" i="2896"/>
  <c r="AB14" i="2896"/>
  <c r="AB15" i="2896"/>
  <c r="AD15" i="2896" s="1"/>
  <c r="AB16" i="2896"/>
  <c r="AD16" i="2896" s="1"/>
  <c r="AB17" i="2896"/>
  <c r="AD17" i="2896" s="1"/>
  <c r="AB18" i="2896"/>
  <c r="AD18" i="2896" s="1"/>
  <c r="AB19" i="2896"/>
  <c r="AB20" i="2896"/>
  <c r="AB21" i="2896"/>
  <c r="AD21" i="2896" s="1"/>
  <c r="AB22" i="2896"/>
  <c r="AD22" i="2896" s="1"/>
  <c r="AB23" i="2896"/>
  <c r="AD23" i="2896" s="1"/>
  <c r="AB24" i="2896"/>
  <c r="AB25" i="2896"/>
  <c r="AB26" i="2896"/>
  <c r="AB27" i="2896"/>
  <c r="AB28" i="2896"/>
  <c r="AB29" i="2896"/>
  <c r="AB30" i="2896"/>
  <c r="AB31" i="2896"/>
  <c r="AB32" i="2896"/>
  <c r="AB33" i="2896"/>
  <c r="AB34" i="2896"/>
  <c r="AB35" i="2896"/>
  <c r="AD35" i="2896" s="1"/>
  <c r="AB36" i="2896"/>
  <c r="AD36" i="2896" s="1"/>
  <c r="AB37" i="2896"/>
  <c r="AB38" i="2896"/>
  <c r="AB39" i="2896"/>
  <c r="AD39" i="2896" s="1"/>
  <c r="AB40" i="2896"/>
  <c r="AD40" i="2896" s="1"/>
  <c r="AB41" i="2896"/>
  <c r="AD41" i="2896" s="1"/>
  <c r="AB42" i="2896"/>
  <c r="AD42" i="2896" s="1"/>
  <c r="AB43" i="2896"/>
  <c r="AB44" i="2896"/>
  <c r="AB45" i="2896"/>
  <c r="AB46" i="2896"/>
  <c r="AB47" i="2896"/>
  <c r="AB48" i="2896"/>
  <c r="AD48" i="2896" s="1"/>
  <c r="AB49" i="2896"/>
  <c r="AB50" i="2896"/>
  <c r="AB51" i="2896"/>
  <c r="AB52" i="2896"/>
  <c r="AB53" i="2896"/>
  <c r="AB54" i="2896"/>
  <c r="AB55" i="2896"/>
  <c r="AB56" i="2896"/>
  <c r="AB57" i="2896"/>
  <c r="AD57" i="2896" s="1"/>
  <c r="AB58" i="2896"/>
  <c r="AD58" i="2896" s="1"/>
  <c r="AB59" i="2896"/>
  <c r="AD59" i="2896" s="1"/>
  <c r="AB60" i="2896"/>
  <c r="AD60" i="2896" s="1"/>
  <c r="AB61" i="2896"/>
  <c r="AB62" i="2896"/>
  <c r="AB63" i="2896"/>
  <c r="AD63" i="2896" s="1"/>
  <c r="AB64" i="2896"/>
  <c r="AB65" i="2896"/>
  <c r="AB66" i="2896"/>
  <c r="AB67" i="2896"/>
  <c r="AB68" i="2896"/>
  <c r="AB69" i="2896"/>
  <c r="AB70" i="2896"/>
  <c r="AB71" i="2896"/>
  <c r="AB72" i="2896"/>
  <c r="AB73" i="2896"/>
  <c r="AB74" i="2896"/>
  <c r="AB75" i="2896"/>
  <c r="AD75" i="2896" s="1"/>
  <c r="AB76" i="2896"/>
  <c r="AD76" i="2896" s="1"/>
  <c r="AB77" i="2896"/>
  <c r="AD77" i="2896" s="1"/>
  <c r="AB78" i="2896"/>
  <c r="AD78" i="2896" s="1"/>
  <c r="AB79" i="2896"/>
  <c r="AB80" i="2896"/>
  <c r="AB81" i="2896"/>
  <c r="AD81" i="2896" s="1"/>
  <c r="AB82" i="2896"/>
  <c r="AD82" i="2896" s="1"/>
  <c r="AB83" i="2896"/>
  <c r="AD83" i="2896" s="1"/>
  <c r="AB84" i="2896"/>
  <c r="AB85" i="2896"/>
  <c r="AB86" i="2896"/>
  <c r="AB87" i="2896"/>
  <c r="AB88" i="2896"/>
  <c r="AB89" i="2896"/>
  <c r="AB90" i="2896"/>
  <c r="AB91" i="2896"/>
  <c r="AB92" i="2896"/>
  <c r="AB93" i="2896"/>
  <c r="AB94" i="2896"/>
  <c r="AB95" i="2896"/>
  <c r="AD95" i="2896" s="1"/>
  <c r="AB96" i="2896"/>
  <c r="AD96" i="2896" s="1"/>
  <c r="AB97" i="2896"/>
  <c r="AB98" i="2896"/>
  <c r="AB99" i="2896"/>
  <c r="AD99" i="2896" s="1"/>
  <c r="AB100" i="2896"/>
  <c r="AD100" i="2896" s="1"/>
  <c r="AB101" i="2896"/>
  <c r="AD101" i="2896" s="1"/>
  <c r="AB102" i="2896"/>
  <c r="AD102" i="2896" s="1"/>
  <c r="AB103" i="2896"/>
  <c r="AB104" i="2896"/>
  <c r="AB105" i="2896"/>
  <c r="AB106" i="2896"/>
  <c r="AB107" i="2896"/>
  <c r="AB108" i="2896"/>
  <c r="AB109" i="2896"/>
  <c r="AB110" i="2896"/>
  <c r="AB111" i="2896"/>
  <c r="AB112" i="2896"/>
  <c r="AB113" i="2896"/>
  <c r="AB114" i="2896"/>
  <c r="AD114" i="2896" s="1"/>
  <c r="AB115" i="2896"/>
  <c r="AB116" i="2896"/>
  <c r="AB117" i="2896"/>
  <c r="AD117" i="2896" s="1"/>
  <c r="AB118" i="2896"/>
  <c r="AD118" i="2896" s="1"/>
  <c r="AC6" i="2896"/>
  <c r="AB6" i="2896"/>
  <c r="AD6" i="2896" s="1"/>
  <c r="F2" i="2896"/>
  <c r="C6" i="2896"/>
  <c r="C7" i="2896"/>
  <c r="C8" i="2896"/>
  <c r="C9" i="2896"/>
  <c r="C10" i="2896"/>
  <c r="C11" i="2896"/>
  <c r="C12" i="2896"/>
  <c r="C13" i="2896"/>
  <c r="C14" i="2896"/>
  <c r="C15" i="2896"/>
  <c r="C16" i="2896"/>
  <c r="C17" i="2896"/>
  <c r="C18" i="2896"/>
  <c r="C19" i="2896"/>
  <c r="C20" i="2896"/>
  <c r="C21" i="2896"/>
  <c r="C22" i="2896"/>
  <c r="C23" i="2896"/>
  <c r="C24" i="2896"/>
  <c r="C25" i="2896"/>
  <c r="C26" i="2896"/>
  <c r="C27" i="2896"/>
  <c r="C28" i="2896"/>
  <c r="C29" i="2896"/>
  <c r="C30" i="2896"/>
  <c r="C31" i="2896"/>
  <c r="C32" i="2896"/>
  <c r="C33" i="2896"/>
  <c r="C34" i="2896"/>
  <c r="C35" i="2896"/>
  <c r="C36" i="2896"/>
  <c r="C37" i="2896"/>
  <c r="C38" i="2896"/>
  <c r="C39" i="2896"/>
  <c r="C40" i="2896"/>
  <c r="C41" i="2896"/>
  <c r="C42" i="2896"/>
  <c r="C43" i="2896"/>
  <c r="C44" i="2896"/>
  <c r="C45" i="2896"/>
  <c r="C46" i="2896"/>
  <c r="C47" i="2896"/>
  <c r="C48" i="2896"/>
  <c r="C49" i="2896"/>
  <c r="C50" i="2896"/>
  <c r="C51" i="2896"/>
  <c r="C52" i="2896"/>
  <c r="C53" i="2896"/>
  <c r="C54" i="2896"/>
  <c r="C55" i="2896"/>
  <c r="C56" i="2896"/>
  <c r="C57" i="2896"/>
  <c r="C58" i="2896"/>
  <c r="C59" i="2896"/>
  <c r="C60" i="2896"/>
  <c r="C61" i="2896"/>
  <c r="C62" i="2896"/>
  <c r="C63" i="2896"/>
  <c r="C64" i="2896"/>
  <c r="C65" i="2896"/>
  <c r="C66" i="2896"/>
  <c r="C67" i="2896"/>
  <c r="C68" i="2896"/>
  <c r="C69" i="2896"/>
  <c r="C70" i="2896"/>
  <c r="C71" i="2896"/>
  <c r="C72" i="2896"/>
  <c r="C73" i="2896"/>
  <c r="C74" i="2896"/>
  <c r="C75" i="2896"/>
  <c r="C76" i="2896"/>
  <c r="C77" i="2896"/>
  <c r="C78" i="2896"/>
  <c r="C79" i="2896"/>
  <c r="C80" i="2896"/>
  <c r="C81" i="2896"/>
  <c r="C82" i="2896"/>
  <c r="C83" i="2896"/>
  <c r="C84" i="2896"/>
  <c r="C85" i="2896"/>
  <c r="C86" i="2896"/>
  <c r="C87" i="2896"/>
  <c r="C88" i="2896"/>
  <c r="C89" i="2896"/>
  <c r="C90" i="2896"/>
  <c r="C91" i="2896"/>
  <c r="C92" i="2896"/>
  <c r="C93" i="2896"/>
  <c r="C94" i="2896"/>
  <c r="C95" i="2896"/>
  <c r="C96" i="2896"/>
  <c r="C97" i="2896"/>
  <c r="C98" i="2896"/>
  <c r="C99" i="2896"/>
  <c r="C100" i="2896"/>
  <c r="C101" i="2896"/>
  <c r="C102" i="2896"/>
  <c r="C103" i="2896"/>
  <c r="C104" i="2896"/>
  <c r="C105" i="2896"/>
  <c r="C106" i="2896"/>
  <c r="C107" i="2896"/>
  <c r="C108" i="2896"/>
  <c r="C109" i="2896"/>
  <c r="C110" i="2896"/>
  <c r="C111" i="2896"/>
  <c r="C112" i="2896"/>
  <c r="C113" i="2896"/>
  <c r="C114" i="2896"/>
  <c r="C115" i="2896"/>
  <c r="C116" i="2896"/>
  <c r="C117" i="2896"/>
  <c r="C118" i="2896"/>
  <c r="C119" i="2896"/>
  <c r="C120" i="2896"/>
  <c r="C121" i="2896"/>
  <c r="C122" i="2896"/>
  <c r="C123" i="2896"/>
  <c r="C124" i="2896"/>
  <c r="C125" i="2896"/>
  <c r="C126" i="2896"/>
  <c r="C127" i="2896"/>
  <c r="C128" i="2896"/>
  <c r="C129" i="2896"/>
  <c r="C130" i="2896"/>
  <c r="C131" i="2896"/>
  <c r="C132" i="2896"/>
  <c r="C133" i="2896"/>
  <c r="C134" i="2896"/>
  <c r="C135" i="2896"/>
  <c r="C136" i="2896"/>
  <c r="C137" i="2896"/>
  <c r="C138" i="2896"/>
  <c r="C139" i="2896"/>
  <c r="C140" i="2896"/>
  <c r="C141" i="2896"/>
  <c r="C142" i="2896"/>
  <c r="C143" i="2896"/>
  <c r="C144" i="2896"/>
  <c r="C145" i="2896"/>
  <c r="C146" i="2896"/>
  <c r="C147" i="2896"/>
  <c r="C148" i="2896"/>
  <c r="C149" i="2896"/>
  <c r="C150" i="2896"/>
  <c r="C151" i="2896"/>
  <c r="C152" i="2896"/>
  <c r="C153" i="2896"/>
  <c r="C154" i="2896"/>
  <c r="C155" i="2896"/>
  <c r="C156" i="2896"/>
  <c r="C157" i="2896"/>
  <c r="C158" i="2896"/>
  <c r="C159" i="2896"/>
  <c r="C160" i="2896"/>
  <c r="C161" i="2896"/>
  <c r="C162" i="2896"/>
  <c r="C163" i="2896"/>
  <c r="C164" i="2896"/>
  <c r="C165" i="2896"/>
  <c r="C166" i="2896"/>
  <c r="C167" i="2896"/>
  <c r="C168" i="2896"/>
  <c r="C169" i="2896"/>
  <c r="C170" i="2896"/>
  <c r="C171" i="2896"/>
  <c r="C172" i="2896"/>
  <c r="C173" i="2896"/>
  <c r="C174" i="2896"/>
  <c r="C175" i="2896"/>
  <c r="C176" i="2896"/>
  <c r="C177" i="2896"/>
  <c r="C178" i="2896"/>
  <c r="C179" i="2896"/>
  <c r="C180" i="2896"/>
  <c r="C181" i="2896"/>
  <c r="C182" i="2896"/>
  <c r="C183" i="2896"/>
  <c r="C184" i="2896"/>
  <c r="C185" i="2896"/>
  <c r="C186" i="2896"/>
  <c r="C187" i="2896"/>
  <c r="C188" i="2896"/>
  <c r="C189" i="2896"/>
  <c r="C190" i="2896"/>
  <c r="C191" i="2896"/>
  <c r="C192" i="2896"/>
  <c r="C193" i="2896"/>
  <c r="C194" i="2896"/>
  <c r="C195" i="2896"/>
  <c r="C196" i="2896"/>
  <c r="C197" i="2896"/>
  <c r="C198" i="2896"/>
  <c r="C199" i="2896"/>
  <c r="C200" i="2896"/>
  <c r="C201" i="2896"/>
  <c r="C202" i="2896"/>
  <c r="C203" i="2896"/>
  <c r="C204" i="2896"/>
  <c r="C205" i="2896"/>
  <c r="C206" i="2896"/>
  <c r="C207" i="2896"/>
  <c r="C208" i="2896"/>
  <c r="C209" i="2896"/>
  <c r="C210" i="2896"/>
  <c r="C211" i="2896"/>
  <c r="C212" i="2896"/>
  <c r="C213" i="2896"/>
  <c r="C214" i="2896"/>
  <c r="C215" i="2896"/>
  <c r="C216" i="2896"/>
  <c r="C217" i="2896"/>
  <c r="C218" i="2896"/>
  <c r="C219" i="2896"/>
  <c r="C220" i="2896"/>
  <c r="C221" i="2896"/>
  <c r="C222" i="2896"/>
  <c r="C223" i="2896"/>
  <c r="C224" i="2896"/>
  <c r="C225" i="2896"/>
  <c r="C226" i="2896"/>
  <c r="C227" i="2896"/>
  <c r="C228" i="2896"/>
  <c r="C229" i="2896"/>
  <c r="C230" i="2896"/>
  <c r="C231" i="2896"/>
  <c r="C232" i="2896"/>
  <c r="C233" i="2896"/>
  <c r="C234" i="2896"/>
  <c r="C235" i="2896"/>
  <c r="C236" i="2896"/>
  <c r="C237" i="2896"/>
  <c r="C238" i="2896"/>
  <c r="C239" i="2896"/>
  <c r="C240" i="2896"/>
  <c r="C241" i="2896"/>
  <c r="C242" i="2896"/>
  <c r="C243" i="2896"/>
  <c r="C244" i="2896"/>
  <c r="C245" i="2896"/>
  <c r="C246" i="2896"/>
  <c r="C247" i="2896"/>
  <c r="C248" i="2896"/>
  <c r="C249" i="2896"/>
  <c r="C250" i="2896"/>
  <c r="C251" i="2896"/>
  <c r="C252" i="2896"/>
  <c r="C253" i="2896"/>
  <c r="C254" i="2896"/>
  <c r="C255" i="2896"/>
  <c r="C256" i="2896"/>
  <c r="C257" i="2896"/>
  <c r="C258" i="2896"/>
  <c r="C259" i="2896"/>
  <c r="C260" i="2896"/>
  <c r="C261" i="2896"/>
  <c r="C262" i="2896"/>
  <c r="C263" i="2896"/>
  <c r="C264" i="2896"/>
  <c r="C265" i="2896"/>
  <c r="C266" i="2896"/>
  <c r="C267" i="2896"/>
  <c r="C268" i="2896"/>
  <c r="C269" i="2896"/>
  <c r="C270" i="2896"/>
  <c r="C271" i="2896"/>
  <c r="C272" i="2896"/>
  <c r="C273" i="2896"/>
  <c r="C274" i="2896"/>
  <c r="C275" i="2896"/>
  <c r="C276" i="2896"/>
  <c r="C277" i="2896"/>
  <c r="C278" i="2896"/>
  <c r="C279" i="2896"/>
  <c r="C280" i="2896"/>
  <c r="C281" i="2896"/>
  <c r="C282" i="2896"/>
  <c r="C283" i="2896"/>
  <c r="C284" i="2896"/>
  <c r="C285" i="2896"/>
  <c r="C286" i="2896"/>
  <c r="C287" i="2896"/>
  <c r="C288" i="2896"/>
  <c r="C289" i="2896"/>
  <c r="C290" i="2896"/>
  <c r="C291" i="2896"/>
  <c r="C292" i="2896"/>
  <c r="C293" i="2896"/>
  <c r="C294" i="2896"/>
  <c r="C295" i="2896"/>
  <c r="C296" i="2896"/>
  <c r="C297" i="2896"/>
  <c r="C298" i="2896"/>
  <c r="C299" i="2896"/>
  <c r="C300" i="2896"/>
  <c r="C301" i="2896"/>
  <c r="C302" i="2896"/>
  <c r="C303" i="2896"/>
  <c r="C304" i="2896"/>
  <c r="C305" i="2896"/>
  <c r="C306" i="2896"/>
  <c r="C307" i="2896"/>
  <c r="C308" i="2896"/>
  <c r="C309" i="2896"/>
  <c r="C310" i="2896"/>
  <c r="C311" i="2896"/>
  <c r="C312" i="2896"/>
  <c r="C313" i="2896"/>
  <c r="C314" i="2896"/>
  <c r="C315" i="2896"/>
  <c r="C316" i="2896"/>
  <c r="C317" i="2896"/>
  <c r="C318" i="2896"/>
  <c r="C319" i="2896"/>
  <c r="C320" i="2896"/>
  <c r="C321" i="2896"/>
  <c r="C322" i="2896"/>
  <c r="C323" i="2896"/>
  <c r="C324" i="2896"/>
  <c r="C325" i="2896"/>
  <c r="C326" i="2896"/>
  <c r="C327" i="2896"/>
  <c r="C328" i="2896"/>
  <c r="C329" i="2896"/>
  <c r="C330" i="2896"/>
  <c r="C331" i="2896"/>
  <c r="C332" i="2896"/>
  <c r="C333" i="2896"/>
  <c r="C334" i="2896"/>
  <c r="C335" i="2896"/>
  <c r="C336" i="2896"/>
  <c r="C337" i="2896"/>
  <c r="C338" i="2896"/>
  <c r="C339" i="2896"/>
  <c r="C340" i="2896"/>
  <c r="C341" i="2896"/>
  <c r="C342" i="2896"/>
  <c r="C343" i="2896"/>
  <c r="C344" i="2896"/>
  <c r="C345" i="2896"/>
  <c r="C346" i="2896"/>
  <c r="C347" i="2896"/>
  <c r="C348" i="2896"/>
  <c r="C349" i="2896"/>
  <c r="C350" i="2896"/>
  <c r="C351" i="2896"/>
  <c r="C352" i="2896"/>
  <c r="C353" i="2896"/>
  <c r="C354" i="2896"/>
  <c r="C355" i="2896"/>
  <c r="C356" i="2896"/>
  <c r="C357" i="2896"/>
  <c r="C358" i="2896"/>
  <c r="C359" i="2896"/>
  <c r="C360" i="2896"/>
  <c r="C361" i="2896"/>
  <c r="C362" i="2896"/>
  <c r="C363" i="2896"/>
  <c r="C364" i="2896"/>
  <c r="C365" i="2896"/>
  <c r="C366" i="2896"/>
  <c r="C367" i="2896"/>
  <c r="C368" i="2896"/>
  <c r="C369" i="2896"/>
  <c r="C370" i="2896"/>
  <c r="C371" i="2896"/>
  <c r="C372" i="2896"/>
  <c r="C373" i="2896"/>
  <c r="C374" i="2896"/>
  <c r="C375" i="2896"/>
  <c r="C376" i="2896"/>
  <c r="C377" i="2896"/>
  <c r="C378" i="2896"/>
  <c r="C379" i="2896"/>
  <c r="C380" i="2896"/>
  <c r="C381" i="2896"/>
  <c r="C382" i="2896"/>
  <c r="C383" i="2896"/>
  <c r="C384" i="2896"/>
  <c r="C385" i="2896"/>
  <c r="C386" i="2896"/>
  <c r="C387" i="2896"/>
  <c r="C388" i="2896"/>
  <c r="C389" i="2896"/>
  <c r="C390" i="2896"/>
  <c r="C391" i="2896"/>
  <c r="C392" i="2896"/>
  <c r="C393" i="2896"/>
  <c r="C394" i="2896"/>
  <c r="C395" i="2896"/>
  <c r="C396" i="2896"/>
  <c r="C397" i="2896"/>
  <c r="C398" i="2896"/>
  <c r="C399" i="2896"/>
  <c r="C400" i="2896"/>
  <c r="C401" i="2896"/>
  <c r="C402" i="2896"/>
  <c r="C403" i="2896"/>
  <c r="C404" i="2896"/>
  <c r="C405" i="2896"/>
  <c r="C406" i="2896"/>
  <c r="C407" i="2896"/>
  <c r="C408" i="2896"/>
  <c r="C409" i="2896"/>
  <c r="C410" i="2896"/>
  <c r="C411" i="2896"/>
  <c r="C412" i="2896"/>
  <c r="C413" i="2896"/>
  <c r="C414" i="2896"/>
  <c r="C415" i="2896"/>
  <c r="C416" i="2896"/>
  <c r="C417" i="2896"/>
  <c r="C418" i="2896"/>
  <c r="C419" i="2896"/>
  <c r="C420" i="2896"/>
  <c r="C421" i="2896"/>
  <c r="C422" i="2896"/>
  <c r="C423" i="2896"/>
  <c r="C424" i="2896"/>
  <c r="C425" i="2896"/>
  <c r="C426" i="2896"/>
  <c r="C427" i="2896"/>
  <c r="C428" i="2896"/>
  <c r="C429" i="2896"/>
  <c r="C430" i="2896"/>
  <c r="C431" i="2896"/>
  <c r="C432" i="2896"/>
  <c r="C433" i="2896"/>
  <c r="C434" i="2896"/>
  <c r="C435" i="2896"/>
  <c r="C436" i="2896"/>
  <c r="C437" i="2896"/>
  <c r="C438" i="2896"/>
  <c r="C439" i="2896"/>
  <c r="C440" i="2896"/>
  <c r="C441" i="2896"/>
  <c r="C442" i="2896"/>
  <c r="C443" i="2896"/>
  <c r="C444" i="2896"/>
  <c r="C445" i="2896"/>
  <c r="C446" i="2896"/>
  <c r="C447" i="2896"/>
  <c r="C448" i="2896"/>
  <c r="C449" i="2896"/>
  <c r="C450" i="2896"/>
  <c r="C451" i="2896"/>
  <c r="C452" i="2896"/>
  <c r="C453" i="2896"/>
  <c r="C454" i="2896"/>
  <c r="C455" i="2896"/>
  <c r="C456" i="2896"/>
  <c r="C457" i="2896"/>
  <c r="C458" i="2896"/>
  <c r="C459" i="2896"/>
  <c r="C460" i="2896"/>
  <c r="C461" i="2896"/>
  <c r="C462" i="2896"/>
  <c r="C463" i="2896"/>
  <c r="C464" i="2896"/>
  <c r="C465" i="2896"/>
  <c r="C466" i="2896"/>
  <c r="C467" i="2896"/>
  <c r="C468" i="2896"/>
  <c r="C469" i="2896"/>
  <c r="C470" i="2896"/>
  <c r="C471" i="2896"/>
  <c r="C472" i="2896"/>
  <c r="C473" i="2896"/>
  <c r="C474" i="2896"/>
  <c r="C475" i="2896"/>
  <c r="C476" i="2896"/>
  <c r="C477" i="2896"/>
  <c r="C478" i="2896"/>
  <c r="C479" i="2896"/>
  <c r="C480" i="2896"/>
  <c r="C481" i="2896"/>
  <c r="C482" i="2896"/>
  <c r="C483" i="2896"/>
  <c r="C484" i="2896"/>
  <c r="C485" i="2896"/>
  <c r="C486" i="2896"/>
  <c r="C487" i="2896"/>
  <c r="C488" i="2896"/>
  <c r="C489" i="2896"/>
  <c r="C490" i="2896"/>
  <c r="C491" i="2896"/>
  <c r="C492" i="2896"/>
  <c r="C493" i="2896"/>
  <c r="C494" i="2896"/>
  <c r="C495" i="2896"/>
  <c r="C496" i="2896"/>
  <c r="C497" i="2896"/>
  <c r="C498" i="2896"/>
  <c r="C499" i="2896"/>
  <c r="C500" i="2896"/>
  <c r="C501" i="2896"/>
  <c r="C502" i="2896"/>
  <c r="C503" i="2896"/>
  <c r="C504" i="2896"/>
  <c r="C505" i="2896"/>
  <c r="C506" i="2896"/>
  <c r="C507" i="2896"/>
  <c r="C508" i="2896"/>
  <c r="C509" i="2896"/>
  <c r="C510" i="2896"/>
  <c r="C511" i="2896"/>
  <c r="C512" i="2896"/>
  <c r="C513" i="2896"/>
  <c r="C514" i="2896"/>
  <c r="C515" i="2896"/>
  <c r="C516" i="2896"/>
  <c r="C517" i="2896"/>
  <c r="C518" i="2896"/>
  <c r="C519" i="2896"/>
  <c r="C520" i="2896"/>
  <c r="C521" i="2896"/>
  <c r="C522" i="2896"/>
  <c r="C523" i="2896"/>
  <c r="C524" i="2896"/>
  <c r="C525" i="2896"/>
  <c r="C526" i="2896"/>
  <c r="C527" i="2896"/>
  <c r="C528" i="2896"/>
  <c r="C529" i="2896"/>
  <c r="C530" i="2896"/>
  <c r="C531" i="2896"/>
  <c r="C532" i="2896"/>
  <c r="C533" i="2896"/>
  <c r="C534" i="2896"/>
  <c r="C535" i="2896"/>
  <c r="C536" i="2896"/>
  <c r="C537" i="2896"/>
  <c r="C538" i="2896"/>
  <c r="C539" i="2896"/>
  <c r="C540" i="2896"/>
  <c r="C541" i="2896"/>
  <c r="C542" i="2896"/>
  <c r="C543" i="2896"/>
  <c r="C544" i="2896"/>
  <c r="C545" i="2896"/>
  <c r="C546" i="2896"/>
  <c r="C547" i="2896"/>
  <c r="C548" i="2896"/>
  <c r="C549" i="2896"/>
  <c r="C550" i="2896"/>
  <c r="C551" i="2896"/>
  <c r="C552" i="2896"/>
  <c r="C553" i="2896"/>
  <c r="C554" i="2896"/>
  <c r="C555" i="2896"/>
  <c r="C556" i="2896"/>
  <c r="C557" i="2896"/>
  <c r="C558" i="2896"/>
  <c r="C559" i="2896"/>
  <c r="C560" i="2896"/>
  <c r="C561" i="2896"/>
  <c r="C562" i="2896"/>
  <c r="C563" i="2896"/>
  <c r="C564" i="2896"/>
  <c r="C565" i="2896"/>
  <c r="C566" i="2896"/>
  <c r="C567" i="2896"/>
  <c r="C568" i="2896"/>
  <c r="C569" i="2896"/>
  <c r="C570" i="2896"/>
  <c r="C571" i="2896"/>
  <c r="C572" i="2896"/>
  <c r="C573" i="2896"/>
  <c r="C574" i="2896"/>
  <c r="C575" i="2896"/>
  <c r="C576" i="2896"/>
  <c r="C577" i="2896"/>
  <c r="C578" i="2896"/>
  <c r="C579" i="2896"/>
  <c r="C580" i="2896"/>
  <c r="C581" i="2896"/>
  <c r="C582" i="2896"/>
  <c r="C583" i="2896"/>
  <c r="C584" i="2896"/>
  <c r="C585" i="2896"/>
  <c r="C586" i="2896"/>
  <c r="C587" i="2896"/>
  <c r="C588" i="2896"/>
  <c r="C589" i="2896"/>
  <c r="C590" i="2896"/>
  <c r="C591" i="2896"/>
  <c r="C592" i="2896"/>
  <c r="C593" i="2896"/>
  <c r="C594" i="2896"/>
  <c r="C595" i="2896"/>
  <c r="C596" i="2896"/>
  <c r="C597" i="2896"/>
  <c r="C598" i="2896"/>
  <c r="C599" i="2896"/>
  <c r="C600" i="2896"/>
  <c r="C601" i="2896"/>
  <c r="C602" i="2896"/>
  <c r="C603" i="2896"/>
  <c r="C604" i="2896"/>
  <c r="C605" i="2896"/>
  <c r="C606" i="2896"/>
  <c r="C607" i="2896"/>
  <c r="C608" i="2896"/>
  <c r="C609" i="2896"/>
  <c r="C610" i="2896"/>
  <c r="C611" i="2896"/>
  <c r="C612" i="2896"/>
  <c r="C613" i="2896"/>
  <c r="C614" i="2896"/>
  <c r="C615" i="2896"/>
  <c r="C616" i="2896"/>
  <c r="C617" i="2896"/>
  <c r="C618" i="2896"/>
  <c r="C619" i="2896"/>
  <c r="C620" i="2896"/>
  <c r="C621" i="2896"/>
  <c r="C622" i="2896"/>
  <c r="C623" i="2896"/>
  <c r="C624" i="2896"/>
  <c r="C625" i="2896"/>
  <c r="C626" i="2896"/>
  <c r="C627" i="2896"/>
  <c r="C628" i="2896"/>
  <c r="C629" i="2896"/>
  <c r="C630" i="2896"/>
  <c r="C631" i="2896"/>
  <c r="C632" i="2896"/>
  <c r="C633" i="2896"/>
  <c r="C634" i="2896"/>
  <c r="C635" i="2896"/>
  <c r="C636" i="2896"/>
  <c r="C637" i="2896"/>
  <c r="C638" i="2896"/>
  <c r="C639" i="2896"/>
  <c r="C640" i="2896"/>
  <c r="C641" i="2896"/>
  <c r="C642" i="2896"/>
  <c r="C643" i="2896"/>
  <c r="C644" i="2896"/>
  <c r="C645" i="2896"/>
  <c r="C646" i="2896"/>
  <c r="C647" i="2896"/>
  <c r="C648" i="2896"/>
  <c r="C649" i="2896"/>
  <c r="C650" i="2896"/>
  <c r="C651" i="2896"/>
  <c r="C652" i="2896"/>
  <c r="C653" i="2896"/>
  <c r="C654" i="2896"/>
  <c r="C655" i="2896"/>
  <c r="C656" i="2896"/>
  <c r="C657" i="2896"/>
  <c r="C658" i="2896"/>
  <c r="C659" i="2896"/>
  <c r="C660" i="2896"/>
  <c r="C661" i="2896"/>
  <c r="C662" i="2896"/>
  <c r="C663" i="2896"/>
  <c r="C664" i="2896"/>
  <c r="C665" i="2896"/>
  <c r="C666" i="2896"/>
  <c r="C667" i="2896"/>
  <c r="C668" i="2896"/>
  <c r="C669" i="2896"/>
  <c r="C670" i="2896"/>
  <c r="C671" i="2896"/>
  <c r="C672" i="2896"/>
  <c r="C673" i="2896"/>
  <c r="C674" i="2896"/>
  <c r="C675" i="2896"/>
  <c r="C676" i="2896"/>
  <c r="C677" i="2896"/>
  <c r="C678" i="2896"/>
  <c r="C679" i="2896"/>
  <c r="C680" i="2896"/>
  <c r="C681" i="2896"/>
  <c r="C682" i="2896"/>
  <c r="C683" i="2896"/>
  <c r="C684" i="2896"/>
  <c r="C685" i="2896"/>
  <c r="C686" i="2896"/>
  <c r="C687" i="2896"/>
  <c r="C688" i="2896"/>
  <c r="C689" i="2896"/>
  <c r="C690" i="2896"/>
  <c r="C691" i="2896"/>
  <c r="C692" i="2896"/>
  <c r="C693" i="2896"/>
  <c r="C694" i="2896"/>
  <c r="C695" i="2896"/>
  <c r="C696" i="2896"/>
  <c r="C697" i="2896"/>
  <c r="C698" i="2896"/>
  <c r="C699" i="2896"/>
  <c r="C700" i="2896"/>
  <c r="C701" i="2896"/>
  <c r="C702" i="2896"/>
  <c r="C703" i="2896"/>
  <c r="C704" i="2896"/>
  <c r="C705" i="2896"/>
  <c r="C706" i="2896"/>
  <c r="C707" i="2896"/>
  <c r="C708" i="2896"/>
  <c r="C709" i="2896"/>
  <c r="C710" i="2896"/>
  <c r="C711" i="2896"/>
  <c r="C712" i="2896"/>
  <c r="C713" i="2896"/>
  <c r="C714" i="2896"/>
  <c r="C715" i="2896"/>
  <c r="C716" i="2896"/>
  <c r="C717" i="2896"/>
  <c r="C718" i="2896"/>
  <c r="C719" i="2896"/>
  <c r="C720" i="2896"/>
  <c r="C721" i="2896"/>
  <c r="C722" i="2896"/>
  <c r="C723" i="2896"/>
  <c r="C724" i="2896"/>
  <c r="C725" i="2896"/>
  <c r="C726" i="2896"/>
  <c r="C727" i="2896"/>
  <c r="C728" i="2896"/>
  <c r="C729" i="2896"/>
  <c r="C730" i="2896"/>
  <c r="C731" i="2896"/>
  <c r="C732" i="2896"/>
  <c r="C733" i="2896"/>
  <c r="C734" i="2896"/>
  <c r="C735" i="2896"/>
  <c r="C736" i="2896"/>
  <c r="C737" i="2896"/>
  <c r="C738" i="2896"/>
  <c r="C739" i="2896"/>
  <c r="C740" i="2896"/>
  <c r="C741" i="2896"/>
  <c r="C742" i="2896"/>
  <c r="C743" i="2896"/>
  <c r="C744" i="2896"/>
  <c r="C745" i="2896"/>
  <c r="C746" i="2896"/>
  <c r="C747" i="2896"/>
  <c r="C748" i="2896"/>
  <c r="C749" i="2896"/>
  <c r="C750" i="2896"/>
  <c r="C751" i="2896"/>
  <c r="C752" i="2896"/>
  <c r="C753" i="2896"/>
  <c r="C754" i="2896"/>
  <c r="C755" i="2896"/>
  <c r="C756" i="2896"/>
  <c r="C757" i="2896"/>
  <c r="C758" i="2896"/>
  <c r="C759" i="2896"/>
  <c r="C760" i="2896"/>
  <c r="C761" i="2896"/>
  <c r="C762" i="2896"/>
  <c r="C763" i="2896"/>
  <c r="C764" i="2896"/>
  <c r="C765" i="2896"/>
  <c r="C766" i="2896"/>
  <c r="C767" i="2896"/>
  <c r="C768" i="2896"/>
  <c r="C769" i="2896"/>
  <c r="C770" i="2896"/>
  <c r="C771" i="2896"/>
  <c r="C772" i="2896"/>
  <c r="C773" i="2896"/>
  <c r="C774" i="2896"/>
  <c r="C775" i="2896"/>
  <c r="C776" i="2896"/>
  <c r="C777" i="2896"/>
  <c r="C778" i="2896"/>
  <c r="C779" i="2896"/>
  <c r="C780" i="2896"/>
  <c r="C781" i="2896"/>
  <c r="C782" i="2896"/>
  <c r="C783" i="2896"/>
  <c r="C784" i="2896"/>
  <c r="C785" i="2896"/>
  <c r="C786" i="2896"/>
  <c r="C787" i="2896"/>
  <c r="C788" i="2896"/>
  <c r="C789" i="2896"/>
  <c r="C790" i="2896"/>
  <c r="C791" i="2896"/>
  <c r="C792" i="2896"/>
  <c r="C793" i="2896"/>
  <c r="C794" i="2896"/>
  <c r="C795" i="2896"/>
  <c r="C796" i="2896"/>
  <c r="C797" i="2896"/>
  <c r="C798" i="2896"/>
  <c r="C799" i="2896"/>
  <c r="C800" i="2896"/>
  <c r="C801" i="2896"/>
  <c r="C802" i="2896"/>
  <c r="C803" i="2896"/>
  <c r="C804" i="2896"/>
  <c r="C805" i="2896"/>
  <c r="C806" i="2896"/>
  <c r="C807" i="2896"/>
  <c r="C808" i="2896"/>
  <c r="C809" i="2896"/>
  <c r="C810" i="2896"/>
  <c r="C811" i="2896"/>
  <c r="C812" i="2896"/>
  <c r="C813" i="2896"/>
  <c r="C814" i="2896"/>
  <c r="C815" i="2896"/>
  <c r="C816" i="2896"/>
  <c r="C817" i="2896"/>
  <c r="C818" i="2896"/>
  <c r="C819" i="2896"/>
  <c r="C820" i="2896"/>
  <c r="C821" i="2896"/>
  <c r="C822" i="2896"/>
  <c r="C823" i="2896"/>
  <c r="C824" i="2896"/>
  <c r="C825" i="2896"/>
  <c r="C826" i="2896"/>
  <c r="C827" i="2896"/>
  <c r="C828" i="2896"/>
  <c r="C829" i="2896"/>
  <c r="C830" i="2896"/>
  <c r="C831" i="2896"/>
  <c r="C832" i="2896"/>
  <c r="C833" i="2896"/>
  <c r="C834" i="2896"/>
  <c r="C835" i="2896"/>
  <c r="C836" i="2896"/>
  <c r="C837" i="2896"/>
  <c r="C838" i="2896"/>
  <c r="C839" i="2896"/>
  <c r="C840" i="2896"/>
  <c r="C841" i="2896"/>
  <c r="C842" i="2896"/>
  <c r="C843" i="2896"/>
  <c r="C844" i="2896"/>
  <c r="C845" i="2896"/>
  <c r="C846" i="2896"/>
  <c r="C847" i="2896"/>
  <c r="C848" i="2896"/>
  <c r="B6" i="2896"/>
  <c r="B7" i="2896"/>
  <c r="B8" i="2896"/>
  <c r="B9" i="2896"/>
  <c r="B10" i="2896"/>
  <c r="B11" i="2896"/>
  <c r="B12" i="2896"/>
  <c r="B13" i="2896"/>
  <c r="B14" i="2896"/>
  <c r="B15" i="2896"/>
  <c r="B16" i="2896"/>
  <c r="B17" i="2896"/>
  <c r="B18" i="2896"/>
  <c r="B19" i="2896"/>
  <c r="B20" i="2896"/>
  <c r="B21" i="2896"/>
  <c r="B22" i="2896"/>
  <c r="B23" i="2896"/>
  <c r="B24" i="2896"/>
  <c r="B25" i="2896"/>
  <c r="B26" i="2896"/>
  <c r="B27" i="2896"/>
  <c r="B28" i="2896"/>
  <c r="B29" i="2896"/>
  <c r="B30" i="2896"/>
  <c r="B31" i="2896"/>
  <c r="B32" i="2896"/>
  <c r="B33" i="2896"/>
  <c r="B34" i="2896"/>
  <c r="B35" i="2896"/>
  <c r="B36" i="2896"/>
  <c r="B37" i="2896"/>
  <c r="B38" i="2896"/>
  <c r="B39" i="2896"/>
  <c r="B40" i="2896"/>
  <c r="B41" i="2896"/>
  <c r="B42" i="2896"/>
  <c r="B43" i="2896"/>
  <c r="B44" i="2896"/>
  <c r="B45" i="2896"/>
  <c r="B46" i="2896"/>
  <c r="B47" i="2896"/>
  <c r="B48" i="2896"/>
  <c r="B49" i="2896"/>
  <c r="B50" i="2896"/>
  <c r="B51" i="2896"/>
  <c r="B52" i="2896"/>
  <c r="B53" i="2896"/>
  <c r="B54" i="2896"/>
  <c r="B55" i="2896"/>
  <c r="B56" i="2896"/>
  <c r="B57" i="2896"/>
  <c r="B58" i="2896"/>
  <c r="B59" i="2896"/>
  <c r="B60" i="2896"/>
  <c r="B61" i="2896"/>
  <c r="B62" i="2896"/>
  <c r="B63" i="2896"/>
  <c r="B64" i="2896"/>
  <c r="B65" i="2896"/>
  <c r="B66" i="2896"/>
  <c r="B67" i="2896"/>
  <c r="B68" i="2896"/>
  <c r="B69" i="2896"/>
  <c r="B70" i="2896"/>
  <c r="B71" i="2896"/>
  <c r="B72" i="2896"/>
  <c r="B73" i="2896"/>
  <c r="B74" i="2896"/>
  <c r="B75" i="2896"/>
  <c r="B76" i="2896"/>
  <c r="B77" i="2896"/>
  <c r="B78" i="2896"/>
  <c r="B79" i="2896"/>
  <c r="B80" i="2896"/>
  <c r="B81" i="2896"/>
  <c r="B82" i="2896"/>
  <c r="B83" i="2896"/>
  <c r="B84" i="2896"/>
  <c r="B85" i="2896"/>
  <c r="B86" i="2896"/>
  <c r="B87" i="2896"/>
  <c r="B88" i="2896"/>
  <c r="B89" i="2896"/>
  <c r="B90" i="2896"/>
  <c r="B91" i="2896"/>
  <c r="B92" i="2896"/>
  <c r="B93" i="2896"/>
  <c r="B94" i="2896"/>
  <c r="B95" i="2896"/>
  <c r="B96" i="2896"/>
  <c r="B97" i="2896"/>
  <c r="B98" i="2896"/>
  <c r="B99" i="2896"/>
  <c r="B100" i="2896"/>
  <c r="B101" i="2896"/>
  <c r="B102" i="2896"/>
  <c r="B103" i="2896"/>
  <c r="B104" i="2896"/>
  <c r="B105" i="2896"/>
  <c r="B106" i="2896"/>
  <c r="B107" i="2896"/>
  <c r="B108" i="2896"/>
  <c r="B109" i="2896"/>
  <c r="B110" i="2896"/>
  <c r="B111" i="2896"/>
  <c r="B112" i="2896"/>
  <c r="B113" i="2896"/>
  <c r="B114" i="2896"/>
  <c r="B115" i="2896"/>
  <c r="B116" i="2896"/>
  <c r="B117" i="2896"/>
  <c r="B118" i="2896"/>
  <c r="B119" i="2896"/>
  <c r="B120" i="2896"/>
  <c r="B121" i="2896"/>
  <c r="B122" i="2896"/>
  <c r="B123" i="2896"/>
  <c r="B124" i="2896"/>
  <c r="B125" i="2896"/>
  <c r="B126" i="2896"/>
  <c r="B127" i="2896"/>
  <c r="B128" i="2896"/>
  <c r="B129" i="2896"/>
  <c r="B130" i="2896"/>
  <c r="B131" i="2896"/>
  <c r="B132" i="2896"/>
  <c r="B133" i="2896"/>
  <c r="B134" i="2896"/>
  <c r="B135" i="2896"/>
  <c r="B136" i="2896"/>
  <c r="B137" i="2896"/>
  <c r="B138" i="2896"/>
  <c r="B139" i="2896"/>
  <c r="B140" i="2896"/>
  <c r="B141" i="2896"/>
  <c r="B142" i="2896"/>
  <c r="B143" i="2896"/>
  <c r="B144" i="2896"/>
  <c r="B145" i="2896"/>
  <c r="B146" i="2896"/>
  <c r="B147" i="2896"/>
  <c r="B148" i="2896"/>
  <c r="B149" i="2896"/>
  <c r="B150" i="2896"/>
  <c r="B151" i="2896"/>
  <c r="B152" i="2896"/>
  <c r="B153" i="2896"/>
  <c r="B154" i="2896"/>
  <c r="B155" i="2896"/>
  <c r="B156" i="2896"/>
  <c r="B157" i="2896"/>
  <c r="B158" i="2896"/>
  <c r="B159" i="2896"/>
  <c r="B160" i="2896"/>
  <c r="B161" i="2896"/>
  <c r="B162" i="2896"/>
  <c r="B163" i="2896"/>
  <c r="B164" i="2896"/>
  <c r="B165" i="2896"/>
  <c r="B166" i="2896"/>
  <c r="B167" i="2896"/>
  <c r="B168" i="2896"/>
  <c r="B169" i="2896"/>
  <c r="B170" i="2896"/>
  <c r="B171" i="2896"/>
  <c r="B172" i="2896"/>
  <c r="B173" i="2896"/>
  <c r="B174" i="2896"/>
  <c r="B175" i="2896"/>
  <c r="B176" i="2896"/>
  <c r="B177" i="2896"/>
  <c r="B178" i="2896"/>
  <c r="B179" i="2896"/>
  <c r="B180" i="2896"/>
  <c r="B181" i="2896"/>
  <c r="B182" i="2896"/>
  <c r="B183" i="2896"/>
  <c r="B184" i="2896"/>
  <c r="B185" i="2896"/>
  <c r="B186" i="2896"/>
  <c r="B187" i="2896"/>
  <c r="B188" i="2896"/>
  <c r="B189" i="2896"/>
  <c r="B190" i="2896"/>
  <c r="B191" i="2896"/>
  <c r="B192" i="2896"/>
  <c r="B193" i="2896"/>
  <c r="B194" i="2896"/>
  <c r="B195" i="2896"/>
  <c r="B196" i="2896"/>
  <c r="B197" i="2896"/>
  <c r="B198" i="2896"/>
  <c r="B199" i="2896"/>
  <c r="B200" i="2896"/>
  <c r="B201" i="2896"/>
  <c r="B202" i="2896"/>
  <c r="B203" i="2896"/>
  <c r="B204" i="2896"/>
  <c r="B205" i="2896"/>
  <c r="B206" i="2896"/>
  <c r="B207" i="2896"/>
  <c r="B208" i="2896"/>
  <c r="B209" i="2896"/>
  <c r="B210" i="2896"/>
  <c r="B211" i="2896"/>
  <c r="B212" i="2896"/>
  <c r="B213" i="2896"/>
  <c r="B214" i="2896"/>
  <c r="B215" i="2896"/>
  <c r="B216" i="2896"/>
  <c r="B217" i="2896"/>
  <c r="B218" i="2896"/>
  <c r="B219" i="2896"/>
  <c r="B220" i="2896"/>
  <c r="B221" i="2896"/>
  <c r="B222" i="2896"/>
  <c r="B223" i="2896"/>
  <c r="B224" i="2896"/>
  <c r="B225" i="2896"/>
  <c r="B226" i="2896"/>
  <c r="B227" i="2896"/>
  <c r="B228" i="2896"/>
  <c r="B229" i="2896"/>
  <c r="B230" i="2896"/>
  <c r="B231" i="2896"/>
  <c r="B232" i="2896"/>
  <c r="B233" i="2896"/>
  <c r="B234" i="2896"/>
  <c r="B235" i="2896"/>
  <c r="B236" i="2896"/>
  <c r="B237" i="2896"/>
  <c r="B238" i="2896"/>
  <c r="B239" i="2896"/>
  <c r="B240" i="2896"/>
  <c r="B241" i="2896"/>
  <c r="B242" i="2896"/>
  <c r="B243" i="2896"/>
  <c r="B244" i="2896"/>
  <c r="B245" i="2896"/>
  <c r="B246" i="2896"/>
  <c r="B247" i="2896"/>
  <c r="B248" i="2896"/>
  <c r="B249" i="2896"/>
  <c r="B250" i="2896"/>
  <c r="B251" i="2896"/>
  <c r="B252" i="2896"/>
  <c r="B253" i="2896"/>
  <c r="B254" i="2896"/>
  <c r="B255" i="2896"/>
  <c r="B256" i="2896"/>
  <c r="B257" i="2896"/>
  <c r="B258" i="2896"/>
  <c r="B259" i="2896"/>
  <c r="B260" i="2896"/>
  <c r="B261" i="2896"/>
  <c r="B262" i="2896"/>
  <c r="B263" i="2896"/>
  <c r="B264" i="2896"/>
  <c r="B265" i="2896"/>
  <c r="B266" i="2896"/>
  <c r="B267" i="2896"/>
  <c r="B268" i="2896"/>
  <c r="B269" i="2896"/>
  <c r="B270" i="2896"/>
  <c r="B271" i="2896"/>
  <c r="B272" i="2896"/>
  <c r="B273" i="2896"/>
  <c r="B274" i="2896"/>
  <c r="B275" i="2896"/>
  <c r="B276" i="2896"/>
  <c r="B277" i="2896"/>
  <c r="B278" i="2896"/>
  <c r="B279" i="2896"/>
  <c r="B280" i="2896"/>
  <c r="B281" i="2896"/>
  <c r="B282" i="2896"/>
  <c r="B283" i="2896"/>
  <c r="B284" i="2896"/>
  <c r="B285" i="2896"/>
  <c r="B286" i="2896"/>
  <c r="B287" i="2896"/>
  <c r="B288" i="2896"/>
  <c r="B289" i="2896"/>
  <c r="B290" i="2896"/>
  <c r="B291" i="2896"/>
  <c r="B292" i="2896"/>
  <c r="B293" i="2896"/>
  <c r="B294" i="2896"/>
  <c r="B295" i="2896"/>
  <c r="B296" i="2896"/>
  <c r="B297" i="2896"/>
  <c r="B298" i="2896"/>
  <c r="B299" i="2896"/>
  <c r="B300" i="2896"/>
  <c r="B301" i="2896"/>
  <c r="B302" i="2896"/>
  <c r="B303" i="2896"/>
  <c r="B304" i="2896"/>
  <c r="B305" i="2896"/>
  <c r="B306" i="2896"/>
  <c r="B307" i="2896"/>
  <c r="B308" i="2896"/>
  <c r="B309" i="2896"/>
  <c r="B310" i="2896"/>
  <c r="B311" i="2896"/>
  <c r="B312" i="2896"/>
  <c r="B313" i="2896"/>
  <c r="B314" i="2896"/>
  <c r="B315" i="2896"/>
  <c r="B316" i="2896"/>
  <c r="B317" i="2896"/>
  <c r="B318" i="2896"/>
  <c r="B319" i="2896"/>
  <c r="B320" i="2896"/>
  <c r="B321" i="2896"/>
  <c r="B322" i="2896"/>
  <c r="B323" i="2896"/>
  <c r="B324" i="2896"/>
  <c r="B325" i="2896"/>
  <c r="B326" i="2896"/>
  <c r="B327" i="2896"/>
  <c r="B328" i="2896"/>
  <c r="B329" i="2896"/>
  <c r="B330" i="2896"/>
  <c r="B331" i="2896"/>
  <c r="B332" i="2896"/>
  <c r="B333" i="2896"/>
  <c r="B334" i="2896"/>
  <c r="B335" i="2896"/>
  <c r="B336" i="2896"/>
  <c r="B337" i="2896"/>
  <c r="B338" i="2896"/>
  <c r="B339" i="2896"/>
  <c r="B340" i="2896"/>
  <c r="B341" i="2896"/>
  <c r="B342" i="2896"/>
  <c r="B343" i="2896"/>
  <c r="B344" i="2896"/>
  <c r="B345" i="2896"/>
  <c r="B346" i="2896"/>
  <c r="B347" i="2896"/>
  <c r="B348" i="2896"/>
  <c r="B349" i="2896"/>
  <c r="B350" i="2896"/>
  <c r="B351" i="2896"/>
  <c r="B352" i="2896"/>
  <c r="B353" i="2896"/>
  <c r="B354" i="2896"/>
  <c r="B355" i="2896"/>
  <c r="B356" i="2896"/>
  <c r="B357" i="2896"/>
  <c r="B358" i="2896"/>
  <c r="B359" i="2896"/>
  <c r="B360" i="2896"/>
  <c r="B361" i="2896"/>
  <c r="B362" i="2896"/>
  <c r="B363" i="2896"/>
  <c r="B364" i="2896"/>
  <c r="B365" i="2896"/>
  <c r="B366" i="2896"/>
  <c r="B367" i="2896"/>
  <c r="B368" i="2896"/>
  <c r="B369" i="2896"/>
  <c r="B370" i="2896"/>
  <c r="B371" i="2896"/>
  <c r="B372" i="2896"/>
  <c r="B373" i="2896"/>
  <c r="B374" i="2896"/>
  <c r="B375" i="2896"/>
  <c r="B376" i="2896"/>
  <c r="B377" i="2896"/>
  <c r="B378" i="2896"/>
  <c r="B379" i="2896"/>
  <c r="B380" i="2896"/>
  <c r="B381" i="2896"/>
  <c r="B382" i="2896"/>
  <c r="B383" i="2896"/>
  <c r="B384" i="2896"/>
  <c r="B385" i="2896"/>
  <c r="B386" i="2896"/>
  <c r="B387" i="2896"/>
  <c r="B388" i="2896"/>
  <c r="B389" i="2896"/>
  <c r="B390" i="2896"/>
  <c r="B391" i="2896"/>
  <c r="B392" i="2896"/>
  <c r="B393" i="2896"/>
  <c r="B394" i="2896"/>
  <c r="B395" i="2896"/>
  <c r="B396" i="2896"/>
  <c r="B397" i="2896"/>
  <c r="B398" i="2896"/>
  <c r="B399" i="2896"/>
  <c r="B400" i="2896"/>
  <c r="B401" i="2896"/>
  <c r="B402" i="2896"/>
  <c r="B403" i="2896"/>
  <c r="B404" i="2896"/>
  <c r="B405" i="2896"/>
  <c r="B406" i="2896"/>
  <c r="B407" i="2896"/>
  <c r="B408" i="2896"/>
  <c r="B409" i="2896"/>
  <c r="B410" i="2896"/>
  <c r="B411" i="2896"/>
  <c r="B412" i="2896"/>
  <c r="B413" i="2896"/>
  <c r="B414" i="2896"/>
  <c r="B415" i="2896"/>
  <c r="B416" i="2896"/>
  <c r="B417" i="2896"/>
  <c r="B418" i="2896"/>
  <c r="B419" i="2896"/>
  <c r="B420" i="2896"/>
  <c r="B421" i="2896"/>
  <c r="B422" i="2896"/>
  <c r="B423" i="2896"/>
  <c r="B424" i="2896"/>
  <c r="B425" i="2896"/>
  <c r="B426" i="2896"/>
  <c r="B427" i="2896"/>
  <c r="B428" i="2896"/>
  <c r="B429" i="2896"/>
  <c r="B430" i="2896"/>
  <c r="B431" i="2896"/>
  <c r="B432" i="2896"/>
  <c r="B433" i="2896"/>
  <c r="B434" i="2896"/>
  <c r="B435" i="2896"/>
  <c r="B436" i="2896"/>
  <c r="B437" i="2896"/>
  <c r="B438" i="2896"/>
  <c r="B439" i="2896"/>
  <c r="B440" i="2896"/>
  <c r="B441" i="2896"/>
  <c r="B442" i="2896"/>
  <c r="B443" i="2896"/>
  <c r="B444" i="2896"/>
  <c r="B445" i="2896"/>
  <c r="B446" i="2896"/>
  <c r="B447" i="2896"/>
  <c r="B448" i="2896"/>
  <c r="B449" i="2896"/>
  <c r="B450" i="2896"/>
  <c r="B451" i="2896"/>
  <c r="B452" i="2896"/>
  <c r="B453" i="2896"/>
  <c r="B454" i="2896"/>
  <c r="B455" i="2896"/>
  <c r="B456" i="2896"/>
  <c r="B457" i="2896"/>
  <c r="B458" i="2896"/>
  <c r="B459" i="2896"/>
  <c r="B460" i="2896"/>
  <c r="B461" i="2896"/>
  <c r="B462" i="2896"/>
  <c r="B463" i="2896"/>
  <c r="B464" i="2896"/>
  <c r="B465" i="2896"/>
  <c r="B466" i="2896"/>
  <c r="B467" i="2896"/>
  <c r="B468" i="2896"/>
  <c r="B469" i="2896"/>
  <c r="B470" i="2896"/>
  <c r="B471" i="2896"/>
  <c r="B472" i="2896"/>
  <c r="B473" i="2896"/>
  <c r="B474" i="2896"/>
  <c r="B475" i="2896"/>
  <c r="B476" i="2896"/>
  <c r="B477" i="2896"/>
  <c r="B478" i="2896"/>
  <c r="B479" i="2896"/>
  <c r="B480" i="2896"/>
  <c r="B481" i="2896"/>
  <c r="B482" i="2896"/>
  <c r="B483" i="2896"/>
  <c r="B484" i="2896"/>
  <c r="B485" i="2896"/>
  <c r="B486" i="2896"/>
  <c r="B487" i="2896"/>
  <c r="B488" i="2896"/>
  <c r="B489" i="2896"/>
  <c r="B490" i="2896"/>
  <c r="B491" i="2896"/>
  <c r="B492" i="2896"/>
  <c r="B493" i="2896"/>
  <c r="B494" i="2896"/>
  <c r="B495" i="2896"/>
  <c r="B496" i="2896"/>
  <c r="B497" i="2896"/>
  <c r="B498" i="2896"/>
  <c r="B499" i="2896"/>
  <c r="B500" i="2896"/>
  <c r="B501" i="2896"/>
  <c r="B502" i="2896"/>
  <c r="B503" i="2896"/>
  <c r="B504" i="2896"/>
  <c r="B505" i="2896"/>
  <c r="B506" i="2896"/>
  <c r="B507" i="2896"/>
  <c r="B508" i="2896"/>
  <c r="B509" i="2896"/>
  <c r="B510" i="2896"/>
  <c r="B511" i="2896"/>
  <c r="B512" i="2896"/>
  <c r="B513" i="2896"/>
  <c r="B514" i="2896"/>
  <c r="B515" i="2896"/>
  <c r="B516" i="2896"/>
  <c r="B517" i="2896"/>
  <c r="B518" i="2896"/>
  <c r="B519" i="2896"/>
  <c r="B520" i="2896"/>
  <c r="B521" i="2896"/>
  <c r="B522" i="2896"/>
  <c r="B523" i="2896"/>
  <c r="B524" i="2896"/>
  <c r="B525" i="2896"/>
  <c r="B526" i="2896"/>
  <c r="B527" i="2896"/>
  <c r="B528" i="2896"/>
  <c r="B529" i="2896"/>
  <c r="B530" i="2896"/>
  <c r="B531" i="2896"/>
  <c r="B532" i="2896"/>
  <c r="B533" i="2896"/>
  <c r="B534" i="2896"/>
  <c r="B535" i="2896"/>
  <c r="B536" i="2896"/>
  <c r="B537" i="2896"/>
  <c r="B538" i="2896"/>
  <c r="B539" i="2896"/>
  <c r="B540" i="2896"/>
  <c r="B541" i="2896"/>
  <c r="B542" i="2896"/>
  <c r="B543" i="2896"/>
  <c r="B544" i="2896"/>
  <c r="B545" i="2896"/>
  <c r="B546" i="2896"/>
  <c r="B547" i="2896"/>
  <c r="B548" i="2896"/>
  <c r="B549" i="2896"/>
  <c r="B550" i="2896"/>
  <c r="B551" i="2896"/>
  <c r="B552" i="2896"/>
  <c r="B553" i="2896"/>
  <c r="B554" i="2896"/>
  <c r="B555" i="2896"/>
  <c r="B556" i="2896"/>
  <c r="B557" i="2896"/>
  <c r="B558" i="2896"/>
  <c r="B559" i="2896"/>
  <c r="B560" i="2896"/>
  <c r="B561" i="2896"/>
  <c r="B562" i="2896"/>
  <c r="B563" i="2896"/>
  <c r="B564" i="2896"/>
  <c r="B565" i="2896"/>
  <c r="B566" i="2896"/>
  <c r="B567" i="2896"/>
  <c r="B568" i="2896"/>
  <c r="B569" i="2896"/>
  <c r="B570" i="2896"/>
  <c r="B571" i="2896"/>
  <c r="B572" i="2896"/>
  <c r="B573" i="2896"/>
  <c r="B574" i="2896"/>
  <c r="B575" i="2896"/>
  <c r="B576" i="2896"/>
  <c r="B577" i="2896"/>
  <c r="B578" i="2896"/>
  <c r="B579" i="2896"/>
  <c r="B580" i="2896"/>
  <c r="B581" i="2896"/>
  <c r="B582" i="2896"/>
  <c r="B583" i="2896"/>
  <c r="B584" i="2896"/>
  <c r="B585" i="2896"/>
  <c r="B586" i="2896"/>
  <c r="B587" i="2896"/>
  <c r="B588" i="2896"/>
  <c r="B589" i="2896"/>
  <c r="B590" i="2896"/>
  <c r="B591" i="2896"/>
  <c r="B592" i="2896"/>
  <c r="B593" i="2896"/>
  <c r="B594" i="2896"/>
  <c r="B595" i="2896"/>
  <c r="B596" i="2896"/>
  <c r="B597" i="2896"/>
  <c r="B598" i="2896"/>
  <c r="B599" i="2896"/>
  <c r="B600" i="2896"/>
  <c r="B601" i="2896"/>
  <c r="B602" i="2896"/>
  <c r="B603" i="2896"/>
  <c r="B604" i="2896"/>
  <c r="B605" i="2896"/>
  <c r="B606" i="2896"/>
  <c r="B607" i="2896"/>
  <c r="B608" i="2896"/>
  <c r="B609" i="2896"/>
  <c r="B610" i="2896"/>
  <c r="B611" i="2896"/>
  <c r="B612" i="2896"/>
  <c r="B613" i="2896"/>
  <c r="B614" i="2896"/>
  <c r="B615" i="2896"/>
  <c r="B616" i="2896"/>
  <c r="B617" i="2896"/>
  <c r="B618" i="2896"/>
  <c r="B619" i="2896"/>
  <c r="B620" i="2896"/>
  <c r="B621" i="2896"/>
  <c r="B622" i="2896"/>
  <c r="B623" i="2896"/>
  <c r="B624" i="2896"/>
  <c r="B625" i="2896"/>
  <c r="B626" i="2896"/>
  <c r="B627" i="2896"/>
  <c r="B628" i="2896"/>
  <c r="B629" i="2896"/>
  <c r="B630" i="2896"/>
  <c r="B631" i="2896"/>
  <c r="B632" i="2896"/>
  <c r="B633" i="2896"/>
  <c r="B634" i="2896"/>
  <c r="B635" i="2896"/>
  <c r="B636" i="2896"/>
  <c r="B637" i="2896"/>
  <c r="B638" i="2896"/>
  <c r="B639" i="2896"/>
  <c r="B640" i="2896"/>
  <c r="B641" i="2896"/>
  <c r="B642" i="2896"/>
  <c r="B643" i="2896"/>
  <c r="B644" i="2896"/>
  <c r="B645" i="2896"/>
  <c r="B646" i="2896"/>
  <c r="B647" i="2896"/>
  <c r="B648" i="2896"/>
  <c r="B649" i="2896"/>
  <c r="B650" i="2896"/>
  <c r="B651" i="2896"/>
  <c r="B652" i="2896"/>
  <c r="B653" i="2896"/>
  <c r="B654" i="2896"/>
  <c r="B655" i="2896"/>
  <c r="B656" i="2896"/>
  <c r="B657" i="2896"/>
  <c r="B658" i="2896"/>
  <c r="B659" i="2896"/>
  <c r="B660" i="2896"/>
  <c r="B661" i="2896"/>
  <c r="B662" i="2896"/>
  <c r="B663" i="2896"/>
  <c r="B664" i="2896"/>
  <c r="B665" i="2896"/>
  <c r="B666" i="2896"/>
  <c r="B667" i="2896"/>
  <c r="B668" i="2896"/>
  <c r="B669" i="2896"/>
  <c r="B670" i="2896"/>
  <c r="B671" i="2896"/>
  <c r="B672" i="2896"/>
  <c r="B673" i="2896"/>
  <c r="B674" i="2896"/>
  <c r="B675" i="2896"/>
  <c r="B676" i="2896"/>
  <c r="B677" i="2896"/>
  <c r="B678" i="2896"/>
  <c r="B679" i="2896"/>
  <c r="B680" i="2896"/>
  <c r="B681" i="2896"/>
  <c r="B682" i="2896"/>
  <c r="B683" i="2896"/>
  <c r="B684" i="2896"/>
  <c r="B685" i="2896"/>
  <c r="B686" i="2896"/>
  <c r="B687" i="2896"/>
  <c r="B688" i="2896"/>
  <c r="B689" i="2896"/>
  <c r="B690" i="2896"/>
  <c r="B691" i="2896"/>
  <c r="B692" i="2896"/>
  <c r="B693" i="2896"/>
  <c r="B694" i="2896"/>
  <c r="B695" i="2896"/>
  <c r="B696" i="2896"/>
  <c r="B697" i="2896"/>
  <c r="B698" i="2896"/>
  <c r="B699" i="2896"/>
  <c r="B700" i="2896"/>
  <c r="B701" i="2896"/>
  <c r="B702" i="2896"/>
  <c r="B703" i="2896"/>
  <c r="B704" i="2896"/>
  <c r="B705" i="2896"/>
  <c r="B706" i="2896"/>
  <c r="B707" i="2896"/>
  <c r="B708" i="2896"/>
  <c r="B709" i="2896"/>
  <c r="B710" i="2896"/>
  <c r="B711" i="2896"/>
  <c r="B712" i="2896"/>
  <c r="B713" i="2896"/>
  <c r="B714" i="2896"/>
  <c r="B715" i="2896"/>
  <c r="B716" i="2896"/>
  <c r="B717" i="2896"/>
  <c r="B718" i="2896"/>
  <c r="B719" i="2896"/>
  <c r="B720" i="2896"/>
  <c r="B721" i="2896"/>
  <c r="B722" i="2896"/>
  <c r="B723" i="2896"/>
  <c r="B724" i="2896"/>
  <c r="B725" i="2896"/>
  <c r="B726" i="2896"/>
  <c r="B727" i="2896"/>
  <c r="B728" i="2896"/>
  <c r="B729" i="2896"/>
  <c r="B730" i="2896"/>
  <c r="B731" i="2896"/>
  <c r="B732" i="2896"/>
  <c r="B733" i="2896"/>
  <c r="B734" i="2896"/>
  <c r="B735" i="2896"/>
  <c r="B736" i="2896"/>
  <c r="B737" i="2896"/>
  <c r="B738" i="2896"/>
  <c r="B739" i="2896"/>
  <c r="B740" i="2896"/>
  <c r="B741" i="2896"/>
  <c r="B742" i="2896"/>
  <c r="B743" i="2896"/>
  <c r="B744" i="2896"/>
  <c r="B745" i="2896"/>
  <c r="B746" i="2896"/>
  <c r="B747" i="2896"/>
  <c r="B748" i="2896"/>
  <c r="B749" i="2896"/>
  <c r="B750" i="2896"/>
  <c r="B751" i="2896"/>
  <c r="B752" i="2896"/>
  <c r="B753" i="2896"/>
  <c r="B754" i="2896"/>
  <c r="B755" i="2896"/>
  <c r="B756" i="2896"/>
  <c r="B757" i="2896"/>
  <c r="B758" i="2896"/>
  <c r="B759" i="2896"/>
  <c r="B760" i="2896"/>
  <c r="B761" i="2896"/>
  <c r="B762" i="2896"/>
  <c r="B763" i="2896"/>
  <c r="B764" i="2896"/>
  <c r="B765" i="2896"/>
  <c r="B766" i="2896"/>
  <c r="B767" i="2896"/>
  <c r="B768" i="2896"/>
  <c r="B769" i="2896"/>
  <c r="B770" i="2896"/>
  <c r="B771" i="2896"/>
  <c r="B772" i="2896"/>
  <c r="B773" i="2896"/>
  <c r="B774" i="2896"/>
  <c r="B775" i="2896"/>
  <c r="B776" i="2896"/>
  <c r="B777" i="2896"/>
  <c r="B778" i="2896"/>
  <c r="B779" i="2896"/>
  <c r="B780" i="2896"/>
  <c r="B781" i="2896"/>
  <c r="B782" i="2896"/>
  <c r="B783" i="2896"/>
  <c r="B784" i="2896"/>
  <c r="B785" i="2896"/>
  <c r="B786" i="2896"/>
  <c r="B787" i="2896"/>
  <c r="B788" i="2896"/>
  <c r="B789" i="2896"/>
  <c r="B790" i="2896"/>
  <c r="B791" i="2896"/>
  <c r="B792" i="2896"/>
  <c r="B793" i="2896"/>
  <c r="B794" i="2896"/>
  <c r="B795" i="2896"/>
  <c r="B796" i="2896"/>
  <c r="B797" i="2896"/>
  <c r="B798" i="2896"/>
  <c r="B799" i="2896"/>
  <c r="B800" i="2896"/>
  <c r="B801" i="2896"/>
  <c r="B802" i="2896"/>
  <c r="B803" i="2896"/>
  <c r="B804" i="2896"/>
  <c r="B805" i="2896"/>
  <c r="B806" i="2896"/>
  <c r="B807" i="2896"/>
  <c r="B808" i="2896"/>
  <c r="B809" i="2896"/>
  <c r="B810" i="2896"/>
  <c r="B811" i="2896"/>
  <c r="B812" i="2896"/>
  <c r="B813" i="2896"/>
  <c r="B814" i="2896"/>
  <c r="B815" i="2896"/>
  <c r="B816" i="2896"/>
  <c r="B817" i="2896"/>
  <c r="B818" i="2896"/>
  <c r="B819" i="2896"/>
  <c r="B820" i="2896"/>
  <c r="B821" i="2896"/>
  <c r="B822" i="2896"/>
  <c r="B823" i="2896"/>
  <c r="B824" i="2896"/>
  <c r="B825" i="2896"/>
  <c r="B826" i="2896"/>
  <c r="B827" i="2896"/>
  <c r="B828" i="2896"/>
  <c r="B829" i="2896"/>
  <c r="B830" i="2896"/>
  <c r="B831" i="2896"/>
  <c r="B832" i="2896"/>
  <c r="B833" i="2896"/>
  <c r="B834" i="2896"/>
  <c r="B835" i="2896"/>
  <c r="B836" i="2896"/>
  <c r="B837" i="2896"/>
  <c r="B838" i="2896"/>
  <c r="B839" i="2896"/>
  <c r="B840" i="2896"/>
  <c r="B841" i="2896"/>
  <c r="B842" i="2896"/>
  <c r="B843" i="2896"/>
  <c r="B844" i="2896"/>
  <c r="B845" i="2896"/>
  <c r="B846" i="2896"/>
  <c r="B847" i="2896"/>
  <c r="B848" i="2896"/>
  <c r="A6" i="2896"/>
  <c r="D6" i="2896" s="1"/>
  <c r="A7" i="2896"/>
  <c r="D7" i="2896" s="1"/>
  <c r="A8" i="2896"/>
  <c r="D8" i="2896" s="1"/>
  <c r="A9" i="2896"/>
  <c r="D9" i="2896" s="1"/>
  <c r="A10" i="2896"/>
  <c r="D10" i="2896" s="1"/>
  <c r="A11" i="2896"/>
  <c r="D11" i="2896" s="1"/>
  <c r="A12" i="2896"/>
  <c r="D12" i="2896" s="1"/>
  <c r="A13" i="2896"/>
  <c r="D13" i="2896" s="1"/>
  <c r="A14" i="2896"/>
  <c r="D14" i="2896" s="1"/>
  <c r="A15" i="2896"/>
  <c r="D15" i="2896" s="1"/>
  <c r="A16" i="2896"/>
  <c r="D16" i="2896" s="1"/>
  <c r="A17" i="2896"/>
  <c r="D17" i="2896" s="1"/>
  <c r="A18" i="2896"/>
  <c r="D18" i="2896" s="1"/>
  <c r="A19" i="2896"/>
  <c r="D19" i="2896" s="1"/>
  <c r="A20" i="2896"/>
  <c r="D20" i="2896" s="1"/>
  <c r="A21" i="2896"/>
  <c r="D21" i="2896" s="1"/>
  <c r="A22" i="2896"/>
  <c r="D22" i="2896" s="1"/>
  <c r="A23" i="2896"/>
  <c r="D23" i="2896" s="1"/>
  <c r="A24" i="2896"/>
  <c r="D24" i="2896" s="1"/>
  <c r="A25" i="2896"/>
  <c r="D25" i="2896" s="1"/>
  <c r="A26" i="2896"/>
  <c r="D26" i="2896" s="1"/>
  <c r="A27" i="2896"/>
  <c r="D27" i="2896" s="1"/>
  <c r="A28" i="2896"/>
  <c r="D28" i="2896" s="1"/>
  <c r="A29" i="2896"/>
  <c r="D29" i="2896" s="1"/>
  <c r="A30" i="2896"/>
  <c r="D30" i="2896" s="1"/>
  <c r="A31" i="2896"/>
  <c r="D31" i="2896" s="1"/>
  <c r="A32" i="2896"/>
  <c r="D32" i="2896" s="1"/>
  <c r="A33" i="2896"/>
  <c r="D33" i="2896" s="1"/>
  <c r="A34" i="2896"/>
  <c r="D34" i="2896" s="1"/>
  <c r="A35" i="2896"/>
  <c r="D35" i="2896" s="1"/>
  <c r="A36" i="2896"/>
  <c r="D36" i="2896" s="1"/>
  <c r="A37" i="2896"/>
  <c r="D37" i="2896" s="1"/>
  <c r="A38" i="2896"/>
  <c r="D38" i="2896" s="1"/>
  <c r="A39" i="2896"/>
  <c r="D39" i="2896" s="1"/>
  <c r="A40" i="2896"/>
  <c r="D40" i="2896" s="1"/>
  <c r="A41" i="2896"/>
  <c r="D41" i="2896" s="1"/>
  <c r="A42" i="2896"/>
  <c r="D42" i="2896" s="1"/>
  <c r="A43" i="2896"/>
  <c r="D43" i="2896" s="1"/>
  <c r="A44" i="2896"/>
  <c r="D44" i="2896" s="1"/>
  <c r="A45" i="2896"/>
  <c r="D45" i="2896" s="1"/>
  <c r="A46" i="2896"/>
  <c r="D46" i="2896" s="1"/>
  <c r="A47" i="2896"/>
  <c r="D47" i="2896" s="1"/>
  <c r="A48" i="2896"/>
  <c r="D48" i="2896" s="1"/>
  <c r="A49" i="2896"/>
  <c r="D49" i="2896" s="1"/>
  <c r="A50" i="2896"/>
  <c r="D50" i="2896" s="1"/>
  <c r="A51" i="2896"/>
  <c r="D51" i="2896" s="1"/>
  <c r="A52" i="2896"/>
  <c r="D52" i="2896" s="1"/>
  <c r="A53" i="2896"/>
  <c r="D53" i="2896" s="1"/>
  <c r="A54" i="2896"/>
  <c r="D54" i="2896" s="1"/>
  <c r="A55" i="2896"/>
  <c r="D55" i="2896" s="1"/>
  <c r="A56" i="2896"/>
  <c r="D56" i="2896" s="1"/>
  <c r="A57" i="2896"/>
  <c r="D57" i="2896" s="1"/>
  <c r="A58" i="2896"/>
  <c r="D58" i="2896" s="1"/>
  <c r="A59" i="2896"/>
  <c r="D59" i="2896" s="1"/>
  <c r="A60" i="2896"/>
  <c r="D60" i="2896" s="1"/>
  <c r="A61" i="2896"/>
  <c r="D61" i="2896" s="1"/>
  <c r="A62" i="2896"/>
  <c r="D62" i="2896" s="1"/>
  <c r="A63" i="2896"/>
  <c r="D63" i="2896" s="1"/>
  <c r="A64" i="2896"/>
  <c r="D64" i="2896" s="1"/>
  <c r="A65" i="2896"/>
  <c r="D65" i="2896" s="1"/>
  <c r="A66" i="2896"/>
  <c r="D66" i="2896" s="1"/>
  <c r="A67" i="2896"/>
  <c r="D67" i="2896" s="1"/>
  <c r="A68" i="2896"/>
  <c r="D68" i="2896" s="1"/>
  <c r="A69" i="2896"/>
  <c r="D69" i="2896" s="1"/>
  <c r="A70" i="2896"/>
  <c r="D70" i="2896" s="1"/>
  <c r="A71" i="2896"/>
  <c r="D71" i="2896" s="1"/>
  <c r="A72" i="2896"/>
  <c r="D72" i="2896" s="1"/>
  <c r="A73" i="2896"/>
  <c r="D73" i="2896" s="1"/>
  <c r="A74" i="2896"/>
  <c r="D74" i="2896" s="1"/>
  <c r="A75" i="2896"/>
  <c r="D75" i="2896" s="1"/>
  <c r="A76" i="2896"/>
  <c r="D76" i="2896" s="1"/>
  <c r="A77" i="2896"/>
  <c r="D77" i="2896" s="1"/>
  <c r="A78" i="2896"/>
  <c r="D78" i="2896" s="1"/>
  <c r="A79" i="2896"/>
  <c r="D79" i="2896" s="1"/>
  <c r="A80" i="2896"/>
  <c r="D80" i="2896" s="1"/>
  <c r="A81" i="2896"/>
  <c r="D81" i="2896" s="1"/>
  <c r="A82" i="2896"/>
  <c r="D82" i="2896" s="1"/>
  <c r="A83" i="2896"/>
  <c r="D83" i="2896" s="1"/>
  <c r="A84" i="2896"/>
  <c r="D84" i="2896" s="1"/>
  <c r="A85" i="2896"/>
  <c r="D85" i="2896" s="1"/>
  <c r="A86" i="2896"/>
  <c r="D86" i="2896" s="1"/>
  <c r="A87" i="2896"/>
  <c r="D87" i="2896" s="1"/>
  <c r="A88" i="2896"/>
  <c r="D88" i="2896" s="1"/>
  <c r="A89" i="2896"/>
  <c r="D89" i="2896" s="1"/>
  <c r="A90" i="2896"/>
  <c r="D90" i="2896" s="1"/>
  <c r="A91" i="2896"/>
  <c r="D91" i="2896" s="1"/>
  <c r="A92" i="2896"/>
  <c r="D92" i="2896" s="1"/>
  <c r="A93" i="2896"/>
  <c r="D93" i="2896" s="1"/>
  <c r="A94" i="2896"/>
  <c r="D94" i="2896" s="1"/>
  <c r="A95" i="2896"/>
  <c r="D95" i="2896" s="1"/>
  <c r="A96" i="2896"/>
  <c r="D96" i="2896" s="1"/>
  <c r="A97" i="2896"/>
  <c r="D97" i="2896" s="1"/>
  <c r="A98" i="2896"/>
  <c r="D98" i="2896" s="1"/>
  <c r="A99" i="2896"/>
  <c r="D99" i="2896" s="1"/>
  <c r="A100" i="2896"/>
  <c r="D100" i="2896" s="1"/>
  <c r="A101" i="2896"/>
  <c r="D101" i="2896" s="1"/>
  <c r="A102" i="2896"/>
  <c r="D102" i="2896" s="1"/>
  <c r="A103" i="2896"/>
  <c r="D103" i="2896" s="1"/>
  <c r="A104" i="2896"/>
  <c r="D104" i="2896" s="1"/>
  <c r="A105" i="2896"/>
  <c r="D105" i="2896" s="1"/>
  <c r="A106" i="2896"/>
  <c r="D106" i="2896" s="1"/>
  <c r="A107" i="2896"/>
  <c r="D107" i="2896" s="1"/>
  <c r="A108" i="2896"/>
  <c r="D108" i="2896" s="1"/>
  <c r="A109" i="2896"/>
  <c r="D109" i="2896" s="1"/>
  <c r="A110" i="2896"/>
  <c r="D110" i="2896" s="1"/>
  <c r="A111" i="2896"/>
  <c r="D111" i="2896" s="1"/>
  <c r="A112" i="2896"/>
  <c r="D112" i="2896" s="1"/>
  <c r="A113" i="2896"/>
  <c r="D113" i="2896" s="1"/>
  <c r="A114" i="2896"/>
  <c r="D114" i="2896" s="1"/>
  <c r="A115" i="2896"/>
  <c r="D115" i="2896" s="1"/>
  <c r="A116" i="2896"/>
  <c r="D116" i="2896" s="1"/>
  <c r="A117" i="2896"/>
  <c r="D117" i="2896" s="1"/>
  <c r="A118" i="2896"/>
  <c r="D118" i="2896" s="1"/>
  <c r="A119" i="2896"/>
  <c r="D119" i="2896" s="1"/>
  <c r="A120" i="2896"/>
  <c r="D120" i="2896" s="1"/>
  <c r="A121" i="2896"/>
  <c r="D121" i="2896" s="1"/>
  <c r="A122" i="2896"/>
  <c r="D122" i="2896" s="1"/>
  <c r="A123" i="2896"/>
  <c r="D123" i="2896" s="1"/>
  <c r="A124" i="2896"/>
  <c r="D124" i="2896" s="1"/>
  <c r="A125" i="2896"/>
  <c r="D125" i="2896" s="1"/>
  <c r="A126" i="2896"/>
  <c r="D126" i="2896" s="1"/>
  <c r="A127" i="2896"/>
  <c r="D127" i="2896" s="1"/>
  <c r="A128" i="2896"/>
  <c r="D128" i="2896" s="1"/>
  <c r="A129" i="2896"/>
  <c r="D129" i="2896" s="1"/>
  <c r="A130" i="2896"/>
  <c r="D130" i="2896" s="1"/>
  <c r="A131" i="2896"/>
  <c r="D131" i="2896" s="1"/>
  <c r="A132" i="2896"/>
  <c r="D132" i="2896" s="1"/>
  <c r="A133" i="2896"/>
  <c r="D133" i="2896" s="1"/>
  <c r="A134" i="2896"/>
  <c r="D134" i="2896" s="1"/>
  <c r="A135" i="2896"/>
  <c r="D135" i="2896" s="1"/>
  <c r="A136" i="2896"/>
  <c r="D136" i="2896" s="1"/>
  <c r="A137" i="2896"/>
  <c r="D137" i="2896" s="1"/>
  <c r="A138" i="2896"/>
  <c r="D138" i="2896" s="1"/>
  <c r="A139" i="2896"/>
  <c r="D139" i="2896" s="1"/>
  <c r="A140" i="2896"/>
  <c r="D140" i="2896" s="1"/>
  <c r="A141" i="2896"/>
  <c r="D141" i="2896" s="1"/>
  <c r="A142" i="2896"/>
  <c r="D142" i="2896" s="1"/>
  <c r="A143" i="2896"/>
  <c r="D143" i="2896" s="1"/>
  <c r="A144" i="2896"/>
  <c r="D144" i="2896" s="1"/>
  <c r="A145" i="2896"/>
  <c r="D145" i="2896" s="1"/>
  <c r="A146" i="2896"/>
  <c r="D146" i="2896" s="1"/>
  <c r="A147" i="2896"/>
  <c r="D147" i="2896" s="1"/>
  <c r="A148" i="2896"/>
  <c r="D148" i="2896" s="1"/>
  <c r="A149" i="2896"/>
  <c r="D149" i="2896" s="1"/>
  <c r="A150" i="2896"/>
  <c r="D150" i="2896" s="1"/>
  <c r="A151" i="2896"/>
  <c r="D151" i="2896" s="1"/>
  <c r="A152" i="2896"/>
  <c r="D152" i="2896" s="1"/>
  <c r="A153" i="2896"/>
  <c r="D153" i="2896" s="1"/>
  <c r="A154" i="2896"/>
  <c r="D154" i="2896" s="1"/>
  <c r="A155" i="2896"/>
  <c r="D155" i="2896" s="1"/>
  <c r="A156" i="2896"/>
  <c r="D156" i="2896" s="1"/>
  <c r="A157" i="2896"/>
  <c r="D157" i="2896" s="1"/>
  <c r="A158" i="2896"/>
  <c r="D158" i="2896" s="1"/>
  <c r="A159" i="2896"/>
  <c r="D159" i="2896" s="1"/>
  <c r="A160" i="2896"/>
  <c r="D160" i="2896" s="1"/>
  <c r="A161" i="2896"/>
  <c r="D161" i="2896" s="1"/>
  <c r="A162" i="2896"/>
  <c r="D162" i="2896" s="1"/>
  <c r="A163" i="2896"/>
  <c r="D163" i="2896" s="1"/>
  <c r="A164" i="2896"/>
  <c r="D164" i="2896" s="1"/>
  <c r="A165" i="2896"/>
  <c r="D165" i="2896" s="1"/>
  <c r="A166" i="2896"/>
  <c r="D166" i="2896" s="1"/>
  <c r="A167" i="2896"/>
  <c r="D167" i="2896" s="1"/>
  <c r="A168" i="2896"/>
  <c r="D168" i="2896" s="1"/>
  <c r="A169" i="2896"/>
  <c r="D169" i="2896" s="1"/>
  <c r="A170" i="2896"/>
  <c r="D170" i="2896" s="1"/>
  <c r="A171" i="2896"/>
  <c r="D171" i="2896" s="1"/>
  <c r="A172" i="2896"/>
  <c r="D172" i="2896" s="1"/>
  <c r="A173" i="2896"/>
  <c r="D173" i="2896" s="1"/>
  <c r="A174" i="2896"/>
  <c r="D174" i="2896" s="1"/>
  <c r="A175" i="2896"/>
  <c r="D175" i="2896" s="1"/>
  <c r="A176" i="2896"/>
  <c r="D176" i="2896" s="1"/>
  <c r="A177" i="2896"/>
  <c r="D177" i="2896" s="1"/>
  <c r="A178" i="2896"/>
  <c r="D178" i="2896" s="1"/>
  <c r="A179" i="2896"/>
  <c r="D179" i="2896" s="1"/>
  <c r="A180" i="2896"/>
  <c r="D180" i="2896" s="1"/>
  <c r="A181" i="2896"/>
  <c r="D181" i="2896" s="1"/>
  <c r="A182" i="2896"/>
  <c r="D182" i="2896" s="1"/>
  <c r="A183" i="2896"/>
  <c r="D183" i="2896" s="1"/>
  <c r="A184" i="2896"/>
  <c r="D184" i="2896" s="1"/>
  <c r="A185" i="2896"/>
  <c r="D185" i="2896" s="1"/>
  <c r="A186" i="2896"/>
  <c r="D186" i="2896" s="1"/>
  <c r="A187" i="2896"/>
  <c r="D187" i="2896" s="1"/>
  <c r="A188" i="2896"/>
  <c r="D188" i="2896" s="1"/>
  <c r="A189" i="2896"/>
  <c r="D189" i="2896" s="1"/>
  <c r="A190" i="2896"/>
  <c r="D190" i="2896" s="1"/>
  <c r="A191" i="2896"/>
  <c r="D191" i="2896" s="1"/>
  <c r="A192" i="2896"/>
  <c r="D192" i="2896" s="1"/>
  <c r="A193" i="2896"/>
  <c r="D193" i="2896" s="1"/>
  <c r="A194" i="2896"/>
  <c r="D194" i="2896" s="1"/>
  <c r="A195" i="2896"/>
  <c r="D195" i="2896" s="1"/>
  <c r="A196" i="2896"/>
  <c r="D196" i="2896" s="1"/>
  <c r="A197" i="2896"/>
  <c r="D197" i="2896" s="1"/>
  <c r="A198" i="2896"/>
  <c r="D198" i="2896" s="1"/>
  <c r="A199" i="2896"/>
  <c r="D199" i="2896" s="1"/>
  <c r="A200" i="2896"/>
  <c r="D200" i="2896" s="1"/>
  <c r="A201" i="2896"/>
  <c r="D201" i="2896" s="1"/>
  <c r="A202" i="2896"/>
  <c r="D202" i="2896" s="1"/>
  <c r="A203" i="2896"/>
  <c r="D203" i="2896" s="1"/>
  <c r="A204" i="2896"/>
  <c r="D204" i="2896" s="1"/>
  <c r="A205" i="2896"/>
  <c r="D205" i="2896" s="1"/>
  <c r="A206" i="2896"/>
  <c r="D206" i="2896" s="1"/>
  <c r="A207" i="2896"/>
  <c r="D207" i="2896" s="1"/>
  <c r="A208" i="2896"/>
  <c r="D208" i="2896" s="1"/>
  <c r="A209" i="2896"/>
  <c r="D209" i="2896" s="1"/>
  <c r="A210" i="2896"/>
  <c r="D210" i="2896" s="1"/>
  <c r="A211" i="2896"/>
  <c r="D211" i="2896" s="1"/>
  <c r="A212" i="2896"/>
  <c r="D212" i="2896" s="1"/>
  <c r="A213" i="2896"/>
  <c r="D213" i="2896" s="1"/>
  <c r="A214" i="2896"/>
  <c r="D214" i="2896" s="1"/>
  <c r="A215" i="2896"/>
  <c r="D215" i="2896" s="1"/>
  <c r="A216" i="2896"/>
  <c r="D216" i="2896" s="1"/>
  <c r="A217" i="2896"/>
  <c r="D217" i="2896" s="1"/>
  <c r="A218" i="2896"/>
  <c r="D218" i="2896" s="1"/>
  <c r="A219" i="2896"/>
  <c r="D219" i="2896" s="1"/>
  <c r="A220" i="2896"/>
  <c r="D220" i="2896" s="1"/>
  <c r="A221" i="2896"/>
  <c r="D221" i="2896" s="1"/>
  <c r="A222" i="2896"/>
  <c r="D222" i="2896" s="1"/>
  <c r="A223" i="2896"/>
  <c r="D223" i="2896" s="1"/>
  <c r="A224" i="2896"/>
  <c r="D224" i="2896" s="1"/>
  <c r="A225" i="2896"/>
  <c r="D225" i="2896" s="1"/>
  <c r="A226" i="2896"/>
  <c r="D226" i="2896" s="1"/>
  <c r="A227" i="2896"/>
  <c r="D227" i="2896" s="1"/>
  <c r="A228" i="2896"/>
  <c r="D228" i="2896" s="1"/>
  <c r="A229" i="2896"/>
  <c r="D229" i="2896" s="1"/>
  <c r="A230" i="2896"/>
  <c r="D230" i="2896" s="1"/>
  <c r="A231" i="2896"/>
  <c r="D231" i="2896" s="1"/>
  <c r="A232" i="2896"/>
  <c r="D232" i="2896" s="1"/>
  <c r="A233" i="2896"/>
  <c r="D233" i="2896" s="1"/>
  <c r="A234" i="2896"/>
  <c r="D234" i="2896" s="1"/>
  <c r="A235" i="2896"/>
  <c r="D235" i="2896" s="1"/>
  <c r="A236" i="2896"/>
  <c r="D236" i="2896" s="1"/>
  <c r="A237" i="2896"/>
  <c r="D237" i="2896" s="1"/>
  <c r="A238" i="2896"/>
  <c r="D238" i="2896" s="1"/>
  <c r="A239" i="2896"/>
  <c r="D239" i="2896" s="1"/>
  <c r="A240" i="2896"/>
  <c r="D240" i="2896" s="1"/>
  <c r="A241" i="2896"/>
  <c r="D241" i="2896" s="1"/>
  <c r="A242" i="2896"/>
  <c r="D242" i="2896" s="1"/>
  <c r="A243" i="2896"/>
  <c r="D243" i="2896" s="1"/>
  <c r="A244" i="2896"/>
  <c r="D244" i="2896" s="1"/>
  <c r="A245" i="2896"/>
  <c r="D245" i="2896" s="1"/>
  <c r="A246" i="2896"/>
  <c r="D246" i="2896" s="1"/>
  <c r="A247" i="2896"/>
  <c r="D247" i="2896" s="1"/>
  <c r="A248" i="2896"/>
  <c r="D248" i="2896" s="1"/>
  <c r="A249" i="2896"/>
  <c r="D249" i="2896" s="1"/>
  <c r="A250" i="2896"/>
  <c r="D250" i="2896" s="1"/>
  <c r="A251" i="2896"/>
  <c r="D251" i="2896" s="1"/>
  <c r="A252" i="2896"/>
  <c r="D252" i="2896" s="1"/>
  <c r="A253" i="2896"/>
  <c r="D253" i="2896" s="1"/>
  <c r="A254" i="2896"/>
  <c r="D254" i="2896" s="1"/>
  <c r="A255" i="2896"/>
  <c r="D255" i="2896" s="1"/>
  <c r="A256" i="2896"/>
  <c r="D256" i="2896" s="1"/>
  <c r="A257" i="2896"/>
  <c r="D257" i="2896" s="1"/>
  <c r="A258" i="2896"/>
  <c r="D258" i="2896" s="1"/>
  <c r="A259" i="2896"/>
  <c r="D259" i="2896" s="1"/>
  <c r="A260" i="2896"/>
  <c r="D260" i="2896" s="1"/>
  <c r="A261" i="2896"/>
  <c r="D261" i="2896" s="1"/>
  <c r="A262" i="2896"/>
  <c r="D262" i="2896" s="1"/>
  <c r="A263" i="2896"/>
  <c r="D263" i="2896" s="1"/>
  <c r="A264" i="2896"/>
  <c r="D264" i="2896" s="1"/>
  <c r="A265" i="2896"/>
  <c r="D265" i="2896" s="1"/>
  <c r="A266" i="2896"/>
  <c r="D266" i="2896" s="1"/>
  <c r="A267" i="2896"/>
  <c r="D267" i="2896" s="1"/>
  <c r="A268" i="2896"/>
  <c r="D268" i="2896" s="1"/>
  <c r="A269" i="2896"/>
  <c r="D269" i="2896" s="1"/>
  <c r="A270" i="2896"/>
  <c r="D270" i="2896" s="1"/>
  <c r="A271" i="2896"/>
  <c r="D271" i="2896" s="1"/>
  <c r="A272" i="2896"/>
  <c r="D272" i="2896" s="1"/>
  <c r="A273" i="2896"/>
  <c r="D273" i="2896" s="1"/>
  <c r="A274" i="2896"/>
  <c r="D274" i="2896" s="1"/>
  <c r="A275" i="2896"/>
  <c r="D275" i="2896" s="1"/>
  <c r="A276" i="2896"/>
  <c r="D276" i="2896" s="1"/>
  <c r="A277" i="2896"/>
  <c r="D277" i="2896" s="1"/>
  <c r="A278" i="2896"/>
  <c r="D278" i="2896" s="1"/>
  <c r="A279" i="2896"/>
  <c r="D279" i="2896" s="1"/>
  <c r="A280" i="2896"/>
  <c r="D280" i="2896" s="1"/>
  <c r="A281" i="2896"/>
  <c r="D281" i="2896" s="1"/>
  <c r="A282" i="2896"/>
  <c r="D282" i="2896" s="1"/>
  <c r="A283" i="2896"/>
  <c r="D283" i="2896" s="1"/>
  <c r="A284" i="2896"/>
  <c r="D284" i="2896" s="1"/>
  <c r="A285" i="2896"/>
  <c r="D285" i="2896" s="1"/>
  <c r="A286" i="2896"/>
  <c r="D286" i="2896" s="1"/>
  <c r="A287" i="2896"/>
  <c r="D287" i="2896" s="1"/>
  <c r="A288" i="2896"/>
  <c r="D288" i="2896" s="1"/>
  <c r="A289" i="2896"/>
  <c r="D289" i="2896" s="1"/>
  <c r="A290" i="2896"/>
  <c r="D290" i="2896" s="1"/>
  <c r="A291" i="2896"/>
  <c r="D291" i="2896" s="1"/>
  <c r="A292" i="2896"/>
  <c r="D292" i="2896" s="1"/>
  <c r="A293" i="2896"/>
  <c r="D293" i="2896" s="1"/>
  <c r="A294" i="2896"/>
  <c r="D294" i="2896" s="1"/>
  <c r="A295" i="2896"/>
  <c r="D295" i="2896" s="1"/>
  <c r="A296" i="2896"/>
  <c r="D296" i="2896" s="1"/>
  <c r="A297" i="2896"/>
  <c r="D297" i="2896" s="1"/>
  <c r="A298" i="2896"/>
  <c r="D298" i="2896" s="1"/>
  <c r="A299" i="2896"/>
  <c r="D299" i="2896" s="1"/>
  <c r="A300" i="2896"/>
  <c r="D300" i="2896" s="1"/>
  <c r="A301" i="2896"/>
  <c r="D301" i="2896" s="1"/>
  <c r="A302" i="2896"/>
  <c r="D302" i="2896" s="1"/>
  <c r="A303" i="2896"/>
  <c r="D303" i="2896" s="1"/>
  <c r="A304" i="2896"/>
  <c r="D304" i="2896" s="1"/>
  <c r="A305" i="2896"/>
  <c r="D305" i="2896" s="1"/>
  <c r="A306" i="2896"/>
  <c r="D306" i="2896" s="1"/>
  <c r="A307" i="2896"/>
  <c r="D307" i="2896" s="1"/>
  <c r="A308" i="2896"/>
  <c r="D308" i="2896" s="1"/>
  <c r="A309" i="2896"/>
  <c r="D309" i="2896" s="1"/>
  <c r="A310" i="2896"/>
  <c r="D310" i="2896" s="1"/>
  <c r="A311" i="2896"/>
  <c r="D311" i="2896" s="1"/>
  <c r="A312" i="2896"/>
  <c r="D312" i="2896" s="1"/>
  <c r="A313" i="2896"/>
  <c r="D313" i="2896" s="1"/>
  <c r="A314" i="2896"/>
  <c r="D314" i="2896" s="1"/>
  <c r="A315" i="2896"/>
  <c r="D315" i="2896" s="1"/>
  <c r="A316" i="2896"/>
  <c r="D316" i="2896" s="1"/>
  <c r="A317" i="2896"/>
  <c r="D317" i="2896" s="1"/>
  <c r="A318" i="2896"/>
  <c r="D318" i="2896" s="1"/>
  <c r="A319" i="2896"/>
  <c r="D319" i="2896" s="1"/>
  <c r="A320" i="2896"/>
  <c r="D320" i="2896" s="1"/>
  <c r="A321" i="2896"/>
  <c r="D321" i="2896" s="1"/>
  <c r="A322" i="2896"/>
  <c r="D322" i="2896" s="1"/>
  <c r="A323" i="2896"/>
  <c r="D323" i="2896" s="1"/>
  <c r="A324" i="2896"/>
  <c r="D324" i="2896" s="1"/>
  <c r="A325" i="2896"/>
  <c r="D325" i="2896" s="1"/>
  <c r="A326" i="2896"/>
  <c r="D326" i="2896" s="1"/>
  <c r="A327" i="2896"/>
  <c r="D327" i="2896" s="1"/>
  <c r="A328" i="2896"/>
  <c r="D328" i="2896" s="1"/>
  <c r="A329" i="2896"/>
  <c r="D329" i="2896" s="1"/>
  <c r="A330" i="2896"/>
  <c r="D330" i="2896" s="1"/>
  <c r="A331" i="2896"/>
  <c r="D331" i="2896" s="1"/>
  <c r="A332" i="2896"/>
  <c r="D332" i="2896" s="1"/>
  <c r="A333" i="2896"/>
  <c r="D333" i="2896" s="1"/>
  <c r="A334" i="2896"/>
  <c r="D334" i="2896" s="1"/>
  <c r="A335" i="2896"/>
  <c r="D335" i="2896" s="1"/>
  <c r="A336" i="2896"/>
  <c r="D336" i="2896" s="1"/>
  <c r="A337" i="2896"/>
  <c r="D337" i="2896" s="1"/>
  <c r="A338" i="2896"/>
  <c r="D338" i="2896" s="1"/>
  <c r="A339" i="2896"/>
  <c r="D339" i="2896" s="1"/>
  <c r="A340" i="2896"/>
  <c r="D340" i="2896" s="1"/>
  <c r="A341" i="2896"/>
  <c r="D341" i="2896" s="1"/>
  <c r="A342" i="2896"/>
  <c r="D342" i="2896" s="1"/>
  <c r="A343" i="2896"/>
  <c r="D343" i="2896" s="1"/>
  <c r="A344" i="2896"/>
  <c r="D344" i="2896" s="1"/>
  <c r="A345" i="2896"/>
  <c r="D345" i="2896" s="1"/>
  <c r="A346" i="2896"/>
  <c r="D346" i="2896" s="1"/>
  <c r="A347" i="2896"/>
  <c r="D347" i="2896" s="1"/>
  <c r="A348" i="2896"/>
  <c r="D348" i="2896" s="1"/>
  <c r="A349" i="2896"/>
  <c r="D349" i="2896" s="1"/>
  <c r="A350" i="2896"/>
  <c r="D350" i="2896" s="1"/>
  <c r="A351" i="2896"/>
  <c r="D351" i="2896" s="1"/>
  <c r="A352" i="2896"/>
  <c r="D352" i="2896" s="1"/>
  <c r="A353" i="2896"/>
  <c r="D353" i="2896" s="1"/>
  <c r="A354" i="2896"/>
  <c r="D354" i="2896" s="1"/>
  <c r="A355" i="2896"/>
  <c r="D355" i="2896" s="1"/>
  <c r="A356" i="2896"/>
  <c r="D356" i="2896" s="1"/>
  <c r="A357" i="2896"/>
  <c r="D357" i="2896" s="1"/>
  <c r="A358" i="2896"/>
  <c r="D358" i="2896" s="1"/>
  <c r="A359" i="2896"/>
  <c r="D359" i="2896" s="1"/>
  <c r="A360" i="2896"/>
  <c r="D360" i="2896" s="1"/>
  <c r="A361" i="2896"/>
  <c r="D361" i="2896" s="1"/>
  <c r="A362" i="2896"/>
  <c r="D362" i="2896" s="1"/>
  <c r="A363" i="2896"/>
  <c r="D363" i="2896" s="1"/>
  <c r="A364" i="2896"/>
  <c r="D364" i="2896" s="1"/>
  <c r="A365" i="2896"/>
  <c r="D365" i="2896" s="1"/>
  <c r="A366" i="2896"/>
  <c r="D366" i="2896" s="1"/>
  <c r="A367" i="2896"/>
  <c r="D367" i="2896" s="1"/>
  <c r="A368" i="2896"/>
  <c r="D368" i="2896" s="1"/>
  <c r="A369" i="2896"/>
  <c r="D369" i="2896" s="1"/>
  <c r="A370" i="2896"/>
  <c r="D370" i="2896" s="1"/>
  <c r="A371" i="2896"/>
  <c r="D371" i="2896" s="1"/>
  <c r="A372" i="2896"/>
  <c r="D372" i="2896" s="1"/>
  <c r="A373" i="2896"/>
  <c r="D373" i="2896" s="1"/>
  <c r="A374" i="2896"/>
  <c r="D374" i="2896" s="1"/>
  <c r="A375" i="2896"/>
  <c r="D375" i="2896" s="1"/>
  <c r="A376" i="2896"/>
  <c r="D376" i="2896" s="1"/>
  <c r="A377" i="2896"/>
  <c r="D377" i="2896" s="1"/>
  <c r="A378" i="2896"/>
  <c r="D378" i="2896" s="1"/>
  <c r="A379" i="2896"/>
  <c r="D379" i="2896" s="1"/>
  <c r="A380" i="2896"/>
  <c r="D380" i="2896" s="1"/>
  <c r="A381" i="2896"/>
  <c r="D381" i="2896" s="1"/>
  <c r="A382" i="2896"/>
  <c r="D382" i="2896" s="1"/>
  <c r="A383" i="2896"/>
  <c r="D383" i="2896" s="1"/>
  <c r="A384" i="2896"/>
  <c r="D384" i="2896" s="1"/>
  <c r="A385" i="2896"/>
  <c r="D385" i="2896" s="1"/>
  <c r="A386" i="2896"/>
  <c r="D386" i="2896" s="1"/>
  <c r="A387" i="2896"/>
  <c r="D387" i="2896" s="1"/>
  <c r="A388" i="2896"/>
  <c r="D388" i="2896" s="1"/>
  <c r="A389" i="2896"/>
  <c r="D389" i="2896" s="1"/>
  <c r="A390" i="2896"/>
  <c r="D390" i="2896" s="1"/>
  <c r="A391" i="2896"/>
  <c r="D391" i="2896" s="1"/>
  <c r="A392" i="2896"/>
  <c r="D392" i="2896" s="1"/>
  <c r="A393" i="2896"/>
  <c r="D393" i="2896" s="1"/>
  <c r="A394" i="2896"/>
  <c r="D394" i="2896" s="1"/>
  <c r="A395" i="2896"/>
  <c r="D395" i="2896" s="1"/>
  <c r="A396" i="2896"/>
  <c r="D396" i="2896" s="1"/>
  <c r="A397" i="2896"/>
  <c r="D397" i="2896" s="1"/>
  <c r="A398" i="2896"/>
  <c r="D398" i="2896" s="1"/>
  <c r="A399" i="2896"/>
  <c r="D399" i="2896" s="1"/>
  <c r="A400" i="2896"/>
  <c r="D400" i="2896" s="1"/>
  <c r="A401" i="2896"/>
  <c r="D401" i="2896" s="1"/>
  <c r="A402" i="2896"/>
  <c r="D402" i="2896" s="1"/>
  <c r="A403" i="2896"/>
  <c r="D403" i="2896" s="1"/>
  <c r="A404" i="2896"/>
  <c r="D404" i="2896" s="1"/>
  <c r="A405" i="2896"/>
  <c r="D405" i="2896" s="1"/>
  <c r="A406" i="2896"/>
  <c r="D406" i="2896" s="1"/>
  <c r="A407" i="2896"/>
  <c r="D407" i="2896" s="1"/>
  <c r="A408" i="2896"/>
  <c r="D408" i="2896" s="1"/>
  <c r="A409" i="2896"/>
  <c r="D409" i="2896" s="1"/>
  <c r="A410" i="2896"/>
  <c r="D410" i="2896" s="1"/>
  <c r="A411" i="2896"/>
  <c r="D411" i="2896" s="1"/>
  <c r="A412" i="2896"/>
  <c r="D412" i="2896" s="1"/>
  <c r="A413" i="2896"/>
  <c r="D413" i="2896" s="1"/>
  <c r="A414" i="2896"/>
  <c r="D414" i="2896" s="1"/>
  <c r="A415" i="2896"/>
  <c r="D415" i="2896" s="1"/>
  <c r="A416" i="2896"/>
  <c r="D416" i="2896" s="1"/>
  <c r="A417" i="2896"/>
  <c r="D417" i="2896" s="1"/>
  <c r="A418" i="2896"/>
  <c r="D418" i="2896" s="1"/>
  <c r="A419" i="2896"/>
  <c r="D419" i="2896" s="1"/>
  <c r="A420" i="2896"/>
  <c r="D420" i="2896" s="1"/>
  <c r="A421" i="2896"/>
  <c r="D421" i="2896" s="1"/>
  <c r="A422" i="2896"/>
  <c r="D422" i="2896" s="1"/>
  <c r="A423" i="2896"/>
  <c r="D423" i="2896" s="1"/>
  <c r="A424" i="2896"/>
  <c r="D424" i="2896" s="1"/>
  <c r="A425" i="2896"/>
  <c r="D425" i="2896" s="1"/>
  <c r="A426" i="2896"/>
  <c r="D426" i="2896" s="1"/>
  <c r="A427" i="2896"/>
  <c r="D427" i="2896" s="1"/>
  <c r="A428" i="2896"/>
  <c r="D428" i="2896" s="1"/>
  <c r="A429" i="2896"/>
  <c r="D429" i="2896" s="1"/>
  <c r="A430" i="2896"/>
  <c r="D430" i="2896" s="1"/>
  <c r="A431" i="2896"/>
  <c r="D431" i="2896" s="1"/>
  <c r="A432" i="2896"/>
  <c r="D432" i="2896" s="1"/>
  <c r="A433" i="2896"/>
  <c r="D433" i="2896" s="1"/>
  <c r="A434" i="2896"/>
  <c r="D434" i="2896" s="1"/>
  <c r="A435" i="2896"/>
  <c r="D435" i="2896" s="1"/>
  <c r="A436" i="2896"/>
  <c r="D436" i="2896" s="1"/>
  <c r="A437" i="2896"/>
  <c r="D437" i="2896" s="1"/>
  <c r="A438" i="2896"/>
  <c r="D438" i="2896" s="1"/>
  <c r="A439" i="2896"/>
  <c r="D439" i="2896" s="1"/>
  <c r="A440" i="2896"/>
  <c r="D440" i="2896" s="1"/>
  <c r="A441" i="2896"/>
  <c r="D441" i="2896" s="1"/>
  <c r="A442" i="2896"/>
  <c r="D442" i="2896" s="1"/>
  <c r="A443" i="2896"/>
  <c r="D443" i="2896" s="1"/>
  <c r="A444" i="2896"/>
  <c r="D444" i="2896" s="1"/>
  <c r="A445" i="2896"/>
  <c r="D445" i="2896" s="1"/>
  <c r="A446" i="2896"/>
  <c r="D446" i="2896" s="1"/>
  <c r="A447" i="2896"/>
  <c r="D447" i="2896" s="1"/>
  <c r="A448" i="2896"/>
  <c r="D448" i="2896" s="1"/>
  <c r="A449" i="2896"/>
  <c r="D449" i="2896" s="1"/>
  <c r="A450" i="2896"/>
  <c r="D450" i="2896" s="1"/>
  <c r="A451" i="2896"/>
  <c r="D451" i="2896" s="1"/>
  <c r="A452" i="2896"/>
  <c r="D452" i="2896" s="1"/>
  <c r="A453" i="2896"/>
  <c r="D453" i="2896" s="1"/>
  <c r="A454" i="2896"/>
  <c r="D454" i="2896" s="1"/>
  <c r="A455" i="2896"/>
  <c r="D455" i="2896" s="1"/>
  <c r="A456" i="2896"/>
  <c r="D456" i="2896" s="1"/>
  <c r="A457" i="2896"/>
  <c r="D457" i="2896" s="1"/>
  <c r="A458" i="2896"/>
  <c r="D458" i="2896" s="1"/>
  <c r="A459" i="2896"/>
  <c r="D459" i="2896" s="1"/>
  <c r="A460" i="2896"/>
  <c r="D460" i="2896" s="1"/>
  <c r="A461" i="2896"/>
  <c r="D461" i="2896" s="1"/>
  <c r="A462" i="2896"/>
  <c r="D462" i="2896" s="1"/>
  <c r="A463" i="2896"/>
  <c r="D463" i="2896" s="1"/>
  <c r="A464" i="2896"/>
  <c r="D464" i="2896" s="1"/>
  <c r="A465" i="2896"/>
  <c r="D465" i="2896" s="1"/>
  <c r="A466" i="2896"/>
  <c r="D466" i="2896" s="1"/>
  <c r="A467" i="2896"/>
  <c r="D467" i="2896" s="1"/>
  <c r="A468" i="2896"/>
  <c r="D468" i="2896" s="1"/>
  <c r="A469" i="2896"/>
  <c r="D469" i="2896" s="1"/>
  <c r="A470" i="2896"/>
  <c r="D470" i="2896" s="1"/>
  <c r="A471" i="2896"/>
  <c r="D471" i="2896" s="1"/>
  <c r="A472" i="2896"/>
  <c r="D472" i="2896" s="1"/>
  <c r="A473" i="2896"/>
  <c r="D473" i="2896" s="1"/>
  <c r="A474" i="2896"/>
  <c r="D474" i="2896" s="1"/>
  <c r="A475" i="2896"/>
  <c r="D475" i="2896" s="1"/>
  <c r="A476" i="2896"/>
  <c r="D476" i="2896" s="1"/>
  <c r="A477" i="2896"/>
  <c r="D477" i="2896" s="1"/>
  <c r="A478" i="2896"/>
  <c r="D478" i="2896" s="1"/>
  <c r="A479" i="2896"/>
  <c r="D479" i="2896" s="1"/>
  <c r="A480" i="2896"/>
  <c r="D480" i="2896" s="1"/>
  <c r="A481" i="2896"/>
  <c r="D481" i="2896" s="1"/>
  <c r="A482" i="2896"/>
  <c r="D482" i="2896" s="1"/>
  <c r="A483" i="2896"/>
  <c r="D483" i="2896" s="1"/>
  <c r="A484" i="2896"/>
  <c r="D484" i="2896" s="1"/>
  <c r="A485" i="2896"/>
  <c r="D485" i="2896" s="1"/>
  <c r="A486" i="2896"/>
  <c r="D486" i="2896" s="1"/>
  <c r="A487" i="2896"/>
  <c r="D487" i="2896" s="1"/>
  <c r="A488" i="2896"/>
  <c r="D488" i="2896" s="1"/>
  <c r="A489" i="2896"/>
  <c r="D489" i="2896" s="1"/>
  <c r="A490" i="2896"/>
  <c r="D490" i="2896" s="1"/>
  <c r="A491" i="2896"/>
  <c r="D491" i="2896" s="1"/>
  <c r="A492" i="2896"/>
  <c r="D492" i="2896" s="1"/>
  <c r="A493" i="2896"/>
  <c r="D493" i="2896" s="1"/>
  <c r="A494" i="2896"/>
  <c r="D494" i="2896" s="1"/>
  <c r="A495" i="2896"/>
  <c r="D495" i="2896" s="1"/>
  <c r="A496" i="2896"/>
  <c r="D496" i="2896" s="1"/>
  <c r="A497" i="2896"/>
  <c r="D497" i="2896" s="1"/>
  <c r="A498" i="2896"/>
  <c r="D498" i="2896" s="1"/>
  <c r="A499" i="2896"/>
  <c r="D499" i="2896" s="1"/>
  <c r="A500" i="2896"/>
  <c r="D500" i="2896" s="1"/>
  <c r="A501" i="2896"/>
  <c r="D501" i="2896" s="1"/>
  <c r="A502" i="2896"/>
  <c r="D502" i="2896" s="1"/>
  <c r="A503" i="2896"/>
  <c r="D503" i="2896" s="1"/>
  <c r="A504" i="2896"/>
  <c r="D504" i="2896" s="1"/>
  <c r="A505" i="2896"/>
  <c r="D505" i="2896" s="1"/>
  <c r="A506" i="2896"/>
  <c r="D506" i="2896" s="1"/>
  <c r="A507" i="2896"/>
  <c r="D507" i="2896" s="1"/>
  <c r="A508" i="2896"/>
  <c r="D508" i="2896" s="1"/>
  <c r="A509" i="2896"/>
  <c r="D509" i="2896" s="1"/>
  <c r="A510" i="2896"/>
  <c r="D510" i="2896" s="1"/>
  <c r="A511" i="2896"/>
  <c r="D511" i="2896" s="1"/>
  <c r="A512" i="2896"/>
  <c r="D512" i="2896" s="1"/>
  <c r="A513" i="2896"/>
  <c r="D513" i="2896" s="1"/>
  <c r="A514" i="2896"/>
  <c r="D514" i="2896" s="1"/>
  <c r="A515" i="2896"/>
  <c r="D515" i="2896" s="1"/>
  <c r="A516" i="2896"/>
  <c r="D516" i="2896" s="1"/>
  <c r="A517" i="2896"/>
  <c r="D517" i="2896" s="1"/>
  <c r="A518" i="2896"/>
  <c r="D518" i="2896" s="1"/>
  <c r="A519" i="2896"/>
  <c r="D519" i="2896" s="1"/>
  <c r="A520" i="2896"/>
  <c r="D520" i="2896" s="1"/>
  <c r="A521" i="2896"/>
  <c r="D521" i="2896" s="1"/>
  <c r="A522" i="2896"/>
  <c r="D522" i="2896" s="1"/>
  <c r="A523" i="2896"/>
  <c r="D523" i="2896" s="1"/>
  <c r="A524" i="2896"/>
  <c r="D524" i="2896" s="1"/>
  <c r="A525" i="2896"/>
  <c r="D525" i="2896" s="1"/>
  <c r="A526" i="2896"/>
  <c r="D526" i="2896" s="1"/>
  <c r="A527" i="2896"/>
  <c r="D527" i="2896" s="1"/>
  <c r="A528" i="2896"/>
  <c r="D528" i="2896" s="1"/>
  <c r="A529" i="2896"/>
  <c r="D529" i="2896" s="1"/>
  <c r="A530" i="2896"/>
  <c r="D530" i="2896" s="1"/>
  <c r="A531" i="2896"/>
  <c r="D531" i="2896" s="1"/>
  <c r="A532" i="2896"/>
  <c r="D532" i="2896" s="1"/>
  <c r="A533" i="2896"/>
  <c r="D533" i="2896" s="1"/>
  <c r="A534" i="2896"/>
  <c r="D534" i="2896" s="1"/>
  <c r="A535" i="2896"/>
  <c r="D535" i="2896" s="1"/>
  <c r="A536" i="2896"/>
  <c r="D536" i="2896" s="1"/>
  <c r="A537" i="2896"/>
  <c r="D537" i="2896" s="1"/>
  <c r="A538" i="2896"/>
  <c r="D538" i="2896" s="1"/>
  <c r="A539" i="2896"/>
  <c r="D539" i="2896" s="1"/>
  <c r="A540" i="2896"/>
  <c r="D540" i="2896" s="1"/>
  <c r="A541" i="2896"/>
  <c r="D541" i="2896" s="1"/>
  <c r="A542" i="2896"/>
  <c r="D542" i="2896" s="1"/>
  <c r="A543" i="2896"/>
  <c r="D543" i="2896" s="1"/>
  <c r="A544" i="2896"/>
  <c r="D544" i="2896" s="1"/>
  <c r="A545" i="2896"/>
  <c r="D545" i="2896" s="1"/>
  <c r="A546" i="2896"/>
  <c r="D546" i="2896" s="1"/>
  <c r="A547" i="2896"/>
  <c r="D547" i="2896" s="1"/>
  <c r="A548" i="2896"/>
  <c r="D548" i="2896" s="1"/>
  <c r="A549" i="2896"/>
  <c r="D549" i="2896" s="1"/>
  <c r="A550" i="2896"/>
  <c r="D550" i="2896" s="1"/>
  <c r="A551" i="2896"/>
  <c r="D551" i="2896" s="1"/>
  <c r="A552" i="2896"/>
  <c r="D552" i="2896" s="1"/>
  <c r="A553" i="2896"/>
  <c r="D553" i="2896" s="1"/>
  <c r="A554" i="2896"/>
  <c r="D554" i="2896" s="1"/>
  <c r="A555" i="2896"/>
  <c r="D555" i="2896" s="1"/>
  <c r="A556" i="2896"/>
  <c r="D556" i="2896" s="1"/>
  <c r="A557" i="2896"/>
  <c r="D557" i="2896" s="1"/>
  <c r="A558" i="2896"/>
  <c r="D558" i="2896" s="1"/>
  <c r="A559" i="2896"/>
  <c r="D559" i="2896" s="1"/>
  <c r="A560" i="2896"/>
  <c r="D560" i="2896" s="1"/>
  <c r="A561" i="2896"/>
  <c r="D561" i="2896" s="1"/>
  <c r="A562" i="2896"/>
  <c r="D562" i="2896" s="1"/>
  <c r="A563" i="2896"/>
  <c r="D563" i="2896" s="1"/>
  <c r="A564" i="2896"/>
  <c r="D564" i="2896" s="1"/>
  <c r="A565" i="2896"/>
  <c r="D565" i="2896" s="1"/>
  <c r="A566" i="2896"/>
  <c r="D566" i="2896" s="1"/>
  <c r="A567" i="2896"/>
  <c r="D567" i="2896" s="1"/>
  <c r="A568" i="2896"/>
  <c r="D568" i="2896" s="1"/>
  <c r="A569" i="2896"/>
  <c r="D569" i="2896" s="1"/>
  <c r="A570" i="2896"/>
  <c r="D570" i="2896" s="1"/>
  <c r="A571" i="2896"/>
  <c r="D571" i="2896" s="1"/>
  <c r="A572" i="2896"/>
  <c r="D572" i="2896" s="1"/>
  <c r="A573" i="2896"/>
  <c r="D573" i="2896" s="1"/>
  <c r="A574" i="2896"/>
  <c r="D574" i="2896" s="1"/>
  <c r="A575" i="2896"/>
  <c r="D575" i="2896" s="1"/>
  <c r="A576" i="2896"/>
  <c r="D576" i="2896" s="1"/>
  <c r="A577" i="2896"/>
  <c r="D577" i="2896" s="1"/>
  <c r="A578" i="2896"/>
  <c r="D578" i="2896" s="1"/>
  <c r="A579" i="2896"/>
  <c r="D579" i="2896" s="1"/>
  <c r="A580" i="2896"/>
  <c r="D580" i="2896" s="1"/>
  <c r="A581" i="2896"/>
  <c r="D581" i="2896" s="1"/>
  <c r="A582" i="2896"/>
  <c r="D582" i="2896" s="1"/>
  <c r="A583" i="2896"/>
  <c r="D583" i="2896" s="1"/>
  <c r="A584" i="2896"/>
  <c r="D584" i="2896" s="1"/>
  <c r="A585" i="2896"/>
  <c r="D585" i="2896" s="1"/>
  <c r="A586" i="2896"/>
  <c r="D586" i="2896" s="1"/>
  <c r="A587" i="2896"/>
  <c r="D587" i="2896" s="1"/>
  <c r="A588" i="2896"/>
  <c r="D588" i="2896" s="1"/>
  <c r="A589" i="2896"/>
  <c r="D589" i="2896" s="1"/>
  <c r="A590" i="2896"/>
  <c r="D590" i="2896" s="1"/>
  <c r="A591" i="2896"/>
  <c r="D591" i="2896" s="1"/>
  <c r="A592" i="2896"/>
  <c r="D592" i="2896" s="1"/>
  <c r="A593" i="2896"/>
  <c r="D593" i="2896" s="1"/>
  <c r="A594" i="2896"/>
  <c r="D594" i="2896" s="1"/>
  <c r="A595" i="2896"/>
  <c r="D595" i="2896" s="1"/>
  <c r="A596" i="2896"/>
  <c r="D596" i="2896" s="1"/>
  <c r="A597" i="2896"/>
  <c r="D597" i="2896" s="1"/>
  <c r="A598" i="2896"/>
  <c r="D598" i="2896" s="1"/>
  <c r="A599" i="2896"/>
  <c r="D599" i="2896" s="1"/>
  <c r="A600" i="2896"/>
  <c r="D600" i="2896" s="1"/>
  <c r="A601" i="2896"/>
  <c r="D601" i="2896" s="1"/>
  <c r="A602" i="2896"/>
  <c r="D602" i="2896" s="1"/>
  <c r="A603" i="2896"/>
  <c r="D603" i="2896" s="1"/>
  <c r="A604" i="2896"/>
  <c r="D604" i="2896" s="1"/>
  <c r="A605" i="2896"/>
  <c r="D605" i="2896" s="1"/>
  <c r="A606" i="2896"/>
  <c r="D606" i="2896" s="1"/>
  <c r="A607" i="2896"/>
  <c r="D607" i="2896" s="1"/>
  <c r="A608" i="2896"/>
  <c r="D608" i="2896" s="1"/>
  <c r="A609" i="2896"/>
  <c r="D609" i="2896" s="1"/>
  <c r="A610" i="2896"/>
  <c r="D610" i="2896" s="1"/>
  <c r="A611" i="2896"/>
  <c r="D611" i="2896" s="1"/>
  <c r="A612" i="2896"/>
  <c r="D612" i="2896" s="1"/>
  <c r="A613" i="2896"/>
  <c r="D613" i="2896" s="1"/>
  <c r="A614" i="2896"/>
  <c r="D614" i="2896" s="1"/>
  <c r="A615" i="2896"/>
  <c r="D615" i="2896" s="1"/>
  <c r="A616" i="2896"/>
  <c r="D616" i="2896" s="1"/>
  <c r="A617" i="2896"/>
  <c r="D617" i="2896" s="1"/>
  <c r="A618" i="2896"/>
  <c r="D618" i="2896" s="1"/>
  <c r="A619" i="2896"/>
  <c r="D619" i="2896" s="1"/>
  <c r="A620" i="2896"/>
  <c r="D620" i="2896" s="1"/>
  <c r="A621" i="2896"/>
  <c r="D621" i="2896" s="1"/>
  <c r="A622" i="2896"/>
  <c r="D622" i="2896" s="1"/>
  <c r="A623" i="2896"/>
  <c r="D623" i="2896" s="1"/>
  <c r="A624" i="2896"/>
  <c r="D624" i="2896" s="1"/>
  <c r="A625" i="2896"/>
  <c r="D625" i="2896" s="1"/>
  <c r="A626" i="2896"/>
  <c r="D626" i="2896" s="1"/>
  <c r="A627" i="2896"/>
  <c r="D627" i="2896" s="1"/>
  <c r="A628" i="2896"/>
  <c r="D628" i="2896" s="1"/>
  <c r="A629" i="2896"/>
  <c r="D629" i="2896" s="1"/>
  <c r="A630" i="2896"/>
  <c r="D630" i="2896" s="1"/>
  <c r="A631" i="2896"/>
  <c r="D631" i="2896" s="1"/>
  <c r="A632" i="2896"/>
  <c r="D632" i="2896" s="1"/>
  <c r="A633" i="2896"/>
  <c r="D633" i="2896" s="1"/>
  <c r="A634" i="2896"/>
  <c r="D634" i="2896" s="1"/>
  <c r="A635" i="2896"/>
  <c r="D635" i="2896" s="1"/>
  <c r="A636" i="2896"/>
  <c r="D636" i="2896" s="1"/>
  <c r="A637" i="2896"/>
  <c r="D637" i="2896" s="1"/>
  <c r="A638" i="2896"/>
  <c r="D638" i="2896" s="1"/>
  <c r="A639" i="2896"/>
  <c r="D639" i="2896" s="1"/>
  <c r="A640" i="2896"/>
  <c r="D640" i="2896" s="1"/>
  <c r="A641" i="2896"/>
  <c r="D641" i="2896" s="1"/>
  <c r="A642" i="2896"/>
  <c r="D642" i="2896" s="1"/>
  <c r="A643" i="2896"/>
  <c r="D643" i="2896" s="1"/>
  <c r="A644" i="2896"/>
  <c r="D644" i="2896" s="1"/>
  <c r="A645" i="2896"/>
  <c r="D645" i="2896" s="1"/>
  <c r="A646" i="2896"/>
  <c r="D646" i="2896" s="1"/>
  <c r="A647" i="2896"/>
  <c r="D647" i="2896" s="1"/>
  <c r="A648" i="2896"/>
  <c r="D648" i="2896" s="1"/>
  <c r="A649" i="2896"/>
  <c r="D649" i="2896" s="1"/>
  <c r="A650" i="2896"/>
  <c r="D650" i="2896" s="1"/>
  <c r="A651" i="2896"/>
  <c r="D651" i="2896" s="1"/>
  <c r="A652" i="2896"/>
  <c r="D652" i="2896" s="1"/>
  <c r="A653" i="2896"/>
  <c r="D653" i="2896" s="1"/>
  <c r="A654" i="2896"/>
  <c r="D654" i="2896" s="1"/>
  <c r="A655" i="2896"/>
  <c r="D655" i="2896" s="1"/>
  <c r="A656" i="2896"/>
  <c r="D656" i="2896" s="1"/>
  <c r="A657" i="2896"/>
  <c r="D657" i="2896" s="1"/>
  <c r="A658" i="2896"/>
  <c r="D658" i="2896" s="1"/>
  <c r="A659" i="2896"/>
  <c r="D659" i="2896" s="1"/>
  <c r="A660" i="2896"/>
  <c r="D660" i="2896" s="1"/>
  <c r="A661" i="2896"/>
  <c r="D661" i="2896" s="1"/>
  <c r="A662" i="2896"/>
  <c r="D662" i="2896" s="1"/>
  <c r="A663" i="2896"/>
  <c r="D663" i="2896" s="1"/>
  <c r="A664" i="2896"/>
  <c r="D664" i="2896" s="1"/>
  <c r="A665" i="2896"/>
  <c r="D665" i="2896" s="1"/>
  <c r="A666" i="2896"/>
  <c r="D666" i="2896" s="1"/>
  <c r="A667" i="2896"/>
  <c r="D667" i="2896" s="1"/>
  <c r="A668" i="2896"/>
  <c r="D668" i="2896" s="1"/>
  <c r="A669" i="2896"/>
  <c r="D669" i="2896" s="1"/>
  <c r="A670" i="2896"/>
  <c r="D670" i="2896" s="1"/>
  <c r="A671" i="2896"/>
  <c r="D671" i="2896" s="1"/>
  <c r="A672" i="2896"/>
  <c r="D672" i="2896" s="1"/>
  <c r="A673" i="2896"/>
  <c r="D673" i="2896" s="1"/>
  <c r="A674" i="2896"/>
  <c r="D674" i="2896" s="1"/>
  <c r="A675" i="2896"/>
  <c r="D675" i="2896" s="1"/>
  <c r="A676" i="2896"/>
  <c r="D676" i="2896" s="1"/>
  <c r="A677" i="2896"/>
  <c r="D677" i="2896" s="1"/>
  <c r="A678" i="2896"/>
  <c r="D678" i="2896" s="1"/>
  <c r="A679" i="2896"/>
  <c r="D679" i="2896" s="1"/>
  <c r="A680" i="2896"/>
  <c r="D680" i="2896" s="1"/>
  <c r="A681" i="2896"/>
  <c r="D681" i="2896" s="1"/>
  <c r="A682" i="2896"/>
  <c r="D682" i="2896" s="1"/>
  <c r="A683" i="2896"/>
  <c r="D683" i="2896" s="1"/>
  <c r="A684" i="2896"/>
  <c r="D684" i="2896" s="1"/>
  <c r="A685" i="2896"/>
  <c r="D685" i="2896" s="1"/>
  <c r="A686" i="2896"/>
  <c r="D686" i="2896" s="1"/>
  <c r="A687" i="2896"/>
  <c r="D687" i="2896" s="1"/>
  <c r="A688" i="2896"/>
  <c r="D688" i="2896" s="1"/>
  <c r="A689" i="2896"/>
  <c r="D689" i="2896" s="1"/>
  <c r="A690" i="2896"/>
  <c r="D690" i="2896" s="1"/>
  <c r="A691" i="2896"/>
  <c r="D691" i="2896" s="1"/>
  <c r="A692" i="2896"/>
  <c r="D692" i="2896" s="1"/>
  <c r="A693" i="2896"/>
  <c r="D693" i="2896" s="1"/>
  <c r="A694" i="2896"/>
  <c r="D694" i="2896" s="1"/>
  <c r="A695" i="2896"/>
  <c r="D695" i="2896" s="1"/>
  <c r="A696" i="2896"/>
  <c r="D696" i="2896" s="1"/>
  <c r="A697" i="2896"/>
  <c r="D697" i="2896" s="1"/>
  <c r="A698" i="2896"/>
  <c r="D698" i="2896" s="1"/>
  <c r="A699" i="2896"/>
  <c r="D699" i="2896" s="1"/>
  <c r="A700" i="2896"/>
  <c r="D700" i="2896" s="1"/>
  <c r="A701" i="2896"/>
  <c r="D701" i="2896" s="1"/>
  <c r="A702" i="2896"/>
  <c r="D702" i="2896" s="1"/>
  <c r="A703" i="2896"/>
  <c r="D703" i="2896" s="1"/>
  <c r="A704" i="2896"/>
  <c r="D704" i="2896" s="1"/>
  <c r="A705" i="2896"/>
  <c r="D705" i="2896" s="1"/>
  <c r="A706" i="2896"/>
  <c r="D706" i="2896" s="1"/>
  <c r="A707" i="2896"/>
  <c r="D707" i="2896" s="1"/>
  <c r="A708" i="2896"/>
  <c r="D708" i="2896" s="1"/>
  <c r="A709" i="2896"/>
  <c r="D709" i="2896" s="1"/>
  <c r="A710" i="2896"/>
  <c r="D710" i="2896" s="1"/>
  <c r="A711" i="2896"/>
  <c r="D711" i="2896" s="1"/>
  <c r="A712" i="2896"/>
  <c r="D712" i="2896" s="1"/>
  <c r="A713" i="2896"/>
  <c r="D713" i="2896" s="1"/>
  <c r="A714" i="2896"/>
  <c r="D714" i="2896" s="1"/>
  <c r="A715" i="2896"/>
  <c r="D715" i="2896" s="1"/>
  <c r="A716" i="2896"/>
  <c r="D716" i="2896" s="1"/>
  <c r="A717" i="2896"/>
  <c r="D717" i="2896" s="1"/>
  <c r="A718" i="2896"/>
  <c r="D718" i="2896" s="1"/>
  <c r="A719" i="2896"/>
  <c r="D719" i="2896" s="1"/>
  <c r="A720" i="2896"/>
  <c r="D720" i="2896" s="1"/>
  <c r="A721" i="2896"/>
  <c r="D721" i="2896" s="1"/>
  <c r="A722" i="2896"/>
  <c r="D722" i="2896" s="1"/>
  <c r="A723" i="2896"/>
  <c r="D723" i="2896" s="1"/>
  <c r="A724" i="2896"/>
  <c r="D724" i="2896" s="1"/>
  <c r="A725" i="2896"/>
  <c r="D725" i="2896" s="1"/>
  <c r="A726" i="2896"/>
  <c r="D726" i="2896" s="1"/>
  <c r="A727" i="2896"/>
  <c r="D727" i="2896" s="1"/>
  <c r="A728" i="2896"/>
  <c r="D728" i="2896" s="1"/>
  <c r="A729" i="2896"/>
  <c r="D729" i="2896" s="1"/>
  <c r="A730" i="2896"/>
  <c r="D730" i="2896" s="1"/>
  <c r="A731" i="2896"/>
  <c r="D731" i="2896" s="1"/>
  <c r="A732" i="2896"/>
  <c r="D732" i="2896" s="1"/>
  <c r="A733" i="2896"/>
  <c r="D733" i="2896" s="1"/>
  <c r="A734" i="2896"/>
  <c r="D734" i="2896" s="1"/>
  <c r="A735" i="2896"/>
  <c r="D735" i="2896" s="1"/>
  <c r="A736" i="2896"/>
  <c r="D736" i="2896" s="1"/>
  <c r="A737" i="2896"/>
  <c r="D737" i="2896" s="1"/>
  <c r="A738" i="2896"/>
  <c r="D738" i="2896" s="1"/>
  <c r="A739" i="2896"/>
  <c r="D739" i="2896" s="1"/>
  <c r="A740" i="2896"/>
  <c r="D740" i="2896" s="1"/>
  <c r="A741" i="2896"/>
  <c r="D741" i="2896" s="1"/>
  <c r="A742" i="2896"/>
  <c r="D742" i="2896" s="1"/>
  <c r="A743" i="2896"/>
  <c r="D743" i="2896" s="1"/>
  <c r="A744" i="2896"/>
  <c r="D744" i="2896" s="1"/>
  <c r="A745" i="2896"/>
  <c r="D745" i="2896" s="1"/>
  <c r="A746" i="2896"/>
  <c r="D746" i="2896" s="1"/>
  <c r="A747" i="2896"/>
  <c r="D747" i="2896" s="1"/>
  <c r="A748" i="2896"/>
  <c r="D748" i="2896" s="1"/>
  <c r="A749" i="2896"/>
  <c r="D749" i="2896" s="1"/>
  <c r="A750" i="2896"/>
  <c r="D750" i="2896" s="1"/>
  <c r="A751" i="2896"/>
  <c r="D751" i="2896" s="1"/>
  <c r="A752" i="2896"/>
  <c r="D752" i="2896" s="1"/>
  <c r="A753" i="2896"/>
  <c r="D753" i="2896" s="1"/>
  <c r="A754" i="2896"/>
  <c r="D754" i="2896" s="1"/>
  <c r="A755" i="2896"/>
  <c r="D755" i="2896" s="1"/>
  <c r="A756" i="2896"/>
  <c r="D756" i="2896" s="1"/>
  <c r="A757" i="2896"/>
  <c r="D757" i="2896" s="1"/>
  <c r="A758" i="2896"/>
  <c r="D758" i="2896" s="1"/>
  <c r="A759" i="2896"/>
  <c r="D759" i="2896" s="1"/>
  <c r="A760" i="2896"/>
  <c r="D760" i="2896" s="1"/>
  <c r="A761" i="2896"/>
  <c r="D761" i="2896" s="1"/>
  <c r="A762" i="2896"/>
  <c r="D762" i="2896" s="1"/>
  <c r="A763" i="2896"/>
  <c r="D763" i="2896" s="1"/>
  <c r="A764" i="2896"/>
  <c r="D764" i="2896" s="1"/>
  <c r="A765" i="2896"/>
  <c r="D765" i="2896" s="1"/>
  <c r="A766" i="2896"/>
  <c r="D766" i="2896" s="1"/>
  <c r="A767" i="2896"/>
  <c r="D767" i="2896" s="1"/>
  <c r="A768" i="2896"/>
  <c r="D768" i="2896" s="1"/>
  <c r="A769" i="2896"/>
  <c r="D769" i="2896" s="1"/>
  <c r="A770" i="2896"/>
  <c r="D770" i="2896" s="1"/>
  <c r="A771" i="2896"/>
  <c r="D771" i="2896" s="1"/>
  <c r="A772" i="2896"/>
  <c r="D772" i="2896" s="1"/>
  <c r="A773" i="2896"/>
  <c r="D773" i="2896" s="1"/>
  <c r="A774" i="2896"/>
  <c r="D774" i="2896" s="1"/>
  <c r="A775" i="2896"/>
  <c r="D775" i="2896" s="1"/>
  <c r="A776" i="2896"/>
  <c r="D776" i="2896" s="1"/>
  <c r="A777" i="2896"/>
  <c r="D777" i="2896" s="1"/>
  <c r="A778" i="2896"/>
  <c r="D778" i="2896" s="1"/>
  <c r="A779" i="2896"/>
  <c r="D779" i="2896" s="1"/>
  <c r="A780" i="2896"/>
  <c r="D780" i="2896" s="1"/>
  <c r="A781" i="2896"/>
  <c r="D781" i="2896" s="1"/>
  <c r="A782" i="2896"/>
  <c r="D782" i="2896" s="1"/>
  <c r="A783" i="2896"/>
  <c r="D783" i="2896" s="1"/>
  <c r="A784" i="2896"/>
  <c r="D784" i="2896" s="1"/>
  <c r="A785" i="2896"/>
  <c r="D785" i="2896" s="1"/>
  <c r="A786" i="2896"/>
  <c r="D786" i="2896" s="1"/>
  <c r="A787" i="2896"/>
  <c r="D787" i="2896" s="1"/>
  <c r="A788" i="2896"/>
  <c r="D788" i="2896" s="1"/>
  <c r="A789" i="2896"/>
  <c r="D789" i="2896" s="1"/>
  <c r="A790" i="2896"/>
  <c r="D790" i="2896" s="1"/>
  <c r="A791" i="2896"/>
  <c r="D791" i="2896" s="1"/>
  <c r="A792" i="2896"/>
  <c r="D792" i="2896" s="1"/>
  <c r="A793" i="2896"/>
  <c r="D793" i="2896" s="1"/>
  <c r="A794" i="2896"/>
  <c r="D794" i="2896" s="1"/>
  <c r="A795" i="2896"/>
  <c r="D795" i="2896" s="1"/>
  <c r="A796" i="2896"/>
  <c r="D796" i="2896" s="1"/>
  <c r="A797" i="2896"/>
  <c r="D797" i="2896" s="1"/>
  <c r="A798" i="2896"/>
  <c r="D798" i="2896" s="1"/>
  <c r="A799" i="2896"/>
  <c r="D799" i="2896" s="1"/>
  <c r="A800" i="2896"/>
  <c r="D800" i="2896" s="1"/>
  <c r="A801" i="2896"/>
  <c r="D801" i="2896" s="1"/>
  <c r="A802" i="2896"/>
  <c r="D802" i="2896" s="1"/>
  <c r="A803" i="2896"/>
  <c r="D803" i="2896" s="1"/>
  <c r="A804" i="2896"/>
  <c r="D804" i="2896" s="1"/>
  <c r="A805" i="2896"/>
  <c r="D805" i="2896" s="1"/>
  <c r="A806" i="2896"/>
  <c r="D806" i="2896" s="1"/>
  <c r="A807" i="2896"/>
  <c r="D807" i="2896" s="1"/>
  <c r="A808" i="2896"/>
  <c r="D808" i="2896" s="1"/>
  <c r="A809" i="2896"/>
  <c r="D809" i="2896" s="1"/>
  <c r="A810" i="2896"/>
  <c r="D810" i="2896" s="1"/>
  <c r="A811" i="2896"/>
  <c r="D811" i="2896" s="1"/>
  <c r="A812" i="2896"/>
  <c r="D812" i="2896" s="1"/>
  <c r="A813" i="2896"/>
  <c r="D813" i="2896" s="1"/>
  <c r="A814" i="2896"/>
  <c r="D814" i="2896" s="1"/>
  <c r="A815" i="2896"/>
  <c r="D815" i="2896" s="1"/>
  <c r="A816" i="2896"/>
  <c r="D816" i="2896" s="1"/>
  <c r="A817" i="2896"/>
  <c r="D817" i="2896" s="1"/>
  <c r="A818" i="2896"/>
  <c r="D818" i="2896" s="1"/>
  <c r="A819" i="2896"/>
  <c r="D819" i="2896" s="1"/>
  <c r="A820" i="2896"/>
  <c r="D820" i="2896" s="1"/>
  <c r="A821" i="2896"/>
  <c r="D821" i="2896" s="1"/>
  <c r="A822" i="2896"/>
  <c r="D822" i="2896" s="1"/>
  <c r="A823" i="2896"/>
  <c r="D823" i="2896" s="1"/>
  <c r="A824" i="2896"/>
  <c r="D824" i="2896" s="1"/>
  <c r="A825" i="2896"/>
  <c r="D825" i="2896" s="1"/>
  <c r="A826" i="2896"/>
  <c r="D826" i="2896" s="1"/>
  <c r="A827" i="2896"/>
  <c r="D827" i="2896" s="1"/>
  <c r="A828" i="2896"/>
  <c r="D828" i="2896" s="1"/>
  <c r="A829" i="2896"/>
  <c r="D829" i="2896" s="1"/>
  <c r="A830" i="2896"/>
  <c r="D830" i="2896" s="1"/>
  <c r="A831" i="2896"/>
  <c r="D831" i="2896" s="1"/>
  <c r="A832" i="2896"/>
  <c r="D832" i="2896" s="1"/>
  <c r="A833" i="2896"/>
  <c r="D833" i="2896" s="1"/>
  <c r="A834" i="2896"/>
  <c r="D834" i="2896" s="1"/>
  <c r="A835" i="2896"/>
  <c r="D835" i="2896" s="1"/>
  <c r="A836" i="2896"/>
  <c r="D836" i="2896" s="1"/>
  <c r="A837" i="2896"/>
  <c r="D837" i="2896" s="1"/>
  <c r="A838" i="2896"/>
  <c r="D838" i="2896" s="1"/>
  <c r="A839" i="2896"/>
  <c r="D839" i="2896" s="1"/>
  <c r="A840" i="2896"/>
  <c r="D840" i="2896" s="1"/>
  <c r="A841" i="2896"/>
  <c r="D841" i="2896" s="1"/>
  <c r="A842" i="2896"/>
  <c r="D842" i="2896" s="1"/>
  <c r="A843" i="2896"/>
  <c r="D843" i="2896" s="1"/>
  <c r="A844" i="2896"/>
  <c r="D844" i="2896" s="1"/>
  <c r="A845" i="2896"/>
  <c r="D845" i="2896" s="1"/>
  <c r="A846" i="2896"/>
  <c r="D846" i="2896" s="1"/>
  <c r="A847" i="2896"/>
  <c r="D847" i="2896" s="1"/>
  <c r="A848" i="2896"/>
  <c r="D848" i="2896" s="1"/>
  <c r="C5" i="2896"/>
  <c r="B5" i="2896"/>
  <c r="A5" i="2896"/>
  <c r="D5" i="2896" s="1"/>
  <c r="AC7" i="2893"/>
  <c r="AC8" i="2893"/>
  <c r="AD8" i="2893" s="1"/>
  <c r="AC9" i="2893"/>
  <c r="AD9" i="2893" s="1"/>
  <c r="AC10" i="2893"/>
  <c r="AC11" i="2893"/>
  <c r="AC12" i="2893"/>
  <c r="AC13" i="2893"/>
  <c r="AC14" i="2893"/>
  <c r="AD14" i="2893" s="1"/>
  <c r="AC15" i="2893"/>
  <c r="AC16" i="2893"/>
  <c r="AC17" i="2893"/>
  <c r="AC18" i="2893"/>
  <c r="AC19" i="2893"/>
  <c r="AC20" i="2893"/>
  <c r="AC21" i="2893"/>
  <c r="AC22" i="2893"/>
  <c r="AC23" i="2893"/>
  <c r="AC24" i="2893"/>
  <c r="AC25" i="2893"/>
  <c r="AC26" i="2893"/>
  <c r="AD26" i="2893" s="1"/>
  <c r="AC27" i="2893"/>
  <c r="AD27" i="2893" s="1"/>
  <c r="AC28" i="2893"/>
  <c r="AC29" i="2893"/>
  <c r="AC30" i="2893"/>
  <c r="AC31" i="2893"/>
  <c r="AC32" i="2893"/>
  <c r="AD32" i="2893" s="1"/>
  <c r="AC33" i="2893"/>
  <c r="AD33" i="2893" s="1"/>
  <c r="AC34" i="2893"/>
  <c r="AC35" i="2893"/>
  <c r="AC36" i="2893"/>
  <c r="AC37" i="2893"/>
  <c r="AC38" i="2893"/>
  <c r="AC39" i="2893"/>
  <c r="AC40" i="2893"/>
  <c r="AC41" i="2893"/>
  <c r="AC42" i="2893"/>
  <c r="AC43" i="2893"/>
  <c r="AC44" i="2893"/>
  <c r="AD44" i="2893" s="1"/>
  <c r="AC45" i="2893"/>
  <c r="AD45" i="2893" s="1"/>
  <c r="AC46" i="2893"/>
  <c r="AC47" i="2893"/>
  <c r="AC48" i="2893"/>
  <c r="AC49" i="2893"/>
  <c r="AC50" i="2893"/>
  <c r="AD50" i="2893" s="1"/>
  <c r="AC51" i="2893"/>
  <c r="AD51" i="2893" s="1"/>
  <c r="AC52" i="2893"/>
  <c r="AC53" i="2893"/>
  <c r="AC54" i="2893"/>
  <c r="AC55" i="2893"/>
  <c r="AC56" i="2893"/>
  <c r="AC57" i="2893"/>
  <c r="AC58" i="2893"/>
  <c r="AC59" i="2893"/>
  <c r="AC60" i="2893"/>
  <c r="AC61" i="2893"/>
  <c r="AC62" i="2893"/>
  <c r="AC63" i="2893"/>
  <c r="AC64" i="2893"/>
  <c r="AC65" i="2893"/>
  <c r="AC66" i="2893"/>
  <c r="AC67" i="2893"/>
  <c r="AC68" i="2893"/>
  <c r="AD68" i="2893" s="1"/>
  <c r="AC69" i="2893"/>
  <c r="AD69" i="2893" s="1"/>
  <c r="AC70" i="2893"/>
  <c r="AC71" i="2893"/>
  <c r="AC72" i="2893"/>
  <c r="AC73" i="2893"/>
  <c r="AC74" i="2893"/>
  <c r="AD74" i="2893" s="1"/>
  <c r="AC75" i="2893"/>
  <c r="AC76" i="2893"/>
  <c r="AC77" i="2893"/>
  <c r="AC78" i="2893"/>
  <c r="AC79" i="2893"/>
  <c r="AC80" i="2893"/>
  <c r="AC81" i="2893"/>
  <c r="AC82" i="2893"/>
  <c r="AC83" i="2893"/>
  <c r="AC84" i="2893"/>
  <c r="AC85" i="2893"/>
  <c r="AC86" i="2893"/>
  <c r="AD86" i="2893" s="1"/>
  <c r="AC87" i="2893"/>
  <c r="AD87" i="2893" s="1"/>
  <c r="AC88" i="2893"/>
  <c r="AC89" i="2893"/>
  <c r="AC90" i="2893"/>
  <c r="AC91" i="2893"/>
  <c r="AC92" i="2893"/>
  <c r="AD92" i="2893" s="1"/>
  <c r="AC93" i="2893"/>
  <c r="AD93" i="2893" s="1"/>
  <c r="AC94" i="2893"/>
  <c r="AC95" i="2893"/>
  <c r="AC96" i="2893"/>
  <c r="AC97" i="2893"/>
  <c r="AC98" i="2893"/>
  <c r="AC99" i="2893"/>
  <c r="AC100" i="2893"/>
  <c r="AC101" i="2893"/>
  <c r="AC102" i="2893"/>
  <c r="AC103" i="2893"/>
  <c r="AC104" i="2893"/>
  <c r="AD104" i="2893" s="1"/>
  <c r="AC105" i="2893"/>
  <c r="AD105" i="2893" s="1"/>
  <c r="AC106" i="2893"/>
  <c r="AC107" i="2893"/>
  <c r="AC108" i="2893"/>
  <c r="AC109" i="2893"/>
  <c r="AC110" i="2893"/>
  <c r="AD110" i="2893" s="1"/>
  <c r="AC111" i="2893"/>
  <c r="AD111" i="2893" s="1"/>
  <c r="AC112" i="2893"/>
  <c r="AC113" i="2893"/>
  <c r="AC114" i="2893"/>
  <c r="AC115" i="2893"/>
  <c r="AC116" i="2893"/>
  <c r="AC117" i="2893"/>
  <c r="AC118" i="2893"/>
  <c r="AB7" i="2893"/>
  <c r="AB8" i="2893"/>
  <c r="AB9" i="2893"/>
  <c r="AB10" i="2893"/>
  <c r="AB11" i="2893"/>
  <c r="AB12" i="2893"/>
  <c r="AB13" i="2893"/>
  <c r="AB14" i="2893"/>
  <c r="AB15" i="2893"/>
  <c r="AB16" i="2893"/>
  <c r="AD16" i="2893" s="1"/>
  <c r="AB17" i="2893"/>
  <c r="AD17" i="2893" s="1"/>
  <c r="AB18" i="2893"/>
  <c r="AD18" i="2893" s="1"/>
  <c r="AB19" i="2893"/>
  <c r="AD19" i="2893" s="1"/>
  <c r="AB20" i="2893"/>
  <c r="AB21" i="2893"/>
  <c r="AB22" i="2893"/>
  <c r="AD22" i="2893" s="1"/>
  <c r="AB23" i="2893"/>
  <c r="AD23" i="2893" s="1"/>
  <c r="AB24" i="2893"/>
  <c r="AB25" i="2893"/>
  <c r="AB26" i="2893"/>
  <c r="AB27" i="2893"/>
  <c r="AB28" i="2893"/>
  <c r="AB29" i="2893"/>
  <c r="AB30" i="2893"/>
  <c r="AB31" i="2893"/>
  <c r="AB32" i="2893"/>
  <c r="AB33" i="2893"/>
  <c r="AB34" i="2893"/>
  <c r="AB35" i="2893"/>
  <c r="AD35" i="2893" s="1"/>
  <c r="AB36" i="2893"/>
  <c r="AD36" i="2893" s="1"/>
  <c r="AB37" i="2893"/>
  <c r="AD37" i="2893" s="1"/>
  <c r="AB38" i="2893"/>
  <c r="AB39" i="2893"/>
  <c r="AB40" i="2893"/>
  <c r="AD40" i="2893" s="1"/>
  <c r="AB41" i="2893"/>
  <c r="AD41" i="2893" s="1"/>
  <c r="AB42" i="2893"/>
  <c r="AD42" i="2893" s="1"/>
  <c r="AB43" i="2893"/>
  <c r="AD43" i="2893" s="1"/>
  <c r="AB44" i="2893"/>
  <c r="AB45" i="2893"/>
  <c r="AB46" i="2893"/>
  <c r="AB47" i="2893"/>
  <c r="AB48" i="2893"/>
  <c r="AB49" i="2893"/>
  <c r="AB50" i="2893"/>
  <c r="AB51" i="2893"/>
  <c r="AB52" i="2893"/>
  <c r="AB53" i="2893"/>
  <c r="AB54" i="2893"/>
  <c r="AB55" i="2893"/>
  <c r="AD55" i="2893" s="1"/>
  <c r="AB56" i="2893"/>
  <c r="AB57" i="2893"/>
  <c r="AB58" i="2893"/>
  <c r="AD58" i="2893" s="1"/>
  <c r="AB59" i="2893"/>
  <c r="AD59" i="2893" s="1"/>
  <c r="AB60" i="2893"/>
  <c r="AD60" i="2893" s="1"/>
  <c r="AB61" i="2893"/>
  <c r="AD61" i="2893" s="1"/>
  <c r="AB62" i="2893"/>
  <c r="AB63" i="2893"/>
  <c r="AB64" i="2893"/>
  <c r="AB65" i="2893"/>
  <c r="AB66" i="2893"/>
  <c r="AB67" i="2893"/>
  <c r="AB68" i="2893"/>
  <c r="AB69" i="2893"/>
  <c r="AB70" i="2893"/>
  <c r="AB71" i="2893"/>
  <c r="AB72" i="2893"/>
  <c r="AB73" i="2893"/>
  <c r="AB74" i="2893"/>
  <c r="AB75" i="2893"/>
  <c r="AB76" i="2893"/>
  <c r="AD76" i="2893" s="1"/>
  <c r="AB77" i="2893"/>
  <c r="AD77" i="2893" s="1"/>
  <c r="AB78" i="2893"/>
  <c r="AD78" i="2893" s="1"/>
  <c r="AB79" i="2893"/>
  <c r="AD79" i="2893" s="1"/>
  <c r="AB80" i="2893"/>
  <c r="AB81" i="2893"/>
  <c r="AB82" i="2893"/>
  <c r="AD82" i="2893" s="1"/>
  <c r="AB83" i="2893"/>
  <c r="AD83" i="2893" s="1"/>
  <c r="AB84" i="2893"/>
  <c r="AB85" i="2893"/>
  <c r="AB86" i="2893"/>
  <c r="AB87" i="2893"/>
  <c r="AB88" i="2893"/>
  <c r="AB89" i="2893"/>
  <c r="AB90" i="2893"/>
  <c r="AB91" i="2893"/>
  <c r="AB92" i="2893"/>
  <c r="AB93" i="2893"/>
  <c r="AB94" i="2893"/>
  <c r="AB95" i="2893"/>
  <c r="AD95" i="2893" s="1"/>
  <c r="AB96" i="2893"/>
  <c r="AD96" i="2893" s="1"/>
  <c r="AB97" i="2893"/>
  <c r="AD97" i="2893" s="1"/>
  <c r="AB98" i="2893"/>
  <c r="AB99" i="2893"/>
  <c r="AB100" i="2893"/>
  <c r="AD100" i="2893" s="1"/>
  <c r="AB101" i="2893"/>
  <c r="AD101" i="2893" s="1"/>
  <c r="AB102" i="2893"/>
  <c r="AD102" i="2893" s="1"/>
  <c r="AB103" i="2893"/>
  <c r="AD103" i="2893" s="1"/>
  <c r="AB104" i="2893"/>
  <c r="AB105" i="2893"/>
  <c r="AB106" i="2893"/>
  <c r="AB107" i="2893"/>
  <c r="AB108" i="2893"/>
  <c r="AB109" i="2893"/>
  <c r="AB110" i="2893"/>
  <c r="AB111" i="2893"/>
  <c r="AB112" i="2893"/>
  <c r="AB113" i="2893"/>
  <c r="AB114" i="2893"/>
  <c r="AB115" i="2893"/>
  <c r="AD115" i="2893" s="1"/>
  <c r="AB116" i="2893"/>
  <c r="AB117" i="2893"/>
  <c r="AB118" i="2893"/>
  <c r="AD118" i="2893" s="1"/>
  <c r="AC6" i="2893"/>
  <c r="AB6" i="2893"/>
  <c r="AD6" i="2893" s="1"/>
  <c r="F2" i="2893"/>
  <c r="C6" i="2893"/>
  <c r="C7" i="2893"/>
  <c r="C8" i="2893"/>
  <c r="C9" i="2893"/>
  <c r="C10" i="2893"/>
  <c r="C11" i="2893"/>
  <c r="C12" i="2893"/>
  <c r="C13" i="2893"/>
  <c r="C14" i="2893"/>
  <c r="C15" i="2893"/>
  <c r="C16" i="2893"/>
  <c r="C17" i="2893"/>
  <c r="C18" i="2893"/>
  <c r="C19" i="2893"/>
  <c r="C20" i="2893"/>
  <c r="C21" i="2893"/>
  <c r="C22" i="2893"/>
  <c r="C23" i="2893"/>
  <c r="C24" i="2893"/>
  <c r="C25" i="2893"/>
  <c r="C26" i="2893"/>
  <c r="C27" i="2893"/>
  <c r="C28" i="2893"/>
  <c r="C29" i="2893"/>
  <c r="C30" i="2893"/>
  <c r="C31" i="2893"/>
  <c r="C32" i="2893"/>
  <c r="C33" i="2893"/>
  <c r="C34" i="2893"/>
  <c r="C35" i="2893"/>
  <c r="C36" i="2893"/>
  <c r="C37" i="2893"/>
  <c r="C38" i="2893"/>
  <c r="C39" i="2893"/>
  <c r="C40" i="2893"/>
  <c r="C41" i="2893"/>
  <c r="C42" i="2893"/>
  <c r="C43" i="2893"/>
  <c r="C44" i="2893"/>
  <c r="C45" i="2893"/>
  <c r="C46" i="2893"/>
  <c r="C47" i="2893"/>
  <c r="C48" i="2893"/>
  <c r="C49" i="2893"/>
  <c r="C50" i="2893"/>
  <c r="C51" i="2893"/>
  <c r="C52" i="2893"/>
  <c r="C53" i="2893"/>
  <c r="C54" i="2893"/>
  <c r="C55" i="2893"/>
  <c r="C56" i="2893"/>
  <c r="C57" i="2893"/>
  <c r="C58" i="2893"/>
  <c r="C59" i="2893"/>
  <c r="C60" i="2893"/>
  <c r="C61" i="2893"/>
  <c r="C62" i="2893"/>
  <c r="C63" i="2893"/>
  <c r="C64" i="2893"/>
  <c r="C65" i="2893"/>
  <c r="C66" i="2893"/>
  <c r="C67" i="2893"/>
  <c r="C68" i="2893"/>
  <c r="C69" i="2893"/>
  <c r="C70" i="2893"/>
  <c r="C71" i="2893"/>
  <c r="C72" i="2893"/>
  <c r="C73" i="2893"/>
  <c r="C74" i="2893"/>
  <c r="C75" i="2893"/>
  <c r="C76" i="2893"/>
  <c r="C77" i="2893"/>
  <c r="C78" i="2893"/>
  <c r="C79" i="2893"/>
  <c r="C80" i="2893"/>
  <c r="C81" i="2893"/>
  <c r="C82" i="2893"/>
  <c r="C83" i="2893"/>
  <c r="C84" i="2893"/>
  <c r="C85" i="2893"/>
  <c r="C86" i="2893"/>
  <c r="C87" i="2893"/>
  <c r="C88" i="2893"/>
  <c r="C89" i="2893"/>
  <c r="C90" i="2893"/>
  <c r="C91" i="2893"/>
  <c r="C92" i="2893"/>
  <c r="C93" i="2893"/>
  <c r="C94" i="2893"/>
  <c r="C95" i="2893"/>
  <c r="C96" i="2893"/>
  <c r="C97" i="2893"/>
  <c r="C98" i="2893"/>
  <c r="C99" i="2893"/>
  <c r="C100" i="2893"/>
  <c r="C101" i="2893"/>
  <c r="C102" i="2893"/>
  <c r="C103" i="2893"/>
  <c r="C104" i="2893"/>
  <c r="C105" i="2893"/>
  <c r="C106" i="2893"/>
  <c r="C107" i="2893"/>
  <c r="C108" i="2893"/>
  <c r="C109" i="2893"/>
  <c r="C110" i="2893"/>
  <c r="C111" i="2893"/>
  <c r="C112" i="2893"/>
  <c r="C113" i="2893"/>
  <c r="C114" i="2893"/>
  <c r="C115" i="2893"/>
  <c r="C116" i="2893"/>
  <c r="C117" i="2893"/>
  <c r="C118" i="2893"/>
  <c r="C119" i="2893"/>
  <c r="C120" i="2893"/>
  <c r="C121" i="2893"/>
  <c r="C122" i="2893"/>
  <c r="C123" i="2893"/>
  <c r="C124" i="2893"/>
  <c r="C125" i="2893"/>
  <c r="C126" i="2893"/>
  <c r="C127" i="2893"/>
  <c r="C128" i="2893"/>
  <c r="C129" i="2893"/>
  <c r="C130" i="2893"/>
  <c r="C131" i="2893"/>
  <c r="C132" i="2893"/>
  <c r="C133" i="2893"/>
  <c r="C134" i="2893"/>
  <c r="C135" i="2893"/>
  <c r="C136" i="2893"/>
  <c r="C137" i="2893"/>
  <c r="C138" i="2893"/>
  <c r="C139" i="2893"/>
  <c r="C140" i="2893"/>
  <c r="C141" i="2893"/>
  <c r="C142" i="2893"/>
  <c r="C143" i="2893"/>
  <c r="C144" i="2893"/>
  <c r="C145" i="2893"/>
  <c r="C146" i="2893"/>
  <c r="C147" i="2893"/>
  <c r="C148" i="2893"/>
  <c r="C149" i="2893"/>
  <c r="C150" i="2893"/>
  <c r="C151" i="2893"/>
  <c r="C152" i="2893"/>
  <c r="C153" i="2893"/>
  <c r="C154" i="2893"/>
  <c r="C155" i="2893"/>
  <c r="C156" i="2893"/>
  <c r="C157" i="2893"/>
  <c r="C158" i="2893"/>
  <c r="C159" i="2893"/>
  <c r="C160" i="2893"/>
  <c r="C161" i="2893"/>
  <c r="C162" i="2893"/>
  <c r="C163" i="2893"/>
  <c r="C164" i="2893"/>
  <c r="C165" i="2893"/>
  <c r="C166" i="2893"/>
  <c r="C167" i="2893"/>
  <c r="C168" i="2893"/>
  <c r="C169" i="2893"/>
  <c r="C170" i="2893"/>
  <c r="C171" i="2893"/>
  <c r="C172" i="2893"/>
  <c r="C173" i="2893"/>
  <c r="C174" i="2893"/>
  <c r="C175" i="2893"/>
  <c r="C176" i="2893"/>
  <c r="C177" i="2893"/>
  <c r="C178" i="2893"/>
  <c r="C179" i="2893"/>
  <c r="C180" i="2893"/>
  <c r="C181" i="2893"/>
  <c r="C182" i="2893"/>
  <c r="C183" i="2893"/>
  <c r="C184" i="2893"/>
  <c r="C185" i="2893"/>
  <c r="C186" i="2893"/>
  <c r="C187" i="2893"/>
  <c r="C188" i="2893"/>
  <c r="C189" i="2893"/>
  <c r="C190" i="2893"/>
  <c r="C191" i="2893"/>
  <c r="C192" i="2893"/>
  <c r="C193" i="2893"/>
  <c r="C194" i="2893"/>
  <c r="C195" i="2893"/>
  <c r="C196" i="2893"/>
  <c r="C197" i="2893"/>
  <c r="C198" i="2893"/>
  <c r="C199" i="2893"/>
  <c r="C200" i="2893"/>
  <c r="C201" i="2893"/>
  <c r="C202" i="2893"/>
  <c r="C203" i="2893"/>
  <c r="C204" i="2893"/>
  <c r="C205" i="2893"/>
  <c r="C206" i="2893"/>
  <c r="C207" i="2893"/>
  <c r="C208" i="2893"/>
  <c r="C209" i="2893"/>
  <c r="C210" i="2893"/>
  <c r="C211" i="2893"/>
  <c r="C212" i="2893"/>
  <c r="C213" i="2893"/>
  <c r="C214" i="2893"/>
  <c r="C215" i="2893"/>
  <c r="C216" i="2893"/>
  <c r="C217" i="2893"/>
  <c r="C218" i="2893"/>
  <c r="C219" i="2893"/>
  <c r="C220" i="2893"/>
  <c r="C221" i="2893"/>
  <c r="C222" i="2893"/>
  <c r="C223" i="2893"/>
  <c r="C224" i="2893"/>
  <c r="C225" i="2893"/>
  <c r="C226" i="2893"/>
  <c r="C227" i="2893"/>
  <c r="C228" i="2893"/>
  <c r="C229" i="2893"/>
  <c r="C230" i="2893"/>
  <c r="C231" i="2893"/>
  <c r="C232" i="2893"/>
  <c r="C233" i="2893"/>
  <c r="C234" i="2893"/>
  <c r="C235" i="2893"/>
  <c r="C236" i="2893"/>
  <c r="C237" i="2893"/>
  <c r="C238" i="2893"/>
  <c r="C239" i="2893"/>
  <c r="C240" i="2893"/>
  <c r="C241" i="2893"/>
  <c r="C242" i="2893"/>
  <c r="C243" i="2893"/>
  <c r="C244" i="2893"/>
  <c r="C245" i="2893"/>
  <c r="C246" i="2893"/>
  <c r="C247" i="2893"/>
  <c r="C248" i="2893"/>
  <c r="C249" i="2893"/>
  <c r="C250" i="2893"/>
  <c r="C251" i="2893"/>
  <c r="C252" i="2893"/>
  <c r="C253" i="2893"/>
  <c r="C254" i="2893"/>
  <c r="C255" i="2893"/>
  <c r="C256" i="2893"/>
  <c r="C257" i="2893"/>
  <c r="C258" i="2893"/>
  <c r="C259" i="2893"/>
  <c r="C260" i="2893"/>
  <c r="C261" i="2893"/>
  <c r="C262" i="2893"/>
  <c r="C263" i="2893"/>
  <c r="C264" i="2893"/>
  <c r="C265" i="2893"/>
  <c r="C266" i="2893"/>
  <c r="C267" i="2893"/>
  <c r="C268" i="2893"/>
  <c r="C269" i="2893"/>
  <c r="C270" i="2893"/>
  <c r="C271" i="2893"/>
  <c r="C272" i="2893"/>
  <c r="C273" i="2893"/>
  <c r="C274" i="2893"/>
  <c r="C275" i="2893"/>
  <c r="C276" i="2893"/>
  <c r="C277" i="2893"/>
  <c r="C278" i="2893"/>
  <c r="C279" i="2893"/>
  <c r="C280" i="2893"/>
  <c r="C281" i="2893"/>
  <c r="C282" i="2893"/>
  <c r="C283" i="2893"/>
  <c r="C284" i="2893"/>
  <c r="C285" i="2893"/>
  <c r="C286" i="2893"/>
  <c r="C287" i="2893"/>
  <c r="C288" i="2893"/>
  <c r="C289" i="2893"/>
  <c r="C290" i="2893"/>
  <c r="C291" i="2893"/>
  <c r="C292" i="2893"/>
  <c r="C293" i="2893"/>
  <c r="C294" i="2893"/>
  <c r="C295" i="2893"/>
  <c r="C296" i="2893"/>
  <c r="C297" i="2893"/>
  <c r="C298" i="2893"/>
  <c r="C299" i="2893"/>
  <c r="C300" i="2893"/>
  <c r="C301" i="2893"/>
  <c r="C302" i="2893"/>
  <c r="C303" i="2893"/>
  <c r="C304" i="2893"/>
  <c r="C305" i="2893"/>
  <c r="C306" i="2893"/>
  <c r="C307" i="2893"/>
  <c r="C308" i="2893"/>
  <c r="C309" i="2893"/>
  <c r="C310" i="2893"/>
  <c r="C311" i="2893"/>
  <c r="C312" i="2893"/>
  <c r="C313" i="2893"/>
  <c r="C314" i="2893"/>
  <c r="C315" i="2893"/>
  <c r="C316" i="2893"/>
  <c r="C317" i="2893"/>
  <c r="C318" i="2893"/>
  <c r="C319" i="2893"/>
  <c r="C320" i="2893"/>
  <c r="C321" i="2893"/>
  <c r="C322" i="2893"/>
  <c r="C323" i="2893"/>
  <c r="C324" i="2893"/>
  <c r="C325" i="2893"/>
  <c r="C326" i="2893"/>
  <c r="C327" i="2893"/>
  <c r="C328" i="2893"/>
  <c r="C329" i="2893"/>
  <c r="C330" i="2893"/>
  <c r="C331" i="2893"/>
  <c r="C332" i="2893"/>
  <c r="C333" i="2893"/>
  <c r="C334" i="2893"/>
  <c r="C335" i="2893"/>
  <c r="C336" i="2893"/>
  <c r="C337" i="2893"/>
  <c r="C338" i="2893"/>
  <c r="C339" i="2893"/>
  <c r="C340" i="2893"/>
  <c r="C341" i="2893"/>
  <c r="C342" i="2893"/>
  <c r="C343" i="2893"/>
  <c r="C344" i="2893"/>
  <c r="C345" i="2893"/>
  <c r="C346" i="2893"/>
  <c r="C347" i="2893"/>
  <c r="C348" i="2893"/>
  <c r="C349" i="2893"/>
  <c r="C350" i="2893"/>
  <c r="C351" i="2893"/>
  <c r="C352" i="2893"/>
  <c r="C353" i="2893"/>
  <c r="C354" i="2893"/>
  <c r="C355" i="2893"/>
  <c r="C356" i="2893"/>
  <c r="C357" i="2893"/>
  <c r="C358" i="2893"/>
  <c r="C359" i="2893"/>
  <c r="C360" i="2893"/>
  <c r="C361" i="2893"/>
  <c r="C362" i="2893"/>
  <c r="C363" i="2893"/>
  <c r="C364" i="2893"/>
  <c r="C365" i="2893"/>
  <c r="C366" i="2893"/>
  <c r="C367" i="2893"/>
  <c r="C368" i="2893"/>
  <c r="C369" i="2893"/>
  <c r="C370" i="2893"/>
  <c r="C371" i="2893"/>
  <c r="C372" i="2893"/>
  <c r="C373" i="2893"/>
  <c r="C374" i="2893"/>
  <c r="C375" i="2893"/>
  <c r="C376" i="2893"/>
  <c r="C377" i="2893"/>
  <c r="C378" i="2893"/>
  <c r="C379" i="2893"/>
  <c r="C380" i="2893"/>
  <c r="C381" i="2893"/>
  <c r="C382" i="2893"/>
  <c r="C383" i="2893"/>
  <c r="C384" i="2893"/>
  <c r="C385" i="2893"/>
  <c r="C386" i="2893"/>
  <c r="C387" i="2893"/>
  <c r="C388" i="2893"/>
  <c r="C389" i="2893"/>
  <c r="C390" i="2893"/>
  <c r="C391" i="2893"/>
  <c r="C392" i="2893"/>
  <c r="C393" i="2893"/>
  <c r="C394" i="2893"/>
  <c r="C395" i="2893"/>
  <c r="C396" i="2893"/>
  <c r="C397" i="2893"/>
  <c r="C398" i="2893"/>
  <c r="C399" i="2893"/>
  <c r="C400" i="2893"/>
  <c r="C401" i="2893"/>
  <c r="C402" i="2893"/>
  <c r="C403" i="2893"/>
  <c r="C404" i="2893"/>
  <c r="C405" i="2893"/>
  <c r="C406" i="2893"/>
  <c r="C407" i="2893"/>
  <c r="C408" i="2893"/>
  <c r="C409" i="2893"/>
  <c r="C410" i="2893"/>
  <c r="C411" i="2893"/>
  <c r="C412" i="2893"/>
  <c r="C413" i="2893"/>
  <c r="C414" i="2893"/>
  <c r="C415" i="2893"/>
  <c r="C416" i="2893"/>
  <c r="C417" i="2893"/>
  <c r="C418" i="2893"/>
  <c r="C419" i="2893"/>
  <c r="C420" i="2893"/>
  <c r="C421" i="2893"/>
  <c r="C422" i="2893"/>
  <c r="C423" i="2893"/>
  <c r="C424" i="2893"/>
  <c r="C425" i="2893"/>
  <c r="C426" i="2893"/>
  <c r="C427" i="2893"/>
  <c r="C428" i="2893"/>
  <c r="C429" i="2893"/>
  <c r="C430" i="2893"/>
  <c r="C431" i="2893"/>
  <c r="C432" i="2893"/>
  <c r="C433" i="2893"/>
  <c r="C434" i="2893"/>
  <c r="C435" i="2893"/>
  <c r="C436" i="2893"/>
  <c r="C437" i="2893"/>
  <c r="C438" i="2893"/>
  <c r="C439" i="2893"/>
  <c r="C440" i="2893"/>
  <c r="C441" i="2893"/>
  <c r="C442" i="2893"/>
  <c r="C443" i="2893"/>
  <c r="C444" i="2893"/>
  <c r="C445" i="2893"/>
  <c r="C446" i="2893"/>
  <c r="C447" i="2893"/>
  <c r="C448" i="2893"/>
  <c r="C449" i="2893"/>
  <c r="C450" i="2893"/>
  <c r="C451" i="2893"/>
  <c r="C452" i="2893"/>
  <c r="C453" i="2893"/>
  <c r="C454" i="2893"/>
  <c r="C455" i="2893"/>
  <c r="C456" i="2893"/>
  <c r="C457" i="2893"/>
  <c r="C458" i="2893"/>
  <c r="C459" i="2893"/>
  <c r="C460" i="2893"/>
  <c r="C461" i="2893"/>
  <c r="C462" i="2893"/>
  <c r="C463" i="2893"/>
  <c r="C464" i="2893"/>
  <c r="C465" i="2893"/>
  <c r="C466" i="2893"/>
  <c r="C467" i="2893"/>
  <c r="C468" i="2893"/>
  <c r="C469" i="2893"/>
  <c r="C470" i="2893"/>
  <c r="C471" i="2893"/>
  <c r="C472" i="2893"/>
  <c r="C473" i="2893"/>
  <c r="C474" i="2893"/>
  <c r="C475" i="2893"/>
  <c r="C476" i="2893"/>
  <c r="C477" i="2893"/>
  <c r="C478" i="2893"/>
  <c r="C479" i="2893"/>
  <c r="C480" i="2893"/>
  <c r="C481" i="2893"/>
  <c r="C482" i="2893"/>
  <c r="C483" i="2893"/>
  <c r="C484" i="2893"/>
  <c r="C485" i="2893"/>
  <c r="C486" i="2893"/>
  <c r="C487" i="2893"/>
  <c r="C488" i="2893"/>
  <c r="C489" i="2893"/>
  <c r="C490" i="2893"/>
  <c r="C491" i="2893"/>
  <c r="C492" i="2893"/>
  <c r="C493" i="2893"/>
  <c r="C494" i="2893"/>
  <c r="C495" i="2893"/>
  <c r="C496" i="2893"/>
  <c r="C497" i="2893"/>
  <c r="C498" i="2893"/>
  <c r="C499" i="2893"/>
  <c r="C500" i="2893"/>
  <c r="C501" i="2893"/>
  <c r="C502" i="2893"/>
  <c r="C503" i="2893"/>
  <c r="C504" i="2893"/>
  <c r="C505" i="2893"/>
  <c r="C506" i="2893"/>
  <c r="C507" i="2893"/>
  <c r="C508" i="2893"/>
  <c r="C509" i="2893"/>
  <c r="C510" i="2893"/>
  <c r="C511" i="2893"/>
  <c r="C512" i="2893"/>
  <c r="C513" i="2893"/>
  <c r="C514" i="2893"/>
  <c r="C515" i="2893"/>
  <c r="C516" i="2893"/>
  <c r="C517" i="2893"/>
  <c r="C518" i="2893"/>
  <c r="C519" i="2893"/>
  <c r="C520" i="2893"/>
  <c r="C521" i="2893"/>
  <c r="C522" i="2893"/>
  <c r="C523" i="2893"/>
  <c r="C524" i="2893"/>
  <c r="C525" i="2893"/>
  <c r="C526" i="2893"/>
  <c r="C527" i="2893"/>
  <c r="C528" i="2893"/>
  <c r="C529" i="2893"/>
  <c r="C530" i="2893"/>
  <c r="C531" i="2893"/>
  <c r="C532" i="2893"/>
  <c r="C533" i="2893"/>
  <c r="C534" i="2893"/>
  <c r="C535" i="2893"/>
  <c r="C536" i="2893"/>
  <c r="C537" i="2893"/>
  <c r="C538" i="2893"/>
  <c r="C539" i="2893"/>
  <c r="C540" i="2893"/>
  <c r="C541" i="2893"/>
  <c r="C542" i="2893"/>
  <c r="C543" i="2893"/>
  <c r="C544" i="2893"/>
  <c r="C545" i="2893"/>
  <c r="C546" i="2893"/>
  <c r="C547" i="2893"/>
  <c r="C548" i="2893"/>
  <c r="C549" i="2893"/>
  <c r="C550" i="2893"/>
  <c r="C551" i="2893"/>
  <c r="C552" i="2893"/>
  <c r="C553" i="2893"/>
  <c r="C554" i="2893"/>
  <c r="C555" i="2893"/>
  <c r="C556" i="2893"/>
  <c r="C557" i="2893"/>
  <c r="C558" i="2893"/>
  <c r="C559" i="2893"/>
  <c r="C560" i="2893"/>
  <c r="C561" i="2893"/>
  <c r="C562" i="2893"/>
  <c r="C563" i="2893"/>
  <c r="C564" i="2893"/>
  <c r="C565" i="2893"/>
  <c r="C566" i="2893"/>
  <c r="C567" i="2893"/>
  <c r="C568" i="2893"/>
  <c r="C569" i="2893"/>
  <c r="C570" i="2893"/>
  <c r="C571" i="2893"/>
  <c r="C572" i="2893"/>
  <c r="C573" i="2893"/>
  <c r="C574" i="2893"/>
  <c r="C575" i="2893"/>
  <c r="C576" i="2893"/>
  <c r="C577" i="2893"/>
  <c r="C578" i="2893"/>
  <c r="C579" i="2893"/>
  <c r="C580" i="2893"/>
  <c r="C581" i="2893"/>
  <c r="C582" i="2893"/>
  <c r="C583" i="2893"/>
  <c r="C584" i="2893"/>
  <c r="C585" i="2893"/>
  <c r="C586" i="2893"/>
  <c r="C587" i="2893"/>
  <c r="C588" i="2893"/>
  <c r="C589" i="2893"/>
  <c r="C590" i="2893"/>
  <c r="C591" i="2893"/>
  <c r="C592" i="2893"/>
  <c r="C593" i="2893"/>
  <c r="C594" i="2893"/>
  <c r="C595" i="2893"/>
  <c r="C596" i="2893"/>
  <c r="C597" i="2893"/>
  <c r="C598" i="2893"/>
  <c r="C599" i="2893"/>
  <c r="C600" i="2893"/>
  <c r="C601" i="2893"/>
  <c r="C602" i="2893"/>
  <c r="C603" i="2893"/>
  <c r="C604" i="2893"/>
  <c r="C605" i="2893"/>
  <c r="C606" i="2893"/>
  <c r="C607" i="2893"/>
  <c r="C608" i="2893"/>
  <c r="C609" i="2893"/>
  <c r="C610" i="2893"/>
  <c r="C611" i="2893"/>
  <c r="C612" i="2893"/>
  <c r="C613" i="2893"/>
  <c r="C614" i="2893"/>
  <c r="C615" i="2893"/>
  <c r="C616" i="2893"/>
  <c r="C617" i="2893"/>
  <c r="C618" i="2893"/>
  <c r="C619" i="2893"/>
  <c r="C620" i="2893"/>
  <c r="C621" i="2893"/>
  <c r="C622" i="2893"/>
  <c r="C623" i="2893"/>
  <c r="C624" i="2893"/>
  <c r="C625" i="2893"/>
  <c r="C626" i="2893"/>
  <c r="C627" i="2893"/>
  <c r="C628" i="2893"/>
  <c r="C629" i="2893"/>
  <c r="C630" i="2893"/>
  <c r="C631" i="2893"/>
  <c r="C632" i="2893"/>
  <c r="C633" i="2893"/>
  <c r="C634" i="2893"/>
  <c r="C635" i="2893"/>
  <c r="C636" i="2893"/>
  <c r="C637" i="2893"/>
  <c r="C638" i="2893"/>
  <c r="C639" i="2893"/>
  <c r="C640" i="2893"/>
  <c r="C641" i="2893"/>
  <c r="C642" i="2893"/>
  <c r="C643" i="2893"/>
  <c r="C644" i="2893"/>
  <c r="C645" i="2893"/>
  <c r="C646" i="2893"/>
  <c r="C647" i="2893"/>
  <c r="C648" i="2893"/>
  <c r="C649" i="2893"/>
  <c r="C650" i="2893"/>
  <c r="C651" i="2893"/>
  <c r="C652" i="2893"/>
  <c r="C653" i="2893"/>
  <c r="C654" i="2893"/>
  <c r="C655" i="2893"/>
  <c r="C656" i="2893"/>
  <c r="C657" i="2893"/>
  <c r="C658" i="2893"/>
  <c r="C659" i="2893"/>
  <c r="C660" i="2893"/>
  <c r="C661" i="2893"/>
  <c r="C662" i="2893"/>
  <c r="C663" i="2893"/>
  <c r="C664" i="2893"/>
  <c r="C665" i="2893"/>
  <c r="C666" i="2893"/>
  <c r="C667" i="2893"/>
  <c r="C668" i="2893"/>
  <c r="C669" i="2893"/>
  <c r="C670" i="2893"/>
  <c r="C671" i="2893"/>
  <c r="C672" i="2893"/>
  <c r="C673" i="2893"/>
  <c r="C674" i="2893"/>
  <c r="C675" i="2893"/>
  <c r="C676" i="2893"/>
  <c r="C677" i="2893"/>
  <c r="C678" i="2893"/>
  <c r="C679" i="2893"/>
  <c r="C680" i="2893"/>
  <c r="C681" i="2893"/>
  <c r="C682" i="2893"/>
  <c r="C683" i="2893"/>
  <c r="C684" i="2893"/>
  <c r="C685" i="2893"/>
  <c r="C686" i="2893"/>
  <c r="C687" i="2893"/>
  <c r="C688" i="2893"/>
  <c r="C689" i="2893"/>
  <c r="C690" i="2893"/>
  <c r="C691" i="2893"/>
  <c r="C692" i="2893"/>
  <c r="C693" i="2893"/>
  <c r="C694" i="2893"/>
  <c r="C695" i="2893"/>
  <c r="C696" i="2893"/>
  <c r="C697" i="2893"/>
  <c r="C698" i="2893"/>
  <c r="C699" i="2893"/>
  <c r="C700" i="2893"/>
  <c r="C701" i="2893"/>
  <c r="C702" i="2893"/>
  <c r="C703" i="2893"/>
  <c r="C704" i="2893"/>
  <c r="C705" i="2893"/>
  <c r="C706" i="2893"/>
  <c r="C707" i="2893"/>
  <c r="C708" i="2893"/>
  <c r="C709" i="2893"/>
  <c r="C710" i="2893"/>
  <c r="C711" i="2893"/>
  <c r="C712" i="2893"/>
  <c r="C713" i="2893"/>
  <c r="C714" i="2893"/>
  <c r="C715" i="2893"/>
  <c r="C716" i="2893"/>
  <c r="C717" i="2893"/>
  <c r="C718" i="2893"/>
  <c r="C719" i="2893"/>
  <c r="C720" i="2893"/>
  <c r="C721" i="2893"/>
  <c r="C722" i="2893"/>
  <c r="C723" i="2893"/>
  <c r="C724" i="2893"/>
  <c r="C725" i="2893"/>
  <c r="C726" i="2893"/>
  <c r="C727" i="2893"/>
  <c r="C728" i="2893"/>
  <c r="C729" i="2893"/>
  <c r="C730" i="2893"/>
  <c r="C731" i="2893"/>
  <c r="C732" i="2893"/>
  <c r="C733" i="2893"/>
  <c r="C734" i="2893"/>
  <c r="C735" i="2893"/>
  <c r="C736" i="2893"/>
  <c r="C737" i="2893"/>
  <c r="C738" i="2893"/>
  <c r="C739" i="2893"/>
  <c r="C740" i="2893"/>
  <c r="C741" i="2893"/>
  <c r="C742" i="2893"/>
  <c r="C743" i="2893"/>
  <c r="C744" i="2893"/>
  <c r="C745" i="2893"/>
  <c r="C746" i="2893"/>
  <c r="C747" i="2893"/>
  <c r="C748" i="2893"/>
  <c r="C749" i="2893"/>
  <c r="C750" i="2893"/>
  <c r="C751" i="2893"/>
  <c r="C752" i="2893"/>
  <c r="C753" i="2893"/>
  <c r="C754" i="2893"/>
  <c r="C755" i="2893"/>
  <c r="C756" i="2893"/>
  <c r="C757" i="2893"/>
  <c r="C758" i="2893"/>
  <c r="C759" i="2893"/>
  <c r="C760" i="2893"/>
  <c r="C761" i="2893"/>
  <c r="C762" i="2893"/>
  <c r="C763" i="2893"/>
  <c r="C764" i="2893"/>
  <c r="C765" i="2893"/>
  <c r="C766" i="2893"/>
  <c r="C767" i="2893"/>
  <c r="C768" i="2893"/>
  <c r="C769" i="2893"/>
  <c r="C770" i="2893"/>
  <c r="C771" i="2893"/>
  <c r="C772" i="2893"/>
  <c r="C773" i="2893"/>
  <c r="C774" i="2893"/>
  <c r="C775" i="2893"/>
  <c r="C776" i="2893"/>
  <c r="C777" i="2893"/>
  <c r="C778" i="2893"/>
  <c r="C779" i="2893"/>
  <c r="C780" i="2893"/>
  <c r="C781" i="2893"/>
  <c r="C782" i="2893"/>
  <c r="C783" i="2893"/>
  <c r="C784" i="2893"/>
  <c r="C785" i="2893"/>
  <c r="C786" i="2893"/>
  <c r="C787" i="2893"/>
  <c r="C788" i="2893"/>
  <c r="C789" i="2893"/>
  <c r="C790" i="2893"/>
  <c r="C791" i="2893"/>
  <c r="C792" i="2893"/>
  <c r="C793" i="2893"/>
  <c r="C794" i="2893"/>
  <c r="C795" i="2893"/>
  <c r="C796" i="2893"/>
  <c r="C797" i="2893"/>
  <c r="C798" i="2893"/>
  <c r="C799" i="2893"/>
  <c r="C800" i="2893"/>
  <c r="C801" i="2893"/>
  <c r="C802" i="2893"/>
  <c r="C803" i="2893"/>
  <c r="C804" i="2893"/>
  <c r="C805" i="2893"/>
  <c r="C806" i="2893"/>
  <c r="C807" i="2893"/>
  <c r="C808" i="2893"/>
  <c r="C809" i="2893"/>
  <c r="C810" i="2893"/>
  <c r="C811" i="2893"/>
  <c r="C812" i="2893"/>
  <c r="C813" i="2893"/>
  <c r="C814" i="2893"/>
  <c r="C815" i="2893"/>
  <c r="C816" i="2893"/>
  <c r="C817" i="2893"/>
  <c r="C818" i="2893"/>
  <c r="C819" i="2893"/>
  <c r="C820" i="2893"/>
  <c r="C821" i="2893"/>
  <c r="C822" i="2893"/>
  <c r="C823" i="2893"/>
  <c r="C824" i="2893"/>
  <c r="C825" i="2893"/>
  <c r="C826" i="2893"/>
  <c r="C827" i="2893"/>
  <c r="C828" i="2893"/>
  <c r="C829" i="2893"/>
  <c r="C830" i="2893"/>
  <c r="C831" i="2893"/>
  <c r="C832" i="2893"/>
  <c r="C833" i="2893"/>
  <c r="C834" i="2893"/>
  <c r="C835" i="2893"/>
  <c r="C836" i="2893"/>
  <c r="C837" i="2893"/>
  <c r="C838" i="2893"/>
  <c r="C839" i="2893"/>
  <c r="C840" i="2893"/>
  <c r="C841" i="2893"/>
  <c r="C842" i="2893"/>
  <c r="C843" i="2893"/>
  <c r="C844" i="2893"/>
  <c r="C845" i="2893"/>
  <c r="C846" i="2893"/>
  <c r="C847" i="2893"/>
  <c r="C848" i="2893"/>
  <c r="B6" i="2893"/>
  <c r="B7" i="2893"/>
  <c r="B8" i="2893"/>
  <c r="B9" i="2893"/>
  <c r="B10" i="2893"/>
  <c r="B11" i="2893"/>
  <c r="B12" i="2893"/>
  <c r="B13" i="2893"/>
  <c r="B14" i="2893"/>
  <c r="B15" i="2893"/>
  <c r="B16" i="2893"/>
  <c r="B17" i="2893"/>
  <c r="B18" i="2893"/>
  <c r="B19" i="2893"/>
  <c r="B20" i="2893"/>
  <c r="B21" i="2893"/>
  <c r="B22" i="2893"/>
  <c r="B23" i="2893"/>
  <c r="B24" i="2893"/>
  <c r="B25" i="2893"/>
  <c r="B26" i="2893"/>
  <c r="B27" i="2893"/>
  <c r="B28" i="2893"/>
  <c r="B29" i="2893"/>
  <c r="B30" i="2893"/>
  <c r="B31" i="2893"/>
  <c r="B32" i="2893"/>
  <c r="B33" i="2893"/>
  <c r="B34" i="2893"/>
  <c r="B35" i="2893"/>
  <c r="B36" i="2893"/>
  <c r="B37" i="2893"/>
  <c r="B38" i="2893"/>
  <c r="B39" i="2893"/>
  <c r="B40" i="2893"/>
  <c r="B41" i="2893"/>
  <c r="B42" i="2893"/>
  <c r="B43" i="2893"/>
  <c r="B44" i="2893"/>
  <c r="B45" i="2893"/>
  <c r="B46" i="2893"/>
  <c r="B47" i="2893"/>
  <c r="B48" i="2893"/>
  <c r="B49" i="2893"/>
  <c r="B50" i="2893"/>
  <c r="B51" i="2893"/>
  <c r="B52" i="2893"/>
  <c r="B53" i="2893"/>
  <c r="B54" i="2893"/>
  <c r="B55" i="2893"/>
  <c r="B56" i="2893"/>
  <c r="B57" i="2893"/>
  <c r="B58" i="2893"/>
  <c r="B59" i="2893"/>
  <c r="B60" i="2893"/>
  <c r="B61" i="2893"/>
  <c r="B62" i="2893"/>
  <c r="B63" i="2893"/>
  <c r="B64" i="2893"/>
  <c r="B65" i="2893"/>
  <c r="B66" i="2893"/>
  <c r="B67" i="2893"/>
  <c r="B68" i="2893"/>
  <c r="B69" i="2893"/>
  <c r="B70" i="2893"/>
  <c r="B71" i="2893"/>
  <c r="B72" i="2893"/>
  <c r="B73" i="2893"/>
  <c r="B74" i="2893"/>
  <c r="B75" i="2893"/>
  <c r="B76" i="2893"/>
  <c r="B77" i="2893"/>
  <c r="B78" i="2893"/>
  <c r="B79" i="2893"/>
  <c r="B80" i="2893"/>
  <c r="B81" i="2893"/>
  <c r="B82" i="2893"/>
  <c r="B83" i="2893"/>
  <c r="B84" i="2893"/>
  <c r="B85" i="2893"/>
  <c r="B86" i="2893"/>
  <c r="B87" i="2893"/>
  <c r="B88" i="2893"/>
  <c r="B89" i="2893"/>
  <c r="B90" i="2893"/>
  <c r="B91" i="2893"/>
  <c r="B92" i="2893"/>
  <c r="B93" i="2893"/>
  <c r="B94" i="2893"/>
  <c r="B95" i="2893"/>
  <c r="B96" i="2893"/>
  <c r="B97" i="2893"/>
  <c r="B98" i="2893"/>
  <c r="B99" i="2893"/>
  <c r="B100" i="2893"/>
  <c r="B101" i="2893"/>
  <c r="B102" i="2893"/>
  <c r="B103" i="2893"/>
  <c r="B104" i="2893"/>
  <c r="B105" i="2893"/>
  <c r="B106" i="2893"/>
  <c r="B107" i="2893"/>
  <c r="B108" i="2893"/>
  <c r="B109" i="2893"/>
  <c r="B110" i="2893"/>
  <c r="B111" i="2893"/>
  <c r="B112" i="2893"/>
  <c r="B113" i="2893"/>
  <c r="B114" i="2893"/>
  <c r="B115" i="2893"/>
  <c r="B116" i="2893"/>
  <c r="B117" i="2893"/>
  <c r="B118" i="2893"/>
  <c r="B119" i="2893"/>
  <c r="B120" i="2893"/>
  <c r="B121" i="2893"/>
  <c r="B122" i="2893"/>
  <c r="B123" i="2893"/>
  <c r="B124" i="2893"/>
  <c r="B125" i="2893"/>
  <c r="B126" i="2893"/>
  <c r="B127" i="2893"/>
  <c r="B128" i="2893"/>
  <c r="B129" i="2893"/>
  <c r="B130" i="2893"/>
  <c r="B131" i="2893"/>
  <c r="B132" i="2893"/>
  <c r="B133" i="2893"/>
  <c r="B134" i="2893"/>
  <c r="B135" i="2893"/>
  <c r="B136" i="2893"/>
  <c r="B137" i="2893"/>
  <c r="B138" i="2893"/>
  <c r="B139" i="2893"/>
  <c r="B140" i="2893"/>
  <c r="B141" i="2893"/>
  <c r="B142" i="2893"/>
  <c r="B143" i="2893"/>
  <c r="B144" i="2893"/>
  <c r="B145" i="2893"/>
  <c r="B146" i="2893"/>
  <c r="B147" i="2893"/>
  <c r="B148" i="2893"/>
  <c r="B149" i="2893"/>
  <c r="B150" i="2893"/>
  <c r="B151" i="2893"/>
  <c r="B152" i="2893"/>
  <c r="B153" i="2893"/>
  <c r="B154" i="2893"/>
  <c r="B155" i="2893"/>
  <c r="B156" i="2893"/>
  <c r="B157" i="2893"/>
  <c r="B158" i="2893"/>
  <c r="B159" i="2893"/>
  <c r="B160" i="2893"/>
  <c r="B161" i="2893"/>
  <c r="B162" i="2893"/>
  <c r="B163" i="2893"/>
  <c r="B164" i="2893"/>
  <c r="B165" i="2893"/>
  <c r="B166" i="2893"/>
  <c r="B167" i="2893"/>
  <c r="B168" i="2893"/>
  <c r="B169" i="2893"/>
  <c r="B170" i="2893"/>
  <c r="B171" i="2893"/>
  <c r="B172" i="2893"/>
  <c r="B173" i="2893"/>
  <c r="B174" i="2893"/>
  <c r="B175" i="2893"/>
  <c r="B176" i="2893"/>
  <c r="B177" i="2893"/>
  <c r="B178" i="2893"/>
  <c r="B179" i="2893"/>
  <c r="B180" i="2893"/>
  <c r="B181" i="2893"/>
  <c r="B182" i="2893"/>
  <c r="B183" i="2893"/>
  <c r="B184" i="2893"/>
  <c r="B185" i="2893"/>
  <c r="B186" i="2893"/>
  <c r="B187" i="2893"/>
  <c r="B188" i="2893"/>
  <c r="B189" i="2893"/>
  <c r="B190" i="2893"/>
  <c r="B191" i="2893"/>
  <c r="B192" i="2893"/>
  <c r="B193" i="2893"/>
  <c r="B194" i="2893"/>
  <c r="B195" i="2893"/>
  <c r="B196" i="2893"/>
  <c r="B197" i="2893"/>
  <c r="B198" i="2893"/>
  <c r="B199" i="2893"/>
  <c r="B200" i="2893"/>
  <c r="B201" i="2893"/>
  <c r="B202" i="2893"/>
  <c r="B203" i="2893"/>
  <c r="B204" i="2893"/>
  <c r="B205" i="2893"/>
  <c r="B206" i="2893"/>
  <c r="B207" i="2893"/>
  <c r="B208" i="2893"/>
  <c r="B209" i="2893"/>
  <c r="B210" i="2893"/>
  <c r="B211" i="2893"/>
  <c r="B212" i="2893"/>
  <c r="B213" i="2893"/>
  <c r="B214" i="2893"/>
  <c r="B215" i="2893"/>
  <c r="B216" i="2893"/>
  <c r="B217" i="2893"/>
  <c r="B218" i="2893"/>
  <c r="B219" i="2893"/>
  <c r="B220" i="2893"/>
  <c r="B221" i="2893"/>
  <c r="B222" i="2893"/>
  <c r="B223" i="2893"/>
  <c r="B224" i="2893"/>
  <c r="B225" i="2893"/>
  <c r="B226" i="2893"/>
  <c r="B227" i="2893"/>
  <c r="B228" i="2893"/>
  <c r="B229" i="2893"/>
  <c r="B230" i="2893"/>
  <c r="B231" i="2893"/>
  <c r="B232" i="2893"/>
  <c r="B233" i="2893"/>
  <c r="B234" i="2893"/>
  <c r="B235" i="2893"/>
  <c r="B236" i="2893"/>
  <c r="B237" i="2893"/>
  <c r="B238" i="2893"/>
  <c r="B239" i="2893"/>
  <c r="B240" i="2893"/>
  <c r="B241" i="2893"/>
  <c r="B242" i="2893"/>
  <c r="B243" i="2893"/>
  <c r="B244" i="2893"/>
  <c r="B245" i="2893"/>
  <c r="B246" i="2893"/>
  <c r="B247" i="2893"/>
  <c r="B248" i="2893"/>
  <c r="B249" i="2893"/>
  <c r="B250" i="2893"/>
  <c r="B251" i="2893"/>
  <c r="B252" i="2893"/>
  <c r="B253" i="2893"/>
  <c r="B254" i="2893"/>
  <c r="B255" i="2893"/>
  <c r="B256" i="2893"/>
  <c r="B257" i="2893"/>
  <c r="B258" i="2893"/>
  <c r="B259" i="2893"/>
  <c r="B260" i="2893"/>
  <c r="B261" i="2893"/>
  <c r="B262" i="2893"/>
  <c r="B263" i="2893"/>
  <c r="B264" i="2893"/>
  <c r="B265" i="2893"/>
  <c r="B266" i="2893"/>
  <c r="B267" i="2893"/>
  <c r="B268" i="2893"/>
  <c r="B269" i="2893"/>
  <c r="B270" i="2893"/>
  <c r="B271" i="2893"/>
  <c r="B272" i="2893"/>
  <c r="B273" i="2893"/>
  <c r="B274" i="2893"/>
  <c r="B275" i="2893"/>
  <c r="B276" i="2893"/>
  <c r="B277" i="2893"/>
  <c r="B278" i="2893"/>
  <c r="B279" i="2893"/>
  <c r="B280" i="2893"/>
  <c r="B281" i="2893"/>
  <c r="B282" i="2893"/>
  <c r="B283" i="2893"/>
  <c r="B284" i="2893"/>
  <c r="B285" i="2893"/>
  <c r="B286" i="2893"/>
  <c r="B287" i="2893"/>
  <c r="B288" i="2893"/>
  <c r="B289" i="2893"/>
  <c r="B290" i="2893"/>
  <c r="B291" i="2893"/>
  <c r="B292" i="2893"/>
  <c r="B293" i="2893"/>
  <c r="B294" i="2893"/>
  <c r="B295" i="2893"/>
  <c r="B296" i="2893"/>
  <c r="B297" i="2893"/>
  <c r="B298" i="2893"/>
  <c r="B299" i="2893"/>
  <c r="B300" i="2893"/>
  <c r="B301" i="2893"/>
  <c r="B302" i="2893"/>
  <c r="B303" i="2893"/>
  <c r="B304" i="2893"/>
  <c r="B305" i="2893"/>
  <c r="B306" i="2893"/>
  <c r="B307" i="2893"/>
  <c r="B308" i="2893"/>
  <c r="B309" i="2893"/>
  <c r="B310" i="2893"/>
  <c r="B311" i="2893"/>
  <c r="B312" i="2893"/>
  <c r="B313" i="2893"/>
  <c r="B314" i="2893"/>
  <c r="B315" i="2893"/>
  <c r="B316" i="2893"/>
  <c r="B317" i="2893"/>
  <c r="B318" i="2893"/>
  <c r="B319" i="2893"/>
  <c r="B320" i="2893"/>
  <c r="B321" i="2893"/>
  <c r="B322" i="2893"/>
  <c r="B323" i="2893"/>
  <c r="B324" i="2893"/>
  <c r="B325" i="2893"/>
  <c r="B326" i="2893"/>
  <c r="B327" i="2893"/>
  <c r="B328" i="2893"/>
  <c r="B329" i="2893"/>
  <c r="B330" i="2893"/>
  <c r="B331" i="2893"/>
  <c r="B332" i="2893"/>
  <c r="B333" i="2893"/>
  <c r="B334" i="2893"/>
  <c r="B335" i="2893"/>
  <c r="B336" i="2893"/>
  <c r="B337" i="2893"/>
  <c r="B338" i="2893"/>
  <c r="B339" i="2893"/>
  <c r="B340" i="2893"/>
  <c r="B341" i="2893"/>
  <c r="B342" i="2893"/>
  <c r="B343" i="2893"/>
  <c r="B344" i="2893"/>
  <c r="B345" i="2893"/>
  <c r="B346" i="2893"/>
  <c r="B347" i="2893"/>
  <c r="B348" i="2893"/>
  <c r="B349" i="2893"/>
  <c r="B350" i="2893"/>
  <c r="B351" i="2893"/>
  <c r="B352" i="2893"/>
  <c r="B353" i="2893"/>
  <c r="B354" i="2893"/>
  <c r="B355" i="2893"/>
  <c r="B356" i="2893"/>
  <c r="B357" i="2893"/>
  <c r="B358" i="2893"/>
  <c r="B359" i="2893"/>
  <c r="B360" i="2893"/>
  <c r="B361" i="2893"/>
  <c r="B362" i="2893"/>
  <c r="B363" i="2893"/>
  <c r="B364" i="2893"/>
  <c r="B365" i="2893"/>
  <c r="B366" i="2893"/>
  <c r="B367" i="2893"/>
  <c r="B368" i="2893"/>
  <c r="B369" i="2893"/>
  <c r="B370" i="2893"/>
  <c r="B371" i="2893"/>
  <c r="B372" i="2893"/>
  <c r="B373" i="2893"/>
  <c r="B374" i="2893"/>
  <c r="B375" i="2893"/>
  <c r="B376" i="2893"/>
  <c r="B377" i="2893"/>
  <c r="B378" i="2893"/>
  <c r="B379" i="2893"/>
  <c r="B380" i="2893"/>
  <c r="B381" i="2893"/>
  <c r="B382" i="2893"/>
  <c r="B383" i="2893"/>
  <c r="B384" i="2893"/>
  <c r="B385" i="2893"/>
  <c r="B386" i="2893"/>
  <c r="B387" i="2893"/>
  <c r="B388" i="2893"/>
  <c r="B389" i="2893"/>
  <c r="B390" i="2893"/>
  <c r="B391" i="2893"/>
  <c r="B392" i="2893"/>
  <c r="B393" i="2893"/>
  <c r="B394" i="2893"/>
  <c r="B395" i="2893"/>
  <c r="B396" i="2893"/>
  <c r="B397" i="2893"/>
  <c r="B398" i="2893"/>
  <c r="B399" i="2893"/>
  <c r="B400" i="2893"/>
  <c r="B401" i="2893"/>
  <c r="B402" i="2893"/>
  <c r="B403" i="2893"/>
  <c r="B404" i="2893"/>
  <c r="B405" i="2893"/>
  <c r="B406" i="2893"/>
  <c r="B407" i="2893"/>
  <c r="B408" i="2893"/>
  <c r="B409" i="2893"/>
  <c r="B410" i="2893"/>
  <c r="B411" i="2893"/>
  <c r="B412" i="2893"/>
  <c r="B413" i="2893"/>
  <c r="B414" i="2893"/>
  <c r="B415" i="2893"/>
  <c r="B416" i="2893"/>
  <c r="B417" i="2893"/>
  <c r="B418" i="2893"/>
  <c r="B419" i="2893"/>
  <c r="B420" i="2893"/>
  <c r="B421" i="2893"/>
  <c r="B422" i="2893"/>
  <c r="B423" i="2893"/>
  <c r="B424" i="2893"/>
  <c r="B425" i="2893"/>
  <c r="B426" i="2893"/>
  <c r="B427" i="2893"/>
  <c r="B428" i="2893"/>
  <c r="B429" i="2893"/>
  <c r="B430" i="2893"/>
  <c r="B431" i="2893"/>
  <c r="B432" i="2893"/>
  <c r="B433" i="2893"/>
  <c r="B434" i="2893"/>
  <c r="B435" i="2893"/>
  <c r="B436" i="2893"/>
  <c r="B437" i="2893"/>
  <c r="B438" i="2893"/>
  <c r="B439" i="2893"/>
  <c r="B440" i="2893"/>
  <c r="B441" i="2893"/>
  <c r="B442" i="2893"/>
  <c r="B443" i="2893"/>
  <c r="B444" i="2893"/>
  <c r="B445" i="2893"/>
  <c r="B446" i="2893"/>
  <c r="B447" i="2893"/>
  <c r="B448" i="2893"/>
  <c r="B449" i="2893"/>
  <c r="B450" i="2893"/>
  <c r="B451" i="2893"/>
  <c r="B452" i="2893"/>
  <c r="B453" i="2893"/>
  <c r="B454" i="2893"/>
  <c r="B455" i="2893"/>
  <c r="B456" i="2893"/>
  <c r="B457" i="2893"/>
  <c r="B458" i="2893"/>
  <c r="B459" i="2893"/>
  <c r="B460" i="2893"/>
  <c r="B461" i="2893"/>
  <c r="B462" i="2893"/>
  <c r="B463" i="2893"/>
  <c r="B464" i="2893"/>
  <c r="B465" i="2893"/>
  <c r="B466" i="2893"/>
  <c r="B467" i="2893"/>
  <c r="B468" i="2893"/>
  <c r="B469" i="2893"/>
  <c r="B470" i="2893"/>
  <c r="B471" i="2893"/>
  <c r="B472" i="2893"/>
  <c r="B473" i="2893"/>
  <c r="B474" i="2893"/>
  <c r="B475" i="2893"/>
  <c r="B476" i="2893"/>
  <c r="B477" i="2893"/>
  <c r="B478" i="2893"/>
  <c r="B479" i="2893"/>
  <c r="B480" i="2893"/>
  <c r="B481" i="2893"/>
  <c r="B482" i="2893"/>
  <c r="B483" i="2893"/>
  <c r="B484" i="2893"/>
  <c r="B485" i="2893"/>
  <c r="B486" i="2893"/>
  <c r="B487" i="2893"/>
  <c r="B488" i="2893"/>
  <c r="B489" i="2893"/>
  <c r="B490" i="2893"/>
  <c r="B491" i="2893"/>
  <c r="B492" i="2893"/>
  <c r="B493" i="2893"/>
  <c r="B494" i="2893"/>
  <c r="B495" i="2893"/>
  <c r="B496" i="2893"/>
  <c r="B497" i="2893"/>
  <c r="B498" i="2893"/>
  <c r="B499" i="2893"/>
  <c r="B500" i="2893"/>
  <c r="B501" i="2893"/>
  <c r="B502" i="2893"/>
  <c r="B503" i="2893"/>
  <c r="B504" i="2893"/>
  <c r="B505" i="2893"/>
  <c r="B506" i="2893"/>
  <c r="B507" i="2893"/>
  <c r="B508" i="2893"/>
  <c r="B509" i="2893"/>
  <c r="B510" i="2893"/>
  <c r="B511" i="2893"/>
  <c r="B512" i="2893"/>
  <c r="B513" i="2893"/>
  <c r="B514" i="2893"/>
  <c r="B515" i="2893"/>
  <c r="B516" i="2893"/>
  <c r="B517" i="2893"/>
  <c r="B518" i="2893"/>
  <c r="B519" i="2893"/>
  <c r="B520" i="2893"/>
  <c r="B521" i="2893"/>
  <c r="B522" i="2893"/>
  <c r="B523" i="2893"/>
  <c r="B524" i="2893"/>
  <c r="B525" i="2893"/>
  <c r="B526" i="2893"/>
  <c r="B527" i="2893"/>
  <c r="B528" i="2893"/>
  <c r="B529" i="2893"/>
  <c r="B530" i="2893"/>
  <c r="B531" i="2893"/>
  <c r="B532" i="2893"/>
  <c r="B533" i="2893"/>
  <c r="B534" i="2893"/>
  <c r="B535" i="2893"/>
  <c r="B536" i="2893"/>
  <c r="B537" i="2893"/>
  <c r="B538" i="2893"/>
  <c r="B539" i="2893"/>
  <c r="B540" i="2893"/>
  <c r="B541" i="2893"/>
  <c r="B542" i="2893"/>
  <c r="B543" i="2893"/>
  <c r="B544" i="2893"/>
  <c r="B545" i="2893"/>
  <c r="B546" i="2893"/>
  <c r="B547" i="2893"/>
  <c r="B548" i="2893"/>
  <c r="B549" i="2893"/>
  <c r="B550" i="2893"/>
  <c r="B551" i="2893"/>
  <c r="B552" i="2893"/>
  <c r="B553" i="2893"/>
  <c r="B554" i="2893"/>
  <c r="B555" i="2893"/>
  <c r="B556" i="2893"/>
  <c r="B557" i="2893"/>
  <c r="B558" i="2893"/>
  <c r="B559" i="2893"/>
  <c r="B560" i="2893"/>
  <c r="B561" i="2893"/>
  <c r="B562" i="2893"/>
  <c r="B563" i="2893"/>
  <c r="B564" i="2893"/>
  <c r="B565" i="2893"/>
  <c r="B566" i="2893"/>
  <c r="B567" i="2893"/>
  <c r="B568" i="2893"/>
  <c r="B569" i="2893"/>
  <c r="B570" i="2893"/>
  <c r="B571" i="2893"/>
  <c r="B572" i="2893"/>
  <c r="B573" i="2893"/>
  <c r="B574" i="2893"/>
  <c r="B575" i="2893"/>
  <c r="B576" i="2893"/>
  <c r="B577" i="2893"/>
  <c r="B578" i="2893"/>
  <c r="B579" i="2893"/>
  <c r="B580" i="2893"/>
  <c r="B581" i="2893"/>
  <c r="B582" i="2893"/>
  <c r="B583" i="2893"/>
  <c r="B584" i="2893"/>
  <c r="B585" i="2893"/>
  <c r="B586" i="2893"/>
  <c r="B587" i="2893"/>
  <c r="B588" i="2893"/>
  <c r="B589" i="2893"/>
  <c r="B590" i="2893"/>
  <c r="B591" i="2893"/>
  <c r="B592" i="2893"/>
  <c r="B593" i="2893"/>
  <c r="B594" i="2893"/>
  <c r="B595" i="2893"/>
  <c r="B596" i="2893"/>
  <c r="B597" i="2893"/>
  <c r="B598" i="2893"/>
  <c r="B599" i="2893"/>
  <c r="B600" i="2893"/>
  <c r="B601" i="2893"/>
  <c r="B602" i="2893"/>
  <c r="B603" i="2893"/>
  <c r="B604" i="2893"/>
  <c r="B605" i="2893"/>
  <c r="B606" i="2893"/>
  <c r="B607" i="2893"/>
  <c r="B608" i="2893"/>
  <c r="B609" i="2893"/>
  <c r="B610" i="2893"/>
  <c r="B611" i="2893"/>
  <c r="B612" i="2893"/>
  <c r="B613" i="2893"/>
  <c r="B614" i="2893"/>
  <c r="B615" i="2893"/>
  <c r="B616" i="2893"/>
  <c r="B617" i="2893"/>
  <c r="B618" i="2893"/>
  <c r="B619" i="2893"/>
  <c r="B620" i="2893"/>
  <c r="B621" i="2893"/>
  <c r="B622" i="2893"/>
  <c r="B623" i="2893"/>
  <c r="B624" i="2893"/>
  <c r="B625" i="2893"/>
  <c r="B626" i="2893"/>
  <c r="B627" i="2893"/>
  <c r="B628" i="2893"/>
  <c r="B629" i="2893"/>
  <c r="B630" i="2893"/>
  <c r="B631" i="2893"/>
  <c r="B632" i="2893"/>
  <c r="B633" i="2893"/>
  <c r="B634" i="2893"/>
  <c r="B635" i="2893"/>
  <c r="B636" i="2893"/>
  <c r="B637" i="2893"/>
  <c r="B638" i="2893"/>
  <c r="B639" i="2893"/>
  <c r="B640" i="2893"/>
  <c r="B641" i="2893"/>
  <c r="B642" i="2893"/>
  <c r="B643" i="2893"/>
  <c r="B644" i="2893"/>
  <c r="B645" i="2893"/>
  <c r="B646" i="2893"/>
  <c r="B647" i="2893"/>
  <c r="B648" i="2893"/>
  <c r="B649" i="2893"/>
  <c r="B650" i="2893"/>
  <c r="B651" i="2893"/>
  <c r="B652" i="2893"/>
  <c r="B653" i="2893"/>
  <c r="B654" i="2893"/>
  <c r="B655" i="2893"/>
  <c r="B656" i="2893"/>
  <c r="B657" i="2893"/>
  <c r="B658" i="2893"/>
  <c r="B659" i="2893"/>
  <c r="B660" i="2893"/>
  <c r="B661" i="2893"/>
  <c r="B662" i="2893"/>
  <c r="B663" i="2893"/>
  <c r="B664" i="2893"/>
  <c r="B665" i="2893"/>
  <c r="B666" i="2893"/>
  <c r="B667" i="2893"/>
  <c r="B668" i="2893"/>
  <c r="B669" i="2893"/>
  <c r="B670" i="2893"/>
  <c r="B671" i="2893"/>
  <c r="B672" i="2893"/>
  <c r="B673" i="2893"/>
  <c r="B674" i="2893"/>
  <c r="B675" i="2893"/>
  <c r="B676" i="2893"/>
  <c r="B677" i="2893"/>
  <c r="B678" i="2893"/>
  <c r="B679" i="2893"/>
  <c r="B680" i="2893"/>
  <c r="B681" i="2893"/>
  <c r="B682" i="2893"/>
  <c r="B683" i="2893"/>
  <c r="B684" i="2893"/>
  <c r="B685" i="2893"/>
  <c r="B686" i="2893"/>
  <c r="B687" i="2893"/>
  <c r="B688" i="2893"/>
  <c r="B689" i="2893"/>
  <c r="B690" i="2893"/>
  <c r="B691" i="2893"/>
  <c r="B692" i="2893"/>
  <c r="B693" i="2893"/>
  <c r="B694" i="2893"/>
  <c r="B695" i="2893"/>
  <c r="B696" i="2893"/>
  <c r="B697" i="2893"/>
  <c r="B698" i="2893"/>
  <c r="B699" i="2893"/>
  <c r="B700" i="2893"/>
  <c r="B701" i="2893"/>
  <c r="B702" i="2893"/>
  <c r="B703" i="2893"/>
  <c r="B704" i="2893"/>
  <c r="B705" i="2893"/>
  <c r="B706" i="2893"/>
  <c r="B707" i="2893"/>
  <c r="B708" i="2893"/>
  <c r="B709" i="2893"/>
  <c r="B710" i="2893"/>
  <c r="B711" i="2893"/>
  <c r="B712" i="2893"/>
  <c r="B713" i="2893"/>
  <c r="B714" i="2893"/>
  <c r="B715" i="2893"/>
  <c r="B716" i="2893"/>
  <c r="B717" i="2893"/>
  <c r="B718" i="2893"/>
  <c r="B719" i="2893"/>
  <c r="B720" i="2893"/>
  <c r="B721" i="2893"/>
  <c r="B722" i="2893"/>
  <c r="B723" i="2893"/>
  <c r="B724" i="2893"/>
  <c r="B725" i="2893"/>
  <c r="B726" i="2893"/>
  <c r="B727" i="2893"/>
  <c r="B728" i="2893"/>
  <c r="B729" i="2893"/>
  <c r="B730" i="2893"/>
  <c r="B731" i="2893"/>
  <c r="B732" i="2893"/>
  <c r="B733" i="2893"/>
  <c r="B734" i="2893"/>
  <c r="B735" i="2893"/>
  <c r="B736" i="2893"/>
  <c r="B737" i="2893"/>
  <c r="B738" i="2893"/>
  <c r="B739" i="2893"/>
  <c r="B740" i="2893"/>
  <c r="B741" i="2893"/>
  <c r="B742" i="2893"/>
  <c r="B743" i="2893"/>
  <c r="B744" i="2893"/>
  <c r="B745" i="2893"/>
  <c r="B746" i="2893"/>
  <c r="B747" i="2893"/>
  <c r="B748" i="2893"/>
  <c r="B749" i="2893"/>
  <c r="B750" i="2893"/>
  <c r="B751" i="2893"/>
  <c r="B752" i="2893"/>
  <c r="B753" i="2893"/>
  <c r="B754" i="2893"/>
  <c r="B755" i="2893"/>
  <c r="B756" i="2893"/>
  <c r="B757" i="2893"/>
  <c r="B758" i="2893"/>
  <c r="B759" i="2893"/>
  <c r="B760" i="2893"/>
  <c r="B761" i="2893"/>
  <c r="B762" i="2893"/>
  <c r="B763" i="2893"/>
  <c r="B764" i="2893"/>
  <c r="B765" i="2893"/>
  <c r="B766" i="2893"/>
  <c r="B767" i="2893"/>
  <c r="B768" i="2893"/>
  <c r="B769" i="2893"/>
  <c r="B770" i="2893"/>
  <c r="B771" i="2893"/>
  <c r="B772" i="2893"/>
  <c r="B773" i="2893"/>
  <c r="B774" i="2893"/>
  <c r="B775" i="2893"/>
  <c r="B776" i="2893"/>
  <c r="B777" i="2893"/>
  <c r="B778" i="2893"/>
  <c r="B779" i="2893"/>
  <c r="B780" i="2893"/>
  <c r="B781" i="2893"/>
  <c r="B782" i="2893"/>
  <c r="B783" i="2893"/>
  <c r="B784" i="2893"/>
  <c r="B785" i="2893"/>
  <c r="B786" i="2893"/>
  <c r="B787" i="2893"/>
  <c r="B788" i="2893"/>
  <c r="B789" i="2893"/>
  <c r="B790" i="2893"/>
  <c r="B791" i="2893"/>
  <c r="B792" i="2893"/>
  <c r="B793" i="2893"/>
  <c r="B794" i="2893"/>
  <c r="B795" i="2893"/>
  <c r="B796" i="2893"/>
  <c r="B797" i="2893"/>
  <c r="B798" i="2893"/>
  <c r="B799" i="2893"/>
  <c r="B800" i="2893"/>
  <c r="B801" i="2893"/>
  <c r="B802" i="2893"/>
  <c r="B803" i="2893"/>
  <c r="B804" i="2893"/>
  <c r="B805" i="2893"/>
  <c r="B806" i="2893"/>
  <c r="B807" i="2893"/>
  <c r="B808" i="2893"/>
  <c r="B809" i="2893"/>
  <c r="B810" i="2893"/>
  <c r="B811" i="2893"/>
  <c r="B812" i="2893"/>
  <c r="B813" i="2893"/>
  <c r="B814" i="2893"/>
  <c r="B815" i="2893"/>
  <c r="B816" i="2893"/>
  <c r="B817" i="2893"/>
  <c r="B818" i="2893"/>
  <c r="B819" i="2893"/>
  <c r="B820" i="2893"/>
  <c r="B821" i="2893"/>
  <c r="B822" i="2893"/>
  <c r="B823" i="2893"/>
  <c r="B824" i="2893"/>
  <c r="B825" i="2893"/>
  <c r="B826" i="2893"/>
  <c r="B827" i="2893"/>
  <c r="B828" i="2893"/>
  <c r="B829" i="2893"/>
  <c r="B830" i="2893"/>
  <c r="B831" i="2893"/>
  <c r="B832" i="2893"/>
  <c r="B833" i="2893"/>
  <c r="B834" i="2893"/>
  <c r="B835" i="2893"/>
  <c r="B836" i="2893"/>
  <c r="B837" i="2893"/>
  <c r="B838" i="2893"/>
  <c r="B839" i="2893"/>
  <c r="B840" i="2893"/>
  <c r="B841" i="2893"/>
  <c r="B842" i="2893"/>
  <c r="B843" i="2893"/>
  <c r="B844" i="2893"/>
  <c r="B845" i="2893"/>
  <c r="B846" i="2893"/>
  <c r="B847" i="2893"/>
  <c r="B848" i="2893"/>
  <c r="A6" i="2893"/>
  <c r="D6" i="2893" s="1"/>
  <c r="A7" i="2893"/>
  <c r="D7" i="2893" s="1"/>
  <c r="A8" i="2893"/>
  <c r="D8" i="2893" s="1"/>
  <c r="A9" i="2893"/>
  <c r="D9" i="2893" s="1"/>
  <c r="A10" i="2893"/>
  <c r="D10" i="2893" s="1"/>
  <c r="A11" i="2893"/>
  <c r="D11" i="2893" s="1"/>
  <c r="A12" i="2893"/>
  <c r="D12" i="2893" s="1"/>
  <c r="A13" i="2893"/>
  <c r="D13" i="2893" s="1"/>
  <c r="A14" i="2893"/>
  <c r="D14" i="2893" s="1"/>
  <c r="A15" i="2893"/>
  <c r="D15" i="2893" s="1"/>
  <c r="A16" i="2893"/>
  <c r="D16" i="2893" s="1"/>
  <c r="A17" i="2893"/>
  <c r="D17" i="2893" s="1"/>
  <c r="A18" i="2893"/>
  <c r="D18" i="2893" s="1"/>
  <c r="A19" i="2893"/>
  <c r="D19" i="2893" s="1"/>
  <c r="A20" i="2893"/>
  <c r="D20" i="2893" s="1"/>
  <c r="A21" i="2893"/>
  <c r="D21" i="2893" s="1"/>
  <c r="A22" i="2893"/>
  <c r="D22" i="2893" s="1"/>
  <c r="A23" i="2893"/>
  <c r="D23" i="2893" s="1"/>
  <c r="A24" i="2893"/>
  <c r="D24" i="2893" s="1"/>
  <c r="A25" i="2893"/>
  <c r="D25" i="2893" s="1"/>
  <c r="A26" i="2893"/>
  <c r="D26" i="2893" s="1"/>
  <c r="A27" i="2893"/>
  <c r="D27" i="2893" s="1"/>
  <c r="A28" i="2893"/>
  <c r="D28" i="2893" s="1"/>
  <c r="A29" i="2893"/>
  <c r="D29" i="2893" s="1"/>
  <c r="A30" i="2893"/>
  <c r="D30" i="2893" s="1"/>
  <c r="A31" i="2893"/>
  <c r="D31" i="2893" s="1"/>
  <c r="A32" i="2893"/>
  <c r="D32" i="2893" s="1"/>
  <c r="A33" i="2893"/>
  <c r="D33" i="2893" s="1"/>
  <c r="A34" i="2893"/>
  <c r="D34" i="2893" s="1"/>
  <c r="A35" i="2893"/>
  <c r="D35" i="2893" s="1"/>
  <c r="A36" i="2893"/>
  <c r="D36" i="2893" s="1"/>
  <c r="A37" i="2893"/>
  <c r="D37" i="2893" s="1"/>
  <c r="A38" i="2893"/>
  <c r="D38" i="2893" s="1"/>
  <c r="A39" i="2893"/>
  <c r="D39" i="2893" s="1"/>
  <c r="A40" i="2893"/>
  <c r="D40" i="2893" s="1"/>
  <c r="A41" i="2893"/>
  <c r="D41" i="2893" s="1"/>
  <c r="A42" i="2893"/>
  <c r="D42" i="2893" s="1"/>
  <c r="A43" i="2893"/>
  <c r="D43" i="2893" s="1"/>
  <c r="A44" i="2893"/>
  <c r="D44" i="2893" s="1"/>
  <c r="A45" i="2893"/>
  <c r="D45" i="2893" s="1"/>
  <c r="A46" i="2893"/>
  <c r="D46" i="2893" s="1"/>
  <c r="A47" i="2893"/>
  <c r="D47" i="2893" s="1"/>
  <c r="A48" i="2893"/>
  <c r="D48" i="2893" s="1"/>
  <c r="A49" i="2893"/>
  <c r="D49" i="2893" s="1"/>
  <c r="A50" i="2893"/>
  <c r="D50" i="2893" s="1"/>
  <c r="A51" i="2893"/>
  <c r="D51" i="2893" s="1"/>
  <c r="A52" i="2893"/>
  <c r="D52" i="2893" s="1"/>
  <c r="A53" i="2893"/>
  <c r="D53" i="2893" s="1"/>
  <c r="A54" i="2893"/>
  <c r="D54" i="2893" s="1"/>
  <c r="A55" i="2893"/>
  <c r="D55" i="2893" s="1"/>
  <c r="A56" i="2893"/>
  <c r="D56" i="2893" s="1"/>
  <c r="A57" i="2893"/>
  <c r="D57" i="2893" s="1"/>
  <c r="A58" i="2893"/>
  <c r="D58" i="2893" s="1"/>
  <c r="A59" i="2893"/>
  <c r="D59" i="2893" s="1"/>
  <c r="A60" i="2893"/>
  <c r="D60" i="2893" s="1"/>
  <c r="A61" i="2893"/>
  <c r="D61" i="2893" s="1"/>
  <c r="A62" i="2893"/>
  <c r="D62" i="2893" s="1"/>
  <c r="A63" i="2893"/>
  <c r="D63" i="2893" s="1"/>
  <c r="A64" i="2893"/>
  <c r="D64" i="2893" s="1"/>
  <c r="A65" i="2893"/>
  <c r="D65" i="2893" s="1"/>
  <c r="A66" i="2893"/>
  <c r="D66" i="2893" s="1"/>
  <c r="A67" i="2893"/>
  <c r="D67" i="2893" s="1"/>
  <c r="A68" i="2893"/>
  <c r="D68" i="2893" s="1"/>
  <c r="A69" i="2893"/>
  <c r="D69" i="2893" s="1"/>
  <c r="A70" i="2893"/>
  <c r="D70" i="2893" s="1"/>
  <c r="A71" i="2893"/>
  <c r="D71" i="2893" s="1"/>
  <c r="A72" i="2893"/>
  <c r="D72" i="2893" s="1"/>
  <c r="A73" i="2893"/>
  <c r="D73" i="2893" s="1"/>
  <c r="A74" i="2893"/>
  <c r="D74" i="2893" s="1"/>
  <c r="A75" i="2893"/>
  <c r="D75" i="2893" s="1"/>
  <c r="A76" i="2893"/>
  <c r="D76" i="2893" s="1"/>
  <c r="A77" i="2893"/>
  <c r="D77" i="2893" s="1"/>
  <c r="A78" i="2893"/>
  <c r="D78" i="2893" s="1"/>
  <c r="A79" i="2893"/>
  <c r="D79" i="2893" s="1"/>
  <c r="A80" i="2893"/>
  <c r="D80" i="2893" s="1"/>
  <c r="A81" i="2893"/>
  <c r="D81" i="2893" s="1"/>
  <c r="A82" i="2893"/>
  <c r="D82" i="2893" s="1"/>
  <c r="A83" i="2893"/>
  <c r="D83" i="2893" s="1"/>
  <c r="A84" i="2893"/>
  <c r="D84" i="2893" s="1"/>
  <c r="A85" i="2893"/>
  <c r="D85" i="2893" s="1"/>
  <c r="A86" i="2893"/>
  <c r="D86" i="2893" s="1"/>
  <c r="A87" i="2893"/>
  <c r="D87" i="2893" s="1"/>
  <c r="A88" i="2893"/>
  <c r="D88" i="2893" s="1"/>
  <c r="A89" i="2893"/>
  <c r="D89" i="2893" s="1"/>
  <c r="A90" i="2893"/>
  <c r="D90" i="2893" s="1"/>
  <c r="A91" i="2893"/>
  <c r="D91" i="2893" s="1"/>
  <c r="A92" i="2893"/>
  <c r="D92" i="2893" s="1"/>
  <c r="A93" i="2893"/>
  <c r="D93" i="2893" s="1"/>
  <c r="A94" i="2893"/>
  <c r="D94" i="2893" s="1"/>
  <c r="A95" i="2893"/>
  <c r="D95" i="2893" s="1"/>
  <c r="A96" i="2893"/>
  <c r="D96" i="2893" s="1"/>
  <c r="A97" i="2893"/>
  <c r="D97" i="2893" s="1"/>
  <c r="A98" i="2893"/>
  <c r="D98" i="2893" s="1"/>
  <c r="A99" i="2893"/>
  <c r="D99" i="2893" s="1"/>
  <c r="A100" i="2893"/>
  <c r="D100" i="2893" s="1"/>
  <c r="A101" i="2893"/>
  <c r="D101" i="2893" s="1"/>
  <c r="A102" i="2893"/>
  <c r="D102" i="2893" s="1"/>
  <c r="A103" i="2893"/>
  <c r="D103" i="2893" s="1"/>
  <c r="A104" i="2893"/>
  <c r="D104" i="2893" s="1"/>
  <c r="A105" i="2893"/>
  <c r="D105" i="2893" s="1"/>
  <c r="A106" i="2893"/>
  <c r="D106" i="2893" s="1"/>
  <c r="A107" i="2893"/>
  <c r="D107" i="2893" s="1"/>
  <c r="A108" i="2893"/>
  <c r="D108" i="2893" s="1"/>
  <c r="A109" i="2893"/>
  <c r="D109" i="2893" s="1"/>
  <c r="A110" i="2893"/>
  <c r="D110" i="2893" s="1"/>
  <c r="A111" i="2893"/>
  <c r="D111" i="2893" s="1"/>
  <c r="A112" i="2893"/>
  <c r="D112" i="2893" s="1"/>
  <c r="A113" i="2893"/>
  <c r="D113" i="2893" s="1"/>
  <c r="A114" i="2893"/>
  <c r="D114" i="2893" s="1"/>
  <c r="A115" i="2893"/>
  <c r="D115" i="2893" s="1"/>
  <c r="A116" i="2893"/>
  <c r="D116" i="2893" s="1"/>
  <c r="A117" i="2893"/>
  <c r="D117" i="2893" s="1"/>
  <c r="A118" i="2893"/>
  <c r="D118" i="2893" s="1"/>
  <c r="A119" i="2893"/>
  <c r="D119" i="2893" s="1"/>
  <c r="A120" i="2893"/>
  <c r="D120" i="2893" s="1"/>
  <c r="A121" i="2893"/>
  <c r="D121" i="2893" s="1"/>
  <c r="A122" i="2893"/>
  <c r="D122" i="2893" s="1"/>
  <c r="A123" i="2893"/>
  <c r="D123" i="2893" s="1"/>
  <c r="A124" i="2893"/>
  <c r="D124" i="2893" s="1"/>
  <c r="A125" i="2893"/>
  <c r="D125" i="2893" s="1"/>
  <c r="A126" i="2893"/>
  <c r="D126" i="2893" s="1"/>
  <c r="A127" i="2893"/>
  <c r="D127" i="2893" s="1"/>
  <c r="A128" i="2893"/>
  <c r="D128" i="2893" s="1"/>
  <c r="A129" i="2893"/>
  <c r="D129" i="2893" s="1"/>
  <c r="A130" i="2893"/>
  <c r="D130" i="2893" s="1"/>
  <c r="A131" i="2893"/>
  <c r="D131" i="2893" s="1"/>
  <c r="A132" i="2893"/>
  <c r="D132" i="2893" s="1"/>
  <c r="A133" i="2893"/>
  <c r="D133" i="2893" s="1"/>
  <c r="A134" i="2893"/>
  <c r="D134" i="2893" s="1"/>
  <c r="A135" i="2893"/>
  <c r="D135" i="2893" s="1"/>
  <c r="A136" i="2893"/>
  <c r="D136" i="2893" s="1"/>
  <c r="A137" i="2893"/>
  <c r="D137" i="2893" s="1"/>
  <c r="A138" i="2893"/>
  <c r="D138" i="2893" s="1"/>
  <c r="A139" i="2893"/>
  <c r="D139" i="2893" s="1"/>
  <c r="A140" i="2893"/>
  <c r="D140" i="2893" s="1"/>
  <c r="A141" i="2893"/>
  <c r="D141" i="2893" s="1"/>
  <c r="A142" i="2893"/>
  <c r="D142" i="2893" s="1"/>
  <c r="A143" i="2893"/>
  <c r="D143" i="2893" s="1"/>
  <c r="A144" i="2893"/>
  <c r="D144" i="2893" s="1"/>
  <c r="A145" i="2893"/>
  <c r="D145" i="2893" s="1"/>
  <c r="A146" i="2893"/>
  <c r="D146" i="2893" s="1"/>
  <c r="A147" i="2893"/>
  <c r="D147" i="2893" s="1"/>
  <c r="A148" i="2893"/>
  <c r="D148" i="2893" s="1"/>
  <c r="A149" i="2893"/>
  <c r="D149" i="2893" s="1"/>
  <c r="A150" i="2893"/>
  <c r="D150" i="2893" s="1"/>
  <c r="A151" i="2893"/>
  <c r="D151" i="2893" s="1"/>
  <c r="A152" i="2893"/>
  <c r="D152" i="2893" s="1"/>
  <c r="A153" i="2893"/>
  <c r="D153" i="2893" s="1"/>
  <c r="A154" i="2893"/>
  <c r="D154" i="2893" s="1"/>
  <c r="A155" i="2893"/>
  <c r="D155" i="2893" s="1"/>
  <c r="A156" i="2893"/>
  <c r="D156" i="2893" s="1"/>
  <c r="A157" i="2893"/>
  <c r="D157" i="2893" s="1"/>
  <c r="A158" i="2893"/>
  <c r="D158" i="2893" s="1"/>
  <c r="A159" i="2893"/>
  <c r="D159" i="2893" s="1"/>
  <c r="A160" i="2893"/>
  <c r="D160" i="2893" s="1"/>
  <c r="A161" i="2893"/>
  <c r="D161" i="2893" s="1"/>
  <c r="A162" i="2893"/>
  <c r="D162" i="2893" s="1"/>
  <c r="A163" i="2893"/>
  <c r="D163" i="2893" s="1"/>
  <c r="A164" i="2893"/>
  <c r="D164" i="2893" s="1"/>
  <c r="A165" i="2893"/>
  <c r="D165" i="2893" s="1"/>
  <c r="A166" i="2893"/>
  <c r="D166" i="2893" s="1"/>
  <c r="A167" i="2893"/>
  <c r="D167" i="2893" s="1"/>
  <c r="A168" i="2893"/>
  <c r="D168" i="2893" s="1"/>
  <c r="A169" i="2893"/>
  <c r="D169" i="2893" s="1"/>
  <c r="A170" i="2893"/>
  <c r="D170" i="2893" s="1"/>
  <c r="A171" i="2893"/>
  <c r="D171" i="2893" s="1"/>
  <c r="A172" i="2893"/>
  <c r="D172" i="2893" s="1"/>
  <c r="A173" i="2893"/>
  <c r="D173" i="2893" s="1"/>
  <c r="A174" i="2893"/>
  <c r="D174" i="2893" s="1"/>
  <c r="A175" i="2893"/>
  <c r="D175" i="2893" s="1"/>
  <c r="A176" i="2893"/>
  <c r="D176" i="2893" s="1"/>
  <c r="A177" i="2893"/>
  <c r="D177" i="2893" s="1"/>
  <c r="A178" i="2893"/>
  <c r="D178" i="2893" s="1"/>
  <c r="A179" i="2893"/>
  <c r="D179" i="2893" s="1"/>
  <c r="A180" i="2893"/>
  <c r="D180" i="2893" s="1"/>
  <c r="A181" i="2893"/>
  <c r="D181" i="2893" s="1"/>
  <c r="A182" i="2893"/>
  <c r="D182" i="2893" s="1"/>
  <c r="A183" i="2893"/>
  <c r="D183" i="2893" s="1"/>
  <c r="A184" i="2893"/>
  <c r="D184" i="2893" s="1"/>
  <c r="A185" i="2893"/>
  <c r="D185" i="2893" s="1"/>
  <c r="A186" i="2893"/>
  <c r="D186" i="2893" s="1"/>
  <c r="A187" i="2893"/>
  <c r="D187" i="2893" s="1"/>
  <c r="A188" i="2893"/>
  <c r="D188" i="2893" s="1"/>
  <c r="A189" i="2893"/>
  <c r="D189" i="2893" s="1"/>
  <c r="A190" i="2893"/>
  <c r="D190" i="2893" s="1"/>
  <c r="A191" i="2893"/>
  <c r="D191" i="2893" s="1"/>
  <c r="A192" i="2893"/>
  <c r="D192" i="2893" s="1"/>
  <c r="A193" i="2893"/>
  <c r="D193" i="2893" s="1"/>
  <c r="A194" i="2893"/>
  <c r="D194" i="2893" s="1"/>
  <c r="A195" i="2893"/>
  <c r="D195" i="2893" s="1"/>
  <c r="A196" i="2893"/>
  <c r="D196" i="2893" s="1"/>
  <c r="A197" i="2893"/>
  <c r="D197" i="2893" s="1"/>
  <c r="A198" i="2893"/>
  <c r="D198" i="2893" s="1"/>
  <c r="A199" i="2893"/>
  <c r="D199" i="2893" s="1"/>
  <c r="A200" i="2893"/>
  <c r="D200" i="2893" s="1"/>
  <c r="A201" i="2893"/>
  <c r="D201" i="2893" s="1"/>
  <c r="A202" i="2893"/>
  <c r="D202" i="2893" s="1"/>
  <c r="A203" i="2893"/>
  <c r="D203" i="2893" s="1"/>
  <c r="A204" i="2893"/>
  <c r="D204" i="2893" s="1"/>
  <c r="A205" i="2893"/>
  <c r="D205" i="2893" s="1"/>
  <c r="A206" i="2893"/>
  <c r="D206" i="2893" s="1"/>
  <c r="A207" i="2893"/>
  <c r="D207" i="2893" s="1"/>
  <c r="A208" i="2893"/>
  <c r="D208" i="2893" s="1"/>
  <c r="A209" i="2893"/>
  <c r="D209" i="2893" s="1"/>
  <c r="A210" i="2893"/>
  <c r="D210" i="2893" s="1"/>
  <c r="A211" i="2893"/>
  <c r="D211" i="2893" s="1"/>
  <c r="A212" i="2893"/>
  <c r="D212" i="2893" s="1"/>
  <c r="A213" i="2893"/>
  <c r="D213" i="2893" s="1"/>
  <c r="A214" i="2893"/>
  <c r="D214" i="2893" s="1"/>
  <c r="A215" i="2893"/>
  <c r="D215" i="2893" s="1"/>
  <c r="A216" i="2893"/>
  <c r="D216" i="2893" s="1"/>
  <c r="A217" i="2893"/>
  <c r="D217" i="2893" s="1"/>
  <c r="A218" i="2893"/>
  <c r="D218" i="2893" s="1"/>
  <c r="A219" i="2893"/>
  <c r="D219" i="2893" s="1"/>
  <c r="A220" i="2893"/>
  <c r="D220" i="2893" s="1"/>
  <c r="A221" i="2893"/>
  <c r="D221" i="2893" s="1"/>
  <c r="A222" i="2893"/>
  <c r="D222" i="2893" s="1"/>
  <c r="A223" i="2893"/>
  <c r="D223" i="2893" s="1"/>
  <c r="A224" i="2893"/>
  <c r="D224" i="2893" s="1"/>
  <c r="A225" i="2893"/>
  <c r="D225" i="2893" s="1"/>
  <c r="A226" i="2893"/>
  <c r="D226" i="2893" s="1"/>
  <c r="A227" i="2893"/>
  <c r="D227" i="2893" s="1"/>
  <c r="A228" i="2893"/>
  <c r="D228" i="2893" s="1"/>
  <c r="A229" i="2893"/>
  <c r="D229" i="2893" s="1"/>
  <c r="A230" i="2893"/>
  <c r="D230" i="2893" s="1"/>
  <c r="A231" i="2893"/>
  <c r="D231" i="2893" s="1"/>
  <c r="A232" i="2893"/>
  <c r="D232" i="2893" s="1"/>
  <c r="A233" i="2893"/>
  <c r="D233" i="2893" s="1"/>
  <c r="A234" i="2893"/>
  <c r="D234" i="2893" s="1"/>
  <c r="A235" i="2893"/>
  <c r="D235" i="2893" s="1"/>
  <c r="A236" i="2893"/>
  <c r="D236" i="2893" s="1"/>
  <c r="A237" i="2893"/>
  <c r="D237" i="2893" s="1"/>
  <c r="A238" i="2893"/>
  <c r="D238" i="2893" s="1"/>
  <c r="A239" i="2893"/>
  <c r="D239" i="2893" s="1"/>
  <c r="A240" i="2893"/>
  <c r="D240" i="2893" s="1"/>
  <c r="A241" i="2893"/>
  <c r="D241" i="2893" s="1"/>
  <c r="A242" i="2893"/>
  <c r="D242" i="2893" s="1"/>
  <c r="A243" i="2893"/>
  <c r="D243" i="2893" s="1"/>
  <c r="A244" i="2893"/>
  <c r="D244" i="2893" s="1"/>
  <c r="A245" i="2893"/>
  <c r="D245" i="2893" s="1"/>
  <c r="A246" i="2893"/>
  <c r="D246" i="2893" s="1"/>
  <c r="A247" i="2893"/>
  <c r="D247" i="2893" s="1"/>
  <c r="A248" i="2893"/>
  <c r="D248" i="2893" s="1"/>
  <c r="A249" i="2893"/>
  <c r="D249" i="2893" s="1"/>
  <c r="A250" i="2893"/>
  <c r="D250" i="2893" s="1"/>
  <c r="A251" i="2893"/>
  <c r="D251" i="2893" s="1"/>
  <c r="A252" i="2893"/>
  <c r="D252" i="2893" s="1"/>
  <c r="A253" i="2893"/>
  <c r="D253" i="2893" s="1"/>
  <c r="A254" i="2893"/>
  <c r="D254" i="2893" s="1"/>
  <c r="A255" i="2893"/>
  <c r="D255" i="2893" s="1"/>
  <c r="A256" i="2893"/>
  <c r="D256" i="2893" s="1"/>
  <c r="A257" i="2893"/>
  <c r="D257" i="2893" s="1"/>
  <c r="A258" i="2893"/>
  <c r="D258" i="2893" s="1"/>
  <c r="A259" i="2893"/>
  <c r="D259" i="2893" s="1"/>
  <c r="A260" i="2893"/>
  <c r="D260" i="2893" s="1"/>
  <c r="A261" i="2893"/>
  <c r="D261" i="2893" s="1"/>
  <c r="A262" i="2893"/>
  <c r="D262" i="2893" s="1"/>
  <c r="A263" i="2893"/>
  <c r="D263" i="2893" s="1"/>
  <c r="A264" i="2893"/>
  <c r="D264" i="2893" s="1"/>
  <c r="A265" i="2893"/>
  <c r="D265" i="2893" s="1"/>
  <c r="A266" i="2893"/>
  <c r="D266" i="2893" s="1"/>
  <c r="A267" i="2893"/>
  <c r="D267" i="2893" s="1"/>
  <c r="A268" i="2893"/>
  <c r="D268" i="2893" s="1"/>
  <c r="A269" i="2893"/>
  <c r="D269" i="2893" s="1"/>
  <c r="A270" i="2893"/>
  <c r="D270" i="2893" s="1"/>
  <c r="A271" i="2893"/>
  <c r="D271" i="2893" s="1"/>
  <c r="A272" i="2893"/>
  <c r="D272" i="2893" s="1"/>
  <c r="A273" i="2893"/>
  <c r="D273" i="2893" s="1"/>
  <c r="A274" i="2893"/>
  <c r="D274" i="2893" s="1"/>
  <c r="A275" i="2893"/>
  <c r="D275" i="2893" s="1"/>
  <c r="A276" i="2893"/>
  <c r="D276" i="2893" s="1"/>
  <c r="A277" i="2893"/>
  <c r="D277" i="2893" s="1"/>
  <c r="A278" i="2893"/>
  <c r="D278" i="2893" s="1"/>
  <c r="A279" i="2893"/>
  <c r="D279" i="2893" s="1"/>
  <c r="A280" i="2893"/>
  <c r="D280" i="2893" s="1"/>
  <c r="A281" i="2893"/>
  <c r="D281" i="2893" s="1"/>
  <c r="A282" i="2893"/>
  <c r="D282" i="2893" s="1"/>
  <c r="A283" i="2893"/>
  <c r="D283" i="2893" s="1"/>
  <c r="A284" i="2893"/>
  <c r="D284" i="2893" s="1"/>
  <c r="A285" i="2893"/>
  <c r="D285" i="2893" s="1"/>
  <c r="A286" i="2893"/>
  <c r="D286" i="2893" s="1"/>
  <c r="A287" i="2893"/>
  <c r="D287" i="2893" s="1"/>
  <c r="A288" i="2893"/>
  <c r="D288" i="2893" s="1"/>
  <c r="A289" i="2893"/>
  <c r="D289" i="2893" s="1"/>
  <c r="A290" i="2893"/>
  <c r="D290" i="2893" s="1"/>
  <c r="A291" i="2893"/>
  <c r="D291" i="2893" s="1"/>
  <c r="A292" i="2893"/>
  <c r="D292" i="2893" s="1"/>
  <c r="A293" i="2893"/>
  <c r="D293" i="2893" s="1"/>
  <c r="A294" i="2893"/>
  <c r="D294" i="2893" s="1"/>
  <c r="A295" i="2893"/>
  <c r="D295" i="2893" s="1"/>
  <c r="A296" i="2893"/>
  <c r="D296" i="2893" s="1"/>
  <c r="A297" i="2893"/>
  <c r="D297" i="2893" s="1"/>
  <c r="A298" i="2893"/>
  <c r="D298" i="2893" s="1"/>
  <c r="A299" i="2893"/>
  <c r="D299" i="2893" s="1"/>
  <c r="A300" i="2893"/>
  <c r="D300" i="2893" s="1"/>
  <c r="A301" i="2893"/>
  <c r="D301" i="2893" s="1"/>
  <c r="A302" i="2893"/>
  <c r="D302" i="2893" s="1"/>
  <c r="A303" i="2893"/>
  <c r="D303" i="2893" s="1"/>
  <c r="A304" i="2893"/>
  <c r="D304" i="2893" s="1"/>
  <c r="A305" i="2893"/>
  <c r="D305" i="2893" s="1"/>
  <c r="A306" i="2893"/>
  <c r="D306" i="2893" s="1"/>
  <c r="A307" i="2893"/>
  <c r="D307" i="2893" s="1"/>
  <c r="A308" i="2893"/>
  <c r="D308" i="2893" s="1"/>
  <c r="A309" i="2893"/>
  <c r="D309" i="2893" s="1"/>
  <c r="A310" i="2893"/>
  <c r="D310" i="2893" s="1"/>
  <c r="A311" i="2893"/>
  <c r="D311" i="2893" s="1"/>
  <c r="A312" i="2893"/>
  <c r="D312" i="2893" s="1"/>
  <c r="A313" i="2893"/>
  <c r="D313" i="2893" s="1"/>
  <c r="A314" i="2893"/>
  <c r="D314" i="2893" s="1"/>
  <c r="A315" i="2893"/>
  <c r="D315" i="2893" s="1"/>
  <c r="A316" i="2893"/>
  <c r="D316" i="2893" s="1"/>
  <c r="A317" i="2893"/>
  <c r="D317" i="2893" s="1"/>
  <c r="A318" i="2893"/>
  <c r="D318" i="2893" s="1"/>
  <c r="A319" i="2893"/>
  <c r="D319" i="2893" s="1"/>
  <c r="A320" i="2893"/>
  <c r="D320" i="2893" s="1"/>
  <c r="A321" i="2893"/>
  <c r="D321" i="2893" s="1"/>
  <c r="A322" i="2893"/>
  <c r="D322" i="2893" s="1"/>
  <c r="A323" i="2893"/>
  <c r="D323" i="2893" s="1"/>
  <c r="A324" i="2893"/>
  <c r="D324" i="2893" s="1"/>
  <c r="A325" i="2893"/>
  <c r="D325" i="2893" s="1"/>
  <c r="A326" i="2893"/>
  <c r="D326" i="2893" s="1"/>
  <c r="A327" i="2893"/>
  <c r="D327" i="2893" s="1"/>
  <c r="A328" i="2893"/>
  <c r="D328" i="2893" s="1"/>
  <c r="A329" i="2893"/>
  <c r="D329" i="2893" s="1"/>
  <c r="A330" i="2893"/>
  <c r="D330" i="2893" s="1"/>
  <c r="A331" i="2893"/>
  <c r="D331" i="2893" s="1"/>
  <c r="A332" i="2893"/>
  <c r="D332" i="2893" s="1"/>
  <c r="A333" i="2893"/>
  <c r="D333" i="2893" s="1"/>
  <c r="A334" i="2893"/>
  <c r="D334" i="2893" s="1"/>
  <c r="A335" i="2893"/>
  <c r="D335" i="2893" s="1"/>
  <c r="A336" i="2893"/>
  <c r="D336" i="2893" s="1"/>
  <c r="A337" i="2893"/>
  <c r="D337" i="2893" s="1"/>
  <c r="A338" i="2893"/>
  <c r="D338" i="2893" s="1"/>
  <c r="A339" i="2893"/>
  <c r="D339" i="2893" s="1"/>
  <c r="A340" i="2893"/>
  <c r="D340" i="2893" s="1"/>
  <c r="A341" i="2893"/>
  <c r="D341" i="2893" s="1"/>
  <c r="A342" i="2893"/>
  <c r="D342" i="2893" s="1"/>
  <c r="A343" i="2893"/>
  <c r="D343" i="2893" s="1"/>
  <c r="A344" i="2893"/>
  <c r="D344" i="2893" s="1"/>
  <c r="A345" i="2893"/>
  <c r="D345" i="2893" s="1"/>
  <c r="A346" i="2893"/>
  <c r="D346" i="2893" s="1"/>
  <c r="A347" i="2893"/>
  <c r="D347" i="2893" s="1"/>
  <c r="A348" i="2893"/>
  <c r="D348" i="2893" s="1"/>
  <c r="A349" i="2893"/>
  <c r="D349" i="2893" s="1"/>
  <c r="A350" i="2893"/>
  <c r="D350" i="2893" s="1"/>
  <c r="A351" i="2893"/>
  <c r="D351" i="2893" s="1"/>
  <c r="A352" i="2893"/>
  <c r="D352" i="2893" s="1"/>
  <c r="A353" i="2893"/>
  <c r="D353" i="2893" s="1"/>
  <c r="A354" i="2893"/>
  <c r="D354" i="2893" s="1"/>
  <c r="A355" i="2893"/>
  <c r="D355" i="2893" s="1"/>
  <c r="A356" i="2893"/>
  <c r="D356" i="2893" s="1"/>
  <c r="A357" i="2893"/>
  <c r="D357" i="2893" s="1"/>
  <c r="A358" i="2893"/>
  <c r="D358" i="2893" s="1"/>
  <c r="A359" i="2893"/>
  <c r="D359" i="2893" s="1"/>
  <c r="A360" i="2893"/>
  <c r="D360" i="2893" s="1"/>
  <c r="A361" i="2893"/>
  <c r="D361" i="2893" s="1"/>
  <c r="A362" i="2893"/>
  <c r="D362" i="2893" s="1"/>
  <c r="A363" i="2893"/>
  <c r="D363" i="2893" s="1"/>
  <c r="A364" i="2893"/>
  <c r="D364" i="2893" s="1"/>
  <c r="A365" i="2893"/>
  <c r="D365" i="2893" s="1"/>
  <c r="A366" i="2893"/>
  <c r="D366" i="2893" s="1"/>
  <c r="A367" i="2893"/>
  <c r="D367" i="2893" s="1"/>
  <c r="A368" i="2893"/>
  <c r="D368" i="2893" s="1"/>
  <c r="A369" i="2893"/>
  <c r="D369" i="2893" s="1"/>
  <c r="A370" i="2893"/>
  <c r="D370" i="2893" s="1"/>
  <c r="A371" i="2893"/>
  <c r="D371" i="2893" s="1"/>
  <c r="A372" i="2893"/>
  <c r="D372" i="2893" s="1"/>
  <c r="A373" i="2893"/>
  <c r="D373" i="2893" s="1"/>
  <c r="A374" i="2893"/>
  <c r="D374" i="2893" s="1"/>
  <c r="A375" i="2893"/>
  <c r="D375" i="2893" s="1"/>
  <c r="A376" i="2893"/>
  <c r="D376" i="2893" s="1"/>
  <c r="A377" i="2893"/>
  <c r="D377" i="2893" s="1"/>
  <c r="A378" i="2893"/>
  <c r="D378" i="2893" s="1"/>
  <c r="A379" i="2893"/>
  <c r="D379" i="2893" s="1"/>
  <c r="A380" i="2893"/>
  <c r="D380" i="2893" s="1"/>
  <c r="A381" i="2893"/>
  <c r="D381" i="2893" s="1"/>
  <c r="A382" i="2893"/>
  <c r="D382" i="2893" s="1"/>
  <c r="A383" i="2893"/>
  <c r="D383" i="2893" s="1"/>
  <c r="A384" i="2893"/>
  <c r="D384" i="2893" s="1"/>
  <c r="A385" i="2893"/>
  <c r="D385" i="2893" s="1"/>
  <c r="A386" i="2893"/>
  <c r="D386" i="2893" s="1"/>
  <c r="A387" i="2893"/>
  <c r="D387" i="2893" s="1"/>
  <c r="A388" i="2893"/>
  <c r="D388" i="2893" s="1"/>
  <c r="A389" i="2893"/>
  <c r="D389" i="2893" s="1"/>
  <c r="A390" i="2893"/>
  <c r="D390" i="2893" s="1"/>
  <c r="A391" i="2893"/>
  <c r="D391" i="2893" s="1"/>
  <c r="A392" i="2893"/>
  <c r="D392" i="2893" s="1"/>
  <c r="A393" i="2893"/>
  <c r="D393" i="2893" s="1"/>
  <c r="A394" i="2893"/>
  <c r="D394" i="2893" s="1"/>
  <c r="A395" i="2893"/>
  <c r="D395" i="2893" s="1"/>
  <c r="A396" i="2893"/>
  <c r="D396" i="2893" s="1"/>
  <c r="A397" i="2893"/>
  <c r="D397" i="2893" s="1"/>
  <c r="A398" i="2893"/>
  <c r="D398" i="2893" s="1"/>
  <c r="A399" i="2893"/>
  <c r="D399" i="2893" s="1"/>
  <c r="A400" i="2893"/>
  <c r="D400" i="2893" s="1"/>
  <c r="A401" i="2893"/>
  <c r="D401" i="2893" s="1"/>
  <c r="A402" i="2893"/>
  <c r="D402" i="2893" s="1"/>
  <c r="A403" i="2893"/>
  <c r="D403" i="2893" s="1"/>
  <c r="A404" i="2893"/>
  <c r="D404" i="2893" s="1"/>
  <c r="A405" i="2893"/>
  <c r="D405" i="2893" s="1"/>
  <c r="A406" i="2893"/>
  <c r="D406" i="2893" s="1"/>
  <c r="A407" i="2893"/>
  <c r="D407" i="2893" s="1"/>
  <c r="A408" i="2893"/>
  <c r="D408" i="2893" s="1"/>
  <c r="A409" i="2893"/>
  <c r="D409" i="2893" s="1"/>
  <c r="A410" i="2893"/>
  <c r="D410" i="2893" s="1"/>
  <c r="A411" i="2893"/>
  <c r="D411" i="2893" s="1"/>
  <c r="A412" i="2893"/>
  <c r="D412" i="2893" s="1"/>
  <c r="A413" i="2893"/>
  <c r="D413" i="2893" s="1"/>
  <c r="A414" i="2893"/>
  <c r="D414" i="2893" s="1"/>
  <c r="A415" i="2893"/>
  <c r="D415" i="2893" s="1"/>
  <c r="A416" i="2893"/>
  <c r="D416" i="2893" s="1"/>
  <c r="A417" i="2893"/>
  <c r="D417" i="2893" s="1"/>
  <c r="A418" i="2893"/>
  <c r="D418" i="2893" s="1"/>
  <c r="A419" i="2893"/>
  <c r="D419" i="2893" s="1"/>
  <c r="A420" i="2893"/>
  <c r="D420" i="2893" s="1"/>
  <c r="A421" i="2893"/>
  <c r="D421" i="2893" s="1"/>
  <c r="A422" i="2893"/>
  <c r="D422" i="2893" s="1"/>
  <c r="A423" i="2893"/>
  <c r="D423" i="2893" s="1"/>
  <c r="A424" i="2893"/>
  <c r="D424" i="2893" s="1"/>
  <c r="A425" i="2893"/>
  <c r="D425" i="2893" s="1"/>
  <c r="A426" i="2893"/>
  <c r="D426" i="2893" s="1"/>
  <c r="A427" i="2893"/>
  <c r="D427" i="2893" s="1"/>
  <c r="A428" i="2893"/>
  <c r="D428" i="2893" s="1"/>
  <c r="A429" i="2893"/>
  <c r="D429" i="2893" s="1"/>
  <c r="A430" i="2893"/>
  <c r="D430" i="2893" s="1"/>
  <c r="A431" i="2893"/>
  <c r="D431" i="2893" s="1"/>
  <c r="A432" i="2893"/>
  <c r="D432" i="2893" s="1"/>
  <c r="A433" i="2893"/>
  <c r="D433" i="2893" s="1"/>
  <c r="A434" i="2893"/>
  <c r="D434" i="2893" s="1"/>
  <c r="A435" i="2893"/>
  <c r="D435" i="2893" s="1"/>
  <c r="A436" i="2893"/>
  <c r="D436" i="2893" s="1"/>
  <c r="A437" i="2893"/>
  <c r="D437" i="2893" s="1"/>
  <c r="A438" i="2893"/>
  <c r="D438" i="2893" s="1"/>
  <c r="A439" i="2893"/>
  <c r="D439" i="2893" s="1"/>
  <c r="A440" i="2893"/>
  <c r="D440" i="2893" s="1"/>
  <c r="A441" i="2893"/>
  <c r="D441" i="2893" s="1"/>
  <c r="A442" i="2893"/>
  <c r="D442" i="2893" s="1"/>
  <c r="A443" i="2893"/>
  <c r="D443" i="2893" s="1"/>
  <c r="A444" i="2893"/>
  <c r="D444" i="2893" s="1"/>
  <c r="A445" i="2893"/>
  <c r="D445" i="2893" s="1"/>
  <c r="A446" i="2893"/>
  <c r="D446" i="2893" s="1"/>
  <c r="A447" i="2893"/>
  <c r="D447" i="2893" s="1"/>
  <c r="A448" i="2893"/>
  <c r="D448" i="2893" s="1"/>
  <c r="A449" i="2893"/>
  <c r="D449" i="2893" s="1"/>
  <c r="A450" i="2893"/>
  <c r="D450" i="2893" s="1"/>
  <c r="A451" i="2893"/>
  <c r="D451" i="2893" s="1"/>
  <c r="A452" i="2893"/>
  <c r="D452" i="2893" s="1"/>
  <c r="A453" i="2893"/>
  <c r="D453" i="2893" s="1"/>
  <c r="A454" i="2893"/>
  <c r="D454" i="2893" s="1"/>
  <c r="A455" i="2893"/>
  <c r="D455" i="2893" s="1"/>
  <c r="A456" i="2893"/>
  <c r="D456" i="2893" s="1"/>
  <c r="A457" i="2893"/>
  <c r="D457" i="2893" s="1"/>
  <c r="A458" i="2893"/>
  <c r="D458" i="2893" s="1"/>
  <c r="A459" i="2893"/>
  <c r="D459" i="2893" s="1"/>
  <c r="A460" i="2893"/>
  <c r="D460" i="2893" s="1"/>
  <c r="A461" i="2893"/>
  <c r="D461" i="2893" s="1"/>
  <c r="A462" i="2893"/>
  <c r="D462" i="2893" s="1"/>
  <c r="A463" i="2893"/>
  <c r="D463" i="2893" s="1"/>
  <c r="A464" i="2893"/>
  <c r="D464" i="2893" s="1"/>
  <c r="A465" i="2893"/>
  <c r="D465" i="2893" s="1"/>
  <c r="A466" i="2893"/>
  <c r="D466" i="2893" s="1"/>
  <c r="A467" i="2893"/>
  <c r="D467" i="2893" s="1"/>
  <c r="A468" i="2893"/>
  <c r="D468" i="2893" s="1"/>
  <c r="A469" i="2893"/>
  <c r="D469" i="2893" s="1"/>
  <c r="A470" i="2893"/>
  <c r="D470" i="2893" s="1"/>
  <c r="A471" i="2893"/>
  <c r="D471" i="2893" s="1"/>
  <c r="A472" i="2893"/>
  <c r="D472" i="2893" s="1"/>
  <c r="A473" i="2893"/>
  <c r="D473" i="2893" s="1"/>
  <c r="A474" i="2893"/>
  <c r="D474" i="2893" s="1"/>
  <c r="A475" i="2893"/>
  <c r="D475" i="2893" s="1"/>
  <c r="A476" i="2893"/>
  <c r="D476" i="2893" s="1"/>
  <c r="A477" i="2893"/>
  <c r="D477" i="2893" s="1"/>
  <c r="A478" i="2893"/>
  <c r="D478" i="2893" s="1"/>
  <c r="A479" i="2893"/>
  <c r="D479" i="2893" s="1"/>
  <c r="A480" i="2893"/>
  <c r="D480" i="2893" s="1"/>
  <c r="A481" i="2893"/>
  <c r="D481" i="2893" s="1"/>
  <c r="A482" i="2893"/>
  <c r="D482" i="2893" s="1"/>
  <c r="A483" i="2893"/>
  <c r="D483" i="2893" s="1"/>
  <c r="A484" i="2893"/>
  <c r="D484" i="2893" s="1"/>
  <c r="A485" i="2893"/>
  <c r="D485" i="2893" s="1"/>
  <c r="A486" i="2893"/>
  <c r="D486" i="2893" s="1"/>
  <c r="A487" i="2893"/>
  <c r="D487" i="2893" s="1"/>
  <c r="A488" i="2893"/>
  <c r="D488" i="2893" s="1"/>
  <c r="A489" i="2893"/>
  <c r="D489" i="2893" s="1"/>
  <c r="A490" i="2893"/>
  <c r="D490" i="2893" s="1"/>
  <c r="A491" i="2893"/>
  <c r="D491" i="2893" s="1"/>
  <c r="A492" i="2893"/>
  <c r="D492" i="2893" s="1"/>
  <c r="A493" i="2893"/>
  <c r="D493" i="2893" s="1"/>
  <c r="A494" i="2893"/>
  <c r="D494" i="2893" s="1"/>
  <c r="A495" i="2893"/>
  <c r="D495" i="2893" s="1"/>
  <c r="A496" i="2893"/>
  <c r="D496" i="2893" s="1"/>
  <c r="A497" i="2893"/>
  <c r="D497" i="2893" s="1"/>
  <c r="A498" i="2893"/>
  <c r="D498" i="2893" s="1"/>
  <c r="A499" i="2893"/>
  <c r="D499" i="2893" s="1"/>
  <c r="A500" i="2893"/>
  <c r="D500" i="2893" s="1"/>
  <c r="A501" i="2893"/>
  <c r="D501" i="2893" s="1"/>
  <c r="A502" i="2893"/>
  <c r="D502" i="2893" s="1"/>
  <c r="A503" i="2893"/>
  <c r="D503" i="2893" s="1"/>
  <c r="A504" i="2893"/>
  <c r="D504" i="2893" s="1"/>
  <c r="A505" i="2893"/>
  <c r="D505" i="2893" s="1"/>
  <c r="A506" i="2893"/>
  <c r="D506" i="2893" s="1"/>
  <c r="A507" i="2893"/>
  <c r="D507" i="2893" s="1"/>
  <c r="A508" i="2893"/>
  <c r="D508" i="2893" s="1"/>
  <c r="A509" i="2893"/>
  <c r="D509" i="2893" s="1"/>
  <c r="A510" i="2893"/>
  <c r="D510" i="2893" s="1"/>
  <c r="A511" i="2893"/>
  <c r="D511" i="2893" s="1"/>
  <c r="A512" i="2893"/>
  <c r="D512" i="2893" s="1"/>
  <c r="A513" i="2893"/>
  <c r="D513" i="2893" s="1"/>
  <c r="A514" i="2893"/>
  <c r="D514" i="2893" s="1"/>
  <c r="A515" i="2893"/>
  <c r="D515" i="2893" s="1"/>
  <c r="A516" i="2893"/>
  <c r="D516" i="2893" s="1"/>
  <c r="A517" i="2893"/>
  <c r="D517" i="2893" s="1"/>
  <c r="A518" i="2893"/>
  <c r="D518" i="2893" s="1"/>
  <c r="A519" i="2893"/>
  <c r="D519" i="2893" s="1"/>
  <c r="A520" i="2893"/>
  <c r="D520" i="2893" s="1"/>
  <c r="A521" i="2893"/>
  <c r="D521" i="2893" s="1"/>
  <c r="A522" i="2893"/>
  <c r="D522" i="2893" s="1"/>
  <c r="A523" i="2893"/>
  <c r="D523" i="2893" s="1"/>
  <c r="A524" i="2893"/>
  <c r="D524" i="2893" s="1"/>
  <c r="A525" i="2893"/>
  <c r="D525" i="2893" s="1"/>
  <c r="A526" i="2893"/>
  <c r="D526" i="2893" s="1"/>
  <c r="A527" i="2893"/>
  <c r="D527" i="2893" s="1"/>
  <c r="A528" i="2893"/>
  <c r="D528" i="2893" s="1"/>
  <c r="A529" i="2893"/>
  <c r="D529" i="2893" s="1"/>
  <c r="A530" i="2893"/>
  <c r="D530" i="2893" s="1"/>
  <c r="A531" i="2893"/>
  <c r="D531" i="2893" s="1"/>
  <c r="A532" i="2893"/>
  <c r="D532" i="2893" s="1"/>
  <c r="A533" i="2893"/>
  <c r="D533" i="2893" s="1"/>
  <c r="A534" i="2893"/>
  <c r="D534" i="2893" s="1"/>
  <c r="A535" i="2893"/>
  <c r="D535" i="2893" s="1"/>
  <c r="A536" i="2893"/>
  <c r="D536" i="2893" s="1"/>
  <c r="A537" i="2893"/>
  <c r="D537" i="2893" s="1"/>
  <c r="A538" i="2893"/>
  <c r="D538" i="2893" s="1"/>
  <c r="A539" i="2893"/>
  <c r="D539" i="2893" s="1"/>
  <c r="A540" i="2893"/>
  <c r="D540" i="2893" s="1"/>
  <c r="A541" i="2893"/>
  <c r="D541" i="2893" s="1"/>
  <c r="A542" i="2893"/>
  <c r="D542" i="2893" s="1"/>
  <c r="A543" i="2893"/>
  <c r="D543" i="2893" s="1"/>
  <c r="A544" i="2893"/>
  <c r="D544" i="2893" s="1"/>
  <c r="A545" i="2893"/>
  <c r="D545" i="2893" s="1"/>
  <c r="A546" i="2893"/>
  <c r="D546" i="2893" s="1"/>
  <c r="A547" i="2893"/>
  <c r="D547" i="2893" s="1"/>
  <c r="A548" i="2893"/>
  <c r="D548" i="2893" s="1"/>
  <c r="A549" i="2893"/>
  <c r="D549" i="2893" s="1"/>
  <c r="A550" i="2893"/>
  <c r="D550" i="2893" s="1"/>
  <c r="A551" i="2893"/>
  <c r="D551" i="2893" s="1"/>
  <c r="A552" i="2893"/>
  <c r="D552" i="2893" s="1"/>
  <c r="A553" i="2893"/>
  <c r="D553" i="2893" s="1"/>
  <c r="A554" i="2893"/>
  <c r="D554" i="2893" s="1"/>
  <c r="A555" i="2893"/>
  <c r="D555" i="2893" s="1"/>
  <c r="A556" i="2893"/>
  <c r="D556" i="2893" s="1"/>
  <c r="A557" i="2893"/>
  <c r="D557" i="2893" s="1"/>
  <c r="A558" i="2893"/>
  <c r="D558" i="2893" s="1"/>
  <c r="A559" i="2893"/>
  <c r="D559" i="2893" s="1"/>
  <c r="A560" i="2893"/>
  <c r="D560" i="2893" s="1"/>
  <c r="A561" i="2893"/>
  <c r="D561" i="2893" s="1"/>
  <c r="A562" i="2893"/>
  <c r="D562" i="2893" s="1"/>
  <c r="A563" i="2893"/>
  <c r="D563" i="2893" s="1"/>
  <c r="A564" i="2893"/>
  <c r="D564" i="2893" s="1"/>
  <c r="A565" i="2893"/>
  <c r="D565" i="2893" s="1"/>
  <c r="A566" i="2893"/>
  <c r="D566" i="2893" s="1"/>
  <c r="A567" i="2893"/>
  <c r="D567" i="2893" s="1"/>
  <c r="A568" i="2893"/>
  <c r="D568" i="2893" s="1"/>
  <c r="A569" i="2893"/>
  <c r="D569" i="2893" s="1"/>
  <c r="A570" i="2893"/>
  <c r="D570" i="2893" s="1"/>
  <c r="A571" i="2893"/>
  <c r="D571" i="2893" s="1"/>
  <c r="A572" i="2893"/>
  <c r="D572" i="2893" s="1"/>
  <c r="A573" i="2893"/>
  <c r="D573" i="2893" s="1"/>
  <c r="A574" i="2893"/>
  <c r="D574" i="2893" s="1"/>
  <c r="A575" i="2893"/>
  <c r="D575" i="2893" s="1"/>
  <c r="A576" i="2893"/>
  <c r="D576" i="2893" s="1"/>
  <c r="A577" i="2893"/>
  <c r="D577" i="2893" s="1"/>
  <c r="A578" i="2893"/>
  <c r="D578" i="2893" s="1"/>
  <c r="A579" i="2893"/>
  <c r="D579" i="2893" s="1"/>
  <c r="A580" i="2893"/>
  <c r="D580" i="2893" s="1"/>
  <c r="A581" i="2893"/>
  <c r="D581" i="2893" s="1"/>
  <c r="A582" i="2893"/>
  <c r="D582" i="2893" s="1"/>
  <c r="A583" i="2893"/>
  <c r="D583" i="2893" s="1"/>
  <c r="A584" i="2893"/>
  <c r="D584" i="2893" s="1"/>
  <c r="A585" i="2893"/>
  <c r="D585" i="2893" s="1"/>
  <c r="A586" i="2893"/>
  <c r="D586" i="2893" s="1"/>
  <c r="A587" i="2893"/>
  <c r="D587" i="2893" s="1"/>
  <c r="A588" i="2893"/>
  <c r="D588" i="2893" s="1"/>
  <c r="A589" i="2893"/>
  <c r="D589" i="2893" s="1"/>
  <c r="A590" i="2893"/>
  <c r="D590" i="2893" s="1"/>
  <c r="A591" i="2893"/>
  <c r="D591" i="2893" s="1"/>
  <c r="A592" i="2893"/>
  <c r="D592" i="2893" s="1"/>
  <c r="A593" i="2893"/>
  <c r="D593" i="2893" s="1"/>
  <c r="A594" i="2893"/>
  <c r="D594" i="2893" s="1"/>
  <c r="A595" i="2893"/>
  <c r="D595" i="2893" s="1"/>
  <c r="A596" i="2893"/>
  <c r="D596" i="2893" s="1"/>
  <c r="A597" i="2893"/>
  <c r="D597" i="2893" s="1"/>
  <c r="A598" i="2893"/>
  <c r="D598" i="2893" s="1"/>
  <c r="A599" i="2893"/>
  <c r="D599" i="2893" s="1"/>
  <c r="A600" i="2893"/>
  <c r="D600" i="2893" s="1"/>
  <c r="A601" i="2893"/>
  <c r="D601" i="2893" s="1"/>
  <c r="A602" i="2893"/>
  <c r="D602" i="2893" s="1"/>
  <c r="A603" i="2893"/>
  <c r="D603" i="2893" s="1"/>
  <c r="A604" i="2893"/>
  <c r="D604" i="2893" s="1"/>
  <c r="A605" i="2893"/>
  <c r="D605" i="2893" s="1"/>
  <c r="A606" i="2893"/>
  <c r="D606" i="2893" s="1"/>
  <c r="A607" i="2893"/>
  <c r="D607" i="2893" s="1"/>
  <c r="A608" i="2893"/>
  <c r="D608" i="2893" s="1"/>
  <c r="A609" i="2893"/>
  <c r="D609" i="2893" s="1"/>
  <c r="A610" i="2893"/>
  <c r="D610" i="2893" s="1"/>
  <c r="A611" i="2893"/>
  <c r="D611" i="2893" s="1"/>
  <c r="A612" i="2893"/>
  <c r="D612" i="2893" s="1"/>
  <c r="A613" i="2893"/>
  <c r="D613" i="2893" s="1"/>
  <c r="A614" i="2893"/>
  <c r="D614" i="2893" s="1"/>
  <c r="A615" i="2893"/>
  <c r="D615" i="2893" s="1"/>
  <c r="A616" i="2893"/>
  <c r="D616" i="2893" s="1"/>
  <c r="A617" i="2893"/>
  <c r="D617" i="2893" s="1"/>
  <c r="A618" i="2893"/>
  <c r="D618" i="2893" s="1"/>
  <c r="A619" i="2893"/>
  <c r="D619" i="2893" s="1"/>
  <c r="A620" i="2893"/>
  <c r="D620" i="2893" s="1"/>
  <c r="A621" i="2893"/>
  <c r="D621" i="2893" s="1"/>
  <c r="A622" i="2893"/>
  <c r="D622" i="2893" s="1"/>
  <c r="A623" i="2893"/>
  <c r="D623" i="2893" s="1"/>
  <c r="A624" i="2893"/>
  <c r="D624" i="2893" s="1"/>
  <c r="A625" i="2893"/>
  <c r="D625" i="2893" s="1"/>
  <c r="A626" i="2893"/>
  <c r="D626" i="2893" s="1"/>
  <c r="A627" i="2893"/>
  <c r="D627" i="2893" s="1"/>
  <c r="A628" i="2893"/>
  <c r="D628" i="2893" s="1"/>
  <c r="A629" i="2893"/>
  <c r="D629" i="2893" s="1"/>
  <c r="A630" i="2893"/>
  <c r="D630" i="2893" s="1"/>
  <c r="A631" i="2893"/>
  <c r="D631" i="2893" s="1"/>
  <c r="A632" i="2893"/>
  <c r="D632" i="2893" s="1"/>
  <c r="A633" i="2893"/>
  <c r="D633" i="2893" s="1"/>
  <c r="A634" i="2893"/>
  <c r="D634" i="2893" s="1"/>
  <c r="A635" i="2893"/>
  <c r="D635" i="2893" s="1"/>
  <c r="A636" i="2893"/>
  <c r="D636" i="2893" s="1"/>
  <c r="A637" i="2893"/>
  <c r="D637" i="2893" s="1"/>
  <c r="A638" i="2893"/>
  <c r="D638" i="2893" s="1"/>
  <c r="A639" i="2893"/>
  <c r="D639" i="2893" s="1"/>
  <c r="A640" i="2893"/>
  <c r="D640" i="2893" s="1"/>
  <c r="A641" i="2893"/>
  <c r="D641" i="2893" s="1"/>
  <c r="A642" i="2893"/>
  <c r="D642" i="2893" s="1"/>
  <c r="A643" i="2893"/>
  <c r="D643" i="2893" s="1"/>
  <c r="A644" i="2893"/>
  <c r="D644" i="2893" s="1"/>
  <c r="A645" i="2893"/>
  <c r="D645" i="2893" s="1"/>
  <c r="A646" i="2893"/>
  <c r="D646" i="2893" s="1"/>
  <c r="A647" i="2893"/>
  <c r="D647" i="2893" s="1"/>
  <c r="A648" i="2893"/>
  <c r="D648" i="2893" s="1"/>
  <c r="A649" i="2893"/>
  <c r="D649" i="2893" s="1"/>
  <c r="A650" i="2893"/>
  <c r="D650" i="2893" s="1"/>
  <c r="A651" i="2893"/>
  <c r="D651" i="2893" s="1"/>
  <c r="A652" i="2893"/>
  <c r="D652" i="2893" s="1"/>
  <c r="A653" i="2893"/>
  <c r="D653" i="2893" s="1"/>
  <c r="A654" i="2893"/>
  <c r="D654" i="2893" s="1"/>
  <c r="A655" i="2893"/>
  <c r="D655" i="2893" s="1"/>
  <c r="A656" i="2893"/>
  <c r="D656" i="2893" s="1"/>
  <c r="A657" i="2893"/>
  <c r="D657" i="2893" s="1"/>
  <c r="A658" i="2893"/>
  <c r="D658" i="2893" s="1"/>
  <c r="A659" i="2893"/>
  <c r="D659" i="2893" s="1"/>
  <c r="A660" i="2893"/>
  <c r="D660" i="2893" s="1"/>
  <c r="A661" i="2893"/>
  <c r="D661" i="2893" s="1"/>
  <c r="A662" i="2893"/>
  <c r="D662" i="2893" s="1"/>
  <c r="A663" i="2893"/>
  <c r="D663" i="2893" s="1"/>
  <c r="A664" i="2893"/>
  <c r="D664" i="2893" s="1"/>
  <c r="A665" i="2893"/>
  <c r="D665" i="2893" s="1"/>
  <c r="A666" i="2893"/>
  <c r="D666" i="2893" s="1"/>
  <c r="A667" i="2893"/>
  <c r="D667" i="2893" s="1"/>
  <c r="A668" i="2893"/>
  <c r="D668" i="2893" s="1"/>
  <c r="A669" i="2893"/>
  <c r="D669" i="2893" s="1"/>
  <c r="A670" i="2893"/>
  <c r="D670" i="2893" s="1"/>
  <c r="A671" i="2893"/>
  <c r="D671" i="2893" s="1"/>
  <c r="A672" i="2893"/>
  <c r="D672" i="2893" s="1"/>
  <c r="A673" i="2893"/>
  <c r="D673" i="2893" s="1"/>
  <c r="A674" i="2893"/>
  <c r="D674" i="2893" s="1"/>
  <c r="A675" i="2893"/>
  <c r="D675" i="2893" s="1"/>
  <c r="A676" i="2893"/>
  <c r="D676" i="2893" s="1"/>
  <c r="A677" i="2893"/>
  <c r="D677" i="2893" s="1"/>
  <c r="A678" i="2893"/>
  <c r="D678" i="2893" s="1"/>
  <c r="A679" i="2893"/>
  <c r="D679" i="2893" s="1"/>
  <c r="A680" i="2893"/>
  <c r="D680" i="2893" s="1"/>
  <c r="A681" i="2893"/>
  <c r="D681" i="2893" s="1"/>
  <c r="A682" i="2893"/>
  <c r="D682" i="2893" s="1"/>
  <c r="A683" i="2893"/>
  <c r="D683" i="2893" s="1"/>
  <c r="A684" i="2893"/>
  <c r="D684" i="2893" s="1"/>
  <c r="A685" i="2893"/>
  <c r="D685" i="2893" s="1"/>
  <c r="A686" i="2893"/>
  <c r="D686" i="2893" s="1"/>
  <c r="A687" i="2893"/>
  <c r="D687" i="2893" s="1"/>
  <c r="A688" i="2893"/>
  <c r="D688" i="2893" s="1"/>
  <c r="A689" i="2893"/>
  <c r="D689" i="2893" s="1"/>
  <c r="A690" i="2893"/>
  <c r="D690" i="2893" s="1"/>
  <c r="A691" i="2893"/>
  <c r="D691" i="2893" s="1"/>
  <c r="A692" i="2893"/>
  <c r="D692" i="2893" s="1"/>
  <c r="A693" i="2893"/>
  <c r="D693" i="2893" s="1"/>
  <c r="A694" i="2893"/>
  <c r="D694" i="2893" s="1"/>
  <c r="A695" i="2893"/>
  <c r="D695" i="2893" s="1"/>
  <c r="A696" i="2893"/>
  <c r="D696" i="2893" s="1"/>
  <c r="A697" i="2893"/>
  <c r="D697" i="2893" s="1"/>
  <c r="A698" i="2893"/>
  <c r="D698" i="2893" s="1"/>
  <c r="A699" i="2893"/>
  <c r="D699" i="2893" s="1"/>
  <c r="A700" i="2893"/>
  <c r="D700" i="2893" s="1"/>
  <c r="A701" i="2893"/>
  <c r="D701" i="2893" s="1"/>
  <c r="A702" i="2893"/>
  <c r="D702" i="2893" s="1"/>
  <c r="A703" i="2893"/>
  <c r="D703" i="2893" s="1"/>
  <c r="A704" i="2893"/>
  <c r="D704" i="2893" s="1"/>
  <c r="A705" i="2893"/>
  <c r="D705" i="2893" s="1"/>
  <c r="A706" i="2893"/>
  <c r="D706" i="2893" s="1"/>
  <c r="A707" i="2893"/>
  <c r="D707" i="2893" s="1"/>
  <c r="A708" i="2893"/>
  <c r="D708" i="2893" s="1"/>
  <c r="A709" i="2893"/>
  <c r="D709" i="2893" s="1"/>
  <c r="A710" i="2893"/>
  <c r="D710" i="2893" s="1"/>
  <c r="A711" i="2893"/>
  <c r="D711" i="2893" s="1"/>
  <c r="A712" i="2893"/>
  <c r="D712" i="2893" s="1"/>
  <c r="A713" i="2893"/>
  <c r="D713" i="2893" s="1"/>
  <c r="A714" i="2893"/>
  <c r="D714" i="2893" s="1"/>
  <c r="A715" i="2893"/>
  <c r="D715" i="2893" s="1"/>
  <c r="A716" i="2893"/>
  <c r="D716" i="2893" s="1"/>
  <c r="A717" i="2893"/>
  <c r="D717" i="2893" s="1"/>
  <c r="A718" i="2893"/>
  <c r="D718" i="2893" s="1"/>
  <c r="A719" i="2893"/>
  <c r="D719" i="2893" s="1"/>
  <c r="A720" i="2893"/>
  <c r="D720" i="2893" s="1"/>
  <c r="A721" i="2893"/>
  <c r="D721" i="2893" s="1"/>
  <c r="A722" i="2893"/>
  <c r="D722" i="2893" s="1"/>
  <c r="A723" i="2893"/>
  <c r="D723" i="2893" s="1"/>
  <c r="A724" i="2893"/>
  <c r="D724" i="2893" s="1"/>
  <c r="A725" i="2893"/>
  <c r="D725" i="2893" s="1"/>
  <c r="A726" i="2893"/>
  <c r="D726" i="2893" s="1"/>
  <c r="A727" i="2893"/>
  <c r="D727" i="2893" s="1"/>
  <c r="A728" i="2893"/>
  <c r="D728" i="2893" s="1"/>
  <c r="A729" i="2893"/>
  <c r="D729" i="2893" s="1"/>
  <c r="A730" i="2893"/>
  <c r="D730" i="2893" s="1"/>
  <c r="A731" i="2893"/>
  <c r="D731" i="2893" s="1"/>
  <c r="A732" i="2893"/>
  <c r="D732" i="2893" s="1"/>
  <c r="A733" i="2893"/>
  <c r="D733" i="2893" s="1"/>
  <c r="A734" i="2893"/>
  <c r="D734" i="2893" s="1"/>
  <c r="A735" i="2893"/>
  <c r="D735" i="2893" s="1"/>
  <c r="A736" i="2893"/>
  <c r="D736" i="2893" s="1"/>
  <c r="A737" i="2893"/>
  <c r="D737" i="2893" s="1"/>
  <c r="A738" i="2893"/>
  <c r="D738" i="2893" s="1"/>
  <c r="A739" i="2893"/>
  <c r="D739" i="2893" s="1"/>
  <c r="A740" i="2893"/>
  <c r="D740" i="2893" s="1"/>
  <c r="A741" i="2893"/>
  <c r="D741" i="2893" s="1"/>
  <c r="A742" i="2893"/>
  <c r="D742" i="2893" s="1"/>
  <c r="A743" i="2893"/>
  <c r="D743" i="2893" s="1"/>
  <c r="A744" i="2893"/>
  <c r="D744" i="2893" s="1"/>
  <c r="A745" i="2893"/>
  <c r="D745" i="2893" s="1"/>
  <c r="A746" i="2893"/>
  <c r="D746" i="2893" s="1"/>
  <c r="A747" i="2893"/>
  <c r="D747" i="2893" s="1"/>
  <c r="A748" i="2893"/>
  <c r="D748" i="2893" s="1"/>
  <c r="A749" i="2893"/>
  <c r="D749" i="2893" s="1"/>
  <c r="A750" i="2893"/>
  <c r="D750" i="2893" s="1"/>
  <c r="A751" i="2893"/>
  <c r="D751" i="2893" s="1"/>
  <c r="A752" i="2893"/>
  <c r="D752" i="2893" s="1"/>
  <c r="A753" i="2893"/>
  <c r="D753" i="2893" s="1"/>
  <c r="A754" i="2893"/>
  <c r="D754" i="2893" s="1"/>
  <c r="A755" i="2893"/>
  <c r="D755" i="2893" s="1"/>
  <c r="A756" i="2893"/>
  <c r="D756" i="2893" s="1"/>
  <c r="A757" i="2893"/>
  <c r="D757" i="2893" s="1"/>
  <c r="A758" i="2893"/>
  <c r="D758" i="2893" s="1"/>
  <c r="A759" i="2893"/>
  <c r="D759" i="2893" s="1"/>
  <c r="A760" i="2893"/>
  <c r="D760" i="2893" s="1"/>
  <c r="A761" i="2893"/>
  <c r="D761" i="2893" s="1"/>
  <c r="A762" i="2893"/>
  <c r="D762" i="2893" s="1"/>
  <c r="A763" i="2893"/>
  <c r="D763" i="2893" s="1"/>
  <c r="A764" i="2893"/>
  <c r="D764" i="2893" s="1"/>
  <c r="A765" i="2893"/>
  <c r="D765" i="2893" s="1"/>
  <c r="A766" i="2893"/>
  <c r="D766" i="2893" s="1"/>
  <c r="A767" i="2893"/>
  <c r="D767" i="2893" s="1"/>
  <c r="A768" i="2893"/>
  <c r="D768" i="2893" s="1"/>
  <c r="A769" i="2893"/>
  <c r="D769" i="2893" s="1"/>
  <c r="A770" i="2893"/>
  <c r="D770" i="2893" s="1"/>
  <c r="A771" i="2893"/>
  <c r="D771" i="2893" s="1"/>
  <c r="A772" i="2893"/>
  <c r="D772" i="2893" s="1"/>
  <c r="A773" i="2893"/>
  <c r="D773" i="2893" s="1"/>
  <c r="A774" i="2893"/>
  <c r="D774" i="2893" s="1"/>
  <c r="A775" i="2893"/>
  <c r="D775" i="2893" s="1"/>
  <c r="A776" i="2893"/>
  <c r="D776" i="2893" s="1"/>
  <c r="A777" i="2893"/>
  <c r="D777" i="2893" s="1"/>
  <c r="A778" i="2893"/>
  <c r="D778" i="2893" s="1"/>
  <c r="A779" i="2893"/>
  <c r="D779" i="2893" s="1"/>
  <c r="A780" i="2893"/>
  <c r="D780" i="2893" s="1"/>
  <c r="A781" i="2893"/>
  <c r="D781" i="2893" s="1"/>
  <c r="A782" i="2893"/>
  <c r="D782" i="2893" s="1"/>
  <c r="A783" i="2893"/>
  <c r="D783" i="2893" s="1"/>
  <c r="A784" i="2893"/>
  <c r="D784" i="2893" s="1"/>
  <c r="A785" i="2893"/>
  <c r="D785" i="2893" s="1"/>
  <c r="A786" i="2893"/>
  <c r="D786" i="2893" s="1"/>
  <c r="A787" i="2893"/>
  <c r="D787" i="2893" s="1"/>
  <c r="A788" i="2893"/>
  <c r="D788" i="2893" s="1"/>
  <c r="A789" i="2893"/>
  <c r="D789" i="2893" s="1"/>
  <c r="A790" i="2893"/>
  <c r="D790" i="2893" s="1"/>
  <c r="A791" i="2893"/>
  <c r="D791" i="2893" s="1"/>
  <c r="A792" i="2893"/>
  <c r="D792" i="2893" s="1"/>
  <c r="A793" i="2893"/>
  <c r="D793" i="2893" s="1"/>
  <c r="A794" i="2893"/>
  <c r="D794" i="2893" s="1"/>
  <c r="A795" i="2893"/>
  <c r="D795" i="2893" s="1"/>
  <c r="A796" i="2893"/>
  <c r="D796" i="2893" s="1"/>
  <c r="A797" i="2893"/>
  <c r="D797" i="2893" s="1"/>
  <c r="A798" i="2893"/>
  <c r="D798" i="2893" s="1"/>
  <c r="A799" i="2893"/>
  <c r="D799" i="2893" s="1"/>
  <c r="A800" i="2893"/>
  <c r="D800" i="2893" s="1"/>
  <c r="A801" i="2893"/>
  <c r="D801" i="2893" s="1"/>
  <c r="A802" i="2893"/>
  <c r="D802" i="2893" s="1"/>
  <c r="A803" i="2893"/>
  <c r="D803" i="2893" s="1"/>
  <c r="A804" i="2893"/>
  <c r="D804" i="2893" s="1"/>
  <c r="A805" i="2893"/>
  <c r="D805" i="2893" s="1"/>
  <c r="A806" i="2893"/>
  <c r="D806" i="2893" s="1"/>
  <c r="A807" i="2893"/>
  <c r="D807" i="2893" s="1"/>
  <c r="A808" i="2893"/>
  <c r="D808" i="2893" s="1"/>
  <c r="A809" i="2893"/>
  <c r="D809" i="2893" s="1"/>
  <c r="A810" i="2893"/>
  <c r="D810" i="2893" s="1"/>
  <c r="A811" i="2893"/>
  <c r="D811" i="2893" s="1"/>
  <c r="A812" i="2893"/>
  <c r="D812" i="2893" s="1"/>
  <c r="A813" i="2893"/>
  <c r="D813" i="2893" s="1"/>
  <c r="A814" i="2893"/>
  <c r="D814" i="2893" s="1"/>
  <c r="A815" i="2893"/>
  <c r="D815" i="2893" s="1"/>
  <c r="A816" i="2893"/>
  <c r="D816" i="2893" s="1"/>
  <c r="A817" i="2893"/>
  <c r="D817" i="2893" s="1"/>
  <c r="A818" i="2893"/>
  <c r="D818" i="2893" s="1"/>
  <c r="A819" i="2893"/>
  <c r="D819" i="2893" s="1"/>
  <c r="A820" i="2893"/>
  <c r="D820" i="2893" s="1"/>
  <c r="A821" i="2893"/>
  <c r="D821" i="2893" s="1"/>
  <c r="A822" i="2893"/>
  <c r="D822" i="2893" s="1"/>
  <c r="A823" i="2893"/>
  <c r="D823" i="2893" s="1"/>
  <c r="A824" i="2893"/>
  <c r="D824" i="2893" s="1"/>
  <c r="A825" i="2893"/>
  <c r="D825" i="2893" s="1"/>
  <c r="A826" i="2893"/>
  <c r="D826" i="2893" s="1"/>
  <c r="A827" i="2893"/>
  <c r="D827" i="2893" s="1"/>
  <c r="A828" i="2893"/>
  <c r="D828" i="2893" s="1"/>
  <c r="A829" i="2893"/>
  <c r="D829" i="2893" s="1"/>
  <c r="A830" i="2893"/>
  <c r="D830" i="2893" s="1"/>
  <c r="A831" i="2893"/>
  <c r="D831" i="2893" s="1"/>
  <c r="A832" i="2893"/>
  <c r="D832" i="2893" s="1"/>
  <c r="A833" i="2893"/>
  <c r="D833" i="2893" s="1"/>
  <c r="A834" i="2893"/>
  <c r="D834" i="2893" s="1"/>
  <c r="A835" i="2893"/>
  <c r="D835" i="2893" s="1"/>
  <c r="A836" i="2893"/>
  <c r="D836" i="2893" s="1"/>
  <c r="A837" i="2893"/>
  <c r="D837" i="2893" s="1"/>
  <c r="A838" i="2893"/>
  <c r="D838" i="2893" s="1"/>
  <c r="A839" i="2893"/>
  <c r="D839" i="2893" s="1"/>
  <c r="A840" i="2893"/>
  <c r="D840" i="2893" s="1"/>
  <c r="A841" i="2893"/>
  <c r="D841" i="2893" s="1"/>
  <c r="A842" i="2893"/>
  <c r="D842" i="2893" s="1"/>
  <c r="A843" i="2893"/>
  <c r="D843" i="2893" s="1"/>
  <c r="A844" i="2893"/>
  <c r="D844" i="2893" s="1"/>
  <c r="A845" i="2893"/>
  <c r="D845" i="2893" s="1"/>
  <c r="A846" i="2893"/>
  <c r="D846" i="2893" s="1"/>
  <c r="A847" i="2893"/>
  <c r="D847" i="2893" s="1"/>
  <c r="A848" i="2893"/>
  <c r="D848" i="2893" s="1"/>
  <c r="C5" i="2893"/>
  <c r="B5" i="2893"/>
  <c r="A5" i="2893"/>
  <c r="D5" i="2893" s="1"/>
  <c r="AD15" i="2890"/>
  <c r="AD20" i="2890"/>
  <c r="AD21" i="2890"/>
  <c r="AD27" i="2890"/>
  <c r="AD39" i="2890"/>
  <c r="AD87" i="2890"/>
  <c r="AD99" i="2890"/>
  <c r="AD111" i="2890"/>
  <c r="AD116" i="2890"/>
  <c r="AD117" i="2890"/>
  <c r="AC7" i="2890"/>
  <c r="AC8" i="2890"/>
  <c r="AC9" i="2890"/>
  <c r="AC10" i="2890"/>
  <c r="AC11" i="2890"/>
  <c r="AC12" i="2890"/>
  <c r="AC13" i="2890"/>
  <c r="AC14" i="2890"/>
  <c r="AC15" i="2890"/>
  <c r="AC16" i="2890"/>
  <c r="AC17" i="2890"/>
  <c r="AC18" i="2890"/>
  <c r="AC19" i="2890"/>
  <c r="AC20" i="2890"/>
  <c r="AC21" i="2890"/>
  <c r="AC22" i="2890"/>
  <c r="AC23" i="2890"/>
  <c r="AC24" i="2890"/>
  <c r="AC25" i="2890"/>
  <c r="AC26" i="2890"/>
  <c r="AD26" i="2890" s="1"/>
  <c r="AC27" i="2890"/>
  <c r="AC28" i="2890"/>
  <c r="AC29" i="2890"/>
  <c r="AC30" i="2890"/>
  <c r="AC31" i="2890"/>
  <c r="AC32" i="2890"/>
  <c r="AC33" i="2890"/>
  <c r="AC34" i="2890"/>
  <c r="AC35" i="2890"/>
  <c r="AC36" i="2890"/>
  <c r="AC37" i="2890"/>
  <c r="AC38" i="2890"/>
  <c r="AD38" i="2890" s="1"/>
  <c r="AC39" i="2890"/>
  <c r="AC40" i="2890"/>
  <c r="AC41" i="2890"/>
  <c r="AC42" i="2890"/>
  <c r="AC43" i="2890"/>
  <c r="AC44" i="2890"/>
  <c r="AC45" i="2890"/>
  <c r="AC46" i="2890"/>
  <c r="AC47" i="2890"/>
  <c r="AC48" i="2890"/>
  <c r="AC49" i="2890"/>
  <c r="AC50" i="2890"/>
  <c r="AC51" i="2890"/>
  <c r="AC52" i="2890"/>
  <c r="AC53" i="2890"/>
  <c r="AC54" i="2890"/>
  <c r="AC55" i="2890"/>
  <c r="AC56" i="2890"/>
  <c r="AD56" i="2890" s="1"/>
  <c r="AC57" i="2890"/>
  <c r="AD57" i="2890" s="1"/>
  <c r="AC58" i="2890"/>
  <c r="AC59" i="2890"/>
  <c r="AC60" i="2890"/>
  <c r="AC61" i="2890"/>
  <c r="AC62" i="2890"/>
  <c r="AD62" i="2890" s="1"/>
  <c r="AC63" i="2890"/>
  <c r="AD63" i="2890" s="1"/>
  <c r="AC64" i="2890"/>
  <c r="AC65" i="2890"/>
  <c r="AC66" i="2890"/>
  <c r="AC67" i="2890"/>
  <c r="AC68" i="2890"/>
  <c r="AC69" i="2890"/>
  <c r="AC70" i="2890"/>
  <c r="AC71" i="2890"/>
  <c r="AC72" i="2890"/>
  <c r="AC73" i="2890"/>
  <c r="AC74" i="2890"/>
  <c r="AC75" i="2890"/>
  <c r="AC76" i="2890"/>
  <c r="AC77" i="2890"/>
  <c r="AC78" i="2890"/>
  <c r="AC79" i="2890"/>
  <c r="AC80" i="2890"/>
  <c r="AD80" i="2890" s="1"/>
  <c r="AC81" i="2890"/>
  <c r="AD81" i="2890" s="1"/>
  <c r="AC82" i="2890"/>
  <c r="AC83" i="2890"/>
  <c r="AC84" i="2890"/>
  <c r="AC85" i="2890"/>
  <c r="AC86" i="2890"/>
  <c r="AD86" i="2890" s="1"/>
  <c r="AC87" i="2890"/>
  <c r="AC88" i="2890"/>
  <c r="AC89" i="2890"/>
  <c r="AC90" i="2890"/>
  <c r="AC91" i="2890"/>
  <c r="AC92" i="2890"/>
  <c r="AC93" i="2890"/>
  <c r="AC94" i="2890"/>
  <c r="AC95" i="2890"/>
  <c r="AC96" i="2890"/>
  <c r="AC97" i="2890"/>
  <c r="AC98" i="2890"/>
  <c r="AD98" i="2890" s="1"/>
  <c r="AC99" i="2890"/>
  <c r="AC100" i="2890"/>
  <c r="AC101" i="2890"/>
  <c r="AC102" i="2890"/>
  <c r="AC103" i="2890"/>
  <c r="AC104" i="2890"/>
  <c r="AD104" i="2890" s="1"/>
  <c r="AC105" i="2890"/>
  <c r="AD105" i="2890" s="1"/>
  <c r="AC106" i="2890"/>
  <c r="AC107" i="2890"/>
  <c r="AC108" i="2890"/>
  <c r="AC109" i="2890"/>
  <c r="AC110" i="2890"/>
  <c r="AC111" i="2890"/>
  <c r="AC112" i="2890"/>
  <c r="AC113" i="2890"/>
  <c r="AC114" i="2890"/>
  <c r="AC115" i="2890"/>
  <c r="AC116" i="2890"/>
  <c r="AC117" i="2890"/>
  <c r="AC118" i="2890"/>
  <c r="AB7" i="2890"/>
  <c r="AD7" i="2890" s="1"/>
  <c r="AB8" i="2890"/>
  <c r="AB9" i="2890"/>
  <c r="AD9" i="2890" s="1"/>
  <c r="AB10" i="2890"/>
  <c r="AD10" i="2890" s="1"/>
  <c r="AB11" i="2890"/>
  <c r="AD11" i="2890" s="1"/>
  <c r="AB12" i="2890"/>
  <c r="AD12" i="2890" s="1"/>
  <c r="AB13" i="2890"/>
  <c r="AD13" i="2890" s="1"/>
  <c r="AB14" i="2890"/>
  <c r="AD14" i="2890" s="1"/>
  <c r="AB15" i="2890"/>
  <c r="AB16" i="2890"/>
  <c r="AB17" i="2890"/>
  <c r="AB18" i="2890"/>
  <c r="AB19" i="2890"/>
  <c r="AB20" i="2890"/>
  <c r="AB21" i="2890"/>
  <c r="AB22" i="2890"/>
  <c r="AB23" i="2890"/>
  <c r="AB24" i="2890"/>
  <c r="AB25" i="2890"/>
  <c r="AB26" i="2890"/>
  <c r="AB27" i="2890"/>
  <c r="AB28" i="2890"/>
  <c r="AD28" i="2890" s="1"/>
  <c r="AB29" i="2890"/>
  <c r="AD29" i="2890" s="1"/>
  <c r="AB30" i="2890"/>
  <c r="AD30" i="2890" s="1"/>
  <c r="AB31" i="2890"/>
  <c r="AD31" i="2890" s="1"/>
  <c r="AB32" i="2890"/>
  <c r="AD32" i="2890" s="1"/>
  <c r="AB33" i="2890"/>
  <c r="AD33" i="2890" s="1"/>
  <c r="AB34" i="2890"/>
  <c r="AD34" i="2890" s="1"/>
  <c r="AB35" i="2890"/>
  <c r="AD35" i="2890" s="1"/>
  <c r="AB36" i="2890"/>
  <c r="AB37" i="2890"/>
  <c r="AB38" i="2890"/>
  <c r="AB39" i="2890"/>
  <c r="AB40" i="2890"/>
  <c r="AB41" i="2890"/>
  <c r="AB42" i="2890"/>
  <c r="AB43" i="2890"/>
  <c r="AB44" i="2890"/>
  <c r="AD44" i="2890" s="1"/>
  <c r="AB45" i="2890"/>
  <c r="AD45" i="2890" s="1"/>
  <c r="AB46" i="2890"/>
  <c r="AB47" i="2890"/>
  <c r="AD47" i="2890" s="1"/>
  <c r="AB48" i="2890"/>
  <c r="AD48" i="2890" s="1"/>
  <c r="AB49" i="2890"/>
  <c r="AD49" i="2890" s="1"/>
  <c r="AB50" i="2890"/>
  <c r="AB51" i="2890"/>
  <c r="AD51" i="2890" s="1"/>
  <c r="AB52" i="2890"/>
  <c r="AD52" i="2890" s="1"/>
  <c r="AB53" i="2890"/>
  <c r="AD53" i="2890" s="1"/>
  <c r="AB54" i="2890"/>
  <c r="AD54" i="2890" s="1"/>
  <c r="AB55" i="2890"/>
  <c r="AD55" i="2890" s="1"/>
  <c r="AB56" i="2890"/>
  <c r="AB57" i="2890"/>
  <c r="AB58" i="2890"/>
  <c r="AB59" i="2890"/>
  <c r="AB60" i="2890"/>
  <c r="AB61" i="2890"/>
  <c r="AB62" i="2890"/>
  <c r="AB63" i="2890"/>
  <c r="AB64" i="2890"/>
  <c r="AB65" i="2890"/>
  <c r="AB66" i="2890"/>
  <c r="AB67" i="2890"/>
  <c r="AD67" i="2890" s="1"/>
  <c r="AB68" i="2890"/>
  <c r="AD68" i="2890" s="1"/>
  <c r="AB69" i="2890"/>
  <c r="AD69" i="2890" s="1"/>
  <c r="AB70" i="2890"/>
  <c r="AD70" i="2890" s="1"/>
  <c r="AB71" i="2890"/>
  <c r="AD71" i="2890" s="1"/>
  <c r="AB72" i="2890"/>
  <c r="AD72" i="2890" s="1"/>
  <c r="AB73" i="2890"/>
  <c r="AD73" i="2890" s="1"/>
  <c r="AB74" i="2890"/>
  <c r="AB75" i="2890"/>
  <c r="AD75" i="2890" s="1"/>
  <c r="AB76" i="2890"/>
  <c r="AB77" i="2890"/>
  <c r="AB78" i="2890"/>
  <c r="AB79" i="2890"/>
  <c r="AB80" i="2890"/>
  <c r="AB81" i="2890"/>
  <c r="AB82" i="2890"/>
  <c r="AB83" i="2890"/>
  <c r="AB84" i="2890"/>
  <c r="AB85" i="2890"/>
  <c r="AB86" i="2890"/>
  <c r="AB87" i="2890"/>
  <c r="AB88" i="2890"/>
  <c r="AD88" i="2890" s="1"/>
  <c r="AB89" i="2890"/>
  <c r="AD89" i="2890" s="1"/>
  <c r="AB90" i="2890"/>
  <c r="AD90" i="2890" s="1"/>
  <c r="AB91" i="2890"/>
  <c r="AD91" i="2890" s="1"/>
  <c r="AB92" i="2890"/>
  <c r="AD92" i="2890" s="1"/>
  <c r="AB93" i="2890"/>
  <c r="AD93" i="2890" s="1"/>
  <c r="AB94" i="2890"/>
  <c r="AD94" i="2890" s="1"/>
  <c r="AB95" i="2890"/>
  <c r="AD95" i="2890" s="1"/>
  <c r="AB96" i="2890"/>
  <c r="AB97" i="2890"/>
  <c r="AB98" i="2890"/>
  <c r="AB99" i="2890"/>
  <c r="AB100" i="2890"/>
  <c r="AB101" i="2890"/>
  <c r="AB102" i="2890"/>
  <c r="AB103" i="2890"/>
  <c r="AB104" i="2890"/>
  <c r="AB105" i="2890"/>
  <c r="AB106" i="2890"/>
  <c r="AB107" i="2890"/>
  <c r="AD107" i="2890" s="1"/>
  <c r="AB108" i="2890"/>
  <c r="AD108" i="2890" s="1"/>
  <c r="AB109" i="2890"/>
  <c r="AD109" i="2890" s="1"/>
  <c r="AB110" i="2890"/>
  <c r="AB111" i="2890"/>
  <c r="AB112" i="2890"/>
  <c r="AD112" i="2890" s="1"/>
  <c r="AB113" i="2890"/>
  <c r="AD113" i="2890" s="1"/>
  <c r="AB114" i="2890"/>
  <c r="AD114" i="2890" s="1"/>
  <c r="AB115" i="2890"/>
  <c r="AD115" i="2890" s="1"/>
  <c r="AB116" i="2890"/>
  <c r="AB117" i="2890"/>
  <c r="AB118" i="2890"/>
  <c r="AC6" i="2890"/>
  <c r="AB6" i="2890"/>
  <c r="AD6" i="2890" s="1"/>
  <c r="AE6" i="2890" s="1"/>
  <c r="F2" i="2890"/>
  <c r="C6" i="2890"/>
  <c r="C7" i="2890"/>
  <c r="C8" i="2890"/>
  <c r="C9" i="2890"/>
  <c r="C10" i="2890"/>
  <c r="C11" i="2890"/>
  <c r="C12" i="2890"/>
  <c r="C13" i="2890"/>
  <c r="C14" i="2890"/>
  <c r="C15" i="2890"/>
  <c r="C16" i="2890"/>
  <c r="C17" i="2890"/>
  <c r="C18" i="2890"/>
  <c r="C19" i="2890"/>
  <c r="C20" i="2890"/>
  <c r="C21" i="2890"/>
  <c r="C22" i="2890"/>
  <c r="C23" i="2890"/>
  <c r="C24" i="2890"/>
  <c r="C25" i="2890"/>
  <c r="C26" i="2890"/>
  <c r="C27" i="2890"/>
  <c r="C28" i="2890"/>
  <c r="C29" i="2890"/>
  <c r="C30" i="2890"/>
  <c r="C31" i="2890"/>
  <c r="C32" i="2890"/>
  <c r="C33" i="2890"/>
  <c r="C34" i="2890"/>
  <c r="C35" i="2890"/>
  <c r="C36" i="2890"/>
  <c r="C37" i="2890"/>
  <c r="C38" i="2890"/>
  <c r="C39" i="2890"/>
  <c r="C40" i="2890"/>
  <c r="C41" i="2890"/>
  <c r="C42" i="2890"/>
  <c r="C43" i="2890"/>
  <c r="C44" i="2890"/>
  <c r="C45" i="2890"/>
  <c r="C46" i="2890"/>
  <c r="C47" i="2890"/>
  <c r="C48" i="2890"/>
  <c r="C49" i="2890"/>
  <c r="C50" i="2890"/>
  <c r="C51" i="2890"/>
  <c r="C52" i="2890"/>
  <c r="C53" i="2890"/>
  <c r="C54" i="2890"/>
  <c r="C55" i="2890"/>
  <c r="C56" i="2890"/>
  <c r="C57" i="2890"/>
  <c r="C58" i="2890"/>
  <c r="C59" i="2890"/>
  <c r="C60" i="2890"/>
  <c r="C61" i="2890"/>
  <c r="C62" i="2890"/>
  <c r="C63" i="2890"/>
  <c r="C64" i="2890"/>
  <c r="C65" i="2890"/>
  <c r="C66" i="2890"/>
  <c r="C67" i="2890"/>
  <c r="C68" i="2890"/>
  <c r="C69" i="2890"/>
  <c r="C70" i="2890"/>
  <c r="C71" i="2890"/>
  <c r="C72" i="2890"/>
  <c r="C73" i="2890"/>
  <c r="C74" i="2890"/>
  <c r="C75" i="2890"/>
  <c r="C76" i="2890"/>
  <c r="C77" i="2890"/>
  <c r="C78" i="2890"/>
  <c r="C79" i="2890"/>
  <c r="C80" i="2890"/>
  <c r="C81" i="2890"/>
  <c r="C82" i="2890"/>
  <c r="C83" i="2890"/>
  <c r="C84" i="2890"/>
  <c r="C85" i="2890"/>
  <c r="C86" i="2890"/>
  <c r="C87" i="2890"/>
  <c r="C88" i="2890"/>
  <c r="C89" i="2890"/>
  <c r="C90" i="2890"/>
  <c r="C91" i="2890"/>
  <c r="C92" i="2890"/>
  <c r="C93" i="2890"/>
  <c r="C94" i="2890"/>
  <c r="C95" i="2890"/>
  <c r="C96" i="2890"/>
  <c r="C97" i="2890"/>
  <c r="C98" i="2890"/>
  <c r="C99" i="2890"/>
  <c r="C100" i="2890"/>
  <c r="C101" i="2890"/>
  <c r="C102" i="2890"/>
  <c r="C103" i="2890"/>
  <c r="C104" i="2890"/>
  <c r="C105" i="2890"/>
  <c r="C106" i="2890"/>
  <c r="C107" i="2890"/>
  <c r="C108" i="2890"/>
  <c r="C109" i="2890"/>
  <c r="C110" i="2890"/>
  <c r="C111" i="2890"/>
  <c r="C112" i="2890"/>
  <c r="C113" i="2890"/>
  <c r="C114" i="2890"/>
  <c r="C115" i="2890"/>
  <c r="C116" i="2890"/>
  <c r="C117" i="2890"/>
  <c r="C118" i="2890"/>
  <c r="C119" i="2890"/>
  <c r="C120" i="2890"/>
  <c r="C121" i="2890"/>
  <c r="C122" i="2890"/>
  <c r="C123" i="2890"/>
  <c r="C124" i="2890"/>
  <c r="C125" i="2890"/>
  <c r="C126" i="2890"/>
  <c r="C127" i="2890"/>
  <c r="C128" i="2890"/>
  <c r="C129" i="2890"/>
  <c r="C130" i="2890"/>
  <c r="C131" i="2890"/>
  <c r="C132" i="2890"/>
  <c r="C133" i="2890"/>
  <c r="C134" i="2890"/>
  <c r="C135" i="2890"/>
  <c r="C136" i="2890"/>
  <c r="C137" i="2890"/>
  <c r="C138" i="2890"/>
  <c r="C139" i="2890"/>
  <c r="C140" i="2890"/>
  <c r="C141" i="2890"/>
  <c r="C142" i="2890"/>
  <c r="C143" i="2890"/>
  <c r="C144" i="2890"/>
  <c r="C145" i="2890"/>
  <c r="C146" i="2890"/>
  <c r="C147" i="2890"/>
  <c r="C148" i="2890"/>
  <c r="C149" i="2890"/>
  <c r="C150" i="2890"/>
  <c r="C151" i="2890"/>
  <c r="C152" i="2890"/>
  <c r="C153" i="2890"/>
  <c r="C154" i="2890"/>
  <c r="C155" i="2890"/>
  <c r="C156" i="2890"/>
  <c r="C157" i="2890"/>
  <c r="C158" i="2890"/>
  <c r="C159" i="2890"/>
  <c r="C160" i="2890"/>
  <c r="C161" i="2890"/>
  <c r="C162" i="2890"/>
  <c r="C163" i="2890"/>
  <c r="C164" i="2890"/>
  <c r="C165" i="2890"/>
  <c r="C166" i="2890"/>
  <c r="C167" i="2890"/>
  <c r="C168" i="2890"/>
  <c r="C169" i="2890"/>
  <c r="C170" i="2890"/>
  <c r="C171" i="2890"/>
  <c r="C172" i="2890"/>
  <c r="C173" i="2890"/>
  <c r="C174" i="2890"/>
  <c r="C175" i="2890"/>
  <c r="C176" i="2890"/>
  <c r="C177" i="2890"/>
  <c r="C178" i="2890"/>
  <c r="C179" i="2890"/>
  <c r="C180" i="2890"/>
  <c r="C181" i="2890"/>
  <c r="C182" i="2890"/>
  <c r="C183" i="2890"/>
  <c r="C184" i="2890"/>
  <c r="C185" i="2890"/>
  <c r="C186" i="2890"/>
  <c r="C187" i="2890"/>
  <c r="C188" i="2890"/>
  <c r="C189" i="2890"/>
  <c r="C190" i="2890"/>
  <c r="C191" i="2890"/>
  <c r="C192" i="2890"/>
  <c r="C193" i="2890"/>
  <c r="C194" i="2890"/>
  <c r="C195" i="2890"/>
  <c r="C196" i="2890"/>
  <c r="C197" i="2890"/>
  <c r="C198" i="2890"/>
  <c r="C199" i="2890"/>
  <c r="C200" i="2890"/>
  <c r="C201" i="2890"/>
  <c r="C202" i="2890"/>
  <c r="C203" i="2890"/>
  <c r="C204" i="2890"/>
  <c r="C205" i="2890"/>
  <c r="C206" i="2890"/>
  <c r="C207" i="2890"/>
  <c r="C208" i="2890"/>
  <c r="C209" i="2890"/>
  <c r="C210" i="2890"/>
  <c r="C211" i="2890"/>
  <c r="C212" i="2890"/>
  <c r="C213" i="2890"/>
  <c r="C214" i="2890"/>
  <c r="C215" i="2890"/>
  <c r="C216" i="2890"/>
  <c r="C217" i="2890"/>
  <c r="C218" i="2890"/>
  <c r="C219" i="2890"/>
  <c r="C220" i="2890"/>
  <c r="C221" i="2890"/>
  <c r="C222" i="2890"/>
  <c r="C223" i="2890"/>
  <c r="C224" i="2890"/>
  <c r="C225" i="2890"/>
  <c r="C226" i="2890"/>
  <c r="C227" i="2890"/>
  <c r="C228" i="2890"/>
  <c r="C229" i="2890"/>
  <c r="C230" i="2890"/>
  <c r="C231" i="2890"/>
  <c r="C232" i="2890"/>
  <c r="C233" i="2890"/>
  <c r="C234" i="2890"/>
  <c r="C235" i="2890"/>
  <c r="C236" i="2890"/>
  <c r="C237" i="2890"/>
  <c r="C238" i="2890"/>
  <c r="C239" i="2890"/>
  <c r="C240" i="2890"/>
  <c r="C241" i="2890"/>
  <c r="C242" i="2890"/>
  <c r="C243" i="2890"/>
  <c r="C244" i="2890"/>
  <c r="C245" i="2890"/>
  <c r="C246" i="2890"/>
  <c r="C247" i="2890"/>
  <c r="C248" i="2890"/>
  <c r="C249" i="2890"/>
  <c r="C250" i="2890"/>
  <c r="C251" i="2890"/>
  <c r="C252" i="2890"/>
  <c r="C253" i="2890"/>
  <c r="C254" i="2890"/>
  <c r="C255" i="2890"/>
  <c r="C256" i="2890"/>
  <c r="C257" i="2890"/>
  <c r="C258" i="2890"/>
  <c r="C259" i="2890"/>
  <c r="C260" i="2890"/>
  <c r="C261" i="2890"/>
  <c r="C262" i="2890"/>
  <c r="C263" i="2890"/>
  <c r="C264" i="2890"/>
  <c r="C265" i="2890"/>
  <c r="C266" i="2890"/>
  <c r="C267" i="2890"/>
  <c r="C268" i="2890"/>
  <c r="C269" i="2890"/>
  <c r="C270" i="2890"/>
  <c r="C271" i="2890"/>
  <c r="C272" i="2890"/>
  <c r="C273" i="2890"/>
  <c r="C274" i="2890"/>
  <c r="C275" i="2890"/>
  <c r="C276" i="2890"/>
  <c r="C277" i="2890"/>
  <c r="C278" i="2890"/>
  <c r="C279" i="2890"/>
  <c r="C280" i="2890"/>
  <c r="C281" i="2890"/>
  <c r="C282" i="2890"/>
  <c r="C283" i="2890"/>
  <c r="C284" i="2890"/>
  <c r="C285" i="2890"/>
  <c r="C286" i="2890"/>
  <c r="C287" i="2890"/>
  <c r="C288" i="2890"/>
  <c r="C289" i="2890"/>
  <c r="C290" i="2890"/>
  <c r="C291" i="2890"/>
  <c r="C292" i="2890"/>
  <c r="C293" i="2890"/>
  <c r="C294" i="2890"/>
  <c r="C295" i="2890"/>
  <c r="C296" i="2890"/>
  <c r="C297" i="2890"/>
  <c r="C298" i="2890"/>
  <c r="C299" i="2890"/>
  <c r="C300" i="2890"/>
  <c r="C301" i="2890"/>
  <c r="C302" i="2890"/>
  <c r="C303" i="2890"/>
  <c r="C304" i="2890"/>
  <c r="C305" i="2890"/>
  <c r="C306" i="2890"/>
  <c r="C307" i="2890"/>
  <c r="C308" i="2890"/>
  <c r="C309" i="2890"/>
  <c r="C310" i="2890"/>
  <c r="C311" i="2890"/>
  <c r="C312" i="2890"/>
  <c r="C313" i="2890"/>
  <c r="C314" i="2890"/>
  <c r="C315" i="2890"/>
  <c r="C316" i="2890"/>
  <c r="C317" i="2890"/>
  <c r="C318" i="2890"/>
  <c r="C319" i="2890"/>
  <c r="C320" i="2890"/>
  <c r="C321" i="2890"/>
  <c r="C322" i="2890"/>
  <c r="C323" i="2890"/>
  <c r="C324" i="2890"/>
  <c r="C325" i="2890"/>
  <c r="C326" i="2890"/>
  <c r="C327" i="2890"/>
  <c r="C328" i="2890"/>
  <c r="C329" i="2890"/>
  <c r="C330" i="2890"/>
  <c r="C331" i="2890"/>
  <c r="C332" i="2890"/>
  <c r="C333" i="2890"/>
  <c r="C334" i="2890"/>
  <c r="C335" i="2890"/>
  <c r="C336" i="2890"/>
  <c r="C337" i="2890"/>
  <c r="C338" i="2890"/>
  <c r="C339" i="2890"/>
  <c r="C340" i="2890"/>
  <c r="C341" i="2890"/>
  <c r="C342" i="2890"/>
  <c r="C343" i="2890"/>
  <c r="C344" i="2890"/>
  <c r="C345" i="2890"/>
  <c r="C346" i="2890"/>
  <c r="C347" i="2890"/>
  <c r="C348" i="2890"/>
  <c r="C349" i="2890"/>
  <c r="C350" i="2890"/>
  <c r="C351" i="2890"/>
  <c r="C352" i="2890"/>
  <c r="C353" i="2890"/>
  <c r="C354" i="2890"/>
  <c r="C355" i="2890"/>
  <c r="C356" i="2890"/>
  <c r="C357" i="2890"/>
  <c r="C358" i="2890"/>
  <c r="C359" i="2890"/>
  <c r="C360" i="2890"/>
  <c r="C361" i="2890"/>
  <c r="C362" i="2890"/>
  <c r="C363" i="2890"/>
  <c r="C364" i="2890"/>
  <c r="C365" i="2890"/>
  <c r="C366" i="2890"/>
  <c r="C367" i="2890"/>
  <c r="C368" i="2890"/>
  <c r="C369" i="2890"/>
  <c r="C370" i="2890"/>
  <c r="C371" i="2890"/>
  <c r="C372" i="2890"/>
  <c r="C373" i="2890"/>
  <c r="C374" i="2890"/>
  <c r="C375" i="2890"/>
  <c r="C376" i="2890"/>
  <c r="C377" i="2890"/>
  <c r="C378" i="2890"/>
  <c r="C379" i="2890"/>
  <c r="C380" i="2890"/>
  <c r="C381" i="2890"/>
  <c r="C382" i="2890"/>
  <c r="C383" i="2890"/>
  <c r="C384" i="2890"/>
  <c r="C385" i="2890"/>
  <c r="C386" i="2890"/>
  <c r="C387" i="2890"/>
  <c r="C388" i="2890"/>
  <c r="C389" i="2890"/>
  <c r="C390" i="2890"/>
  <c r="C391" i="2890"/>
  <c r="C392" i="2890"/>
  <c r="C393" i="2890"/>
  <c r="C394" i="2890"/>
  <c r="C395" i="2890"/>
  <c r="C396" i="2890"/>
  <c r="C397" i="2890"/>
  <c r="C398" i="2890"/>
  <c r="C399" i="2890"/>
  <c r="C400" i="2890"/>
  <c r="C401" i="2890"/>
  <c r="C402" i="2890"/>
  <c r="C403" i="2890"/>
  <c r="C404" i="2890"/>
  <c r="C405" i="2890"/>
  <c r="C406" i="2890"/>
  <c r="C407" i="2890"/>
  <c r="C408" i="2890"/>
  <c r="C409" i="2890"/>
  <c r="C410" i="2890"/>
  <c r="C411" i="2890"/>
  <c r="C412" i="2890"/>
  <c r="C413" i="2890"/>
  <c r="C414" i="2890"/>
  <c r="C415" i="2890"/>
  <c r="C416" i="2890"/>
  <c r="C417" i="2890"/>
  <c r="C418" i="2890"/>
  <c r="C419" i="2890"/>
  <c r="C420" i="2890"/>
  <c r="C421" i="2890"/>
  <c r="C422" i="2890"/>
  <c r="C423" i="2890"/>
  <c r="C424" i="2890"/>
  <c r="C425" i="2890"/>
  <c r="C426" i="2890"/>
  <c r="C427" i="2890"/>
  <c r="C428" i="2890"/>
  <c r="C429" i="2890"/>
  <c r="C430" i="2890"/>
  <c r="C431" i="2890"/>
  <c r="C432" i="2890"/>
  <c r="C433" i="2890"/>
  <c r="C434" i="2890"/>
  <c r="C435" i="2890"/>
  <c r="C436" i="2890"/>
  <c r="C437" i="2890"/>
  <c r="C438" i="2890"/>
  <c r="C439" i="2890"/>
  <c r="C440" i="2890"/>
  <c r="C441" i="2890"/>
  <c r="C442" i="2890"/>
  <c r="C443" i="2890"/>
  <c r="C444" i="2890"/>
  <c r="C445" i="2890"/>
  <c r="C446" i="2890"/>
  <c r="C447" i="2890"/>
  <c r="C448" i="2890"/>
  <c r="C449" i="2890"/>
  <c r="C450" i="2890"/>
  <c r="C451" i="2890"/>
  <c r="C452" i="2890"/>
  <c r="C453" i="2890"/>
  <c r="C454" i="2890"/>
  <c r="C455" i="2890"/>
  <c r="C456" i="2890"/>
  <c r="C457" i="2890"/>
  <c r="C458" i="2890"/>
  <c r="C459" i="2890"/>
  <c r="C460" i="2890"/>
  <c r="C461" i="2890"/>
  <c r="C462" i="2890"/>
  <c r="C463" i="2890"/>
  <c r="C464" i="2890"/>
  <c r="C465" i="2890"/>
  <c r="C466" i="2890"/>
  <c r="C467" i="2890"/>
  <c r="C468" i="2890"/>
  <c r="C469" i="2890"/>
  <c r="C470" i="2890"/>
  <c r="C471" i="2890"/>
  <c r="C472" i="2890"/>
  <c r="C473" i="2890"/>
  <c r="C474" i="2890"/>
  <c r="C475" i="2890"/>
  <c r="C476" i="2890"/>
  <c r="C477" i="2890"/>
  <c r="C478" i="2890"/>
  <c r="C479" i="2890"/>
  <c r="C480" i="2890"/>
  <c r="C481" i="2890"/>
  <c r="C482" i="2890"/>
  <c r="C483" i="2890"/>
  <c r="C484" i="2890"/>
  <c r="C485" i="2890"/>
  <c r="C486" i="2890"/>
  <c r="C487" i="2890"/>
  <c r="C488" i="2890"/>
  <c r="C489" i="2890"/>
  <c r="C490" i="2890"/>
  <c r="C491" i="2890"/>
  <c r="C492" i="2890"/>
  <c r="C493" i="2890"/>
  <c r="C494" i="2890"/>
  <c r="C495" i="2890"/>
  <c r="C496" i="2890"/>
  <c r="C497" i="2890"/>
  <c r="C498" i="2890"/>
  <c r="C499" i="2890"/>
  <c r="C500" i="2890"/>
  <c r="C501" i="2890"/>
  <c r="C502" i="2890"/>
  <c r="C503" i="2890"/>
  <c r="C504" i="2890"/>
  <c r="C505" i="2890"/>
  <c r="C506" i="2890"/>
  <c r="C507" i="2890"/>
  <c r="C508" i="2890"/>
  <c r="C509" i="2890"/>
  <c r="C510" i="2890"/>
  <c r="C511" i="2890"/>
  <c r="C512" i="2890"/>
  <c r="C513" i="2890"/>
  <c r="C514" i="2890"/>
  <c r="C515" i="2890"/>
  <c r="C516" i="2890"/>
  <c r="C517" i="2890"/>
  <c r="C518" i="2890"/>
  <c r="C519" i="2890"/>
  <c r="C520" i="2890"/>
  <c r="C521" i="2890"/>
  <c r="C522" i="2890"/>
  <c r="C523" i="2890"/>
  <c r="C524" i="2890"/>
  <c r="C525" i="2890"/>
  <c r="C526" i="2890"/>
  <c r="C527" i="2890"/>
  <c r="C528" i="2890"/>
  <c r="C529" i="2890"/>
  <c r="C530" i="2890"/>
  <c r="C531" i="2890"/>
  <c r="C532" i="2890"/>
  <c r="C533" i="2890"/>
  <c r="C534" i="2890"/>
  <c r="C535" i="2890"/>
  <c r="C536" i="2890"/>
  <c r="C537" i="2890"/>
  <c r="C538" i="2890"/>
  <c r="C539" i="2890"/>
  <c r="C540" i="2890"/>
  <c r="C541" i="2890"/>
  <c r="C542" i="2890"/>
  <c r="C543" i="2890"/>
  <c r="C544" i="2890"/>
  <c r="C545" i="2890"/>
  <c r="C546" i="2890"/>
  <c r="C547" i="2890"/>
  <c r="C548" i="2890"/>
  <c r="C549" i="2890"/>
  <c r="C550" i="2890"/>
  <c r="C551" i="2890"/>
  <c r="C552" i="2890"/>
  <c r="C553" i="2890"/>
  <c r="C554" i="2890"/>
  <c r="C555" i="2890"/>
  <c r="C556" i="2890"/>
  <c r="C557" i="2890"/>
  <c r="C558" i="2890"/>
  <c r="C559" i="2890"/>
  <c r="C560" i="2890"/>
  <c r="C561" i="2890"/>
  <c r="C562" i="2890"/>
  <c r="C563" i="2890"/>
  <c r="C564" i="2890"/>
  <c r="C565" i="2890"/>
  <c r="C566" i="2890"/>
  <c r="C567" i="2890"/>
  <c r="C568" i="2890"/>
  <c r="C569" i="2890"/>
  <c r="C570" i="2890"/>
  <c r="C571" i="2890"/>
  <c r="C572" i="2890"/>
  <c r="C573" i="2890"/>
  <c r="C574" i="2890"/>
  <c r="C575" i="2890"/>
  <c r="C576" i="2890"/>
  <c r="C577" i="2890"/>
  <c r="C578" i="2890"/>
  <c r="C579" i="2890"/>
  <c r="C580" i="2890"/>
  <c r="C581" i="2890"/>
  <c r="C582" i="2890"/>
  <c r="C583" i="2890"/>
  <c r="C584" i="2890"/>
  <c r="C585" i="2890"/>
  <c r="C586" i="2890"/>
  <c r="C587" i="2890"/>
  <c r="C588" i="2890"/>
  <c r="C589" i="2890"/>
  <c r="C590" i="2890"/>
  <c r="C591" i="2890"/>
  <c r="C592" i="2890"/>
  <c r="C593" i="2890"/>
  <c r="C594" i="2890"/>
  <c r="C595" i="2890"/>
  <c r="C596" i="2890"/>
  <c r="C597" i="2890"/>
  <c r="C598" i="2890"/>
  <c r="C599" i="2890"/>
  <c r="C600" i="2890"/>
  <c r="C601" i="2890"/>
  <c r="C602" i="2890"/>
  <c r="C603" i="2890"/>
  <c r="C604" i="2890"/>
  <c r="C605" i="2890"/>
  <c r="C606" i="2890"/>
  <c r="C607" i="2890"/>
  <c r="C608" i="2890"/>
  <c r="C609" i="2890"/>
  <c r="C610" i="2890"/>
  <c r="C611" i="2890"/>
  <c r="C612" i="2890"/>
  <c r="C613" i="2890"/>
  <c r="C614" i="2890"/>
  <c r="C615" i="2890"/>
  <c r="C616" i="2890"/>
  <c r="C617" i="2890"/>
  <c r="C618" i="2890"/>
  <c r="C619" i="2890"/>
  <c r="C620" i="2890"/>
  <c r="C621" i="2890"/>
  <c r="C622" i="2890"/>
  <c r="C623" i="2890"/>
  <c r="C624" i="2890"/>
  <c r="C625" i="2890"/>
  <c r="C626" i="2890"/>
  <c r="C627" i="2890"/>
  <c r="C628" i="2890"/>
  <c r="C629" i="2890"/>
  <c r="C630" i="2890"/>
  <c r="C631" i="2890"/>
  <c r="C632" i="2890"/>
  <c r="C633" i="2890"/>
  <c r="C634" i="2890"/>
  <c r="C635" i="2890"/>
  <c r="C636" i="2890"/>
  <c r="C637" i="2890"/>
  <c r="C638" i="2890"/>
  <c r="C639" i="2890"/>
  <c r="C640" i="2890"/>
  <c r="C641" i="2890"/>
  <c r="C642" i="2890"/>
  <c r="C643" i="2890"/>
  <c r="C644" i="2890"/>
  <c r="C645" i="2890"/>
  <c r="C646" i="2890"/>
  <c r="C647" i="2890"/>
  <c r="C648" i="2890"/>
  <c r="C649" i="2890"/>
  <c r="C650" i="2890"/>
  <c r="C651" i="2890"/>
  <c r="C652" i="2890"/>
  <c r="C653" i="2890"/>
  <c r="C654" i="2890"/>
  <c r="C655" i="2890"/>
  <c r="C656" i="2890"/>
  <c r="C657" i="2890"/>
  <c r="C658" i="2890"/>
  <c r="C659" i="2890"/>
  <c r="C660" i="2890"/>
  <c r="C661" i="2890"/>
  <c r="C662" i="2890"/>
  <c r="C663" i="2890"/>
  <c r="C664" i="2890"/>
  <c r="C665" i="2890"/>
  <c r="C666" i="2890"/>
  <c r="C667" i="2890"/>
  <c r="C668" i="2890"/>
  <c r="C669" i="2890"/>
  <c r="C670" i="2890"/>
  <c r="C671" i="2890"/>
  <c r="C672" i="2890"/>
  <c r="C673" i="2890"/>
  <c r="C674" i="2890"/>
  <c r="C675" i="2890"/>
  <c r="C676" i="2890"/>
  <c r="C677" i="2890"/>
  <c r="C678" i="2890"/>
  <c r="C679" i="2890"/>
  <c r="C680" i="2890"/>
  <c r="C681" i="2890"/>
  <c r="C682" i="2890"/>
  <c r="C683" i="2890"/>
  <c r="C684" i="2890"/>
  <c r="C685" i="2890"/>
  <c r="C686" i="2890"/>
  <c r="C687" i="2890"/>
  <c r="C688" i="2890"/>
  <c r="C689" i="2890"/>
  <c r="C690" i="2890"/>
  <c r="C691" i="2890"/>
  <c r="C692" i="2890"/>
  <c r="C693" i="2890"/>
  <c r="C694" i="2890"/>
  <c r="C695" i="2890"/>
  <c r="C696" i="2890"/>
  <c r="C697" i="2890"/>
  <c r="C698" i="2890"/>
  <c r="C699" i="2890"/>
  <c r="C700" i="2890"/>
  <c r="C701" i="2890"/>
  <c r="C702" i="2890"/>
  <c r="C703" i="2890"/>
  <c r="C704" i="2890"/>
  <c r="C705" i="2890"/>
  <c r="C706" i="2890"/>
  <c r="C707" i="2890"/>
  <c r="C708" i="2890"/>
  <c r="C709" i="2890"/>
  <c r="C710" i="2890"/>
  <c r="C711" i="2890"/>
  <c r="C712" i="2890"/>
  <c r="C713" i="2890"/>
  <c r="C714" i="2890"/>
  <c r="C715" i="2890"/>
  <c r="C716" i="2890"/>
  <c r="C717" i="2890"/>
  <c r="C718" i="2890"/>
  <c r="C719" i="2890"/>
  <c r="C720" i="2890"/>
  <c r="C721" i="2890"/>
  <c r="C722" i="2890"/>
  <c r="C723" i="2890"/>
  <c r="C724" i="2890"/>
  <c r="C725" i="2890"/>
  <c r="C726" i="2890"/>
  <c r="C727" i="2890"/>
  <c r="C728" i="2890"/>
  <c r="C729" i="2890"/>
  <c r="C730" i="2890"/>
  <c r="C731" i="2890"/>
  <c r="C732" i="2890"/>
  <c r="C733" i="2890"/>
  <c r="C734" i="2890"/>
  <c r="C735" i="2890"/>
  <c r="C736" i="2890"/>
  <c r="C737" i="2890"/>
  <c r="C738" i="2890"/>
  <c r="C739" i="2890"/>
  <c r="C740" i="2890"/>
  <c r="C741" i="2890"/>
  <c r="C742" i="2890"/>
  <c r="C743" i="2890"/>
  <c r="C744" i="2890"/>
  <c r="C745" i="2890"/>
  <c r="C746" i="2890"/>
  <c r="C747" i="2890"/>
  <c r="C748" i="2890"/>
  <c r="C749" i="2890"/>
  <c r="C750" i="2890"/>
  <c r="C751" i="2890"/>
  <c r="C752" i="2890"/>
  <c r="C753" i="2890"/>
  <c r="C754" i="2890"/>
  <c r="C755" i="2890"/>
  <c r="B6" i="2890"/>
  <c r="B7" i="2890"/>
  <c r="B8" i="2890"/>
  <c r="B9" i="2890"/>
  <c r="B10" i="2890"/>
  <c r="B11" i="2890"/>
  <c r="B12" i="2890"/>
  <c r="B13" i="2890"/>
  <c r="B14" i="2890"/>
  <c r="B15" i="2890"/>
  <c r="B16" i="2890"/>
  <c r="B17" i="2890"/>
  <c r="B18" i="2890"/>
  <c r="B19" i="2890"/>
  <c r="B20" i="2890"/>
  <c r="B21" i="2890"/>
  <c r="B22" i="2890"/>
  <c r="B23" i="2890"/>
  <c r="B24" i="2890"/>
  <c r="B25" i="2890"/>
  <c r="B26" i="2890"/>
  <c r="B27" i="2890"/>
  <c r="B28" i="2890"/>
  <c r="B29" i="2890"/>
  <c r="B30" i="2890"/>
  <c r="B31" i="2890"/>
  <c r="B32" i="2890"/>
  <c r="B33" i="2890"/>
  <c r="B34" i="2890"/>
  <c r="B35" i="2890"/>
  <c r="B36" i="2890"/>
  <c r="B37" i="2890"/>
  <c r="B38" i="2890"/>
  <c r="B39" i="2890"/>
  <c r="B40" i="2890"/>
  <c r="B41" i="2890"/>
  <c r="B42" i="2890"/>
  <c r="B43" i="2890"/>
  <c r="B44" i="2890"/>
  <c r="B45" i="2890"/>
  <c r="B46" i="2890"/>
  <c r="B47" i="2890"/>
  <c r="B48" i="2890"/>
  <c r="B49" i="2890"/>
  <c r="B50" i="2890"/>
  <c r="B51" i="2890"/>
  <c r="B52" i="2890"/>
  <c r="B53" i="2890"/>
  <c r="B54" i="2890"/>
  <c r="B55" i="2890"/>
  <c r="B56" i="2890"/>
  <c r="B57" i="2890"/>
  <c r="B58" i="2890"/>
  <c r="B59" i="2890"/>
  <c r="B60" i="2890"/>
  <c r="B61" i="2890"/>
  <c r="B62" i="2890"/>
  <c r="B63" i="2890"/>
  <c r="B64" i="2890"/>
  <c r="B65" i="2890"/>
  <c r="B66" i="2890"/>
  <c r="B67" i="2890"/>
  <c r="B68" i="2890"/>
  <c r="B69" i="2890"/>
  <c r="B70" i="2890"/>
  <c r="B71" i="2890"/>
  <c r="B72" i="2890"/>
  <c r="B73" i="2890"/>
  <c r="B74" i="2890"/>
  <c r="B75" i="2890"/>
  <c r="B76" i="2890"/>
  <c r="B77" i="2890"/>
  <c r="B78" i="2890"/>
  <c r="B79" i="2890"/>
  <c r="B80" i="2890"/>
  <c r="B81" i="2890"/>
  <c r="B82" i="2890"/>
  <c r="B83" i="2890"/>
  <c r="B84" i="2890"/>
  <c r="B85" i="2890"/>
  <c r="B86" i="2890"/>
  <c r="B87" i="2890"/>
  <c r="B88" i="2890"/>
  <c r="B89" i="2890"/>
  <c r="B90" i="2890"/>
  <c r="B91" i="2890"/>
  <c r="B92" i="2890"/>
  <c r="B93" i="2890"/>
  <c r="B94" i="2890"/>
  <c r="B95" i="2890"/>
  <c r="B96" i="2890"/>
  <c r="B97" i="2890"/>
  <c r="B98" i="2890"/>
  <c r="B99" i="2890"/>
  <c r="B100" i="2890"/>
  <c r="B101" i="2890"/>
  <c r="B102" i="2890"/>
  <c r="B103" i="2890"/>
  <c r="B104" i="2890"/>
  <c r="B105" i="2890"/>
  <c r="B106" i="2890"/>
  <c r="B107" i="2890"/>
  <c r="B108" i="2890"/>
  <c r="B109" i="2890"/>
  <c r="B110" i="2890"/>
  <c r="B111" i="2890"/>
  <c r="B112" i="2890"/>
  <c r="B113" i="2890"/>
  <c r="B114" i="2890"/>
  <c r="B115" i="2890"/>
  <c r="B116" i="2890"/>
  <c r="B117" i="2890"/>
  <c r="B118" i="2890"/>
  <c r="B119" i="2890"/>
  <c r="B120" i="2890"/>
  <c r="B121" i="2890"/>
  <c r="B122" i="2890"/>
  <c r="B123" i="2890"/>
  <c r="B124" i="2890"/>
  <c r="B125" i="2890"/>
  <c r="B126" i="2890"/>
  <c r="B127" i="2890"/>
  <c r="B128" i="2890"/>
  <c r="B129" i="2890"/>
  <c r="B130" i="2890"/>
  <c r="B131" i="2890"/>
  <c r="B132" i="2890"/>
  <c r="B133" i="2890"/>
  <c r="B134" i="2890"/>
  <c r="B135" i="2890"/>
  <c r="B136" i="2890"/>
  <c r="B137" i="2890"/>
  <c r="B138" i="2890"/>
  <c r="B139" i="2890"/>
  <c r="B140" i="2890"/>
  <c r="B141" i="2890"/>
  <c r="B142" i="2890"/>
  <c r="B143" i="2890"/>
  <c r="B144" i="2890"/>
  <c r="B145" i="2890"/>
  <c r="B146" i="2890"/>
  <c r="B147" i="2890"/>
  <c r="B148" i="2890"/>
  <c r="B149" i="2890"/>
  <c r="B150" i="2890"/>
  <c r="B151" i="2890"/>
  <c r="B152" i="2890"/>
  <c r="B153" i="2890"/>
  <c r="B154" i="2890"/>
  <c r="B155" i="2890"/>
  <c r="B156" i="2890"/>
  <c r="B157" i="2890"/>
  <c r="B158" i="2890"/>
  <c r="B159" i="2890"/>
  <c r="B160" i="2890"/>
  <c r="B161" i="2890"/>
  <c r="B162" i="2890"/>
  <c r="B163" i="2890"/>
  <c r="B164" i="2890"/>
  <c r="B165" i="2890"/>
  <c r="B166" i="2890"/>
  <c r="B167" i="2890"/>
  <c r="B168" i="2890"/>
  <c r="B169" i="2890"/>
  <c r="B170" i="2890"/>
  <c r="B171" i="2890"/>
  <c r="B172" i="2890"/>
  <c r="B173" i="2890"/>
  <c r="B174" i="2890"/>
  <c r="B175" i="2890"/>
  <c r="B176" i="2890"/>
  <c r="B177" i="2890"/>
  <c r="B178" i="2890"/>
  <c r="B179" i="2890"/>
  <c r="B180" i="2890"/>
  <c r="B181" i="2890"/>
  <c r="B182" i="2890"/>
  <c r="B183" i="2890"/>
  <c r="B184" i="2890"/>
  <c r="B185" i="2890"/>
  <c r="B186" i="2890"/>
  <c r="B187" i="2890"/>
  <c r="B188" i="2890"/>
  <c r="B189" i="2890"/>
  <c r="B190" i="2890"/>
  <c r="B191" i="2890"/>
  <c r="B192" i="2890"/>
  <c r="B193" i="2890"/>
  <c r="B194" i="2890"/>
  <c r="B195" i="2890"/>
  <c r="B196" i="2890"/>
  <c r="B197" i="2890"/>
  <c r="B198" i="2890"/>
  <c r="B199" i="2890"/>
  <c r="B200" i="2890"/>
  <c r="B201" i="2890"/>
  <c r="B202" i="2890"/>
  <c r="B203" i="2890"/>
  <c r="B204" i="2890"/>
  <c r="B205" i="2890"/>
  <c r="B206" i="2890"/>
  <c r="B207" i="2890"/>
  <c r="B208" i="2890"/>
  <c r="B209" i="2890"/>
  <c r="B210" i="2890"/>
  <c r="B211" i="2890"/>
  <c r="B212" i="2890"/>
  <c r="B213" i="2890"/>
  <c r="B214" i="2890"/>
  <c r="B215" i="2890"/>
  <c r="B216" i="2890"/>
  <c r="B217" i="2890"/>
  <c r="B218" i="2890"/>
  <c r="B219" i="2890"/>
  <c r="B220" i="2890"/>
  <c r="B221" i="2890"/>
  <c r="B222" i="2890"/>
  <c r="B223" i="2890"/>
  <c r="B224" i="2890"/>
  <c r="B225" i="2890"/>
  <c r="B226" i="2890"/>
  <c r="B227" i="2890"/>
  <c r="B228" i="2890"/>
  <c r="B229" i="2890"/>
  <c r="B230" i="2890"/>
  <c r="B231" i="2890"/>
  <c r="B232" i="2890"/>
  <c r="B233" i="2890"/>
  <c r="B234" i="2890"/>
  <c r="B235" i="2890"/>
  <c r="B236" i="2890"/>
  <c r="B237" i="2890"/>
  <c r="B238" i="2890"/>
  <c r="B239" i="2890"/>
  <c r="B240" i="2890"/>
  <c r="B241" i="2890"/>
  <c r="B242" i="2890"/>
  <c r="B243" i="2890"/>
  <c r="B244" i="2890"/>
  <c r="B245" i="2890"/>
  <c r="B246" i="2890"/>
  <c r="B247" i="2890"/>
  <c r="B248" i="2890"/>
  <c r="B249" i="2890"/>
  <c r="B250" i="2890"/>
  <c r="B251" i="2890"/>
  <c r="B252" i="2890"/>
  <c r="B253" i="2890"/>
  <c r="B254" i="2890"/>
  <c r="B255" i="2890"/>
  <c r="B256" i="2890"/>
  <c r="B257" i="2890"/>
  <c r="B258" i="2890"/>
  <c r="B259" i="2890"/>
  <c r="B260" i="2890"/>
  <c r="B261" i="2890"/>
  <c r="B262" i="2890"/>
  <c r="B263" i="2890"/>
  <c r="B264" i="2890"/>
  <c r="B265" i="2890"/>
  <c r="B266" i="2890"/>
  <c r="B267" i="2890"/>
  <c r="B268" i="2890"/>
  <c r="B269" i="2890"/>
  <c r="B270" i="2890"/>
  <c r="B271" i="2890"/>
  <c r="B272" i="2890"/>
  <c r="B273" i="2890"/>
  <c r="B274" i="2890"/>
  <c r="B275" i="2890"/>
  <c r="B276" i="2890"/>
  <c r="B277" i="2890"/>
  <c r="B278" i="2890"/>
  <c r="B279" i="2890"/>
  <c r="B280" i="2890"/>
  <c r="B281" i="2890"/>
  <c r="B282" i="2890"/>
  <c r="B283" i="2890"/>
  <c r="B284" i="2890"/>
  <c r="B285" i="2890"/>
  <c r="B286" i="2890"/>
  <c r="B287" i="2890"/>
  <c r="B288" i="2890"/>
  <c r="B289" i="2890"/>
  <c r="B290" i="2890"/>
  <c r="B291" i="2890"/>
  <c r="B292" i="2890"/>
  <c r="B293" i="2890"/>
  <c r="B294" i="2890"/>
  <c r="B295" i="2890"/>
  <c r="B296" i="2890"/>
  <c r="B297" i="2890"/>
  <c r="B298" i="2890"/>
  <c r="B299" i="2890"/>
  <c r="B300" i="2890"/>
  <c r="B301" i="2890"/>
  <c r="B302" i="2890"/>
  <c r="B303" i="2890"/>
  <c r="B304" i="2890"/>
  <c r="B305" i="2890"/>
  <c r="B306" i="2890"/>
  <c r="B307" i="2890"/>
  <c r="B308" i="2890"/>
  <c r="B309" i="2890"/>
  <c r="B310" i="2890"/>
  <c r="B311" i="2890"/>
  <c r="B312" i="2890"/>
  <c r="B313" i="2890"/>
  <c r="B314" i="2890"/>
  <c r="B315" i="2890"/>
  <c r="B316" i="2890"/>
  <c r="B317" i="2890"/>
  <c r="B318" i="2890"/>
  <c r="B319" i="2890"/>
  <c r="B320" i="2890"/>
  <c r="B321" i="2890"/>
  <c r="B322" i="2890"/>
  <c r="B323" i="2890"/>
  <c r="B324" i="2890"/>
  <c r="B325" i="2890"/>
  <c r="B326" i="2890"/>
  <c r="B327" i="2890"/>
  <c r="B328" i="2890"/>
  <c r="B329" i="2890"/>
  <c r="B330" i="2890"/>
  <c r="B331" i="2890"/>
  <c r="B332" i="2890"/>
  <c r="B333" i="2890"/>
  <c r="B334" i="2890"/>
  <c r="B335" i="2890"/>
  <c r="B336" i="2890"/>
  <c r="B337" i="2890"/>
  <c r="B338" i="2890"/>
  <c r="B339" i="2890"/>
  <c r="B340" i="2890"/>
  <c r="B341" i="2890"/>
  <c r="B342" i="2890"/>
  <c r="B343" i="2890"/>
  <c r="B344" i="2890"/>
  <c r="B345" i="2890"/>
  <c r="B346" i="2890"/>
  <c r="B347" i="2890"/>
  <c r="B348" i="2890"/>
  <c r="B349" i="2890"/>
  <c r="B350" i="2890"/>
  <c r="B351" i="2890"/>
  <c r="B352" i="2890"/>
  <c r="B353" i="2890"/>
  <c r="B354" i="2890"/>
  <c r="B355" i="2890"/>
  <c r="B356" i="2890"/>
  <c r="B357" i="2890"/>
  <c r="B358" i="2890"/>
  <c r="B359" i="2890"/>
  <c r="B360" i="2890"/>
  <c r="B361" i="2890"/>
  <c r="B362" i="2890"/>
  <c r="B363" i="2890"/>
  <c r="B364" i="2890"/>
  <c r="B365" i="2890"/>
  <c r="B366" i="2890"/>
  <c r="B367" i="2890"/>
  <c r="B368" i="2890"/>
  <c r="B369" i="2890"/>
  <c r="B370" i="2890"/>
  <c r="B371" i="2890"/>
  <c r="B372" i="2890"/>
  <c r="B373" i="2890"/>
  <c r="B374" i="2890"/>
  <c r="B375" i="2890"/>
  <c r="B376" i="2890"/>
  <c r="B377" i="2890"/>
  <c r="B378" i="2890"/>
  <c r="B379" i="2890"/>
  <c r="B380" i="2890"/>
  <c r="B381" i="2890"/>
  <c r="B382" i="2890"/>
  <c r="B383" i="2890"/>
  <c r="B384" i="2890"/>
  <c r="B385" i="2890"/>
  <c r="B386" i="2890"/>
  <c r="B387" i="2890"/>
  <c r="B388" i="2890"/>
  <c r="B389" i="2890"/>
  <c r="B390" i="2890"/>
  <c r="B391" i="2890"/>
  <c r="B392" i="2890"/>
  <c r="B393" i="2890"/>
  <c r="B394" i="2890"/>
  <c r="B395" i="2890"/>
  <c r="B396" i="2890"/>
  <c r="B397" i="2890"/>
  <c r="B398" i="2890"/>
  <c r="B399" i="2890"/>
  <c r="B400" i="2890"/>
  <c r="B401" i="2890"/>
  <c r="B402" i="2890"/>
  <c r="B403" i="2890"/>
  <c r="B404" i="2890"/>
  <c r="B405" i="2890"/>
  <c r="B406" i="2890"/>
  <c r="B407" i="2890"/>
  <c r="B408" i="2890"/>
  <c r="B409" i="2890"/>
  <c r="B410" i="2890"/>
  <c r="B411" i="2890"/>
  <c r="B412" i="2890"/>
  <c r="B413" i="2890"/>
  <c r="B414" i="2890"/>
  <c r="B415" i="2890"/>
  <c r="B416" i="2890"/>
  <c r="B417" i="2890"/>
  <c r="B418" i="2890"/>
  <c r="B419" i="2890"/>
  <c r="B420" i="2890"/>
  <c r="B421" i="2890"/>
  <c r="B422" i="2890"/>
  <c r="B423" i="2890"/>
  <c r="B424" i="2890"/>
  <c r="B425" i="2890"/>
  <c r="B426" i="2890"/>
  <c r="B427" i="2890"/>
  <c r="B428" i="2890"/>
  <c r="B429" i="2890"/>
  <c r="B430" i="2890"/>
  <c r="B431" i="2890"/>
  <c r="B432" i="2890"/>
  <c r="B433" i="2890"/>
  <c r="B434" i="2890"/>
  <c r="B435" i="2890"/>
  <c r="B436" i="2890"/>
  <c r="B437" i="2890"/>
  <c r="B438" i="2890"/>
  <c r="B439" i="2890"/>
  <c r="B440" i="2890"/>
  <c r="B441" i="2890"/>
  <c r="B442" i="2890"/>
  <c r="B443" i="2890"/>
  <c r="B444" i="2890"/>
  <c r="B445" i="2890"/>
  <c r="B446" i="2890"/>
  <c r="B447" i="2890"/>
  <c r="B448" i="2890"/>
  <c r="B449" i="2890"/>
  <c r="B450" i="2890"/>
  <c r="B451" i="2890"/>
  <c r="B452" i="2890"/>
  <c r="B453" i="2890"/>
  <c r="B454" i="2890"/>
  <c r="B455" i="2890"/>
  <c r="B456" i="2890"/>
  <c r="B457" i="2890"/>
  <c r="B458" i="2890"/>
  <c r="B459" i="2890"/>
  <c r="B460" i="2890"/>
  <c r="B461" i="2890"/>
  <c r="B462" i="2890"/>
  <c r="B463" i="2890"/>
  <c r="B464" i="2890"/>
  <c r="B465" i="2890"/>
  <c r="B466" i="2890"/>
  <c r="B467" i="2890"/>
  <c r="B468" i="2890"/>
  <c r="B469" i="2890"/>
  <c r="B470" i="2890"/>
  <c r="B471" i="2890"/>
  <c r="B472" i="2890"/>
  <c r="B473" i="2890"/>
  <c r="B474" i="2890"/>
  <c r="B475" i="2890"/>
  <c r="B476" i="2890"/>
  <c r="B477" i="2890"/>
  <c r="B478" i="2890"/>
  <c r="B479" i="2890"/>
  <c r="B480" i="2890"/>
  <c r="B481" i="2890"/>
  <c r="B482" i="2890"/>
  <c r="B483" i="2890"/>
  <c r="B484" i="2890"/>
  <c r="B485" i="2890"/>
  <c r="B486" i="2890"/>
  <c r="B487" i="2890"/>
  <c r="B488" i="2890"/>
  <c r="B489" i="2890"/>
  <c r="B490" i="2890"/>
  <c r="B491" i="2890"/>
  <c r="B492" i="2890"/>
  <c r="B493" i="2890"/>
  <c r="B494" i="2890"/>
  <c r="B495" i="2890"/>
  <c r="B496" i="2890"/>
  <c r="B497" i="2890"/>
  <c r="B498" i="2890"/>
  <c r="B499" i="2890"/>
  <c r="B500" i="2890"/>
  <c r="B501" i="2890"/>
  <c r="B502" i="2890"/>
  <c r="B503" i="2890"/>
  <c r="B504" i="2890"/>
  <c r="B505" i="2890"/>
  <c r="B506" i="2890"/>
  <c r="B507" i="2890"/>
  <c r="B508" i="2890"/>
  <c r="B509" i="2890"/>
  <c r="B510" i="2890"/>
  <c r="B511" i="2890"/>
  <c r="B512" i="2890"/>
  <c r="B513" i="2890"/>
  <c r="B514" i="2890"/>
  <c r="B515" i="2890"/>
  <c r="B516" i="2890"/>
  <c r="B517" i="2890"/>
  <c r="B518" i="2890"/>
  <c r="B519" i="2890"/>
  <c r="B520" i="2890"/>
  <c r="B521" i="2890"/>
  <c r="B522" i="2890"/>
  <c r="B523" i="2890"/>
  <c r="B524" i="2890"/>
  <c r="B525" i="2890"/>
  <c r="B526" i="2890"/>
  <c r="B527" i="2890"/>
  <c r="B528" i="2890"/>
  <c r="B529" i="2890"/>
  <c r="B530" i="2890"/>
  <c r="B531" i="2890"/>
  <c r="B532" i="2890"/>
  <c r="B533" i="2890"/>
  <c r="B534" i="2890"/>
  <c r="B535" i="2890"/>
  <c r="B536" i="2890"/>
  <c r="B537" i="2890"/>
  <c r="B538" i="2890"/>
  <c r="B539" i="2890"/>
  <c r="B540" i="2890"/>
  <c r="B541" i="2890"/>
  <c r="B542" i="2890"/>
  <c r="B543" i="2890"/>
  <c r="B544" i="2890"/>
  <c r="B545" i="2890"/>
  <c r="B546" i="2890"/>
  <c r="B547" i="2890"/>
  <c r="B548" i="2890"/>
  <c r="B549" i="2890"/>
  <c r="B550" i="2890"/>
  <c r="B551" i="2890"/>
  <c r="B552" i="2890"/>
  <c r="B553" i="2890"/>
  <c r="B554" i="2890"/>
  <c r="B555" i="2890"/>
  <c r="B556" i="2890"/>
  <c r="B557" i="2890"/>
  <c r="B558" i="2890"/>
  <c r="B559" i="2890"/>
  <c r="B560" i="2890"/>
  <c r="B561" i="2890"/>
  <c r="B562" i="2890"/>
  <c r="B563" i="2890"/>
  <c r="B564" i="2890"/>
  <c r="B565" i="2890"/>
  <c r="B566" i="2890"/>
  <c r="B567" i="2890"/>
  <c r="B568" i="2890"/>
  <c r="B569" i="2890"/>
  <c r="B570" i="2890"/>
  <c r="B571" i="2890"/>
  <c r="B572" i="2890"/>
  <c r="B573" i="2890"/>
  <c r="B574" i="2890"/>
  <c r="B575" i="2890"/>
  <c r="B576" i="2890"/>
  <c r="B577" i="2890"/>
  <c r="B578" i="2890"/>
  <c r="B579" i="2890"/>
  <c r="B580" i="2890"/>
  <c r="B581" i="2890"/>
  <c r="B582" i="2890"/>
  <c r="B583" i="2890"/>
  <c r="B584" i="2890"/>
  <c r="B585" i="2890"/>
  <c r="B586" i="2890"/>
  <c r="B587" i="2890"/>
  <c r="B588" i="2890"/>
  <c r="B589" i="2890"/>
  <c r="B590" i="2890"/>
  <c r="B591" i="2890"/>
  <c r="B592" i="2890"/>
  <c r="B593" i="2890"/>
  <c r="B594" i="2890"/>
  <c r="B595" i="2890"/>
  <c r="B596" i="2890"/>
  <c r="B597" i="2890"/>
  <c r="B598" i="2890"/>
  <c r="B599" i="2890"/>
  <c r="B600" i="2890"/>
  <c r="B601" i="2890"/>
  <c r="B602" i="2890"/>
  <c r="B603" i="2890"/>
  <c r="B604" i="2890"/>
  <c r="B605" i="2890"/>
  <c r="B606" i="2890"/>
  <c r="B607" i="2890"/>
  <c r="B608" i="2890"/>
  <c r="B609" i="2890"/>
  <c r="B610" i="2890"/>
  <c r="B611" i="2890"/>
  <c r="B612" i="2890"/>
  <c r="B613" i="2890"/>
  <c r="B614" i="2890"/>
  <c r="B615" i="2890"/>
  <c r="B616" i="2890"/>
  <c r="B617" i="2890"/>
  <c r="B618" i="2890"/>
  <c r="B619" i="2890"/>
  <c r="B620" i="2890"/>
  <c r="B621" i="2890"/>
  <c r="B622" i="2890"/>
  <c r="B623" i="2890"/>
  <c r="B624" i="2890"/>
  <c r="B625" i="2890"/>
  <c r="B626" i="2890"/>
  <c r="B627" i="2890"/>
  <c r="B628" i="2890"/>
  <c r="B629" i="2890"/>
  <c r="B630" i="2890"/>
  <c r="B631" i="2890"/>
  <c r="B632" i="2890"/>
  <c r="B633" i="2890"/>
  <c r="B634" i="2890"/>
  <c r="B635" i="2890"/>
  <c r="B636" i="2890"/>
  <c r="B637" i="2890"/>
  <c r="B638" i="2890"/>
  <c r="B639" i="2890"/>
  <c r="B640" i="2890"/>
  <c r="B641" i="2890"/>
  <c r="B642" i="2890"/>
  <c r="B643" i="2890"/>
  <c r="B644" i="2890"/>
  <c r="B645" i="2890"/>
  <c r="B646" i="2890"/>
  <c r="B647" i="2890"/>
  <c r="B648" i="2890"/>
  <c r="B649" i="2890"/>
  <c r="B650" i="2890"/>
  <c r="B651" i="2890"/>
  <c r="B652" i="2890"/>
  <c r="B653" i="2890"/>
  <c r="B654" i="2890"/>
  <c r="B655" i="2890"/>
  <c r="B656" i="2890"/>
  <c r="B657" i="2890"/>
  <c r="B658" i="2890"/>
  <c r="B659" i="2890"/>
  <c r="B660" i="2890"/>
  <c r="B661" i="2890"/>
  <c r="B662" i="2890"/>
  <c r="B663" i="2890"/>
  <c r="B664" i="2890"/>
  <c r="B665" i="2890"/>
  <c r="B666" i="2890"/>
  <c r="B667" i="2890"/>
  <c r="B668" i="2890"/>
  <c r="B669" i="2890"/>
  <c r="B670" i="2890"/>
  <c r="B671" i="2890"/>
  <c r="B672" i="2890"/>
  <c r="B673" i="2890"/>
  <c r="B674" i="2890"/>
  <c r="B675" i="2890"/>
  <c r="B676" i="2890"/>
  <c r="B677" i="2890"/>
  <c r="B678" i="2890"/>
  <c r="B679" i="2890"/>
  <c r="B680" i="2890"/>
  <c r="B681" i="2890"/>
  <c r="B682" i="2890"/>
  <c r="B683" i="2890"/>
  <c r="B684" i="2890"/>
  <c r="B685" i="2890"/>
  <c r="B686" i="2890"/>
  <c r="B687" i="2890"/>
  <c r="B688" i="2890"/>
  <c r="B689" i="2890"/>
  <c r="B690" i="2890"/>
  <c r="B691" i="2890"/>
  <c r="B692" i="2890"/>
  <c r="B693" i="2890"/>
  <c r="B694" i="2890"/>
  <c r="B695" i="2890"/>
  <c r="B696" i="2890"/>
  <c r="B697" i="2890"/>
  <c r="B698" i="2890"/>
  <c r="B699" i="2890"/>
  <c r="B700" i="2890"/>
  <c r="B701" i="2890"/>
  <c r="B702" i="2890"/>
  <c r="B703" i="2890"/>
  <c r="B704" i="2890"/>
  <c r="B705" i="2890"/>
  <c r="B706" i="2890"/>
  <c r="B707" i="2890"/>
  <c r="B708" i="2890"/>
  <c r="B709" i="2890"/>
  <c r="B710" i="2890"/>
  <c r="B711" i="2890"/>
  <c r="B712" i="2890"/>
  <c r="B713" i="2890"/>
  <c r="B714" i="2890"/>
  <c r="B715" i="2890"/>
  <c r="B716" i="2890"/>
  <c r="B717" i="2890"/>
  <c r="B718" i="2890"/>
  <c r="B719" i="2890"/>
  <c r="B720" i="2890"/>
  <c r="B721" i="2890"/>
  <c r="B722" i="2890"/>
  <c r="B723" i="2890"/>
  <c r="B724" i="2890"/>
  <c r="B725" i="2890"/>
  <c r="B726" i="2890"/>
  <c r="B727" i="2890"/>
  <c r="B728" i="2890"/>
  <c r="B729" i="2890"/>
  <c r="B730" i="2890"/>
  <c r="B731" i="2890"/>
  <c r="B732" i="2890"/>
  <c r="B733" i="2890"/>
  <c r="B734" i="2890"/>
  <c r="B735" i="2890"/>
  <c r="B736" i="2890"/>
  <c r="B737" i="2890"/>
  <c r="B738" i="2890"/>
  <c r="B739" i="2890"/>
  <c r="B740" i="2890"/>
  <c r="B741" i="2890"/>
  <c r="B742" i="2890"/>
  <c r="B743" i="2890"/>
  <c r="B744" i="2890"/>
  <c r="B745" i="2890"/>
  <c r="B746" i="2890"/>
  <c r="B747" i="2890"/>
  <c r="B748" i="2890"/>
  <c r="B749" i="2890"/>
  <c r="B750" i="2890"/>
  <c r="B751" i="2890"/>
  <c r="B752" i="2890"/>
  <c r="B753" i="2890"/>
  <c r="B754" i="2890"/>
  <c r="B755" i="2890"/>
  <c r="A6" i="2890"/>
  <c r="D6" i="2890" s="1"/>
  <c r="A7" i="2890"/>
  <c r="D7" i="2890" s="1"/>
  <c r="A8" i="2890"/>
  <c r="D8" i="2890" s="1"/>
  <c r="A9" i="2890"/>
  <c r="D9" i="2890" s="1"/>
  <c r="A10" i="2890"/>
  <c r="D10" i="2890" s="1"/>
  <c r="A11" i="2890"/>
  <c r="D11" i="2890" s="1"/>
  <c r="A12" i="2890"/>
  <c r="D12" i="2890" s="1"/>
  <c r="A13" i="2890"/>
  <c r="D13" i="2890" s="1"/>
  <c r="A14" i="2890"/>
  <c r="D14" i="2890" s="1"/>
  <c r="A15" i="2890"/>
  <c r="D15" i="2890" s="1"/>
  <c r="A16" i="2890"/>
  <c r="D16" i="2890" s="1"/>
  <c r="A17" i="2890"/>
  <c r="D17" i="2890" s="1"/>
  <c r="A18" i="2890"/>
  <c r="D18" i="2890" s="1"/>
  <c r="A19" i="2890"/>
  <c r="D19" i="2890" s="1"/>
  <c r="A20" i="2890"/>
  <c r="D20" i="2890" s="1"/>
  <c r="A21" i="2890"/>
  <c r="D21" i="2890" s="1"/>
  <c r="A22" i="2890"/>
  <c r="D22" i="2890" s="1"/>
  <c r="A23" i="2890"/>
  <c r="D23" i="2890" s="1"/>
  <c r="A24" i="2890"/>
  <c r="D24" i="2890" s="1"/>
  <c r="A25" i="2890"/>
  <c r="D25" i="2890" s="1"/>
  <c r="A26" i="2890"/>
  <c r="D26" i="2890" s="1"/>
  <c r="A27" i="2890"/>
  <c r="D27" i="2890" s="1"/>
  <c r="A28" i="2890"/>
  <c r="D28" i="2890" s="1"/>
  <c r="A29" i="2890"/>
  <c r="D29" i="2890" s="1"/>
  <c r="A30" i="2890"/>
  <c r="D30" i="2890" s="1"/>
  <c r="A31" i="2890"/>
  <c r="D31" i="2890" s="1"/>
  <c r="A32" i="2890"/>
  <c r="D32" i="2890" s="1"/>
  <c r="A33" i="2890"/>
  <c r="D33" i="2890" s="1"/>
  <c r="A34" i="2890"/>
  <c r="D34" i="2890" s="1"/>
  <c r="A35" i="2890"/>
  <c r="D35" i="2890" s="1"/>
  <c r="A36" i="2890"/>
  <c r="D36" i="2890" s="1"/>
  <c r="A37" i="2890"/>
  <c r="D37" i="2890" s="1"/>
  <c r="A38" i="2890"/>
  <c r="D38" i="2890" s="1"/>
  <c r="A39" i="2890"/>
  <c r="D39" i="2890" s="1"/>
  <c r="A40" i="2890"/>
  <c r="D40" i="2890" s="1"/>
  <c r="A41" i="2890"/>
  <c r="D41" i="2890" s="1"/>
  <c r="A42" i="2890"/>
  <c r="D42" i="2890" s="1"/>
  <c r="A43" i="2890"/>
  <c r="D43" i="2890" s="1"/>
  <c r="A44" i="2890"/>
  <c r="D44" i="2890" s="1"/>
  <c r="A45" i="2890"/>
  <c r="D45" i="2890" s="1"/>
  <c r="A46" i="2890"/>
  <c r="D46" i="2890" s="1"/>
  <c r="A47" i="2890"/>
  <c r="D47" i="2890" s="1"/>
  <c r="A48" i="2890"/>
  <c r="D48" i="2890" s="1"/>
  <c r="A49" i="2890"/>
  <c r="D49" i="2890" s="1"/>
  <c r="A50" i="2890"/>
  <c r="D50" i="2890" s="1"/>
  <c r="A51" i="2890"/>
  <c r="D51" i="2890" s="1"/>
  <c r="A52" i="2890"/>
  <c r="D52" i="2890" s="1"/>
  <c r="A53" i="2890"/>
  <c r="D53" i="2890" s="1"/>
  <c r="A54" i="2890"/>
  <c r="D54" i="2890" s="1"/>
  <c r="A55" i="2890"/>
  <c r="D55" i="2890" s="1"/>
  <c r="A56" i="2890"/>
  <c r="D56" i="2890" s="1"/>
  <c r="A57" i="2890"/>
  <c r="D57" i="2890" s="1"/>
  <c r="A58" i="2890"/>
  <c r="D58" i="2890" s="1"/>
  <c r="A59" i="2890"/>
  <c r="D59" i="2890" s="1"/>
  <c r="A60" i="2890"/>
  <c r="D60" i="2890" s="1"/>
  <c r="A61" i="2890"/>
  <c r="D61" i="2890" s="1"/>
  <c r="A62" i="2890"/>
  <c r="D62" i="2890" s="1"/>
  <c r="A63" i="2890"/>
  <c r="D63" i="2890" s="1"/>
  <c r="A64" i="2890"/>
  <c r="D64" i="2890" s="1"/>
  <c r="A65" i="2890"/>
  <c r="D65" i="2890" s="1"/>
  <c r="A66" i="2890"/>
  <c r="D66" i="2890" s="1"/>
  <c r="A67" i="2890"/>
  <c r="D67" i="2890" s="1"/>
  <c r="A68" i="2890"/>
  <c r="D68" i="2890" s="1"/>
  <c r="A69" i="2890"/>
  <c r="D69" i="2890" s="1"/>
  <c r="A70" i="2890"/>
  <c r="D70" i="2890" s="1"/>
  <c r="A71" i="2890"/>
  <c r="D71" i="2890" s="1"/>
  <c r="A72" i="2890"/>
  <c r="D72" i="2890" s="1"/>
  <c r="A73" i="2890"/>
  <c r="D73" i="2890" s="1"/>
  <c r="A74" i="2890"/>
  <c r="D74" i="2890" s="1"/>
  <c r="A75" i="2890"/>
  <c r="D75" i="2890" s="1"/>
  <c r="A76" i="2890"/>
  <c r="D76" i="2890" s="1"/>
  <c r="A77" i="2890"/>
  <c r="D77" i="2890" s="1"/>
  <c r="A78" i="2890"/>
  <c r="D78" i="2890" s="1"/>
  <c r="A79" i="2890"/>
  <c r="D79" i="2890" s="1"/>
  <c r="A80" i="2890"/>
  <c r="D80" i="2890" s="1"/>
  <c r="A81" i="2890"/>
  <c r="D81" i="2890" s="1"/>
  <c r="A82" i="2890"/>
  <c r="D82" i="2890" s="1"/>
  <c r="A83" i="2890"/>
  <c r="D83" i="2890" s="1"/>
  <c r="A84" i="2890"/>
  <c r="D84" i="2890" s="1"/>
  <c r="A85" i="2890"/>
  <c r="D85" i="2890" s="1"/>
  <c r="A86" i="2890"/>
  <c r="D86" i="2890" s="1"/>
  <c r="A87" i="2890"/>
  <c r="D87" i="2890" s="1"/>
  <c r="A88" i="2890"/>
  <c r="D88" i="2890" s="1"/>
  <c r="A89" i="2890"/>
  <c r="D89" i="2890" s="1"/>
  <c r="A90" i="2890"/>
  <c r="D90" i="2890" s="1"/>
  <c r="A91" i="2890"/>
  <c r="D91" i="2890" s="1"/>
  <c r="A92" i="2890"/>
  <c r="D92" i="2890" s="1"/>
  <c r="A93" i="2890"/>
  <c r="D93" i="2890" s="1"/>
  <c r="A94" i="2890"/>
  <c r="D94" i="2890" s="1"/>
  <c r="A95" i="2890"/>
  <c r="D95" i="2890" s="1"/>
  <c r="A96" i="2890"/>
  <c r="D96" i="2890" s="1"/>
  <c r="A97" i="2890"/>
  <c r="D97" i="2890" s="1"/>
  <c r="A98" i="2890"/>
  <c r="D98" i="2890" s="1"/>
  <c r="A99" i="2890"/>
  <c r="D99" i="2890" s="1"/>
  <c r="A100" i="2890"/>
  <c r="D100" i="2890" s="1"/>
  <c r="A101" i="2890"/>
  <c r="D101" i="2890" s="1"/>
  <c r="A102" i="2890"/>
  <c r="D102" i="2890" s="1"/>
  <c r="A103" i="2890"/>
  <c r="D103" i="2890" s="1"/>
  <c r="A104" i="2890"/>
  <c r="D104" i="2890" s="1"/>
  <c r="A105" i="2890"/>
  <c r="D105" i="2890" s="1"/>
  <c r="A106" i="2890"/>
  <c r="D106" i="2890" s="1"/>
  <c r="A107" i="2890"/>
  <c r="D107" i="2890" s="1"/>
  <c r="A108" i="2890"/>
  <c r="D108" i="2890" s="1"/>
  <c r="A109" i="2890"/>
  <c r="D109" i="2890" s="1"/>
  <c r="A110" i="2890"/>
  <c r="D110" i="2890" s="1"/>
  <c r="A111" i="2890"/>
  <c r="D111" i="2890" s="1"/>
  <c r="A112" i="2890"/>
  <c r="D112" i="2890" s="1"/>
  <c r="A113" i="2890"/>
  <c r="D113" i="2890" s="1"/>
  <c r="A114" i="2890"/>
  <c r="D114" i="2890" s="1"/>
  <c r="A115" i="2890"/>
  <c r="D115" i="2890" s="1"/>
  <c r="A116" i="2890"/>
  <c r="D116" i="2890" s="1"/>
  <c r="A117" i="2890"/>
  <c r="D117" i="2890" s="1"/>
  <c r="A118" i="2890"/>
  <c r="D118" i="2890" s="1"/>
  <c r="A119" i="2890"/>
  <c r="D119" i="2890" s="1"/>
  <c r="A120" i="2890"/>
  <c r="D120" i="2890" s="1"/>
  <c r="A121" i="2890"/>
  <c r="D121" i="2890" s="1"/>
  <c r="A122" i="2890"/>
  <c r="D122" i="2890" s="1"/>
  <c r="A123" i="2890"/>
  <c r="D123" i="2890" s="1"/>
  <c r="A124" i="2890"/>
  <c r="D124" i="2890" s="1"/>
  <c r="A125" i="2890"/>
  <c r="D125" i="2890" s="1"/>
  <c r="A126" i="2890"/>
  <c r="D126" i="2890" s="1"/>
  <c r="A127" i="2890"/>
  <c r="D127" i="2890" s="1"/>
  <c r="A128" i="2890"/>
  <c r="D128" i="2890" s="1"/>
  <c r="A129" i="2890"/>
  <c r="D129" i="2890" s="1"/>
  <c r="A130" i="2890"/>
  <c r="D130" i="2890" s="1"/>
  <c r="A131" i="2890"/>
  <c r="D131" i="2890" s="1"/>
  <c r="A132" i="2890"/>
  <c r="D132" i="2890" s="1"/>
  <c r="A133" i="2890"/>
  <c r="D133" i="2890" s="1"/>
  <c r="A134" i="2890"/>
  <c r="D134" i="2890" s="1"/>
  <c r="A135" i="2890"/>
  <c r="D135" i="2890" s="1"/>
  <c r="A136" i="2890"/>
  <c r="D136" i="2890" s="1"/>
  <c r="A137" i="2890"/>
  <c r="D137" i="2890" s="1"/>
  <c r="A138" i="2890"/>
  <c r="D138" i="2890" s="1"/>
  <c r="A139" i="2890"/>
  <c r="D139" i="2890" s="1"/>
  <c r="A140" i="2890"/>
  <c r="D140" i="2890" s="1"/>
  <c r="A141" i="2890"/>
  <c r="D141" i="2890" s="1"/>
  <c r="A142" i="2890"/>
  <c r="D142" i="2890" s="1"/>
  <c r="A143" i="2890"/>
  <c r="D143" i="2890" s="1"/>
  <c r="A144" i="2890"/>
  <c r="D144" i="2890" s="1"/>
  <c r="A145" i="2890"/>
  <c r="D145" i="2890" s="1"/>
  <c r="A146" i="2890"/>
  <c r="D146" i="2890" s="1"/>
  <c r="A147" i="2890"/>
  <c r="D147" i="2890" s="1"/>
  <c r="A148" i="2890"/>
  <c r="D148" i="2890" s="1"/>
  <c r="A149" i="2890"/>
  <c r="D149" i="2890" s="1"/>
  <c r="A150" i="2890"/>
  <c r="D150" i="2890" s="1"/>
  <c r="A151" i="2890"/>
  <c r="D151" i="2890" s="1"/>
  <c r="A152" i="2890"/>
  <c r="D152" i="2890" s="1"/>
  <c r="A153" i="2890"/>
  <c r="D153" i="2890" s="1"/>
  <c r="A154" i="2890"/>
  <c r="D154" i="2890" s="1"/>
  <c r="A155" i="2890"/>
  <c r="D155" i="2890" s="1"/>
  <c r="A156" i="2890"/>
  <c r="D156" i="2890" s="1"/>
  <c r="A157" i="2890"/>
  <c r="D157" i="2890" s="1"/>
  <c r="A158" i="2890"/>
  <c r="D158" i="2890" s="1"/>
  <c r="A159" i="2890"/>
  <c r="D159" i="2890" s="1"/>
  <c r="A160" i="2890"/>
  <c r="D160" i="2890" s="1"/>
  <c r="A161" i="2890"/>
  <c r="D161" i="2890" s="1"/>
  <c r="A162" i="2890"/>
  <c r="D162" i="2890" s="1"/>
  <c r="A163" i="2890"/>
  <c r="D163" i="2890" s="1"/>
  <c r="A164" i="2890"/>
  <c r="D164" i="2890" s="1"/>
  <c r="A165" i="2890"/>
  <c r="D165" i="2890" s="1"/>
  <c r="A166" i="2890"/>
  <c r="D166" i="2890" s="1"/>
  <c r="A167" i="2890"/>
  <c r="D167" i="2890" s="1"/>
  <c r="A168" i="2890"/>
  <c r="D168" i="2890" s="1"/>
  <c r="A169" i="2890"/>
  <c r="D169" i="2890" s="1"/>
  <c r="A170" i="2890"/>
  <c r="D170" i="2890" s="1"/>
  <c r="A171" i="2890"/>
  <c r="D171" i="2890" s="1"/>
  <c r="A172" i="2890"/>
  <c r="D172" i="2890" s="1"/>
  <c r="A173" i="2890"/>
  <c r="D173" i="2890" s="1"/>
  <c r="A174" i="2890"/>
  <c r="D174" i="2890" s="1"/>
  <c r="A175" i="2890"/>
  <c r="D175" i="2890" s="1"/>
  <c r="A176" i="2890"/>
  <c r="D176" i="2890" s="1"/>
  <c r="A177" i="2890"/>
  <c r="D177" i="2890" s="1"/>
  <c r="A178" i="2890"/>
  <c r="D178" i="2890" s="1"/>
  <c r="A179" i="2890"/>
  <c r="D179" i="2890" s="1"/>
  <c r="A180" i="2890"/>
  <c r="D180" i="2890" s="1"/>
  <c r="A181" i="2890"/>
  <c r="D181" i="2890" s="1"/>
  <c r="A182" i="2890"/>
  <c r="D182" i="2890" s="1"/>
  <c r="A183" i="2890"/>
  <c r="D183" i="2890" s="1"/>
  <c r="A184" i="2890"/>
  <c r="D184" i="2890" s="1"/>
  <c r="A185" i="2890"/>
  <c r="D185" i="2890" s="1"/>
  <c r="A186" i="2890"/>
  <c r="D186" i="2890" s="1"/>
  <c r="A187" i="2890"/>
  <c r="D187" i="2890" s="1"/>
  <c r="A188" i="2890"/>
  <c r="D188" i="2890" s="1"/>
  <c r="A189" i="2890"/>
  <c r="D189" i="2890" s="1"/>
  <c r="A190" i="2890"/>
  <c r="D190" i="2890" s="1"/>
  <c r="A191" i="2890"/>
  <c r="D191" i="2890" s="1"/>
  <c r="A192" i="2890"/>
  <c r="D192" i="2890" s="1"/>
  <c r="A193" i="2890"/>
  <c r="D193" i="2890" s="1"/>
  <c r="A194" i="2890"/>
  <c r="D194" i="2890" s="1"/>
  <c r="A195" i="2890"/>
  <c r="D195" i="2890" s="1"/>
  <c r="A196" i="2890"/>
  <c r="D196" i="2890" s="1"/>
  <c r="A197" i="2890"/>
  <c r="D197" i="2890" s="1"/>
  <c r="A198" i="2890"/>
  <c r="D198" i="2890" s="1"/>
  <c r="A199" i="2890"/>
  <c r="D199" i="2890" s="1"/>
  <c r="A200" i="2890"/>
  <c r="D200" i="2890" s="1"/>
  <c r="A201" i="2890"/>
  <c r="D201" i="2890" s="1"/>
  <c r="A202" i="2890"/>
  <c r="D202" i="2890" s="1"/>
  <c r="A203" i="2890"/>
  <c r="D203" i="2890" s="1"/>
  <c r="A204" i="2890"/>
  <c r="D204" i="2890" s="1"/>
  <c r="A205" i="2890"/>
  <c r="D205" i="2890" s="1"/>
  <c r="A206" i="2890"/>
  <c r="D206" i="2890" s="1"/>
  <c r="A207" i="2890"/>
  <c r="D207" i="2890" s="1"/>
  <c r="A208" i="2890"/>
  <c r="D208" i="2890" s="1"/>
  <c r="A209" i="2890"/>
  <c r="D209" i="2890" s="1"/>
  <c r="A210" i="2890"/>
  <c r="D210" i="2890" s="1"/>
  <c r="A211" i="2890"/>
  <c r="D211" i="2890" s="1"/>
  <c r="A212" i="2890"/>
  <c r="D212" i="2890" s="1"/>
  <c r="A213" i="2890"/>
  <c r="D213" i="2890" s="1"/>
  <c r="A214" i="2890"/>
  <c r="D214" i="2890" s="1"/>
  <c r="A215" i="2890"/>
  <c r="D215" i="2890" s="1"/>
  <c r="A216" i="2890"/>
  <c r="D216" i="2890" s="1"/>
  <c r="A217" i="2890"/>
  <c r="D217" i="2890" s="1"/>
  <c r="A218" i="2890"/>
  <c r="D218" i="2890" s="1"/>
  <c r="A219" i="2890"/>
  <c r="D219" i="2890" s="1"/>
  <c r="A220" i="2890"/>
  <c r="D220" i="2890" s="1"/>
  <c r="A221" i="2890"/>
  <c r="D221" i="2890" s="1"/>
  <c r="A222" i="2890"/>
  <c r="D222" i="2890" s="1"/>
  <c r="A223" i="2890"/>
  <c r="D223" i="2890" s="1"/>
  <c r="A224" i="2890"/>
  <c r="D224" i="2890" s="1"/>
  <c r="A225" i="2890"/>
  <c r="D225" i="2890" s="1"/>
  <c r="A226" i="2890"/>
  <c r="D226" i="2890" s="1"/>
  <c r="A227" i="2890"/>
  <c r="D227" i="2890" s="1"/>
  <c r="A228" i="2890"/>
  <c r="D228" i="2890" s="1"/>
  <c r="A229" i="2890"/>
  <c r="D229" i="2890" s="1"/>
  <c r="A230" i="2890"/>
  <c r="D230" i="2890" s="1"/>
  <c r="A231" i="2890"/>
  <c r="D231" i="2890" s="1"/>
  <c r="A232" i="2890"/>
  <c r="D232" i="2890" s="1"/>
  <c r="A233" i="2890"/>
  <c r="D233" i="2890" s="1"/>
  <c r="A234" i="2890"/>
  <c r="D234" i="2890" s="1"/>
  <c r="A235" i="2890"/>
  <c r="D235" i="2890" s="1"/>
  <c r="A236" i="2890"/>
  <c r="D236" i="2890" s="1"/>
  <c r="A237" i="2890"/>
  <c r="D237" i="2890" s="1"/>
  <c r="A238" i="2890"/>
  <c r="D238" i="2890" s="1"/>
  <c r="A239" i="2890"/>
  <c r="D239" i="2890" s="1"/>
  <c r="A240" i="2890"/>
  <c r="D240" i="2890" s="1"/>
  <c r="A241" i="2890"/>
  <c r="D241" i="2890" s="1"/>
  <c r="A242" i="2890"/>
  <c r="D242" i="2890" s="1"/>
  <c r="A243" i="2890"/>
  <c r="D243" i="2890" s="1"/>
  <c r="A244" i="2890"/>
  <c r="D244" i="2890" s="1"/>
  <c r="A245" i="2890"/>
  <c r="D245" i="2890" s="1"/>
  <c r="A246" i="2890"/>
  <c r="D246" i="2890" s="1"/>
  <c r="A247" i="2890"/>
  <c r="D247" i="2890" s="1"/>
  <c r="A248" i="2890"/>
  <c r="D248" i="2890" s="1"/>
  <c r="A249" i="2890"/>
  <c r="D249" i="2890" s="1"/>
  <c r="A250" i="2890"/>
  <c r="D250" i="2890" s="1"/>
  <c r="A251" i="2890"/>
  <c r="D251" i="2890" s="1"/>
  <c r="A252" i="2890"/>
  <c r="D252" i="2890" s="1"/>
  <c r="A253" i="2890"/>
  <c r="D253" i="2890" s="1"/>
  <c r="A254" i="2890"/>
  <c r="D254" i="2890" s="1"/>
  <c r="A255" i="2890"/>
  <c r="D255" i="2890" s="1"/>
  <c r="A256" i="2890"/>
  <c r="D256" i="2890" s="1"/>
  <c r="A257" i="2890"/>
  <c r="D257" i="2890" s="1"/>
  <c r="A258" i="2890"/>
  <c r="D258" i="2890" s="1"/>
  <c r="A259" i="2890"/>
  <c r="D259" i="2890" s="1"/>
  <c r="A260" i="2890"/>
  <c r="D260" i="2890" s="1"/>
  <c r="A261" i="2890"/>
  <c r="D261" i="2890" s="1"/>
  <c r="A262" i="2890"/>
  <c r="D262" i="2890" s="1"/>
  <c r="A263" i="2890"/>
  <c r="D263" i="2890" s="1"/>
  <c r="A264" i="2890"/>
  <c r="D264" i="2890" s="1"/>
  <c r="A265" i="2890"/>
  <c r="D265" i="2890" s="1"/>
  <c r="A266" i="2890"/>
  <c r="D266" i="2890" s="1"/>
  <c r="A267" i="2890"/>
  <c r="D267" i="2890" s="1"/>
  <c r="A268" i="2890"/>
  <c r="D268" i="2890" s="1"/>
  <c r="A269" i="2890"/>
  <c r="D269" i="2890" s="1"/>
  <c r="A270" i="2890"/>
  <c r="D270" i="2890" s="1"/>
  <c r="A271" i="2890"/>
  <c r="D271" i="2890" s="1"/>
  <c r="A272" i="2890"/>
  <c r="D272" i="2890" s="1"/>
  <c r="A273" i="2890"/>
  <c r="D273" i="2890" s="1"/>
  <c r="A274" i="2890"/>
  <c r="D274" i="2890" s="1"/>
  <c r="A275" i="2890"/>
  <c r="D275" i="2890" s="1"/>
  <c r="A276" i="2890"/>
  <c r="D276" i="2890" s="1"/>
  <c r="A277" i="2890"/>
  <c r="D277" i="2890" s="1"/>
  <c r="A278" i="2890"/>
  <c r="D278" i="2890" s="1"/>
  <c r="A279" i="2890"/>
  <c r="D279" i="2890" s="1"/>
  <c r="A280" i="2890"/>
  <c r="D280" i="2890" s="1"/>
  <c r="A281" i="2890"/>
  <c r="D281" i="2890" s="1"/>
  <c r="A282" i="2890"/>
  <c r="D282" i="2890" s="1"/>
  <c r="A283" i="2890"/>
  <c r="D283" i="2890" s="1"/>
  <c r="A284" i="2890"/>
  <c r="D284" i="2890" s="1"/>
  <c r="A285" i="2890"/>
  <c r="D285" i="2890" s="1"/>
  <c r="A286" i="2890"/>
  <c r="D286" i="2890" s="1"/>
  <c r="A287" i="2890"/>
  <c r="D287" i="2890" s="1"/>
  <c r="A288" i="2890"/>
  <c r="D288" i="2890" s="1"/>
  <c r="A289" i="2890"/>
  <c r="D289" i="2890" s="1"/>
  <c r="A290" i="2890"/>
  <c r="D290" i="2890" s="1"/>
  <c r="A291" i="2890"/>
  <c r="D291" i="2890" s="1"/>
  <c r="A292" i="2890"/>
  <c r="D292" i="2890" s="1"/>
  <c r="A293" i="2890"/>
  <c r="D293" i="2890" s="1"/>
  <c r="A294" i="2890"/>
  <c r="D294" i="2890" s="1"/>
  <c r="A295" i="2890"/>
  <c r="D295" i="2890" s="1"/>
  <c r="A296" i="2890"/>
  <c r="D296" i="2890" s="1"/>
  <c r="A297" i="2890"/>
  <c r="D297" i="2890" s="1"/>
  <c r="A298" i="2890"/>
  <c r="D298" i="2890" s="1"/>
  <c r="A299" i="2890"/>
  <c r="D299" i="2890" s="1"/>
  <c r="A300" i="2890"/>
  <c r="D300" i="2890" s="1"/>
  <c r="A301" i="2890"/>
  <c r="D301" i="2890" s="1"/>
  <c r="A302" i="2890"/>
  <c r="D302" i="2890" s="1"/>
  <c r="A303" i="2890"/>
  <c r="D303" i="2890" s="1"/>
  <c r="A304" i="2890"/>
  <c r="D304" i="2890" s="1"/>
  <c r="A305" i="2890"/>
  <c r="D305" i="2890" s="1"/>
  <c r="A306" i="2890"/>
  <c r="D306" i="2890" s="1"/>
  <c r="A307" i="2890"/>
  <c r="D307" i="2890" s="1"/>
  <c r="A308" i="2890"/>
  <c r="D308" i="2890" s="1"/>
  <c r="A309" i="2890"/>
  <c r="D309" i="2890" s="1"/>
  <c r="A310" i="2890"/>
  <c r="D310" i="2890" s="1"/>
  <c r="A311" i="2890"/>
  <c r="D311" i="2890" s="1"/>
  <c r="A312" i="2890"/>
  <c r="D312" i="2890" s="1"/>
  <c r="A313" i="2890"/>
  <c r="D313" i="2890" s="1"/>
  <c r="A314" i="2890"/>
  <c r="D314" i="2890" s="1"/>
  <c r="A315" i="2890"/>
  <c r="D315" i="2890" s="1"/>
  <c r="A316" i="2890"/>
  <c r="D316" i="2890" s="1"/>
  <c r="A317" i="2890"/>
  <c r="D317" i="2890" s="1"/>
  <c r="A318" i="2890"/>
  <c r="D318" i="2890" s="1"/>
  <c r="A319" i="2890"/>
  <c r="D319" i="2890" s="1"/>
  <c r="A320" i="2890"/>
  <c r="D320" i="2890" s="1"/>
  <c r="A321" i="2890"/>
  <c r="D321" i="2890" s="1"/>
  <c r="A322" i="2890"/>
  <c r="D322" i="2890" s="1"/>
  <c r="A323" i="2890"/>
  <c r="D323" i="2890" s="1"/>
  <c r="A324" i="2890"/>
  <c r="D324" i="2890" s="1"/>
  <c r="A325" i="2890"/>
  <c r="D325" i="2890" s="1"/>
  <c r="A326" i="2890"/>
  <c r="D326" i="2890" s="1"/>
  <c r="A327" i="2890"/>
  <c r="D327" i="2890" s="1"/>
  <c r="A328" i="2890"/>
  <c r="D328" i="2890" s="1"/>
  <c r="A329" i="2890"/>
  <c r="D329" i="2890" s="1"/>
  <c r="A330" i="2890"/>
  <c r="D330" i="2890" s="1"/>
  <c r="A331" i="2890"/>
  <c r="D331" i="2890" s="1"/>
  <c r="A332" i="2890"/>
  <c r="D332" i="2890" s="1"/>
  <c r="A333" i="2890"/>
  <c r="D333" i="2890" s="1"/>
  <c r="A334" i="2890"/>
  <c r="D334" i="2890" s="1"/>
  <c r="A335" i="2890"/>
  <c r="D335" i="2890" s="1"/>
  <c r="A336" i="2890"/>
  <c r="D336" i="2890" s="1"/>
  <c r="A337" i="2890"/>
  <c r="D337" i="2890" s="1"/>
  <c r="A338" i="2890"/>
  <c r="D338" i="2890" s="1"/>
  <c r="A339" i="2890"/>
  <c r="D339" i="2890" s="1"/>
  <c r="A340" i="2890"/>
  <c r="D340" i="2890" s="1"/>
  <c r="A341" i="2890"/>
  <c r="D341" i="2890" s="1"/>
  <c r="A342" i="2890"/>
  <c r="D342" i="2890" s="1"/>
  <c r="A343" i="2890"/>
  <c r="D343" i="2890" s="1"/>
  <c r="A344" i="2890"/>
  <c r="D344" i="2890" s="1"/>
  <c r="A345" i="2890"/>
  <c r="D345" i="2890" s="1"/>
  <c r="A346" i="2890"/>
  <c r="D346" i="2890" s="1"/>
  <c r="A347" i="2890"/>
  <c r="D347" i="2890" s="1"/>
  <c r="A348" i="2890"/>
  <c r="D348" i="2890" s="1"/>
  <c r="A349" i="2890"/>
  <c r="D349" i="2890" s="1"/>
  <c r="A350" i="2890"/>
  <c r="D350" i="2890" s="1"/>
  <c r="A351" i="2890"/>
  <c r="D351" i="2890" s="1"/>
  <c r="A352" i="2890"/>
  <c r="D352" i="2890" s="1"/>
  <c r="A353" i="2890"/>
  <c r="D353" i="2890" s="1"/>
  <c r="A354" i="2890"/>
  <c r="D354" i="2890" s="1"/>
  <c r="A355" i="2890"/>
  <c r="D355" i="2890" s="1"/>
  <c r="A356" i="2890"/>
  <c r="D356" i="2890" s="1"/>
  <c r="A357" i="2890"/>
  <c r="D357" i="2890" s="1"/>
  <c r="A358" i="2890"/>
  <c r="D358" i="2890" s="1"/>
  <c r="A359" i="2890"/>
  <c r="D359" i="2890" s="1"/>
  <c r="A360" i="2890"/>
  <c r="D360" i="2890" s="1"/>
  <c r="A361" i="2890"/>
  <c r="D361" i="2890" s="1"/>
  <c r="A362" i="2890"/>
  <c r="D362" i="2890" s="1"/>
  <c r="A363" i="2890"/>
  <c r="D363" i="2890" s="1"/>
  <c r="A364" i="2890"/>
  <c r="D364" i="2890" s="1"/>
  <c r="A365" i="2890"/>
  <c r="D365" i="2890" s="1"/>
  <c r="A366" i="2890"/>
  <c r="D366" i="2890" s="1"/>
  <c r="A367" i="2890"/>
  <c r="D367" i="2890" s="1"/>
  <c r="A368" i="2890"/>
  <c r="D368" i="2890" s="1"/>
  <c r="A369" i="2890"/>
  <c r="D369" i="2890" s="1"/>
  <c r="A370" i="2890"/>
  <c r="D370" i="2890" s="1"/>
  <c r="A371" i="2890"/>
  <c r="D371" i="2890" s="1"/>
  <c r="A372" i="2890"/>
  <c r="D372" i="2890" s="1"/>
  <c r="A373" i="2890"/>
  <c r="D373" i="2890" s="1"/>
  <c r="A374" i="2890"/>
  <c r="D374" i="2890" s="1"/>
  <c r="A375" i="2890"/>
  <c r="D375" i="2890" s="1"/>
  <c r="A376" i="2890"/>
  <c r="D376" i="2890" s="1"/>
  <c r="A377" i="2890"/>
  <c r="D377" i="2890" s="1"/>
  <c r="A378" i="2890"/>
  <c r="D378" i="2890" s="1"/>
  <c r="A379" i="2890"/>
  <c r="D379" i="2890" s="1"/>
  <c r="A380" i="2890"/>
  <c r="D380" i="2890" s="1"/>
  <c r="A381" i="2890"/>
  <c r="D381" i="2890" s="1"/>
  <c r="A382" i="2890"/>
  <c r="D382" i="2890" s="1"/>
  <c r="A383" i="2890"/>
  <c r="D383" i="2890" s="1"/>
  <c r="A384" i="2890"/>
  <c r="D384" i="2890" s="1"/>
  <c r="A385" i="2890"/>
  <c r="D385" i="2890" s="1"/>
  <c r="A386" i="2890"/>
  <c r="D386" i="2890" s="1"/>
  <c r="A387" i="2890"/>
  <c r="D387" i="2890" s="1"/>
  <c r="A388" i="2890"/>
  <c r="D388" i="2890" s="1"/>
  <c r="A389" i="2890"/>
  <c r="D389" i="2890" s="1"/>
  <c r="A390" i="2890"/>
  <c r="D390" i="2890" s="1"/>
  <c r="A391" i="2890"/>
  <c r="D391" i="2890" s="1"/>
  <c r="A392" i="2890"/>
  <c r="D392" i="2890" s="1"/>
  <c r="A393" i="2890"/>
  <c r="D393" i="2890" s="1"/>
  <c r="A394" i="2890"/>
  <c r="D394" i="2890" s="1"/>
  <c r="A395" i="2890"/>
  <c r="D395" i="2890" s="1"/>
  <c r="A396" i="2890"/>
  <c r="D396" i="2890" s="1"/>
  <c r="A397" i="2890"/>
  <c r="D397" i="2890" s="1"/>
  <c r="A398" i="2890"/>
  <c r="D398" i="2890" s="1"/>
  <c r="A399" i="2890"/>
  <c r="D399" i="2890" s="1"/>
  <c r="A400" i="2890"/>
  <c r="D400" i="2890" s="1"/>
  <c r="A401" i="2890"/>
  <c r="D401" i="2890" s="1"/>
  <c r="A402" i="2890"/>
  <c r="D402" i="2890" s="1"/>
  <c r="A403" i="2890"/>
  <c r="D403" i="2890" s="1"/>
  <c r="A404" i="2890"/>
  <c r="D404" i="2890" s="1"/>
  <c r="A405" i="2890"/>
  <c r="D405" i="2890" s="1"/>
  <c r="A406" i="2890"/>
  <c r="D406" i="2890" s="1"/>
  <c r="A407" i="2890"/>
  <c r="D407" i="2890" s="1"/>
  <c r="A408" i="2890"/>
  <c r="D408" i="2890" s="1"/>
  <c r="A409" i="2890"/>
  <c r="D409" i="2890" s="1"/>
  <c r="A410" i="2890"/>
  <c r="D410" i="2890" s="1"/>
  <c r="A411" i="2890"/>
  <c r="D411" i="2890" s="1"/>
  <c r="A412" i="2890"/>
  <c r="D412" i="2890" s="1"/>
  <c r="A413" i="2890"/>
  <c r="D413" i="2890" s="1"/>
  <c r="A414" i="2890"/>
  <c r="D414" i="2890" s="1"/>
  <c r="A415" i="2890"/>
  <c r="D415" i="2890" s="1"/>
  <c r="A416" i="2890"/>
  <c r="D416" i="2890" s="1"/>
  <c r="A417" i="2890"/>
  <c r="D417" i="2890" s="1"/>
  <c r="A418" i="2890"/>
  <c r="D418" i="2890" s="1"/>
  <c r="A419" i="2890"/>
  <c r="D419" i="2890" s="1"/>
  <c r="A420" i="2890"/>
  <c r="D420" i="2890" s="1"/>
  <c r="A421" i="2890"/>
  <c r="D421" i="2890" s="1"/>
  <c r="A422" i="2890"/>
  <c r="D422" i="2890" s="1"/>
  <c r="A423" i="2890"/>
  <c r="D423" i="2890" s="1"/>
  <c r="A424" i="2890"/>
  <c r="D424" i="2890" s="1"/>
  <c r="A425" i="2890"/>
  <c r="D425" i="2890" s="1"/>
  <c r="A426" i="2890"/>
  <c r="D426" i="2890" s="1"/>
  <c r="A427" i="2890"/>
  <c r="D427" i="2890" s="1"/>
  <c r="A428" i="2890"/>
  <c r="D428" i="2890" s="1"/>
  <c r="A429" i="2890"/>
  <c r="D429" i="2890" s="1"/>
  <c r="A430" i="2890"/>
  <c r="D430" i="2890" s="1"/>
  <c r="A431" i="2890"/>
  <c r="D431" i="2890" s="1"/>
  <c r="A432" i="2890"/>
  <c r="D432" i="2890" s="1"/>
  <c r="A433" i="2890"/>
  <c r="D433" i="2890" s="1"/>
  <c r="A434" i="2890"/>
  <c r="D434" i="2890" s="1"/>
  <c r="A435" i="2890"/>
  <c r="D435" i="2890" s="1"/>
  <c r="A436" i="2890"/>
  <c r="D436" i="2890" s="1"/>
  <c r="A437" i="2890"/>
  <c r="D437" i="2890" s="1"/>
  <c r="A438" i="2890"/>
  <c r="D438" i="2890" s="1"/>
  <c r="A439" i="2890"/>
  <c r="D439" i="2890" s="1"/>
  <c r="A440" i="2890"/>
  <c r="D440" i="2890" s="1"/>
  <c r="A441" i="2890"/>
  <c r="D441" i="2890" s="1"/>
  <c r="A442" i="2890"/>
  <c r="D442" i="2890" s="1"/>
  <c r="A443" i="2890"/>
  <c r="D443" i="2890" s="1"/>
  <c r="A444" i="2890"/>
  <c r="D444" i="2890" s="1"/>
  <c r="A445" i="2890"/>
  <c r="D445" i="2890" s="1"/>
  <c r="A446" i="2890"/>
  <c r="D446" i="2890" s="1"/>
  <c r="A447" i="2890"/>
  <c r="D447" i="2890" s="1"/>
  <c r="A448" i="2890"/>
  <c r="D448" i="2890" s="1"/>
  <c r="A449" i="2890"/>
  <c r="D449" i="2890" s="1"/>
  <c r="A450" i="2890"/>
  <c r="D450" i="2890" s="1"/>
  <c r="A451" i="2890"/>
  <c r="D451" i="2890" s="1"/>
  <c r="A452" i="2890"/>
  <c r="D452" i="2890" s="1"/>
  <c r="A453" i="2890"/>
  <c r="D453" i="2890" s="1"/>
  <c r="A454" i="2890"/>
  <c r="D454" i="2890" s="1"/>
  <c r="A455" i="2890"/>
  <c r="D455" i="2890" s="1"/>
  <c r="A456" i="2890"/>
  <c r="D456" i="2890" s="1"/>
  <c r="A457" i="2890"/>
  <c r="D457" i="2890" s="1"/>
  <c r="A458" i="2890"/>
  <c r="D458" i="2890" s="1"/>
  <c r="A459" i="2890"/>
  <c r="D459" i="2890" s="1"/>
  <c r="A460" i="2890"/>
  <c r="D460" i="2890" s="1"/>
  <c r="A461" i="2890"/>
  <c r="D461" i="2890" s="1"/>
  <c r="A462" i="2890"/>
  <c r="D462" i="2890" s="1"/>
  <c r="A463" i="2890"/>
  <c r="D463" i="2890" s="1"/>
  <c r="A464" i="2890"/>
  <c r="D464" i="2890" s="1"/>
  <c r="A465" i="2890"/>
  <c r="D465" i="2890" s="1"/>
  <c r="A466" i="2890"/>
  <c r="D466" i="2890" s="1"/>
  <c r="A467" i="2890"/>
  <c r="D467" i="2890" s="1"/>
  <c r="A468" i="2890"/>
  <c r="D468" i="2890" s="1"/>
  <c r="A469" i="2890"/>
  <c r="D469" i="2890" s="1"/>
  <c r="A470" i="2890"/>
  <c r="D470" i="2890" s="1"/>
  <c r="A471" i="2890"/>
  <c r="D471" i="2890" s="1"/>
  <c r="A472" i="2890"/>
  <c r="D472" i="2890" s="1"/>
  <c r="A473" i="2890"/>
  <c r="D473" i="2890" s="1"/>
  <c r="A474" i="2890"/>
  <c r="D474" i="2890" s="1"/>
  <c r="A475" i="2890"/>
  <c r="D475" i="2890" s="1"/>
  <c r="A476" i="2890"/>
  <c r="D476" i="2890" s="1"/>
  <c r="A477" i="2890"/>
  <c r="D477" i="2890" s="1"/>
  <c r="A478" i="2890"/>
  <c r="D478" i="2890" s="1"/>
  <c r="A479" i="2890"/>
  <c r="D479" i="2890" s="1"/>
  <c r="A480" i="2890"/>
  <c r="D480" i="2890" s="1"/>
  <c r="A481" i="2890"/>
  <c r="D481" i="2890" s="1"/>
  <c r="A482" i="2890"/>
  <c r="D482" i="2890" s="1"/>
  <c r="A483" i="2890"/>
  <c r="D483" i="2890" s="1"/>
  <c r="A484" i="2890"/>
  <c r="D484" i="2890" s="1"/>
  <c r="A485" i="2890"/>
  <c r="D485" i="2890" s="1"/>
  <c r="A486" i="2890"/>
  <c r="D486" i="2890" s="1"/>
  <c r="A487" i="2890"/>
  <c r="D487" i="2890" s="1"/>
  <c r="A488" i="2890"/>
  <c r="D488" i="2890" s="1"/>
  <c r="A489" i="2890"/>
  <c r="D489" i="2890" s="1"/>
  <c r="A490" i="2890"/>
  <c r="D490" i="2890" s="1"/>
  <c r="A491" i="2890"/>
  <c r="D491" i="2890" s="1"/>
  <c r="A492" i="2890"/>
  <c r="D492" i="2890" s="1"/>
  <c r="A493" i="2890"/>
  <c r="D493" i="2890" s="1"/>
  <c r="A494" i="2890"/>
  <c r="D494" i="2890" s="1"/>
  <c r="A495" i="2890"/>
  <c r="D495" i="2890" s="1"/>
  <c r="A496" i="2890"/>
  <c r="D496" i="2890" s="1"/>
  <c r="A497" i="2890"/>
  <c r="D497" i="2890" s="1"/>
  <c r="A498" i="2890"/>
  <c r="D498" i="2890" s="1"/>
  <c r="A499" i="2890"/>
  <c r="D499" i="2890" s="1"/>
  <c r="A500" i="2890"/>
  <c r="D500" i="2890" s="1"/>
  <c r="A501" i="2890"/>
  <c r="D501" i="2890" s="1"/>
  <c r="A502" i="2890"/>
  <c r="D502" i="2890" s="1"/>
  <c r="A503" i="2890"/>
  <c r="D503" i="2890" s="1"/>
  <c r="A504" i="2890"/>
  <c r="D504" i="2890" s="1"/>
  <c r="A505" i="2890"/>
  <c r="D505" i="2890" s="1"/>
  <c r="A506" i="2890"/>
  <c r="D506" i="2890" s="1"/>
  <c r="A507" i="2890"/>
  <c r="D507" i="2890" s="1"/>
  <c r="A508" i="2890"/>
  <c r="D508" i="2890" s="1"/>
  <c r="A509" i="2890"/>
  <c r="D509" i="2890" s="1"/>
  <c r="A510" i="2890"/>
  <c r="D510" i="2890" s="1"/>
  <c r="A511" i="2890"/>
  <c r="D511" i="2890" s="1"/>
  <c r="A512" i="2890"/>
  <c r="D512" i="2890" s="1"/>
  <c r="A513" i="2890"/>
  <c r="D513" i="2890" s="1"/>
  <c r="A514" i="2890"/>
  <c r="D514" i="2890" s="1"/>
  <c r="A515" i="2890"/>
  <c r="D515" i="2890" s="1"/>
  <c r="A516" i="2890"/>
  <c r="D516" i="2890" s="1"/>
  <c r="A517" i="2890"/>
  <c r="D517" i="2890" s="1"/>
  <c r="A518" i="2890"/>
  <c r="D518" i="2890" s="1"/>
  <c r="A519" i="2890"/>
  <c r="D519" i="2890" s="1"/>
  <c r="A520" i="2890"/>
  <c r="D520" i="2890" s="1"/>
  <c r="A521" i="2890"/>
  <c r="D521" i="2890" s="1"/>
  <c r="A522" i="2890"/>
  <c r="D522" i="2890" s="1"/>
  <c r="A523" i="2890"/>
  <c r="D523" i="2890" s="1"/>
  <c r="A524" i="2890"/>
  <c r="D524" i="2890" s="1"/>
  <c r="A525" i="2890"/>
  <c r="D525" i="2890" s="1"/>
  <c r="A526" i="2890"/>
  <c r="D526" i="2890" s="1"/>
  <c r="A527" i="2890"/>
  <c r="D527" i="2890" s="1"/>
  <c r="A528" i="2890"/>
  <c r="D528" i="2890" s="1"/>
  <c r="A529" i="2890"/>
  <c r="D529" i="2890" s="1"/>
  <c r="A530" i="2890"/>
  <c r="D530" i="2890" s="1"/>
  <c r="A531" i="2890"/>
  <c r="D531" i="2890" s="1"/>
  <c r="A532" i="2890"/>
  <c r="D532" i="2890" s="1"/>
  <c r="A533" i="2890"/>
  <c r="D533" i="2890" s="1"/>
  <c r="A534" i="2890"/>
  <c r="D534" i="2890" s="1"/>
  <c r="A535" i="2890"/>
  <c r="D535" i="2890" s="1"/>
  <c r="A536" i="2890"/>
  <c r="D536" i="2890" s="1"/>
  <c r="A537" i="2890"/>
  <c r="D537" i="2890" s="1"/>
  <c r="A538" i="2890"/>
  <c r="D538" i="2890" s="1"/>
  <c r="A539" i="2890"/>
  <c r="D539" i="2890" s="1"/>
  <c r="A540" i="2890"/>
  <c r="D540" i="2890" s="1"/>
  <c r="A541" i="2890"/>
  <c r="D541" i="2890" s="1"/>
  <c r="A542" i="2890"/>
  <c r="D542" i="2890" s="1"/>
  <c r="A543" i="2890"/>
  <c r="D543" i="2890" s="1"/>
  <c r="A544" i="2890"/>
  <c r="D544" i="2890" s="1"/>
  <c r="A545" i="2890"/>
  <c r="D545" i="2890" s="1"/>
  <c r="A546" i="2890"/>
  <c r="D546" i="2890" s="1"/>
  <c r="A547" i="2890"/>
  <c r="D547" i="2890" s="1"/>
  <c r="A548" i="2890"/>
  <c r="D548" i="2890" s="1"/>
  <c r="A549" i="2890"/>
  <c r="D549" i="2890" s="1"/>
  <c r="A550" i="2890"/>
  <c r="D550" i="2890" s="1"/>
  <c r="A551" i="2890"/>
  <c r="D551" i="2890" s="1"/>
  <c r="A552" i="2890"/>
  <c r="D552" i="2890" s="1"/>
  <c r="A553" i="2890"/>
  <c r="D553" i="2890" s="1"/>
  <c r="A554" i="2890"/>
  <c r="D554" i="2890" s="1"/>
  <c r="A555" i="2890"/>
  <c r="D555" i="2890" s="1"/>
  <c r="A556" i="2890"/>
  <c r="D556" i="2890" s="1"/>
  <c r="A557" i="2890"/>
  <c r="D557" i="2890" s="1"/>
  <c r="A558" i="2890"/>
  <c r="D558" i="2890" s="1"/>
  <c r="A559" i="2890"/>
  <c r="D559" i="2890" s="1"/>
  <c r="A560" i="2890"/>
  <c r="D560" i="2890" s="1"/>
  <c r="A561" i="2890"/>
  <c r="D561" i="2890" s="1"/>
  <c r="A562" i="2890"/>
  <c r="D562" i="2890" s="1"/>
  <c r="A563" i="2890"/>
  <c r="D563" i="2890" s="1"/>
  <c r="A564" i="2890"/>
  <c r="D564" i="2890" s="1"/>
  <c r="A565" i="2890"/>
  <c r="D565" i="2890" s="1"/>
  <c r="A566" i="2890"/>
  <c r="D566" i="2890" s="1"/>
  <c r="A567" i="2890"/>
  <c r="D567" i="2890" s="1"/>
  <c r="A568" i="2890"/>
  <c r="D568" i="2890" s="1"/>
  <c r="A569" i="2890"/>
  <c r="D569" i="2890" s="1"/>
  <c r="A570" i="2890"/>
  <c r="D570" i="2890" s="1"/>
  <c r="A571" i="2890"/>
  <c r="D571" i="2890" s="1"/>
  <c r="A572" i="2890"/>
  <c r="D572" i="2890" s="1"/>
  <c r="A573" i="2890"/>
  <c r="D573" i="2890" s="1"/>
  <c r="A574" i="2890"/>
  <c r="D574" i="2890" s="1"/>
  <c r="A575" i="2890"/>
  <c r="D575" i="2890" s="1"/>
  <c r="A576" i="2890"/>
  <c r="D576" i="2890" s="1"/>
  <c r="A577" i="2890"/>
  <c r="D577" i="2890" s="1"/>
  <c r="A578" i="2890"/>
  <c r="D578" i="2890" s="1"/>
  <c r="A579" i="2890"/>
  <c r="D579" i="2890" s="1"/>
  <c r="A580" i="2890"/>
  <c r="D580" i="2890" s="1"/>
  <c r="A581" i="2890"/>
  <c r="D581" i="2890" s="1"/>
  <c r="A582" i="2890"/>
  <c r="D582" i="2890" s="1"/>
  <c r="A583" i="2890"/>
  <c r="D583" i="2890" s="1"/>
  <c r="A584" i="2890"/>
  <c r="D584" i="2890" s="1"/>
  <c r="A585" i="2890"/>
  <c r="D585" i="2890" s="1"/>
  <c r="A586" i="2890"/>
  <c r="D586" i="2890" s="1"/>
  <c r="A587" i="2890"/>
  <c r="D587" i="2890" s="1"/>
  <c r="A588" i="2890"/>
  <c r="D588" i="2890" s="1"/>
  <c r="A589" i="2890"/>
  <c r="D589" i="2890" s="1"/>
  <c r="A590" i="2890"/>
  <c r="D590" i="2890" s="1"/>
  <c r="A591" i="2890"/>
  <c r="D591" i="2890" s="1"/>
  <c r="A592" i="2890"/>
  <c r="D592" i="2890" s="1"/>
  <c r="A593" i="2890"/>
  <c r="D593" i="2890" s="1"/>
  <c r="A594" i="2890"/>
  <c r="D594" i="2890" s="1"/>
  <c r="A595" i="2890"/>
  <c r="D595" i="2890" s="1"/>
  <c r="A596" i="2890"/>
  <c r="D596" i="2890" s="1"/>
  <c r="A597" i="2890"/>
  <c r="D597" i="2890" s="1"/>
  <c r="A598" i="2890"/>
  <c r="D598" i="2890" s="1"/>
  <c r="A599" i="2890"/>
  <c r="D599" i="2890" s="1"/>
  <c r="A600" i="2890"/>
  <c r="D600" i="2890" s="1"/>
  <c r="A601" i="2890"/>
  <c r="D601" i="2890" s="1"/>
  <c r="A602" i="2890"/>
  <c r="D602" i="2890" s="1"/>
  <c r="A603" i="2890"/>
  <c r="D603" i="2890" s="1"/>
  <c r="A604" i="2890"/>
  <c r="D604" i="2890" s="1"/>
  <c r="A605" i="2890"/>
  <c r="D605" i="2890" s="1"/>
  <c r="A606" i="2890"/>
  <c r="D606" i="2890" s="1"/>
  <c r="A607" i="2890"/>
  <c r="D607" i="2890" s="1"/>
  <c r="A608" i="2890"/>
  <c r="D608" i="2890" s="1"/>
  <c r="A609" i="2890"/>
  <c r="D609" i="2890" s="1"/>
  <c r="A610" i="2890"/>
  <c r="D610" i="2890" s="1"/>
  <c r="A611" i="2890"/>
  <c r="D611" i="2890" s="1"/>
  <c r="A612" i="2890"/>
  <c r="D612" i="2890" s="1"/>
  <c r="A613" i="2890"/>
  <c r="D613" i="2890" s="1"/>
  <c r="A614" i="2890"/>
  <c r="D614" i="2890" s="1"/>
  <c r="A615" i="2890"/>
  <c r="D615" i="2890" s="1"/>
  <c r="A616" i="2890"/>
  <c r="D616" i="2890" s="1"/>
  <c r="A617" i="2890"/>
  <c r="D617" i="2890" s="1"/>
  <c r="A618" i="2890"/>
  <c r="D618" i="2890" s="1"/>
  <c r="A619" i="2890"/>
  <c r="D619" i="2890" s="1"/>
  <c r="A620" i="2890"/>
  <c r="D620" i="2890" s="1"/>
  <c r="A621" i="2890"/>
  <c r="D621" i="2890" s="1"/>
  <c r="A622" i="2890"/>
  <c r="D622" i="2890" s="1"/>
  <c r="A623" i="2890"/>
  <c r="D623" i="2890" s="1"/>
  <c r="A624" i="2890"/>
  <c r="D624" i="2890" s="1"/>
  <c r="A625" i="2890"/>
  <c r="D625" i="2890" s="1"/>
  <c r="A626" i="2890"/>
  <c r="D626" i="2890" s="1"/>
  <c r="A627" i="2890"/>
  <c r="D627" i="2890" s="1"/>
  <c r="A628" i="2890"/>
  <c r="D628" i="2890" s="1"/>
  <c r="A629" i="2890"/>
  <c r="D629" i="2890" s="1"/>
  <c r="A630" i="2890"/>
  <c r="D630" i="2890" s="1"/>
  <c r="A631" i="2890"/>
  <c r="D631" i="2890" s="1"/>
  <c r="A632" i="2890"/>
  <c r="D632" i="2890" s="1"/>
  <c r="A633" i="2890"/>
  <c r="D633" i="2890" s="1"/>
  <c r="A634" i="2890"/>
  <c r="D634" i="2890" s="1"/>
  <c r="A635" i="2890"/>
  <c r="D635" i="2890" s="1"/>
  <c r="A636" i="2890"/>
  <c r="D636" i="2890" s="1"/>
  <c r="A637" i="2890"/>
  <c r="D637" i="2890" s="1"/>
  <c r="A638" i="2890"/>
  <c r="D638" i="2890" s="1"/>
  <c r="A639" i="2890"/>
  <c r="D639" i="2890" s="1"/>
  <c r="A640" i="2890"/>
  <c r="D640" i="2890" s="1"/>
  <c r="A641" i="2890"/>
  <c r="D641" i="2890" s="1"/>
  <c r="A642" i="2890"/>
  <c r="D642" i="2890" s="1"/>
  <c r="A643" i="2890"/>
  <c r="D643" i="2890" s="1"/>
  <c r="A644" i="2890"/>
  <c r="D644" i="2890" s="1"/>
  <c r="A645" i="2890"/>
  <c r="D645" i="2890" s="1"/>
  <c r="A646" i="2890"/>
  <c r="D646" i="2890" s="1"/>
  <c r="A647" i="2890"/>
  <c r="D647" i="2890" s="1"/>
  <c r="A648" i="2890"/>
  <c r="D648" i="2890" s="1"/>
  <c r="A649" i="2890"/>
  <c r="D649" i="2890" s="1"/>
  <c r="A650" i="2890"/>
  <c r="D650" i="2890" s="1"/>
  <c r="A651" i="2890"/>
  <c r="D651" i="2890" s="1"/>
  <c r="A652" i="2890"/>
  <c r="D652" i="2890" s="1"/>
  <c r="A653" i="2890"/>
  <c r="D653" i="2890" s="1"/>
  <c r="A654" i="2890"/>
  <c r="D654" i="2890" s="1"/>
  <c r="A655" i="2890"/>
  <c r="D655" i="2890" s="1"/>
  <c r="A656" i="2890"/>
  <c r="D656" i="2890" s="1"/>
  <c r="A657" i="2890"/>
  <c r="D657" i="2890" s="1"/>
  <c r="A658" i="2890"/>
  <c r="D658" i="2890" s="1"/>
  <c r="A659" i="2890"/>
  <c r="D659" i="2890" s="1"/>
  <c r="A660" i="2890"/>
  <c r="D660" i="2890" s="1"/>
  <c r="A661" i="2890"/>
  <c r="D661" i="2890" s="1"/>
  <c r="A662" i="2890"/>
  <c r="D662" i="2890" s="1"/>
  <c r="A663" i="2890"/>
  <c r="D663" i="2890" s="1"/>
  <c r="A664" i="2890"/>
  <c r="D664" i="2890" s="1"/>
  <c r="A665" i="2890"/>
  <c r="D665" i="2890" s="1"/>
  <c r="A666" i="2890"/>
  <c r="D666" i="2890" s="1"/>
  <c r="A667" i="2890"/>
  <c r="D667" i="2890" s="1"/>
  <c r="A668" i="2890"/>
  <c r="D668" i="2890" s="1"/>
  <c r="A669" i="2890"/>
  <c r="D669" i="2890" s="1"/>
  <c r="A670" i="2890"/>
  <c r="D670" i="2890" s="1"/>
  <c r="A671" i="2890"/>
  <c r="D671" i="2890" s="1"/>
  <c r="A672" i="2890"/>
  <c r="D672" i="2890" s="1"/>
  <c r="A673" i="2890"/>
  <c r="D673" i="2890" s="1"/>
  <c r="A674" i="2890"/>
  <c r="D674" i="2890" s="1"/>
  <c r="A675" i="2890"/>
  <c r="D675" i="2890" s="1"/>
  <c r="A676" i="2890"/>
  <c r="D676" i="2890" s="1"/>
  <c r="A677" i="2890"/>
  <c r="D677" i="2890" s="1"/>
  <c r="A678" i="2890"/>
  <c r="D678" i="2890" s="1"/>
  <c r="A679" i="2890"/>
  <c r="D679" i="2890" s="1"/>
  <c r="A680" i="2890"/>
  <c r="D680" i="2890" s="1"/>
  <c r="A681" i="2890"/>
  <c r="D681" i="2890" s="1"/>
  <c r="A682" i="2890"/>
  <c r="D682" i="2890" s="1"/>
  <c r="A683" i="2890"/>
  <c r="D683" i="2890" s="1"/>
  <c r="A684" i="2890"/>
  <c r="D684" i="2890" s="1"/>
  <c r="A685" i="2890"/>
  <c r="D685" i="2890" s="1"/>
  <c r="A686" i="2890"/>
  <c r="D686" i="2890" s="1"/>
  <c r="A687" i="2890"/>
  <c r="D687" i="2890" s="1"/>
  <c r="A688" i="2890"/>
  <c r="D688" i="2890" s="1"/>
  <c r="A689" i="2890"/>
  <c r="D689" i="2890" s="1"/>
  <c r="A690" i="2890"/>
  <c r="D690" i="2890" s="1"/>
  <c r="A691" i="2890"/>
  <c r="D691" i="2890" s="1"/>
  <c r="A692" i="2890"/>
  <c r="D692" i="2890" s="1"/>
  <c r="A693" i="2890"/>
  <c r="D693" i="2890" s="1"/>
  <c r="A694" i="2890"/>
  <c r="D694" i="2890" s="1"/>
  <c r="A695" i="2890"/>
  <c r="D695" i="2890" s="1"/>
  <c r="A696" i="2890"/>
  <c r="D696" i="2890" s="1"/>
  <c r="A697" i="2890"/>
  <c r="D697" i="2890" s="1"/>
  <c r="A698" i="2890"/>
  <c r="D698" i="2890" s="1"/>
  <c r="A699" i="2890"/>
  <c r="D699" i="2890" s="1"/>
  <c r="A700" i="2890"/>
  <c r="D700" i="2890" s="1"/>
  <c r="A701" i="2890"/>
  <c r="D701" i="2890" s="1"/>
  <c r="A702" i="2890"/>
  <c r="D702" i="2890" s="1"/>
  <c r="A703" i="2890"/>
  <c r="D703" i="2890" s="1"/>
  <c r="A704" i="2890"/>
  <c r="D704" i="2890" s="1"/>
  <c r="A705" i="2890"/>
  <c r="D705" i="2890" s="1"/>
  <c r="A706" i="2890"/>
  <c r="D706" i="2890" s="1"/>
  <c r="A707" i="2890"/>
  <c r="D707" i="2890" s="1"/>
  <c r="A708" i="2890"/>
  <c r="D708" i="2890" s="1"/>
  <c r="A709" i="2890"/>
  <c r="D709" i="2890" s="1"/>
  <c r="A710" i="2890"/>
  <c r="D710" i="2890" s="1"/>
  <c r="A711" i="2890"/>
  <c r="D711" i="2890" s="1"/>
  <c r="A712" i="2890"/>
  <c r="D712" i="2890" s="1"/>
  <c r="A713" i="2890"/>
  <c r="D713" i="2890" s="1"/>
  <c r="A714" i="2890"/>
  <c r="D714" i="2890" s="1"/>
  <c r="A715" i="2890"/>
  <c r="D715" i="2890" s="1"/>
  <c r="A716" i="2890"/>
  <c r="D716" i="2890" s="1"/>
  <c r="A717" i="2890"/>
  <c r="D717" i="2890" s="1"/>
  <c r="A718" i="2890"/>
  <c r="D718" i="2890" s="1"/>
  <c r="A719" i="2890"/>
  <c r="D719" i="2890" s="1"/>
  <c r="A720" i="2890"/>
  <c r="D720" i="2890" s="1"/>
  <c r="A721" i="2890"/>
  <c r="D721" i="2890" s="1"/>
  <c r="A722" i="2890"/>
  <c r="D722" i="2890" s="1"/>
  <c r="A723" i="2890"/>
  <c r="D723" i="2890" s="1"/>
  <c r="A724" i="2890"/>
  <c r="D724" i="2890" s="1"/>
  <c r="A725" i="2890"/>
  <c r="D725" i="2890" s="1"/>
  <c r="A726" i="2890"/>
  <c r="D726" i="2890" s="1"/>
  <c r="A727" i="2890"/>
  <c r="D727" i="2890" s="1"/>
  <c r="A728" i="2890"/>
  <c r="D728" i="2890" s="1"/>
  <c r="A729" i="2890"/>
  <c r="D729" i="2890" s="1"/>
  <c r="A730" i="2890"/>
  <c r="D730" i="2890" s="1"/>
  <c r="A731" i="2890"/>
  <c r="D731" i="2890" s="1"/>
  <c r="A732" i="2890"/>
  <c r="D732" i="2890" s="1"/>
  <c r="A733" i="2890"/>
  <c r="D733" i="2890" s="1"/>
  <c r="A734" i="2890"/>
  <c r="D734" i="2890" s="1"/>
  <c r="A735" i="2890"/>
  <c r="D735" i="2890" s="1"/>
  <c r="A736" i="2890"/>
  <c r="D736" i="2890" s="1"/>
  <c r="A737" i="2890"/>
  <c r="D737" i="2890" s="1"/>
  <c r="A738" i="2890"/>
  <c r="D738" i="2890" s="1"/>
  <c r="A739" i="2890"/>
  <c r="D739" i="2890" s="1"/>
  <c r="A740" i="2890"/>
  <c r="D740" i="2890" s="1"/>
  <c r="A741" i="2890"/>
  <c r="D741" i="2890" s="1"/>
  <c r="A742" i="2890"/>
  <c r="D742" i="2890" s="1"/>
  <c r="A743" i="2890"/>
  <c r="D743" i="2890" s="1"/>
  <c r="A744" i="2890"/>
  <c r="D744" i="2890" s="1"/>
  <c r="A745" i="2890"/>
  <c r="D745" i="2890" s="1"/>
  <c r="A746" i="2890"/>
  <c r="D746" i="2890" s="1"/>
  <c r="A747" i="2890"/>
  <c r="D747" i="2890" s="1"/>
  <c r="A748" i="2890"/>
  <c r="D748" i="2890" s="1"/>
  <c r="A749" i="2890"/>
  <c r="D749" i="2890" s="1"/>
  <c r="A750" i="2890"/>
  <c r="D750" i="2890" s="1"/>
  <c r="A751" i="2890"/>
  <c r="D751" i="2890" s="1"/>
  <c r="A752" i="2890"/>
  <c r="D752" i="2890" s="1"/>
  <c r="A753" i="2890"/>
  <c r="D753" i="2890" s="1"/>
  <c r="A754" i="2890"/>
  <c r="D754" i="2890" s="1"/>
  <c r="A755" i="2890"/>
  <c r="D755" i="2890" s="1"/>
  <c r="D5" i="2890"/>
  <c r="C5" i="2890"/>
  <c r="B5" i="2890"/>
  <c r="AU5" i="2890" s="1"/>
  <c r="A5" i="2890"/>
  <c r="AE108" i="2890" l="1"/>
  <c r="AE48" i="2890"/>
  <c r="AE30" i="2890"/>
  <c r="AD94" i="2893"/>
  <c r="AD94" i="2896"/>
  <c r="AD54" i="2896"/>
  <c r="AD34" i="2896"/>
  <c r="AD105" i="2899"/>
  <c r="AD45" i="2899"/>
  <c r="AE54" i="2890"/>
  <c r="AE86" i="2890"/>
  <c r="AE62" i="2890"/>
  <c r="AJ62" i="2890" s="1"/>
  <c r="AL62" i="2890" s="1"/>
  <c r="AD66" i="2890"/>
  <c r="AE66" i="2890" s="1"/>
  <c r="AJ66" i="2890" s="1"/>
  <c r="AL66" i="2890" s="1"/>
  <c r="AD46" i="2890"/>
  <c r="AE46" i="2890" s="1"/>
  <c r="AD85" i="2890"/>
  <c r="AE85" i="2890" s="1"/>
  <c r="AD113" i="2896"/>
  <c r="AE113" i="2896" s="1"/>
  <c r="AD64" i="2899"/>
  <c r="AD24" i="2890"/>
  <c r="AE24" i="2890" s="1"/>
  <c r="AI24" i="2890" s="1"/>
  <c r="AD112" i="2896"/>
  <c r="AD72" i="2896"/>
  <c r="AD52" i="2896"/>
  <c r="AD63" i="2899"/>
  <c r="AD103" i="2890"/>
  <c r="AD83" i="2890"/>
  <c r="AD43" i="2890"/>
  <c r="AD23" i="2890"/>
  <c r="AD91" i="2893"/>
  <c r="AD71" i="2893"/>
  <c r="AE71" i="2893" s="1"/>
  <c r="AD31" i="2893"/>
  <c r="AE31" i="2893" s="1"/>
  <c r="AD11" i="2893"/>
  <c r="AD63" i="2893"/>
  <c r="AD111" i="2896"/>
  <c r="AD71" i="2896"/>
  <c r="AD51" i="2896"/>
  <c r="AE51" i="2896" s="1"/>
  <c r="AD11" i="2896"/>
  <c r="AE11" i="2896" s="1"/>
  <c r="AD103" i="2896"/>
  <c r="AE103" i="2896" s="1"/>
  <c r="AD43" i="2896"/>
  <c r="AD82" i="2899"/>
  <c r="AE82" i="2899" s="1"/>
  <c r="AD62" i="2899"/>
  <c r="AD22" i="2899"/>
  <c r="AD54" i="2899"/>
  <c r="AD34" i="2893"/>
  <c r="AD13" i="2893"/>
  <c r="AD72" i="2893"/>
  <c r="AD102" i="2890"/>
  <c r="AE102" i="2890" s="1"/>
  <c r="AJ102" i="2890" s="1"/>
  <c r="AL102" i="2890" s="1"/>
  <c r="AD82" i="2890"/>
  <c r="AD42" i="2890"/>
  <c r="AE42" i="2890" s="1"/>
  <c r="AK42" i="2890" s="1"/>
  <c r="AD22" i="2890"/>
  <c r="AE22" i="2890" s="1"/>
  <c r="AD74" i="2890"/>
  <c r="AE74" i="2890" s="1"/>
  <c r="AD90" i="2893"/>
  <c r="AD70" i="2893"/>
  <c r="AD30" i="2893"/>
  <c r="AE30" i="2893" s="1"/>
  <c r="AD10" i="2893"/>
  <c r="AD62" i="2893"/>
  <c r="AD70" i="2896"/>
  <c r="AE70" i="2896" s="1"/>
  <c r="AD30" i="2896"/>
  <c r="AE30" i="2896" s="1"/>
  <c r="AD10" i="2896"/>
  <c r="AE10" i="2896" s="1"/>
  <c r="AD62" i="2896"/>
  <c r="AD81" i="2899"/>
  <c r="AE81" i="2899" s="1"/>
  <c r="AD21" i="2899"/>
  <c r="AD101" i="2890"/>
  <c r="AD61" i="2890"/>
  <c r="AD41" i="2890"/>
  <c r="AD109" i="2893"/>
  <c r="AD89" i="2893"/>
  <c r="AD49" i="2893"/>
  <c r="AD29" i="2893"/>
  <c r="AD81" i="2893"/>
  <c r="AD21" i="2893"/>
  <c r="AD89" i="2896"/>
  <c r="AD69" i="2896"/>
  <c r="AD29" i="2896"/>
  <c r="AD9" i="2896"/>
  <c r="AE9" i="2896" s="1"/>
  <c r="AD61" i="2896"/>
  <c r="AD100" i="2899"/>
  <c r="AE100" i="2899" s="1"/>
  <c r="AD80" i="2899"/>
  <c r="AD40" i="2899"/>
  <c r="AD20" i="2899"/>
  <c r="AE20" i="2899" s="1"/>
  <c r="AD72" i="2899"/>
  <c r="AE72" i="2899" s="1"/>
  <c r="AD12" i="2899"/>
  <c r="AE38" i="2890"/>
  <c r="AD65" i="2890"/>
  <c r="AD93" i="2896"/>
  <c r="AD64" i="2890"/>
  <c r="AD100" i="2890"/>
  <c r="AD60" i="2890"/>
  <c r="AE60" i="2890" s="1"/>
  <c r="AD40" i="2890"/>
  <c r="AD108" i="2893"/>
  <c r="AD88" i="2893"/>
  <c r="AD48" i="2893"/>
  <c r="AD28" i="2893"/>
  <c r="AD80" i="2893"/>
  <c r="AD20" i="2893"/>
  <c r="AE20" i="2893" s="1"/>
  <c r="AD108" i="2896"/>
  <c r="AE108" i="2896" s="1"/>
  <c r="AD88" i="2896"/>
  <c r="AD28" i="2896"/>
  <c r="AE28" i="2896" s="1"/>
  <c r="AD8" i="2896"/>
  <c r="AE8" i="2896" s="1"/>
  <c r="AD20" i="2896"/>
  <c r="AE20" i="2896" s="1"/>
  <c r="AD99" i="2899"/>
  <c r="AE99" i="2899" s="1"/>
  <c r="AD39" i="2899"/>
  <c r="AD79" i="2890"/>
  <c r="AD59" i="2890"/>
  <c r="AD19" i="2890"/>
  <c r="AD107" i="2893"/>
  <c r="AD67" i="2893"/>
  <c r="AD47" i="2893"/>
  <c r="AD7" i="2893"/>
  <c r="AD99" i="2893"/>
  <c r="AD39" i="2893"/>
  <c r="AE39" i="2893" s="1"/>
  <c r="AD107" i="2896"/>
  <c r="AD87" i="2896"/>
  <c r="AD47" i="2896"/>
  <c r="AD27" i="2896"/>
  <c r="AD79" i="2896"/>
  <c r="AE79" i="2896" s="1"/>
  <c r="AD19" i="2896"/>
  <c r="AD118" i="2899"/>
  <c r="AE118" i="2899" s="1"/>
  <c r="AD98" i="2899"/>
  <c r="AD78" i="2899"/>
  <c r="AE78" i="2899" s="1"/>
  <c r="AD58" i="2899"/>
  <c r="AD38" i="2899"/>
  <c r="AD18" i="2899"/>
  <c r="AD90" i="2899"/>
  <c r="AD106" i="2890"/>
  <c r="AD25" i="2890"/>
  <c r="AD53" i="2893"/>
  <c r="AD33" i="2896"/>
  <c r="AD58" i="2890"/>
  <c r="AD18" i="2890"/>
  <c r="AE18" i="2890" s="1"/>
  <c r="AD110" i="2890"/>
  <c r="AE110" i="2890" s="1"/>
  <c r="AK110" i="2890" s="1"/>
  <c r="AD50" i="2890"/>
  <c r="AE50" i="2890" s="1"/>
  <c r="AD106" i="2893"/>
  <c r="AD66" i="2893"/>
  <c r="AD46" i="2893"/>
  <c r="AE46" i="2893" s="1"/>
  <c r="AD98" i="2893"/>
  <c r="AE98" i="2893" s="1"/>
  <c r="AD38" i="2893"/>
  <c r="AE38" i="2893" s="1"/>
  <c r="AD106" i="2896"/>
  <c r="AD66" i="2896"/>
  <c r="AE66" i="2896" s="1"/>
  <c r="AD46" i="2896"/>
  <c r="AE46" i="2896" s="1"/>
  <c r="AD98" i="2896"/>
  <c r="AE98" i="2896" s="1"/>
  <c r="AD117" i="2899"/>
  <c r="AD57" i="2899"/>
  <c r="AE114" i="2890"/>
  <c r="AD114" i="2893"/>
  <c r="AD54" i="2893"/>
  <c r="AD44" i="2899"/>
  <c r="AD12" i="2893"/>
  <c r="AD78" i="2890"/>
  <c r="AE78" i="2890" s="1"/>
  <c r="AI78" i="2890" s="1"/>
  <c r="AD97" i="2890"/>
  <c r="AE97" i="2890" s="1"/>
  <c r="AD77" i="2890"/>
  <c r="AE77" i="2890" s="1"/>
  <c r="AD37" i="2890"/>
  <c r="AD17" i="2890"/>
  <c r="AD85" i="2893"/>
  <c r="AE85" i="2893" s="1"/>
  <c r="AD65" i="2893"/>
  <c r="AD25" i="2893"/>
  <c r="AE25" i="2893" s="1"/>
  <c r="AD117" i="2893"/>
  <c r="AE117" i="2893" s="1"/>
  <c r="AD57" i="2893"/>
  <c r="AE57" i="2893" s="1"/>
  <c r="AD105" i="2896"/>
  <c r="AE105" i="2896" s="1"/>
  <c r="AD65" i="2896"/>
  <c r="AD45" i="2896"/>
  <c r="AE45" i="2896" s="1"/>
  <c r="AD97" i="2896"/>
  <c r="AD116" i="2899"/>
  <c r="AD96" i="2899"/>
  <c r="AD76" i="2899"/>
  <c r="AD56" i="2899"/>
  <c r="AD16" i="2899"/>
  <c r="AD108" i="2899"/>
  <c r="AD48" i="2899"/>
  <c r="AE26" i="2890"/>
  <c r="AI26" i="2890" s="1"/>
  <c r="AE72" i="2890"/>
  <c r="AK72" i="2890" s="1"/>
  <c r="AE90" i="2890"/>
  <c r="AJ90" i="2890" s="1"/>
  <c r="AL90" i="2890" s="1"/>
  <c r="AE98" i="2890"/>
  <c r="AD113" i="2893"/>
  <c r="AD73" i="2893"/>
  <c r="AE73" i="2893" s="1"/>
  <c r="AD104" i="2899"/>
  <c r="AE104" i="2899" s="1"/>
  <c r="AD112" i="2893"/>
  <c r="AE112" i="2893" s="1"/>
  <c r="AD118" i="2890"/>
  <c r="AE118" i="2890" s="1"/>
  <c r="AD96" i="2890"/>
  <c r="AE96" i="2890" s="1"/>
  <c r="AJ96" i="2890" s="1"/>
  <c r="AL96" i="2890" s="1"/>
  <c r="AD76" i="2890"/>
  <c r="AD36" i="2890"/>
  <c r="AE36" i="2890" s="1"/>
  <c r="AK36" i="2890" s="1"/>
  <c r="AD16" i="2890"/>
  <c r="AD8" i="2890"/>
  <c r="AE8" i="2890" s="1"/>
  <c r="AD84" i="2893"/>
  <c r="AD64" i="2893"/>
  <c r="AD24" i="2893"/>
  <c r="AD116" i="2893"/>
  <c r="AD56" i="2893"/>
  <c r="AD64" i="2896"/>
  <c r="AD24" i="2896"/>
  <c r="AD56" i="2896"/>
  <c r="AD75" i="2899"/>
  <c r="AD15" i="2899"/>
  <c r="AD53" i="2896"/>
  <c r="AD84" i="2890"/>
  <c r="AE84" i="2890" s="1"/>
  <c r="AD52" i="2893"/>
  <c r="AE52" i="2893" s="1"/>
  <c r="AD75" i="2893"/>
  <c r="AE75" i="2893" s="1"/>
  <c r="AD15" i="2893"/>
  <c r="AE15" i="2893" s="1"/>
  <c r="AD115" i="2896"/>
  <c r="AE115" i="2896" s="1"/>
  <c r="AD55" i="2896"/>
  <c r="AK108" i="2890"/>
  <c r="AJ108" i="2890"/>
  <c r="AL108" i="2890" s="1"/>
  <c r="AI108" i="2890"/>
  <c r="AF108" i="2890"/>
  <c r="AK102" i="2890"/>
  <c r="AI102" i="2890"/>
  <c r="AK90" i="2890"/>
  <c r="AI90" i="2890"/>
  <c r="AF90" i="2890"/>
  <c r="AJ84" i="2890"/>
  <c r="AL84" i="2890" s="1"/>
  <c r="AK84" i="2890"/>
  <c r="AI84" i="2890"/>
  <c r="AF84" i="2890"/>
  <c r="AK78" i="2890"/>
  <c r="AJ78" i="2890"/>
  <c r="AL78" i="2890" s="1"/>
  <c r="AJ60" i="2890"/>
  <c r="AL60" i="2890" s="1"/>
  <c r="AK60" i="2890"/>
  <c r="AI60" i="2890"/>
  <c r="AF60" i="2890"/>
  <c r="AJ54" i="2890"/>
  <c r="AL54" i="2890" s="1"/>
  <c r="AK54" i="2890"/>
  <c r="AI54" i="2890"/>
  <c r="AF54" i="2890"/>
  <c r="AJ48" i="2890"/>
  <c r="AL48" i="2890" s="1"/>
  <c r="AK48" i="2890"/>
  <c r="AI48" i="2890"/>
  <c r="AF48" i="2890"/>
  <c r="AJ42" i="2890"/>
  <c r="AL42" i="2890" s="1"/>
  <c r="AI42" i="2890"/>
  <c r="AK30" i="2890"/>
  <c r="AJ30" i="2890"/>
  <c r="AL30" i="2890" s="1"/>
  <c r="AI30" i="2890"/>
  <c r="AF30" i="2890"/>
  <c r="AJ24" i="2890"/>
  <c r="AL24" i="2890" s="1"/>
  <c r="AK24" i="2890"/>
  <c r="AF24" i="2890"/>
  <c r="AK114" i="2890"/>
  <c r="AJ114" i="2890"/>
  <c r="AL114" i="2890" s="1"/>
  <c r="AI114" i="2890"/>
  <c r="AF114" i="2890"/>
  <c r="AF6" i="2890"/>
  <c r="AK6" i="2890"/>
  <c r="AJ6" i="2890"/>
  <c r="AL6" i="2890" s="1"/>
  <c r="AI6" i="2890"/>
  <c r="AI98" i="2890"/>
  <c r="AF98" i="2890"/>
  <c r="AJ98" i="2890"/>
  <c r="AL98" i="2890" s="1"/>
  <c r="AK98" i="2890"/>
  <c r="AK86" i="2890"/>
  <c r="AI86" i="2890"/>
  <c r="AF86" i="2890"/>
  <c r="AJ86" i="2890"/>
  <c r="AL86" i="2890" s="1"/>
  <c r="AI74" i="2890"/>
  <c r="AF74" i="2890"/>
  <c r="AK74" i="2890"/>
  <c r="AJ74" i="2890"/>
  <c r="AL74" i="2890" s="1"/>
  <c r="AI62" i="2890"/>
  <c r="AK50" i="2890"/>
  <c r="AI50" i="2890"/>
  <c r="AF50" i="2890"/>
  <c r="AJ50" i="2890"/>
  <c r="AL50" i="2890" s="1"/>
  <c r="AJ38" i="2890"/>
  <c r="AL38" i="2890" s="1"/>
  <c r="AI38" i="2890"/>
  <c r="AF38" i="2890"/>
  <c r="AK38" i="2890"/>
  <c r="AJ26" i="2890"/>
  <c r="AL26" i="2890" s="1"/>
  <c r="AK26" i="2890"/>
  <c r="AK8" i="2890"/>
  <c r="AI8" i="2890"/>
  <c r="AF8" i="2890"/>
  <c r="AJ8" i="2890"/>
  <c r="AL8" i="2890" s="1"/>
  <c r="AI110" i="2890"/>
  <c r="AU753" i="2890"/>
  <c r="AT753" i="2890"/>
  <c r="AU747" i="2890"/>
  <c r="AT747" i="2890"/>
  <c r="AU741" i="2890"/>
  <c r="AT741" i="2890"/>
  <c r="AU735" i="2890"/>
  <c r="AT735" i="2890"/>
  <c r="AU729" i="2890"/>
  <c r="AT729" i="2890"/>
  <c r="AU723" i="2890"/>
  <c r="AT723" i="2890"/>
  <c r="AU717" i="2890"/>
  <c r="AT717" i="2890"/>
  <c r="AU711" i="2890"/>
  <c r="AT711" i="2890"/>
  <c r="AU705" i="2890"/>
  <c r="AT705" i="2890"/>
  <c r="AU699" i="2890"/>
  <c r="AT699" i="2890"/>
  <c r="AU693" i="2890"/>
  <c r="AT693" i="2890"/>
  <c r="AU687" i="2890"/>
  <c r="AT687" i="2890"/>
  <c r="AU681" i="2890"/>
  <c r="AT681" i="2890"/>
  <c r="AU675" i="2890"/>
  <c r="AT675" i="2890"/>
  <c r="AU669" i="2890"/>
  <c r="AT669" i="2890"/>
  <c r="AU663" i="2890"/>
  <c r="AT663" i="2890"/>
  <c r="AU657" i="2890"/>
  <c r="AT657" i="2890"/>
  <c r="AU651" i="2890"/>
  <c r="AT651" i="2890"/>
  <c r="AU645" i="2890"/>
  <c r="AT645" i="2890"/>
  <c r="AU639" i="2890"/>
  <c r="AT639" i="2890"/>
  <c r="AU633" i="2890"/>
  <c r="AT633" i="2890"/>
  <c r="AU627" i="2890"/>
  <c r="AT627" i="2890"/>
  <c r="AU621" i="2890"/>
  <c r="AT621" i="2890"/>
  <c r="AU615" i="2890"/>
  <c r="AT615" i="2890"/>
  <c r="AU609" i="2890"/>
  <c r="AT609" i="2890"/>
  <c r="AU603" i="2890"/>
  <c r="AT603" i="2890"/>
  <c r="AU597" i="2890"/>
  <c r="AT597" i="2890"/>
  <c r="AU591" i="2890"/>
  <c r="AT591" i="2890"/>
  <c r="AU585" i="2890"/>
  <c r="AT585" i="2890"/>
  <c r="AU579" i="2890"/>
  <c r="AT579" i="2890"/>
  <c r="AU573" i="2890"/>
  <c r="AT573" i="2890"/>
  <c r="AU567" i="2890"/>
  <c r="AT567" i="2890"/>
  <c r="AU561" i="2890"/>
  <c r="AT561" i="2890"/>
  <c r="AU555" i="2890"/>
  <c r="AT555" i="2890"/>
  <c r="AU549" i="2890"/>
  <c r="AT549" i="2890"/>
  <c r="AU543" i="2890"/>
  <c r="AT543" i="2890"/>
  <c r="AU537" i="2890"/>
  <c r="AT537" i="2890"/>
  <c r="AU531" i="2890"/>
  <c r="AT531" i="2890"/>
  <c r="AU525" i="2890"/>
  <c r="AT525" i="2890"/>
  <c r="AU519" i="2890"/>
  <c r="AT519" i="2890"/>
  <c r="AU513" i="2890"/>
  <c r="AT513" i="2890"/>
  <c r="AU507" i="2890"/>
  <c r="AT507" i="2890"/>
  <c r="AU501" i="2890"/>
  <c r="AT501" i="2890"/>
  <c r="AU495" i="2890"/>
  <c r="AT495" i="2890"/>
  <c r="AU489" i="2890"/>
  <c r="AT489" i="2890"/>
  <c r="AU483" i="2890"/>
  <c r="AT483" i="2890"/>
  <c r="AU477" i="2890"/>
  <c r="AT477" i="2890"/>
  <c r="AU471" i="2890"/>
  <c r="AT471" i="2890"/>
  <c r="AU465" i="2890"/>
  <c r="AT465" i="2890"/>
  <c r="AU459" i="2890"/>
  <c r="AT459" i="2890"/>
  <c r="AU453" i="2890"/>
  <c r="AT453" i="2890"/>
  <c r="AU447" i="2890"/>
  <c r="AT447" i="2890"/>
  <c r="AU441" i="2890"/>
  <c r="AT441" i="2890"/>
  <c r="AU435" i="2890"/>
  <c r="AT435" i="2890"/>
  <c r="AU429" i="2890"/>
  <c r="AT429" i="2890"/>
  <c r="AU423" i="2890"/>
  <c r="AT423" i="2890"/>
  <c r="AU417" i="2890"/>
  <c r="AT417" i="2890"/>
  <c r="AU411" i="2890"/>
  <c r="AT411" i="2890"/>
  <c r="AU405" i="2890"/>
  <c r="AT405" i="2890"/>
  <c r="AU399" i="2890"/>
  <c r="AT399" i="2890"/>
  <c r="AU393" i="2890"/>
  <c r="AT393" i="2890"/>
  <c r="AU387" i="2890"/>
  <c r="AT387" i="2890"/>
  <c r="AU381" i="2890"/>
  <c r="AT381" i="2890"/>
  <c r="AU375" i="2890"/>
  <c r="AT375" i="2890"/>
  <c r="AU369" i="2890"/>
  <c r="AT369" i="2890"/>
  <c r="AU363" i="2890"/>
  <c r="AT363" i="2890"/>
  <c r="AU357" i="2890"/>
  <c r="AT357" i="2890"/>
  <c r="AU351" i="2890"/>
  <c r="AT351" i="2890"/>
  <c r="AU345" i="2890"/>
  <c r="AT345" i="2890"/>
  <c r="AU339" i="2890"/>
  <c r="AT339" i="2890"/>
  <c r="AU333" i="2890"/>
  <c r="AT333" i="2890"/>
  <c r="AU327" i="2890"/>
  <c r="AT327" i="2890"/>
  <c r="AU321" i="2890"/>
  <c r="AT321" i="2890"/>
  <c r="AU315" i="2890"/>
  <c r="AT315" i="2890"/>
  <c r="AU309" i="2890"/>
  <c r="AT309" i="2890"/>
  <c r="AU303" i="2890"/>
  <c r="AT303" i="2890"/>
  <c r="AU297" i="2890"/>
  <c r="AT297" i="2890"/>
  <c r="AU291" i="2890"/>
  <c r="AT291" i="2890"/>
  <c r="AU285" i="2890"/>
  <c r="AT285" i="2890"/>
  <c r="AU279" i="2890"/>
  <c r="AT279" i="2890"/>
  <c r="AU273" i="2890"/>
  <c r="AT273" i="2890"/>
  <c r="AU267" i="2890"/>
  <c r="AT267" i="2890"/>
  <c r="AU261" i="2890"/>
  <c r="AT261" i="2890"/>
  <c r="AU255" i="2890"/>
  <c r="AT255" i="2890"/>
  <c r="AU249" i="2890"/>
  <c r="AT249" i="2890"/>
  <c r="AU243" i="2890"/>
  <c r="AT243" i="2890"/>
  <c r="AU237" i="2890"/>
  <c r="AT237" i="2890"/>
  <c r="AU231" i="2890"/>
  <c r="AT231" i="2890"/>
  <c r="AU225" i="2890"/>
  <c r="AT225" i="2890"/>
  <c r="AU219" i="2890"/>
  <c r="AT219" i="2890"/>
  <c r="AU213" i="2890"/>
  <c r="AT213" i="2890"/>
  <c r="AU207" i="2890"/>
  <c r="AT207" i="2890"/>
  <c r="AU201" i="2890"/>
  <c r="AT201" i="2890"/>
  <c r="AU195" i="2890"/>
  <c r="AT195" i="2890"/>
  <c r="AU189" i="2890"/>
  <c r="AT189" i="2890"/>
  <c r="AU183" i="2890"/>
  <c r="AT183" i="2890"/>
  <c r="AU177" i="2890"/>
  <c r="AT177" i="2890"/>
  <c r="AU171" i="2890"/>
  <c r="AT171" i="2890"/>
  <c r="AU165" i="2890"/>
  <c r="AT165" i="2890"/>
  <c r="AU159" i="2890"/>
  <c r="AT159" i="2890"/>
  <c r="AU153" i="2890"/>
  <c r="AT153" i="2890"/>
  <c r="AU147" i="2890"/>
  <c r="AT147" i="2890"/>
  <c r="AU141" i="2890"/>
  <c r="AT141" i="2890"/>
  <c r="AU135" i="2890"/>
  <c r="AT135" i="2890"/>
  <c r="AU129" i="2890"/>
  <c r="AT129" i="2890"/>
  <c r="AU123" i="2890"/>
  <c r="AT123" i="2890"/>
  <c r="AU117" i="2890"/>
  <c r="AT117" i="2890"/>
  <c r="AU111" i="2890"/>
  <c r="AT111" i="2890"/>
  <c r="AU105" i="2890"/>
  <c r="AT105" i="2890"/>
  <c r="AU99" i="2890"/>
  <c r="AT99" i="2890"/>
  <c r="AU93" i="2890"/>
  <c r="AT93" i="2890"/>
  <c r="AU87" i="2890"/>
  <c r="AT87" i="2890"/>
  <c r="AU81" i="2890"/>
  <c r="AT81" i="2890"/>
  <c r="AU75" i="2890"/>
  <c r="AT75" i="2890"/>
  <c r="AU69" i="2890"/>
  <c r="AT69" i="2890"/>
  <c r="AU63" i="2890"/>
  <c r="AT63" i="2890"/>
  <c r="AU57" i="2890"/>
  <c r="AT57" i="2890"/>
  <c r="AU51" i="2890"/>
  <c r="AT51" i="2890"/>
  <c r="AU45" i="2890"/>
  <c r="AT45" i="2890"/>
  <c r="AU39" i="2890"/>
  <c r="AT39" i="2890"/>
  <c r="AU33" i="2890"/>
  <c r="AT33" i="2890"/>
  <c r="AU27" i="2890"/>
  <c r="AT27" i="2890"/>
  <c r="AU21" i="2890"/>
  <c r="AT21" i="2890"/>
  <c r="AU15" i="2890"/>
  <c r="AT15" i="2890"/>
  <c r="AU9" i="2890"/>
  <c r="AT9" i="2890"/>
  <c r="AT752" i="2890"/>
  <c r="AU752" i="2890"/>
  <c r="AU746" i="2890"/>
  <c r="AT746" i="2890"/>
  <c r="AU740" i="2890"/>
  <c r="AT740" i="2890"/>
  <c r="AT734" i="2890"/>
  <c r="AU734" i="2890"/>
  <c r="AU728" i="2890"/>
  <c r="AT728" i="2890"/>
  <c r="AU722" i="2890"/>
  <c r="AT722" i="2890"/>
  <c r="AT716" i="2890"/>
  <c r="AU716" i="2890"/>
  <c r="AU710" i="2890"/>
  <c r="AT710" i="2890"/>
  <c r="AU704" i="2890"/>
  <c r="AT704" i="2890"/>
  <c r="AT698" i="2890"/>
  <c r="AU698" i="2890"/>
  <c r="AU692" i="2890"/>
  <c r="AT692" i="2890"/>
  <c r="AU686" i="2890"/>
  <c r="AT686" i="2890"/>
  <c r="AT680" i="2890"/>
  <c r="AU680" i="2890"/>
  <c r="AU674" i="2890"/>
  <c r="AT674" i="2890"/>
  <c r="AU668" i="2890"/>
  <c r="AT668" i="2890"/>
  <c r="AT662" i="2890"/>
  <c r="AU662" i="2890"/>
  <c r="AU656" i="2890"/>
  <c r="AT656" i="2890"/>
  <c r="AU650" i="2890"/>
  <c r="AT650" i="2890"/>
  <c r="AT644" i="2890"/>
  <c r="AU644" i="2890"/>
  <c r="AU638" i="2890"/>
  <c r="AT638" i="2890"/>
  <c r="AU632" i="2890"/>
  <c r="AT632" i="2890"/>
  <c r="AT626" i="2890"/>
  <c r="AU626" i="2890"/>
  <c r="AU620" i="2890"/>
  <c r="AT620" i="2890"/>
  <c r="AU614" i="2890"/>
  <c r="AT614" i="2890"/>
  <c r="AT608" i="2890"/>
  <c r="AU608" i="2890"/>
  <c r="AU602" i="2890"/>
  <c r="AT602" i="2890"/>
  <c r="AU596" i="2890"/>
  <c r="AT596" i="2890"/>
  <c r="AT590" i="2890"/>
  <c r="AU590" i="2890"/>
  <c r="AU584" i="2890"/>
  <c r="AT584" i="2890"/>
  <c r="AU578" i="2890"/>
  <c r="AT578" i="2890"/>
  <c r="AT572" i="2890"/>
  <c r="AU572" i="2890"/>
  <c r="AU566" i="2890"/>
  <c r="AT566" i="2890"/>
  <c r="AU560" i="2890"/>
  <c r="AT560" i="2890"/>
  <c r="AT554" i="2890"/>
  <c r="AU554" i="2890"/>
  <c r="AU548" i="2890"/>
  <c r="AT548" i="2890"/>
  <c r="AU542" i="2890"/>
  <c r="AT542" i="2890"/>
  <c r="AT536" i="2890"/>
  <c r="AU536" i="2890"/>
  <c r="AU530" i="2890"/>
  <c r="AT530" i="2890"/>
  <c r="AU524" i="2890"/>
  <c r="AT524" i="2890"/>
  <c r="AT518" i="2890"/>
  <c r="AU518" i="2890"/>
  <c r="AU512" i="2890"/>
  <c r="AT512" i="2890"/>
  <c r="AU506" i="2890"/>
  <c r="AT506" i="2890"/>
  <c r="AU500" i="2890"/>
  <c r="AT500" i="2890"/>
  <c r="AU494" i="2890"/>
  <c r="AT494" i="2890"/>
  <c r="AU488" i="2890"/>
  <c r="AT488" i="2890"/>
  <c r="AU482" i="2890"/>
  <c r="AT482" i="2890"/>
  <c r="AU476" i="2890"/>
  <c r="AT476" i="2890"/>
  <c r="AU470" i="2890"/>
  <c r="AT470" i="2890"/>
  <c r="AU464" i="2890"/>
  <c r="AT464" i="2890"/>
  <c r="AU458" i="2890"/>
  <c r="AT458" i="2890"/>
  <c r="AU452" i="2890"/>
  <c r="AT452" i="2890"/>
  <c r="AU446" i="2890"/>
  <c r="AT446" i="2890"/>
  <c r="AU440" i="2890"/>
  <c r="AT440" i="2890"/>
  <c r="AU434" i="2890"/>
  <c r="AT434" i="2890"/>
  <c r="AU428" i="2890"/>
  <c r="AT428" i="2890"/>
  <c r="AU422" i="2890"/>
  <c r="AT422" i="2890"/>
  <c r="AU416" i="2890"/>
  <c r="AT416" i="2890"/>
  <c r="AU410" i="2890"/>
  <c r="AT410" i="2890"/>
  <c r="AU404" i="2890"/>
  <c r="AT404" i="2890"/>
  <c r="AU398" i="2890"/>
  <c r="AT398" i="2890"/>
  <c r="AU392" i="2890"/>
  <c r="AT392" i="2890"/>
  <c r="AU386" i="2890"/>
  <c r="AT386" i="2890"/>
  <c r="AU380" i="2890"/>
  <c r="AT380" i="2890"/>
  <c r="AU374" i="2890"/>
  <c r="AT374" i="2890"/>
  <c r="AU368" i="2890"/>
  <c r="AT368" i="2890"/>
  <c r="AU362" i="2890"/>
  <c r="AT362" i="2890"/>
  <c r="AU356" i="2890"/>
  <c r="AT356" i="2890"/>
  <c r="AU350" i="2890"/>
  <c r="AT350" i="2890"/>
  <c r="AU344" i="2890"/>
  <c r="AT344" i="2890"/>
  <c r="AU338" i="2890"/>
  <c r="AT338" i="2890"/>
  <c r="AU332" i="2890"/>
  <c r="AT332" i="2890"/>
  <c r="AU326" i="2890"/>
  <c r="AT326" i="2890"/>
  <c r="AU320" i="2890"/>
  <c r="AT320" i="2890"/>
  <c r="AU314" i="2890"/>
  <c r="AT314" i="2890"/>
  <c r="AU308" i="2890"/>
  <c r="AT308" i="2890"/>
  <c r="AU302" i="2890"/>
  <c r="AT302" i="2890"/>
  <c r="AU296" i="2890"/>
  <c r="AT296" i="2890"/>
  <c r="AU290" i="2890"/>
  <c r="AT290" i="2890"/>
  <c r="AU284" i="2890"/>
  <c r="AT284" i="2890"/>
  <c r="AU278" i="2890"/>
  <c r="AT278" i="2890"/>
  <c r="AU272" i="2890"/>
  <c r="AT272" i="2890"/>
  <c r="AU266" i="2890"/>
  <c r="AT266" i="2890"/>
  <c r="AU260" i="2890"/>
  <c r="AT260" i="2890"/>
  <c r="AU254" i="2890"/>
  <c r="AT254" i="2890"/>
  <c r="AU248" i="2890"/>
  <c r="AT248" i="2890"/>
  <c r="AU242" i="2890"/>
  <c r="AT242" i="2890"/>
  <c r="AU236" i="2890"/>
  <c r="AT236" i="2890"/>
  <c r="AU230" i="2890"/>
  <c r="AT230" i="2890"/>
  <c r="AU224" i="2890"/>
  <c r="AT224" i="2890"/>
  <c r="AU218" i="2890"/>
  <c r="AT218" i="2890"/>
  <c r="AU212" i="2890"/>
  <c r="AT212" i="2890"/>
  <c r="AU206" i="2890"/>
  <c r="AT206" i="2890"/>
  <c r="AU200" i="2890"/>
  <c r="AT200" i="2890"/>
  <c r="AU194" i="2890"/>
  <c r="AT194" i="2890"/>
  <c r="AU188" i="2890"/>
  <c r="AT188" i="2890"/>
  <c r="AU182" i="2890"/>
  <c r="AT182" i="2890"/>
  <c r="AU176" i="2890"/>
  <c r="AT176" i="2890"/>
  <c r="AU170" i="2890"/>
  <c r="AT170" i="2890"/>
  <c r="AU164" i="2890"/>
  <c r="AT164" i="2890"/>
  <c r="AU158" i="2890"/>
  <c r="AT158" i="2890"/>
  <c r="AU152" i="2890"/>
  <c r="AT152" i="2890"/>
  <c r="AU146" i="2890"/>
  <c r="AT146" i="2890"/>
  <c r="AU140" i="2890"/>
  <c r="AT140" i="2890"/>
  <c r="AU134" i="2890"/>
  <c r="AT134" i="2890"/>
  <c r="AU128" i="2890"/>
  <c r="AT128" i="2890"/>
  <c r="AU122" i="2890"/>
  <c r="AT122" i="2890"/>
  <c r="AU116" i="2890"/>
  <c r="AT116" i="2890"/>
  <c r="AU110" i="2890"/>
  <c r="AT110" i="2890"/>
  <c r="AU104" i="2890"/>
  <c r="AT104" i="2890"/>
  <c r="AU98" i="2890"/>
  <c r="AT98" i="2890"/>
  <c r="AU92" i="2890"/>
  <c r="AT92" i="2890"/>
  <c r="AU86" i="2890"/>
  <c r="AT86" i="2890"/>
  <c r="AU80" i="2890"/>
  <c r="AT80" i="2890"/>
  <c r="AU74" i="2890"/>
  <c r="AT74" i="2890"/>
  <c r="AU68" i="2890"/>
  <c r="AT68" i="2890"/>
  <c r="AU62" i="2890"/>
  <c r="AT62" i="2890"/>
  <c r="AU56" i="2890"/>
  <c r="AT56" i="2890"/>
  <c r="AU50" i="2890"/>
  <c r="AT50" i="2890"/>
  <c r="AU44" i="2890"/>
  <c r="AT44" i="2890"/>
  <c r="AU38" i="2890"/>
  <c r="AT38" i="2890"/>
  <c r="AU32" i="2890"/>
  <c r="AT32" i="2890"/>
  <c r="AU26" i="2890"/>
  <c r="AT26" i="2890"/>
  <c r="AU20" i="2890"/>
  <c r="AT20" i="2890"/>
  <c r="AU14" i="2890"/>
  <c r="AT14" i="2890"/>
  <c r="AU8" i="2890"/>
  <c r="AT8" i="2890"/>
  <c r="AE117" i="2890"/>
  <c r="AE105" i="2890"/>
  <c r="AE93" i="2890"/>
  <c r="AE81" i="2890"/>
  <c r="AE69" i="2890"/>
  <c r="AE57" i="2890"/>
  <c r="AE45" i="2890"/>
  <c r="AE33" i="2890"/>
  <c r="AE21" i="2890"/>
  <c r="AU751" i="2890"/>
  <c r="AT751" i="2890"/>
  <c r="AT745" i="2890"/>
  <c r="AU745" i="2890"/>
  <c r="AU739" i="2890"/>
  <c r="AT739" i="2890"/>
  <c r="AT733" i="2890"/>
  <c r="AU733" i="2890"/>
  <c r="AT727" i="2890"/>
  <c r="AU727" i="2890"/>
  <c r="AU721" i="2890"/>
  <c r="AT721" i="2890"/>
  <c r="AU715" i="2890"/>
  <c r="AT715" i="2890"/>
  <c r="AT709" i="2890"/>
  <c r="AU709" i="2890"/>
  <c r="AU703" i="2890"/>
  <c r="AT703" i="2890"/>
  <c r="AT697" i="2890"/>
  <c r="AU697" i="2890"/>
  <c r="AT691" i="2890"/>
  <c r="AU691" i="2890"/>
  <c r="AU685" i="2890"/>
  <c r="AT685" i="2890"/>
  <c r="AU679" i="2890"/>
  <c r="AT679" i="2890"/>
  <c r="AT673" i="2890"/>
  <c r="AU673" i="2890"/>
  <c r="AU667" i="2890"/>
  <c r="AT667" i="2890"/>
  <c r="AT661" i="2890"/>
  <c r="AU661" i="2890"/>
  <c r="AT655" i="2890"/>
  <c r="AU655" i="2890"/>
  <c r="AU649" i="2890"/>
  <c r="AT649" i="2890"/>
  <c r="AU643" i="2890"/>
  <c r="AT643" i="2890"/>
  <c r="AT637" i="2890"/>
  <c r="AU637" i="2890"/>
  <c r="AU631" i="2890"/>
  <c r="AT631" i="2890"/>
  <c r="AU625" i="2890"/>
  <c r="AT625" i="2890"/>
  <c r="AT619" i="2890"/>
  <c r="AU619" i="2890"/>
  <c r="AU613" i="2890"/>
  <c r="AT613" i="2890"/>
  <c r="AU607" i="2890"/>
  <c r="AT607" i="2890"/>
  <c r="AT601" i="2890"/>
  <c r="AU601" i="2890"/>
  <c r="AU595" i="2890"/>
  <c r="AT595" i="2890"/>
  <c r="AU589" i="2890"/>
  <c r="AT589" i="2890"/>
  <c r="AT583" i="2890"/>
  <c r="AU583" i="2890"/>
  <c r="AU577" i="2890"/>
  <c r="AT577" i="2890"/>
  <c r="AU571" i="2890"/>
  <c r="AT571" i="2890"/>
  <c r="AT565" i="2890"/>
  <c r="AU565" i="2890"/>
  <c r="AU559" i="2890"/>
  <c r="AT559" i="2890"/>
  <c r="AU553" i="2890"/>
  <c r="AT553" i="2890"/>
  <c r="AT547" i="2890"/>
  <c r="AU547" i="2890"/>
  <c r="AU541" i="2890"/>
  <c r="AT541" i="2890"/>
  <c r="AU535" i="2890"/>
  <c r="AT535" i="2890"/>
  <c r="AT529" i="2890"/>
  <c r="AU529" i="2890"/>
  <c r="AU523" i="2890"/>
  <c r="AT523" i="2890"/>
  <c r="AU517" i="2890"/>
  <c r="AT517" i="2890"/>
  <c r="AT511" i="2890"/>
  <c r="AU511" i="2890"/>
  <c r="AU505" i="2890"/>
  <c r="AT505" i="2890"/>
  <c r="AU499" i="2890"/>
  <c r="AT499" i="2890"/>
  <c r="AU493" i="2890"/>
  <c r="AT493" i="2890"/>
  <c r="AT487" i="2890"/>
  <c r="AU487" i="2890"/>
  <c r="AU481" i="2890"/>
  <c r="AT481" i="2890"/>
  <c r="AT475" i="2890"/>
  <c r="AU475" i="2890"/>
  <c r="AU469" i="2890"/>
  <c r="AT469" i="2890"/>
  <c r="AU463" i="2890"/>
  <c r="AT463" i="2890"/>
  <c r="AU457" i="2890"/>
  <c r="AT457" i="2890"/>
  <c r="AT451" i="2890"/>
  <c r="AU451" i="2890"/>
  <c r="AU445" i="2890"/>
  <c r="AT445" i="2890"/>
  <c r="AT439" i="2890"/>
  <c r="AU439" i="2890"/>
  <c r="AU433" i="2890"/>
  <c r="AT433" i="2890"/>
  <c r="AU427" i="2890"/>
  <c r="AT427" i="2890"/>
  <c r="AU421" i="2890"/>
  <c r="AT421" i="2890"/>
  <c r="AT415" i="2890"/>
  <c r="AU415" i="2890"/>
  <c r="AU409" i="2890"/>
  <c r="AT409" i="2890"/>
  <c r="AT403" i="2890"/>
  <c r="AU403" i="2890"/>
  <c r="AU397" i="2890"/>
  <c r="AT397" i="2890"/>
  <c r="AU391" i="2890"/>
  <c r="AT391" i="2890"/>
  <c r="AU385" i="2890"/>
  <c r="AT385" i="2890"/>
  <c r="AT379" i="2890"/>
  <c r="AU379" i="2890"/>
  <c r="AU373" i="2890"/>
  <c r="AT373" i="2890"/>
  <c r="AT367" i="2890"/>
  <c r="AU367" i="2890"/>
  <c r="AU361" i="2890"/>
  <c r="AT361" i="2890"/>
  <c r="AU355" i="2890"/>
  <c r="AT355" i="2890"/>
  <c r="AU349" i="2890"/>
  <c r="AT349" i="2890"/>
  <c r="AT343" i="2890"/>
  <c r="AU343" i="2890"/>
  <c r="AU337" i="2890"/>
  <c r="AT337" i="2890"/>
  <c r="AT331" i="2890"/>
  <c r="AU331" i="2890"/>
  <c r="AU325" i="2890"/>
  <c r="AT325" i="2890"/>
  <c r="AU319" i="2890"/>
  <c r="AT319" i="2890"/>
  <c r="AU313" i="2890"/>
  <c r="AT313" i="2890"/>
  <c r="AT307" i="2890"/>
  <c r="AU307" i="2890"/>
  <c r="AU301" i="2890"/>
  <c r="AT301" i="2890"/>
  <c r="AT295" i="2890"/>
  <c r="AU295" i="2890"/>
  <c r="AU289" i="2890"/>
  <c r="AT289" i="2890"/>
  <c r="AU283" i="2890"/>
  <c r="AT283" i="2890"/>
  <c r="AU277" i="2890"/>
  <c r="AT277" i="2890"/>
  <c r="AT271" i="2890"/>
  <c r="AU271" i="2890"/>
  <c r="AU265" i="2890"/>
  <c r="AT265" i="2890"/>
  <c r="AT259" i="2890"/>
  <c r="AU259" i="2890"/>
  <c r="AU253" i="2890"/>
  <c r="AT253" i="2890"/>
  <c r="AU247" i="2890"/>
  <c r="AT247" i="2890"/>
  <c r="AU241" i="2890"/>
  <c r="AT241" i="2890"/>
  <c r="AT235" i="2890"/>
  <c r="AU235" i="2890"/>
  <c r="AU229" i="2890"/>
  <c r="AT229" i="2890"/>
  <c r="AT223" i="2890"/>
  <c r="AU223" i="2890"/>
  <c r="AU217" i="2890"/>
  <c r="AT217" i="2890"/>
  <c r="AU211" i="2890"/>
  <c r="AT211" i="2890"/>
  <c r="AU205" i="2890"/>
  <c r="AT205" i="2890"/>
  <c r="AT199" i="2890"/>
  <c r="AU199" i="2890"/>
  <c r="AU193" i="2890"/>
  <c r="AT193" i="2890"/>
  <c r="AT187" i="2890"/>
  <c r="AU187" i="2890"/>
  <c r="AU181" i="2890"/>
  <c r="AT181" i="2890"/>
  <c r="AU175" i="2890"/>
  <c r="AT175" i="2890"/>
  <c r="AU169" i="2890"/>
  <c r="AT169" i="2890"/>
  <c r="AT163" i="2890"/>
  <c r="AU163" i="2890"/>
  <c r="AU157" i="2890"/>
  <c r="AT157" i="2890"/>
  <c r="AT151" i="2890"/>
  <c r="AU151" i="2890"/>
  <c r="AU145" i="2890"/>
  <c r="AT145" i="2890"/>
  <c r="AU139" i="2890"/>
  <c r="AT139" i="2890"/>
  <c r="AU133" i="2890"/>
  <c r="AT133" i="2890"/>
  <c r="AT127" i="2890"/>
  <c r="AU127" i="2890"/>
  <c r="AU121" i="2890"/>
  <c r="AT121" i="2890"/>
  <c r="AT115" i="2890"/>
  <c r="AU115" i="2890"/>
  <c r="AU109" i="2890"/>
  <c r="AT109" i="2890"/>
  <c r="AU103" i="2890"/>
  <c r="AT103" i="2890"/>
  <c r="AU97" i="2890"/>
  <c r="AT97" i="2890"/>
  <c r="AT91" i="2890"/>
  <c r="AU91" i="2890"/>
  <c r="AU85" i="2890"/>
  <c r="AT85" i="2890"/>
  <c r="AT79" i="2890"/>
  <c r="AU79" i="2890"/>
  <c r="AU73" i="2890"/>
  <c r="AT73" i="2890"/>
  <c r="AU67" i="2890"/>
  <c r="AT67" i="2890"/>
  <c r="AU61" i="2890"/>
  <c r="AT61" i="2890"/>
  <c r="AT55" i="2890"/>
  <c r="AU55" i="2890"/>
  <c r="AU49" i="2890"/>
  <c r="AT49" i="2890"/>
  <c r="AT43" i="2890"/>
  <c r="AU43" i="2890"/>
  <c r="AU37" i="2890"/>
  <c r="AT37" i="2890"/>
  <c r="AU31" i="2890"/>
  <c r="AT31" i="2890"/>
  <c r="AU25" i="2890"/>
  <c r="AT25" i="2890"/>
  <c r="AT19" i="2890"/>
  <c r="AU19" i="2890"/>
  <c r="AU13" i="2890"/>
  <c r="AT13" i="2890"/>
  <c r="AT7" i="2890"/>
  <c r="AU7" i="2890"/>
  <c r="AE115" i="2890"/>
  <c r="AE109" i="2890"/>
  <c r="AE103" i="2890"/>
  <c r="AE91" i="2890"/>
  <c r="AE79" i="2890"/>
  <c r="AE73" i="2890"/>
  <c r="AE67" i="2890"/>
  <c r="AE61" i="2890"/>
  <c r="AE55" i="2890"/>
  <c r="AE49" i="2890"/>
  <c r="AE43" i="2890"/>
  <c r="AE37" i="2890"/>
  <c r="AE31" i="2890"/>
  <c r="AE25" i="2890"/>
  <c r="AE19" i="2890"/>
  <c r="AE13" i="2890"/>
  <c r="AE7" i="2890"/>
  <c r="AE116" i="2890"/>
  <c r="AE104" i="2890"/>
  <c r="AE92" i="2890"/>
  <c r="AE80" i="2890"/>
  <c r="AE68" i="2890"/>
  <c r="AE56" i="2890"/>
  <c r="AE44" i="2890"/>
  <c r="AE32" i="2890"/>
  <c r="AE20" i="2890"/>
  <c r="AU750" i="2890"/>
  <c r="AT750" i="2890"/>
  <c r="AU744" i="2890"/>
  <c r="AT744" i="2890"/>
  <c r="AU738" i="2890"/>
  <c r="AT738" i="2890"/>
  <c r="AT732" i="2890"/>
  <c r="AU732" i="2890"/>
  <c r="AT726" i="2890"/>
  <c r="AU726" i="2890"/>
  <c r="AU720" i="2890"/>
  <c r="AT720" i="2890"/>
  <c r="AU714" i="2890"/>
  <c r="AT714" i="2890"/>
  <c r="AU708" i="2890"/>
  <c r="AT708" i="2890"/>
  <c r="AU702" i="2890"/>
  <c r="AT702" i="2890"/>
  <c r="AT696" i="2890"/>
  <c r="AU696" i="2890"/>
  <c r="AT690" i="2890"/>
  <c r="AU690" i="2890"/>
  <c r="AU684" i="2890"/>
  <c r="AT684" i="2890"/>
  <c r="AU678" i="2890"/>
  <c r="AT678" i="2890"/>
  <c r="AU672" i="2890"/>
  <c r="AT672" i="2890"/>
  <c r="AU666" i="2890"/>
  <c r="AT666" i="2890"/>
  <c r="AT660" i="2890"/>
  <c r="AU660" i="2890"/>
  <c r="AT654" i="2890"/>
  <c r="AU654" i="2890"/>
  <c r="AU648" i="2890"/>
  <c r="AT648" i="2890"/>
  <c r="AU642" i="2890"/>
  <c r="AT642" i="2890"/>
  <c r="AT636" i="2890"/>
  <c r="AU636" i="2890"/>
  <c r="AU630" i="2890"/>
  <c r="AT630" i="2890"/>
  <c r="AU624" i="2890"/>
  <c r="AT624" i="2890"/>
  <c r="AT618" i="2890"/>
  <c r="AU618" i="2890"/>
  <c r="AU612" i="2890"/>
  <c r="AT612" i="2890"/>
  <c r="AU606" i="2890"/>
  <c r="AT606" i="2890"/>
  <c r="AT600" i="2890"/>
  <c r="AU600" i="2890"/>
  <c r="AU594" i="2890"/>
  <c r="AT594" i="2890"/>
  <c r="AU588" i="2890"/>
  <c r="AT588" i="2890"/>
  <c r="AT582" i="2890"/>
  <c r="AU582" i="2890"/>
  <c r="AU576" i="2890"/>
  <c r="AT576" i="2890"/>
  <c r="AU570" i="2890"/>
  <c r="AT570" i="2890"/>
  <c r="AT564" i="2890"/>
  <c r="AU564" i="2890"/>
  <c r="AU558" i="2890"/>
  <c r="AT558" i="2890"/>
  <c r="AU552" i="2890"/>
  <c r="AT552" i="2890"/>
  <c r="AT546" i="2890"/>
  <c r="AU546" i="2890"/>
  <c r="AU540" i="2890"/>
  <c r="AT540" i="2890"/>
  <c r="AU534" i="2890"/>
  <c r="AT534" i="2890"/>
  <c r="AT528" i="2890"/>
  <c r="AU528" i="2890"/>
  <c r="AU522" i="2890"/>
  <c r="AT522" i="2890"/>
  <c r="AU516" i="2890"/>
  <c r="AT516" i="2890"/>
  <c r="AT510" i="2890"/>
  <c r="AU510" i="2890"/>
  <c r="AU504" i="2890"/>
  <c r="AT504" i="2890"/>
  <c r="AU498" i="2890"/>
  <c r="AT498" i="2890"/>
  <c r="AU492" i="2890"/>
  <c r="AT492" i="2890"/>
  <c r="AT486" i="2890"/>
  <c r="AU486" i="2890"/>
  <c r="AU480" i="2890"/>
  <c r="AT480" i="2890"/>
  <c r="AT474" i="2890"/>
  <c r="AU474" i="2890"/>
  <c r="AU468" i="2890"/>
  <c r="AT468" i="2890"/>
  <c r="AU462" i="2890"/>
  <c r="AT462" i="2890"/>
  <c r="AU456" i="2890"/>
  <c r="AT456" i="2890"/>
  <c r="AT450" i="2890"/>
  <c r="AU450" i="2890"/>
  <c r="AU444" i="2890"/>
  <c r="AT444" i="2890"/>
  <c r="AT438" i="2890"/>
  <c r="AU438" i="2890"/>
  <c r="AU432" i="2890"/>
  <c r="AT432" i="2890"/>
  <c r="AU426" i="2890"/>
  <c r="AT426" i="2890"/>
  <c r="AU420" i="2890"/>
  <c r="AT420" i="2890"/>
  <c r="AT414" i="2890"/>
  <c r="AU414" i="2890"/>
  <c r="AU408" i="2890"/>
  <c r="AT408" i="2890"/>
  <c r="AT402" i="2890"/>
  <c r="AU402" i="2890"/>
  <c r="AU396" i="2890"/>
  <c r="AT396" i="2890"/>
  <c r="AU390" i="2890"/>
  <c r="AT390" i="2890"/>
  <c r="AU384" i="2890"/>
  <c r="AT384" i="2890"/>
  <c r="AT378" i="2890"/>
  <c r="AU378" i="2890"/>
  <c r="AU372" i="2890"/>
  <c r="AT372" i="2890"/>
  <c r="AT366" i="2890"/>
  <c r="AU366" i="2890"/>
  <c r="AU360" i="2890"/>
  <c r="AT360" i="2890"/>
  <c r="AU354" i="2890"/>
  <c r="AT354" i="2890"/>
  <c r="AU348" i="2890"/>
  <c r="AT348" i="2890"/>
  <c r="AT342" i="2890"/>
  <c r="AU342" i="2890"/>
  <c r="AU336" i="2890"/>
  <c r="AT336" i="2890"/>
  <c r="AT330" i="2890"/>
  <c r="AU330" i="2890"/>
  <c r="AU324" i="2890"/>
  <c r="AT324" i="2890"/>
  <c r="AU318" i="2890"/>
  <c r="AT318" i="2890"/>
  <c r="AU312" i="2890"/>
  <c r="AT312" i="2890"/>
  <c r="AT306" i="2890"/>
  <c r="AU306" i="2890"/>
  <c r="AU300" i="2890"/>
  <c r="AT300" i="2890"/>
  <c r="AT294" i="2890"/>
  <c r="AU294" i="2890"/>
  <c r="AU288" i="2890"/>
  <c r="AT288" i="2890"/>
  <c r="AU282" i="2890"/>
  <c r="AT282" i="2890"/>
  <c r="AU276" i="2890"/>
  <c r="AT276" i="2890"/>
  <c r="AT270" i="2890"/>
  <c r="AU270" i="2890"/>
  <c r="AU264" i="2890"/>
  <c r="AT264" i="2890"/>
  <c r="AT258" i="2890"/>
  <c r="AU258" i="2890"/>
  <c r="AU252" i="2890"/>
  <c r="AT252" i="2890"/>
  <c r="AU246" i="2890"/>
  <c r="AT246" i="2890"/>
  <c r="AU240" i="2890"/>
  <c r="AT240" i="2890"/>
  <c r="AT234" i="2890"/>
  <c r="AU234" i="2890"/>
  <c r="AU228" i="2890"/>
  <c r="AT228" i="2890"/>
  <c r="AT222" i="2890"/>
  <c r="AU222" i="2890"/>
  <c r="AU216" i="2890"/>
  <c r="AT216" i="2890"/>
  <c r="AU210" i="2890"/>
  <c r="AT210" i="2890"/>
  <c r="AU204" i="2890"/>
  <c r="AT204" i="2890"/>
  <c r="AT198" i="2890"/>
  <c r="AU198" i="2890"/>
  <c r="AU192" i="2890"/>
  <c r="AT192" i="2890"/>
  <c r="AT186" i="2890"/>
  <c r="AU186" i="2890"/>
  <c r="AU180" i="2890"/>
  <c r="AT180" i="2890"/>
  <c r="AU174" i="2890"/>
  <c r="AT174" i="2890"/>
  <c r="AU168" i="2890"/>
  <c r="AT168" i="2890"/>
  <c r="AT162" i="2890"/>
  <c r="AU162" i="2890"/>
  <c r="AU156" i="2890"/>
  <c r="AT156" i="2890"/>
  <c r="AT150" i="2890"/>
  <c r="AU150" i="2890"/>
  <c r="AU144" i="2890"/>
  <c r="AT144" i="2890"/>
  <c r="AU138" i="2890"/>
  <c r="AT138" i="2890"/>
  <c r="AU132" i="2890"/>
  <c r="AT132" i="2890"/>
  <c r="AT126" i="2890"/>
  <c r="AU126" i="2890"/>
  <c r="AU120" i="2890"/>
  <c r="AT120" i="2890"/>
  <c r="AT114" i="2890"/>
  <c r="AU114" i="2890"/>
  <c r="AU108" i="2890"/>
  <c r="AT108" i="2890"/>
  <c r="AU102" i="2890"/>
  <c r="AT102" i="2890"/>
  <c r="AU96" i="2890"/>
  <c r="AT96" i="2890"/>
  <c r="AT90" i="2890"/>
  <c r="AU90" i="2890"/>
  <c r="AU84" i="2890"/>
  <c r="AT84" i="2890"/>
  <c r="AT78" i="2890"/>
  <c r="AU78" i="2890"/>
  <c r="AU72" i="2890"/>
  <c r="AT72" i="2890"/>
  <c r="AU66" i="2890"/>
  <c r="AT66" i="2890"/>
  <c r="AU60" i="2890"/>
  <c r="AT60" i="2890"/>
  <c r="AT54" i="2890"/>
  <c r="AU54" i="2890"/>
  <c r="AU48" i="2890"/>
  <c r="AT48" i="2890"/>
  <c r="AT42" i="2890"/>
  <c r="AU42" i="2890"/>
  <c r="AU36" i="2890"/>
  <c r="AT36" i="2890"/>
  <c r="AU30" i="2890"/>
  <c r="AT30" i="2890"/>
  <c r="AU24" i="2890"/>
  <c r="AT24" i="2890"/>
  <c r="AT18" i="2890"/>
  <c r="AU18" i="2890"/>
  <c r="AU12" i="2890"/>
  <c r="AT12" i="2890"/>
  <c r="AT6" i="2890"/>
  <c r="AU6" i="2890"/>
  <c r="AE12" i="2890"/>
  <c r="AE15" i="2890"/>
  <c r="AT755" i="2890"/>
  <c r="AU755" i="2890"/>
  <c r="AU749" i="2890"/>
  <c r="AT749" i="2890"/>
  <c r="AU743" i="2890"/>
  <c r="AT743" i="2890"/>
  <c r="AU737" i="2890"/>
  <c r="AT737" i="2890"/>
  <c r="AT731" i="2890"/>
  <c r="AU731" i="2890"/>
  <c r="AT725" i="2890"/>
  <c r="AU725" i="2890"/>
  <c r="AT719" i="2890"/>
  <c r="AU719" i="2890"/>
  <c r="AU713" i="2890"/>
  <c r="AT713" i="2890"/>
  <c r="AU707" i="2890"/>
  <c r="AT707" i="2890"/>
  <c r="AU701" i="2890"/>
  <c r="AT701" i="2890"/>
  <c r="AT695" i="2890"/>
  <c r="AU695" i="2890"/>
  <c r="AT689" i="2890"/>
  <c r="AU689" i="2890"/>
  <c r="AT683" i="2890"/>
  <c r="AU683" i="2890"/>
  <c r="AU677" i="2890"/>
  <c r="AT677" i="2890"/>
  <c r="AU671" i="2890"/>
  <c r="AT671" i="2890"/>
  <c r="AU665" i="2890"/>
  <c r="AT665" i="2890"/>
  <c r="AT659" i="2890"/>
  <c r="AU659" i="2890"/>
  <c r="AT653" i="2890"/>
  <c r="AU653" i="2890"/>
  <c r="AT647" i="2890"/>
  <c r="AU647" i="2890"/>
  <c r="AU641" i="2890"/>
  <c r="AT641" i="2890"/>
  <c r="AU635" i="2890"/>
  <c r="AT635" i="2890"/>
  <c r="AT629" i="2890"/>
  <c r="AU629" i="2890"/>
  <c r="AU623" i="2890"/>
  <c r="AT623" i="2890"/>
  <c r="AU617" i="2890"/>
  <c r="AT617" i="2890"/>
  <c r="AT611" i="2890"/>
  <c r="AU611" i="2890"/>
  <c r="AU605" i="2890"/>
  <c r="AT605" i="2890"/>
  <c r="AU599" i="2890"/>
  <c r="AT599" i="2890"/>
  <c r="AT593" i="2890"/>
  <c r="AU593" i="2890"/>
  <c r="AU587" i="2890"/>
  <c r="AT587" i="2890"/>
  <c r="AU581" i="2890"/>
  <c r="AT581" i="2890"/>
  <c r="AT575" i="2890"/>
  <c r="AU575" i="2890"/>
  <c r="AU569" i="2890"/>
  <c r="AT569" i="2890"/>
  <c r="AU563" i="2890"/>
  <c r="AT563" i="2890"/>
  <c r="AT557" i="2890"/>
  <c r="AU557" i="2890"/>
  <c r="AU551" i="2890"/>
  <c r="AT551" i="2890"/>
  <c r="AU545" i="2890"/>
  <c r="AT545" i="2890"/>
  <c r="AT539" i="2890"/>
  <c r="AU539" i="2890"/>
  <c r="AU533" i="2890"/>
  <c r="AT533" i="2890"/>
  <c r="AU527" i="2890"/>
  <c r="AT527" i="2890"/>
  <c r="AT521" i="2890"/>
  <c r="AU521" i="2890"/>
  <c r="AU515" i="2890"/>
  <c r="AT515" i="2890"/>
  <c r="AU509" i="2890"/>
  <c r="AT509" i="2890"/>
  <c r="AT503" i="2890"/>
  <c r="AU503" i="2890"/>
  <c r="AU497" i="2890"/>
  <c r="AT497" i="2890"/>
  <c r="AU491" i="2890"/>
  <c r="AT491" i="2890"/>
  <c r="AT485" i="2890"/>
  <c r="AU485" i="2890"/>
  <c r="AT479" i="2890"/>
  <c r="AU479" i="2890"/>
  <c r="AU473" i="2890"/>
  <c r="AT473" i="2890"/>
  <c r="AT467" i="2890"/>
  <c r="AU467" i="2890"/>
  <c r="AU461" i="2890"/>
  <c r="AT461" i="2890"/>
  <c r="AU455" i="2890"/>
  <c r="AT455" i="2890"/>
  <c r="AT449" i="2890"/>
  <c r="AU449" i="2890"/>
  <c r="AT443" i="2890"/>
  <c r="AU443" i="2890"/>
  <c r="AU437" i="2890"/>
  <c r="AT437" i="2890"/>
  <c r="AT431" i="2890"/>
  <c r="AU431" i="2890"/>
  <c r="AU425" i="2890"/>
  <c r="AT425" i="2890"/>
  <c r="AU419" i="2890"/>
  <c r="AT419" i="2890"/>
  <c r="AT413" i="2890"/>
  <c r="AU413" i="2890"/>
  <c r="AT407" i="2890"/>
  <c r="AU407" i="2890"/>
  <c r="AU401" i="2890"/>
  <c r="AT401" i="2890"/>
  <c r="AT395" i="2890"/>
  <c r="AU395" i="2890"/>
  <c r="AU389" i="2890"/>
  <c r="AT389" i="2890"/>
  <c r="AU383" i="2890"/>
  <c r="AT383" i="2890"/>
  <c r="AT377" i="2890"/>
  <c r="AU377" i="2890"/>
  <c r="AT371" i="2890"/>
  <c r="AU371" i="2890"/>
  <c r="AU365" i="2890"/>
  <c r="AT365" i="2890"/>
  <c r="AT359" i="2890"/>
  <c r="AU359" i="2890"/>
  <c r="AU353" i="2890"/>
  <c r="AT353" i="2890"/>
  <c r="AU347" i="2890"/>
  <c r="AT347" i="2890"/>
  <c r="AT341" i="2890"/>
  <c r="AU341" i="2890"/>
  <c r="AT335" i="2890"/>
  <c r="AU335" i="2890"/>
  <c r="AU329" i="2890"/>
  <c r="AT329" i="2890"/>
  <c r="AT323" i="2890"/>
  <c r="AU323" i="2890"/>
  <c r="AU317" i="2890"/>
  <c r="AT317" i="2890"/>
  <c r="AU311" i="2890"/>
  <c r="AT311" i="2890"/>
  <c r="AT305" i="2890"/>
  <c r="AU305" i="2890"/>
  <c r="AT299" i="2890"/>
  <c r="AU299" i="2890"/>
  <c r="AU293" i="2890"/>
  <c r="AT293" i="2890"/>
  <c r="AT287" i="2890"/>
  <c r="AU287" i="2890"/>
  <c r="AU281" i="2890"/>
  <c r="AT281" i="2890"/>
  <c r="AU275" i="2890"/>
  <c r="AT275" i="2890"/>
  <c r="AT269" i="2890"/>
  <c r="AU269" i="2890"/>
  <c r="AT263" i="2890"/>
  <c r="AU263" i="2890"/>
  <c r="AU257" i="2890"/>
  <c r="AT257" i="2890"/>
  <c r="AT251" i="2890"/>
  <c r="AU251" i="2890"/>
  <c r="AU245" i="2890"/>
  <c r="AT245" i="2890"/>
  <c r="AU239" i="2890"/>
  <c r="AT239" i="2890"/>
  <c r="AT233" i="2890"/>
  <c r="AU233" i="2890"/>
  <c r="AT227" i="2890"/>
  <c r="AU227" i="2890"/>
  <c r="AU221" i="2890"/>
  <c r="AT221" i="2890"/>
  <c r="AT215" i="2890"/>
  <c r="AU215" i="2890"/>
  <c r="AU209" i="2890"/>
  <c r="AT209" i="2890"/>
  <c r="AU203" i="2890"/>
  <c r="AT203" i="2890"/>
  <c r="AT197" i="2890"/>
  <c r="AU197" i="2890"/>
  <c r="AT191" i="2890"/>
  <c r="AU191" i="2890"/>
  <c r="AU185" i="2890"/>
  <c r="AT185" i="2890"/>
  <c r="AT179" i="2890"/>
  <c r="AU179" i="2890"/>
  <c r="AU173" i="2890"/>
  <c r="AT173" i="2890"/>
  <c r="AU167" i="2890"/>
  <c r="AT167" i="2890"/>
  <c r="AT161" i="2890"/>
  <c r="AU161" i="2890"/>
  <c r="AT155" i="2890"/>
  <c r="AU155" i="2890"/>
  <c r="AU149" i="2890"/>
  <c r="AT149" i="2890"/>
  <c r="AT143" i="2890"/>
  <c r="AU143" i="2890"/>
  <c r="AU137" i="2890"/>
  <c r="AT137" i="2890"/>
  <c r="AU131" i="2890"/>
  <c r="AT131" i="2890"/>
  <c r="AT125" i="2890"/>
  <c r="AU125" i="2890"/>
  <c r="AT119" i="2890"/>
  <c r="AU119" i="2890"/>
  <c r="AU113" i="2890"/>
  <c r="AT113" i="2890"/>
  <c r="AT107" i="2890"/>
  <c r="AU107" i="2890"/>
  <c r="AU101" i="2890"/>
  <c r="AT101" i="2890"/>
  <c r="AU95" i="2890"/>
  <c r="AT95" i="2890"/>
  <c r="AT89" i="2890"/>
  <c r="AU89" i="2890"/>
  <c r="AT83" i="2890"/>
  <c r="AU83" i="2890"/>
  <c r="AU77" i="2890"/>
  <c r="AT77" i="2890"/>
  <c r="AT71" i="2890"/>
  <c r="AU71" i="2890"/>
  <c r="AU65" i="2890"/>
  <c r="AT65" i="2890"/>
  <c r="AU59" i="2890"/>
  <c r="AT59" i="2890"/>
  <c r="AT53" i="2890"/>
  <c r="AU53" i="2890"/>
  <c r="AT47" i="2890"/>
  <c r="AU47" i="2890"/>
  <c r="AU41" i="2890"/>
  <c r="AT41" i="2890"/>
  <c r="AT35" i="2890"/>
  <c r="AU35" i="2890"/>
  <c r="AU29" i="2890"/>
  <c r="AT29" i="2890"/>
  <c r="AU23" i="2890"/>
  <c r="AT23" i="2890"/>
  <c r="AT17" i="2890"/>
  <c r="AU17" i="2890"/>
  <c r="AT11" i="2890"/>
  <c r="AU11" i="2890"/>
  <c r="AT5" i="2890"/>
  <c r="AE113" i="2890"/>
  <c r="AE107" i="2890"/>
  <c r="AE101" i="2890"/>
  <c r="AE95" i="2890"/>
  <c r="AE89" i="2890"/>
  <c r="AE83" i="2890"/>
  <c r="AE71" i="2890"/>
  <c r="AE65" i="2890"/>
  <c r="AE59" i="2890"/>
  <c r="AE53" i="2890"/>
  <c r="AE47" i="2890"/>
  <c r="AE41" i="2890"/>
  <c r="AE35" i="2890"/>
  <c r="AE29" i="2890"/>
  <c r="AE23" i="2890"/>
  <c r="AE17" i="2890"/>
  <c r="AE11" i="2890"/>
  <c r="AE111" i="2890"/>
  <c r="AE99" i="2890"/>
  <c r="AE87" i="2890"/>
  <c r="AE75" i="2890"/>
  <c r="AE63" i="2890"/>
  <c r="AE51" i="2890"/>
  <c r="AE39" i="2890"/>
  <c r="AE27" i="2890"/>
  <c r="AE14" i="2890"/>
  <c r="AU754" i="2890"/>
  <c r="AT754" i="2890"/>
  <c r="AU748" i="2890"/>
  <c r="AT748" i="2890"/>
  <c r="AU742" i="2890"/>
  <c r="AT742" i="2890"/>
  <c r="AU736" i="2890"/>
  <c r="AT736" i="2890"/>
  <c r="AU730" i="2890"/>
  <c r="AT730" i="2890"/>
  <c r="AU724" i="2890"/>
  <c r="AT724" i="2890"/>
  <c r="AU718" i="2890"/>
  <c r="AT718" i="2890"/>
  <c r="AU712" i="2890"/>
  <c r="AT712" i="2890"/>
  <c r="AU706" i="2890"/>
  <c r="AT706" i="2890"/>
  <c r="AU700" i="2890"/>
  <c r="AT700" i="2890"/>
  <c r="AU694" i="2890"/>
  <c r="AT694" i="2890"/>
  <c r="AU688" i="2890"/>
  <c r="AT688" i="2890"/>
  <c r="AU682" i="2890"/>
  <c r="AT682" i="2890"/>
  <c r="AU676" i="2890"/>
  <c r="AT676" i="2890"/>
  <c r="AU670" i="2890"/>
  <c r="AT670" i="2890"/>
  <c r="AU664" i="2890"/>
  <c r="AT664" i="2890"/>
  <c r="AU658" i="2890"/>
  <c r="AT658" i="2890"/>
  <c r="AU652" i="2890"/>
  <c r="AT652" i="2890"/>
  <c r="AU646" i="2890"/>
  <c r="AT646" i="2890"/>
  <c r="AU640" i="2890"/>
  <c r="AT640" i="2890"/>
  <c r="AU634" i="2890"/>
  <c r="AT634" i="2890"/>
  <c r="AU628" i="2890"/>
  <c r="AT628" i="2890"/>
  <c r="AU622" i="2890"/>
  <c r="AT622" i="2890"/>
  <c r="AU616" i="2890"/>
  <c r="AT616" i="2890"/>
  <c r="AU610" i="2890"/>
  <c r="AT610" i="2890"/>
  <c r="AU604" i="2890"/>
  <c r="AT604" i="2890"/>
  <c r="AU598" i="2890"/>
  <c r="AT598" i="2890"/>
  <c r="AU592" i="2890"/>
  <c r="AT592" i="2890"/>
  <c r="AU586" i="2890"/>
  <c r="AT586" i="2890"/>
  <c r="AU580" i="2890"/>
  <c r="AT580" i="2890"/>
  <c r="AU574" i="2890"/>
  <c r="AT574" i="2890"/>
  <c r="AU568" i="2890"/>
  <c r="AT568" i="2890"/>
  <c r="AU562" i="2890"/>
  <c r="AT562" i="2890"/>
  <c r="AU556" i="2890"/>
  <c r="AT556" i="2890"/>
  <c r="AU550" i="2890"/>
  <c r="AT550" i="2890"/>
  <c r="AU544" i="2890"/>
  <c r="AT544" i="2890"/>
  <c r="AU538" i="2890"/>
  <c r="AT538" i="2890"/>
  <c r="AU532" i="2890"/>
  <c r="AT532" i="2890"/>
  <c r="AU526" i="2890"/>
  <c r="AT526" i="2890"/>
  <c r="AU520" i="2890"/>
  <c r="AT520" i="2890"/>
  <c r="AU514" i="2890"/>
  <c r="AT514" i="2890"/>
  <c r="AU508" i="2890"/>
  <c r="AT508" i="2890"/>
  <c r="AU502" i="2890"/>
  <c r="AT502" i="2890"/>
  <c r="AU496" i="2890"/>
  <c r="AT496" i="2890"/>
  <c r="AU490" i="2890"/>
  <c r="AT490" i="2890"/>
  <c r="AU484" i="2890"/>
  <c r="AT484" i="2890"/>
  <c r="AU478" i="2890"/>
  <c r="AT478" i="2890"/>
  <c r="AU472" i="2890"/>
  <c r="AT472" i="2890"/>
  <c r="AU466" i="2890"/>
  <c r="AT466" i="2890"/>
  <c r="AU460" i="2890"/>
  <c r="AT460" i="2890"/>
  <c r="AU454" i="2890"/>
  <c r="AT454" i="2890"/>
  <c r="AU448" i="2890"/>
  <c r="AT448" i="2890"/>
  <c r="AU442" i="2890"/>
  <c r="AT442" i="2890"/>
  <c r="AU436" i="2890"/>
  <c r="AT436" i="2890"/>
  <c r="AU430" i="2890"/>
  <c r="AT430" i="2890"/>
  <c r="AU424" i="2890"/>
  <c r="AT424" i="2890"/>
  <c r="AU418" i="2890"/>
  <c r="AT418" i="2890"/>
  <c r="AU412" i="2890"/>
  <c r="AT412" i="2890"/>
  <c r="AU406" i="2890"/>
  <c r="AT406" i="2890"/>
  <c r="AU400" i="2890"/>
  <c r="AT400" i="2890"/>
  <c r="AU394" i="2890"/>
  <c r="AT394" i="2890"/>
  <c r="AU388" i="2890"/>
  <c r="AT388" i="2890"/>
  <c r="AU382" i="2890"/>
  <c r="AT382" i="2890"/>
  <c r="AU376" i="2890"/>
  <c r="AT376" i="2890"/>
  <c r="AU370" i="2890"/>
  <c r="AT370" i="2890"/>
  <c r="AU364" i="2890"/>
  <c r="AT364" i="2890"/>
  <c r="AU358" i="2890"/>
  <c r="AT358" i="2890"/>
  <c r="AU352" i="2890"/>
  <c r="AT352" i="2890"/>
  <c r="AU346" i="2890"/>
  <c r="AT346" i="2890"/>
  <c r="AU340" i="2890"/>
  <c r="AT340" i="2890"/>
  <c r="AU334" i="2890"/>
  <c r="AT334" i="2890"/>
  <c r="AU328" i="2890"/>
  <c r="AT328" i="2890"/>
  <c r="AU322" i="2890"/>
  <c r="AT322" i="2890"/>
  <c r="AU316" i="2890"/>
  <c r="AT316" i="2890"/>
  <c r="AU310" i="2890"/>
  <c r="AT310" i="2890"/>
  <c r="AU304" i="2890"/>
  <c r="AT304" i="2890"/>
  <c r="AU298" i="2890"/>
  <c r="AT298" i="2890"/>
  <c r="AU292" i="2890"/>
  <c r="AT292" i="2890"/>
  <c r="AU286" i="2890"/>
  <c r="AT286" i="2890"/>
  <c r="AU280" i="2890"/>
  <c r="AT280" i="2890"/>
  <c r="AU274" i="2890"/>
  <c r="AT274" i="2890"/>
  <c r="AU268" i="2890"/>
  <c r="AT268" i="2890"/>
  <c r="AU262" i="2890"/>
  <c r="AT262" i="2890"/>
  <c r="AU256" i="2890"/>
  <c r="AT256" i="2890"/>
  <c r="AU250" i="2890"/>
  <c r="AT250" i="2890"/>
  <c r="AU244" i="2890"/>
  <c r="AT244" i="2890"/>
  <c r="AU238" i="2890"/>
  <c r="AT238" i="2890"/>
  <c r="AU232" i="2890"/>
  <c r="AT232" i="2890"/>
  <c r="AU226" i="2890"/>
  <c r="AT226" i="2890"/>
  <c r="AU220" i="2890"/>
  <c r="AT220" i="2890"/>
  <c r="AU214" i="2890"/>
  <c r="AT214" i="2890"/>
  <c r="AU208" i="2890"/>
  <c r="AT208" i="2890"/>
  <c r="AU202" i="2890"/>
  <c r="AT202" i="2890"/>
  <c r="AU196" i="2890"/>
  <c r="AT196" i="2890"/>
  <c r="AU190" i="2890"/>
  <c r="AT190" i="2890"/>
  <c r="AU184" i="2890"/>
  <c r="AT184" i="2890"/>
  <c r="AU178" i="2890"/>
  <c r="AT178" i="2890"/>
  <c r="AU172" i="2890"/>
  <c r="AT172" i="2890"/>
  <c r="AU166" i="2890"/>
  <c r="AT166" i="2890"/>
  <c r="AU160" i="2890"/>
  <c r="AT160" i="2890"/>
  <c r="AU154" i="2890"/>
  <c r="AT154" i="2890"/>
  <c r="AU148" i="2890"/>
  <c r="AT148" i="2890"/>
  <c r="AU142" i="2890"/>
  <c r="AT142" i="2890"/>
  <c r="AU136" i="2890"/>
  <c r="AT136" i="2890"/>
  <c r="AU130" i="2890"/>
  <c r="AT130" i="2890"/>
  <c r="AU124" i="2890"/>
  <c r="AT124" i="2890"/>
  <c r="AU118" i="2890"/>
  <c r="AT118" i="2890"/>
  <c r="AU112" i="2890"/>
  <c r="AT112" i="2890"/>
  <c r="AU106" i="2890"/>
  <c r="AT106" i="2890"/>
  <c r="AU100" i="2890"/>
  <c r="AT100" i="2890"/>
  <c r="AU94" i="2890"/>
  <c r="AT94" i="2890"/>
  <c r="AU88" i="2890"/>
  <c r="AT88" i="2890"/>
  <c r="AU82" i="2890"/>
  <c r="AT82" i="2890"/>
  <c r="AU76" i="2890"/>
  <c r="AT76" i="2890"/>
  <c r="AU70" i="2890"/>
  <c r="AT70" i="2890"/>
  <c r="AU64" i="2890"/>
  <c r="AT64" i="2890"/>
  <c r="AU58" i="2890"/>
  <c r="AT58" i="2890"/>
  <c r="AU52" i="2890"/>
  <c r="AT52" i="2890"/>
  <c r="AU46" i="2890"/>
  <c r="AT46" i="2890"/>
  <c r="AU40" i="2890"/>
  <c r="AT40" i="2890"/>
  <c r="AU34" i="2890"/>
  <c r="AT34" i="2890"/>
  <c r="AU28" i="2890"/>
  <c r="AT28" i="2890"/>
  <c r="AU22" i="2890"/>
  <c r="AT22" i="2890"/>
  <c r="AU16" i="2890"/>
  <c r="AT16" i="2890"/>
  <c r="AU10" i="2890"/>
  <c r="AT10" i="2890"/>
  <c r="AE112" i="2890"/>
  <c r="AE106" i="2890"/>
  <c r="AE100" i="2890"/>
  <c r="AE94" i="2890"/>
  <c r="AE88" i="2890"/>
  <c r="AE82" i="2890"/>
  <c r="AE76" i="2890"/>
  <c r="AE70" i="2890"/>
  <c r="AE64" i="2890"/>
  <c r="AE58" i="2890"/>
  <c r="AE52" i="2890"/>
  <c r="AE40" i="2890"/>
  <c r="AE34" i="2890"/>
  <c r="AE28" i="2890"/>
  <c r="AE16" i="2890"/>
  <c r="AE10" i="2890"/>
  <c r="AE9" i="2890"/>
  <c r="AU843" i="2893"/>
  <c r="AT843" i="2893"/>
  <c r="AU837" i="2893"/>
  <c r="AT837" i="2893"/>
  <c r="AU831" i="2893"/>
  <c r="AT831" i="2893"/>
  <c r="AU825" i="2893"/>
  <c r="AT825" i="2893"/>
  <c r="AU819" i="2893"/>
  <c r="AT819" i="2893"/>
  <c r="AU813" i="2893"/>
  <c r="AT813" i="2893"/>
  <c r="AU807" i="2893"/>
  <c r="AT807" i="2893"/>
  <c r="AU801" i="2893"/>
  <c r="AT801" i="2893"/>
  <c r="AU795" i="2893"/>
  <c r="AT795" i="2893"/>
  <c r="AU789" i="2893"/>
  <c r="AT789" i="2893"/>
  <c r="AU783" i="2893"/>
  <c r="AT783" i="2893"/>
  <c r="AU777" i="2893"/>
  <c r="AT777" i="2893"/>
  <c r="AU771" i="2893"/>
  <c r="AT771" i="2893"/>
  <c r="AU765" i="2893"/>
  <c r="AT765" i="2893"/>
  <c r="AU759" i="2893"/>
  <c r="AT759" i="2893"/>
  <c r="AU753" i="2893"/>
  <c r="AT753" i="2893"/>
  <c r="AU747" i="2893"/>
  <c r="AT747" i="2893"/>
  <c r="AU741" i="2893"/>
  <c r="AT741" i="2893"/>
  <c r="AU735" i="2893"/>
  <c r="AT735" i="2893"/>
  <c r="AU729" i="2893"/>
  <c r="AT729" i="2893"/>
  <c r="AU723" i="2893"/>
  <c r="AT723" i="2893"/>
  <c r="AU717" i="2893"/>
  <c r="AT717" i="2893"/>
  <c r="AU711" i="2893"/>
  <c r="AT711" i="2893"/>
  <c r="AU705" i="2893"/>
  <c r="AT705" i="2893"/>
  <c r="AU699" i="2893"/>
  <c r="AT699" i="2893"/>
  <c r="AU693" i="2893"/>
  <c r="AT693" i="2893"/>
  <c r="AU687" i="2893"/>
  <c r="AT687" i="2893"/>
  <c r="AU681" i="2893"/>
  <c r="AT681" i="2893"/>
  <c r="AU675" i="2893"/>
  <c r="AT675" i="2893"/>
  <c r="AU669" i="2893"/>
  <c r="AT669" i="2893"/>
  <c r="AU663" i="2893"/>
  <c r="AT663" i="2893"/>
  <c r="AU657" i="2893"/>
  <c r="AT657" i="2893"/>
  <c r="AU651" i="2893"/>
  <c r="AT651" i="2893"/>
  <c r="AU645" i="2893"/>
  <c r="AT645" i="2893"/>
  <c r="AU639" i="2893"/>
  <c r="AT639" i="2893"/>
  <c r="AU633" i="2893"/>
  <c r="AT633" i="2893"/>
  <c r="AU627" i="2893"/>
  <c r="AT627" i="2893"/>
  <c r="AU621" i="2893"/>
  <c r="AT621" i="2893"/>
  <c r="AU615" i="2893"/>
  <c r="AT615" i="2893"/>
  <c r="AU609" i="2893"/>
  <c r="AT609" i="2893"/>
  <c r="AU603" i="2893"/>
  <c r="AT603" i="2893"/>
  <c r="AU597" i="2893"/>
  <c r="AT597" i="2893"/>
  <c r="AU591" i="2893"/>
  <c r="AT591" i="2893"/>
  <c r="AU585" i="2893"/>
  <c r="AT585" i="2893"/>
  <c r="AU579" i="2893"/>
  <c r="AT579" i="2893"/>
  <c r="AU573" i="2893"/>
  <c r="AT573" i="2893"/>
  <c r="AU567" i="2893"/>
  <c r="AT567" i="2893"/>
  <c r="AU561" i="2893"/>
  <c r="AT561" i="2893"/>
  <c r="AU555" i="2893"/>
  <c r="AT555" i="2893"/>
  <c r="AU549" i="2893"/>
  <c r="AT549" i="2893"/>
  <c r="AU543" i="2893"/>
  <c r="AT543" i="2893"/>
  <c r="AU537" i="2893"/>
  <c r="AT537" i="2893"/>
  <c r="AU531" i="2893"/>
  <c r="AT531" i="2893"/>
  <c r="AU525" i="2893"/>
  <c r="AT525" i="2893"/>
  <c r="AU519" i="2893"/>
  <c r="AT519" i="2893"/>
  <c r="AU513" i="2893"/>
  <c r="AT513" i="2893"/>
  <c r="AU507" i="2893"/>
  <c r="AT507" i="2893"/>
  <c r="AU501" i="2893"/>
  <c r="AT501" i="2893"/>
  <c r="AU495" i="2893"/>
  <c r="AT495" i="2893"/>
  <c r="AU489" i="2893"/>
  <c r="AT489" i="2893"/>
  <c r="AU483" i="2893"/>
  <c r="AT483" i="2893"/>
  <c r="AU477" i="2893"/>
  <c r="AT477" i="2893"/>
  <c r="AU471" i="2893"/>
  <c r="AT471" i="2893"/>
  <c r="AU465" i="2893"/>
  <c r="AT465" i="2893"/>
  <c r="AU459" i="2893"/>
  <c r="AT459" i="2893"/>
  <c r="AU453" i="2893"/>
  <c r="AT453" i="2893"/>
  <c r="AU447" i="2893"/>
  <c r="AT447" i="2893"/>
  <c r="AU441" i="2893"/>
  <c r="AT441" i="2893"/>
  <c r="AU435" i="2893"/>
  <c r="AT435" i="2893"/>
  <c r="AU429" i="2893"/>
  <c r="AT429" i="2893"/>
  <c r="AU423" i="2893"/>
  <c r="AT423" i="2893"/>
  <c r="AU417" i="2893"/>
  <c r="AT417" i="2893"/>
  <c r="AU411" i="2893"/>
  <c r="AT411" i="2893"/>
  <c r="AU405" i="2893"/>
  <c r="AT405" i="2893"/>
  <c r="AU399" i="2893"/>
  <c r="AT399" i="2893"/>
  <c r="AU393" i="2893"/>
  <c r="AT393" i="2893"/>
  <c r="AU387" i="2893"/>
  <c r="AT387" i="2893"/>
  <c r="AU381" i="2893"/>
  <c r="AT381" i="2893"/>
  <c r="AU375" i="2893"/>
  <c r="AT375" i="2893"/>
  <c r="AU369" i="2893"/>
  <c r="AT369" i="2893"/>
  <c r="AU363" i="2893"/>
  <c r="AT363" i="2893"/>
  <c r="AU357" i="2893"/>
  <c r="AT357" i="2893"/>
  <c r="AU351" i="2893"/>
  <c r="AT351" i="2893"/>
  <c r="AU345" i="2893"/>
  <c r="AT345" i="2893"/>
  <c r="AU339" i="2893"/>
  <c r="AT339" i="2893"/>
  <c r="AU333" i="2893"/>
  <c r="AT333" i="2893"/>
  <c r="AU327" i="2893"/>
  <c r="AT327" i="2893"/>
  <c r="AU321" i="2893"/>
  <c r="AT321" i="2893"/>
  <c r="AU315" i="2893"/>
  <c r="AT315" i="2893"/>
  <c r="AU309" i="2893"/>
  <c r="AT309" i="2893"/>
  <c r="AU303" i="2893"/>
  <c r="AT303" i="2893"/>
  <c r="AU297" i="2893"/>
  <c r="AT297" i="2893"/>
  <c r="AU291" i="2893"/>
  <c r="AT291" i="2893"/>
  <c r="AU285" i="2893"/>
  <c r="AT285" i="2893"/>
  <c r="AU279" i="2893"/>
  <c r="AT279" i="2893"/>
  <c r="AU273" i="2893"/>
  <c r="AT273" i="2893"/>
  <c r="AU267" i="2893"/>
  <c r="AT267" i="2893"/>
  <c r="AU261" i="2893"/>
  <c r="AT261" i="2893"/>
  <c r="AU255" i="2893"/>
  <c r="AT255" i="2893"/>
  <c r="AU249" i="2893"/>
  <c r="AT249" i="2893"/>
  <c r="AU243" i="2893"/>
  <c r="AT243" i="2893"/>
  <c r="AU237" i="2893"/>
  <c r="AT237" i="2893"/>
  <c r="AU231" i="2893"/>
  <c r="AT231" i="2893"/>
  <c r="AU225" i="2893"/>
  <c r="AT225" i="2893"/>
  <c r="AU219" i="2893"/>
  <c r="AT219" i="2893"/>
  <c r="AU213" i="2893"/>
  <c r="AT213" i="2893"/>
  <c r="AU207" i="2893"/>
  <c r="AT207" i="2893"/>
  <c r="AU201" i="2893"/>
  <c r="AT201" i="2893"/>
  <c r="AU195" i="2893"/>
  <c r="AT195" i="2893"/>
  <c r="AU189" i="2893"/>
  <c r="AT189" i="2893"/>
  <c r="AU183" i="2893"/>
  <c r="AT183" i="2893"/>
  <c r="AU177" i="2893"/>
  <c r="AT177" i="2893"/>
  <c r="AU171" i="2893"/>
  <c r="AT171" i="2893"/>
  <c r="AU165" i="2893"/>
  <c r="AT165" i="2893"/>
  <c r="AU159" i="2893"/>
  <c r="AT159" i="2893"/>
  <c r="AU153" i="2893"/>
  <c r="AT153" i="2893"/>
  <c r="AU147" i="2893"/>
  <c r="AT147" i="2893"/>
  <c r="AU141" i="2893"/>
  <c r="AT141" i="2893"/>
  <c r="AU135" i="2893"/>
  <c r="AT135" i="2893"/>
  <c r="AU129" i="2893"/>
  <c r="AT129" i="2893"/>
  <c r="AU123" i="2893"/>
  <c r="AT123" i="2893"/>
  <c r="AU117" i="2893"/>
  <c r="AT117" i="2893"/>
  <c r="AU111" i="2893"/>
  <c r="AT111" i="2893"/>
  <c r="AU105" i="2893"/>
  <c r="AT105" i="2893"/>
  <c r="AU99" i="2893"/>
  <c r="AT99" i="2893"/>
  <c r="AU93" i="2893"/>
  <c r="AT93" i="2893"/>
  <c r="AU87" i="2893"/>
  <c r="AT87" i="2893"/>
  <c r="AU81" i="2893"/>
  <c r="AT81" i="2893"/>
  <c r="AU75" i="2893"/>
  <c r="AT75" i="2893"/>
  <c r="AU69" i="2893"/>
  <c r="AT69" i="2893"/>
  <c r="AU63" i="2893"/>
  <c r="AT63" i="2893"/>
  <c r="AU57" i="2893"/>
  <c r="AT57" i="2893"/>
  <c r="AU51" i="2893"/>
  <c r="AT51" i="2893"/>
  <c r="AU45" i="2893"/>
  <c r="AT45" i="2893"/>
  <c r="AU39" i="2893"/>
  <c r="AT39" i="2893"/>
  <c r="AU33" i="2893"/>
  <c r="AT33" i="2893"/>
  <c r="AU27" i="2893"/>
  <c r="AT27" i="2893"/>
  <c r="AU21" i="2893"/>
  <c r="AT21" i="2893"/>
  <c r="AU15" i="2893"/>
  <c r="AT15" i="2893"/>
  <c r="AU9" i="2893"/>
  <c r="AT9" i="2893"/>
  <c r="AE118" i="2893"/>
  <c r="AE106" i="2893"/>
  <c r="AE100" i="2893"/>
  <c r="AE94" i="2893"/>
  <c r="AE88" i="2893"/>
  <c r="AE82" i="2893"/>
  <c r="AE76" i="2893"/>
  <c r="AE70" i="2893"/>
  <c r="AE64" i="2893"/>
  <c r="AE58" i="2893"/>
  <c r="AE40" i="2893"/>
  <c r="AE34" i="2893"/>
  <c r="AE28" i="2893"/>
  <c r="AE22" i="2893"/>
  <c r="AE16" i="2893"/>
  <c r="AE10" i="2893"/>
  <c r="AE116" i="2893"/>
  <c r="AE110" i="2893"/>
  <c r="AE104" i="2893"/>
  <c r="AE92" i="2893"/>
  <c r="AE86" i="2893"/>
  <c r="AE80" i="2893"/>
  <c r="AE74" i="2893"/>
  <c r="AE68" i="2893"/>
  <c r="AE62" i="2893"/>
  <c r="AE56" i="2893"/>
  <c r="AE50" i="2893"/>
  <c r="AE44" i="2893"/>
  <c r="AE32" i="2893"/>
  <c r="AE26" i="2893"/>
  <c r="AE14" i="2893"/>
  <c r="AE8" i="2893"/>
  <c r="AU5" i="2893"/>
  <c r="AT5" i="2893"/>
  <c r="AU848" i="2893"/>
  <c r="AT848" i="2893"/>
  <c r="AU842" i="2893"/>
  <c r="AT842" i="2893"/>
  <c r="AU836" i="2893"/>
  <c r="AT836" i="2893"/>
  <c r="AU830" i="2893"/>
  <c r="AT830" i="2893"/>
  <c r="AU824" i="2893"/>
  <c r="AT824" i="2893"/>
  <c r="AU818" i="2893"/>
  <c r="AT818" i="2893"/>
  <c r="AU812" i="2893"/>
  <c r="AT812" i="2893"/>
  <c r="AU806" i="2893"/>
  <c r="AT806" i="2893"/>
  <c r="AU800" i="2893"/>
  <c r="AT800" i="2893"/>
  <c r="AU794" i="2893"/>
  <c r="AT794" i="2893"/>
  <c r="AU788" i="2893"/>
  <c r="AT788" i="2893"/>
  <c r="AU782" i="2893"/>
  <c r="AT782" i="2893"/>
  <c r="AU776" i="2893"/>
  <c r="AT776" i="2893"/>
  <c r="AU770" i="2893"/>
  <c r="AT770" i="2893"/>
  <c r="AU764" i="2893"/>
  <c r="AT764" i="2893"/>
  <c r="AU758" i="2893"/>
  <c r="AT758" i="2893"/>
  <c r="AU752" i="2893"/>
  <c r="AT752" i="2893"/>
  <c r="AU746" i="2893"/>
  <c r="AT746" i="2893"/>
  <c r="AU740" i="2893"/>
  <c r="AT740" i="2893"/>
  <c r="AU734" i="2893"/>
  <c r="AT734" i="2893"/>
  <c r="AU728" i="2893"/>
  <c r="AT728" i="2893"/>
  <c r="AU722" i="2893"/>
  <c r="AT722" i="2893"/>
  <c r="AU716" i="2893"/>
  <c r="AT716" i="2893"/>
  <c r="AU710" i="2893"/>
  <c r="AT710" i="2893"/>
  <c r="AU704" i="2893"/>
  <c r="AT704" i="2893"/>
  <c r="AU698" i="2893"/>
  <c r="AT698" i="2893"/>
  <c r="AU692" i="2893"/>
  <c r="AT692" i="2893"/>
  <c r="AU686" i="2893"/>
  <c r="AT686" i="2893"/>
  <c r="AU680" i="2893"/>
  <c r="AT680" i="2893"/>
  <c r="AU674" i="2893"/>
  <c r="AT674" i="2893"/>
  <c r="AU668" i="2893"/>
  <c r="AT668" i="2893"/>
  <c r="AU662" i="2893"/>
  <c r="AT662" i="2893"/>
  <c r="AU656" i="2893"/>
  <c r="AT656" i="2893"/>
  <c r="AU650" i="2893"/>
  <c r="AT650" i="2893"/>
  <c r="AU644" i="2893"/>
  <c r="AT644" i="2893"/>
  <c r="AU638" i="2893"/>
  <c r="AT638" i="2893"/>
  <c r="AU632" i="2893"/>
  <c r="AT632" i="2893"/>
  <c r="AU626" i="2893"/>
  <c r="AT626" i="2893"/>
  <c r="AU620" i="2893"/>
  <c r="AT620" i="2893"/>
  <c r="AU614" i="2893"/>
  <c r="AT614" i="2893"/>
  <c r="AU608" i="2893"/>
  <c r="AT608" i="2893"/>
  <c r="AU602" i="2893"/>
  <c r="AT602" i="2893"/>
  <c r="AU596" i="2893"/>
  <c r="AT596" i="2893"/>
  <c r="AU590" i="2893"/>
  <c r="AT590" i="2893"/>
  <c r="AU584" i="2893"/>
  <c r="AT584" i="2893"/>
  <c r="AU578" i="2893"/>
  <c r="AT578" i="2893"/>
  <c r="AU572" i="2893"/>
  <c r="AT572" i="2893"/>
  <c r="AU566" i="2893"/>
  <c r="AT566" i="2893"/>
  <c r="AU560" i="2893"/>
  <c r="AT560" i="2893"/>
  <c r="AU554" i="2893"/>
  <c r="AT554" i="2893"/>
  <c r="AU548" i="2893"/>
  <c r="AT548" i="2893"/>
  <c r="AU542" i="2893"/>
  <c r="AT542" i="2893"/>
  <c r="AU536" i="2893"/>
  <c r="AT536" i="2893"/>
  <c r="AU530" i="2893"/>
  <c r="AT530" i="2893"/>
  <c r="AU524" i="2893"/>
  <c r="AT524" i="2893"/>
  <c r="AU518" i="2893"/>
  <c r="AT518" i="2893"/>
  <c r="AU512" i="2893"/>
  <c r="AT512" i="2893"/>
  <c r="AU506" i="2893"/>
  <c r="AT506" i="2893"/>
  <c r="AU500" i="2893"/>
  <c r="AT500" i="2893"/>
  <c r="AU494" i="2893"/>
  <c r="AT494" i="2893"/>
  <c r="AU488" i="2893"/>
  <c r="AT488" i="2893"/>
  <c r="AU482" i="2893"/>
  <c r="AT482" i="2893"/>
  <c r="AU476" i="2893"/>
  <c r="AT476" i="2893"/>
  <c r="AU470" i="2893"/>
  <c r="AT470" i="2893"/>
  <c r="AU464" i="2893"/>
  <c r="AT464" i="2893"/>
  <c r="AU458" i="2893"/>
  <c r="AT458" i="2893"/>
  <c r="AU452" i="2893"/>
  <c r="AT452" i="2893"/>
  <c r="AU446" i="2893"/>
  <c r="AT446" i="2893"/>
  <c r="AU440" i="2893"/>
  <c r="AT440" i="2893"/>
  <c r="AU434" i="2893"/>
  <c r="AT434" i="2893"/>
  <c r="AU428" i="2893"/>
  <c r="AT428" i="2893"/>
  <c r="AU422" i="2893"/>
  <c r="AT422" i="2893"/>
  <c r="AU416" i="2893"/>
  <c r="AT416" i="2893"/>
  <c r="AU410" i="2893"/>
  <c r="AT410" i="2893"/>
  <c r="AU404" i="2893"/>
  <c r="AT404" i="2893"/>
  <c r="AU398" i="2893"/>
  <c r="AT398" i="2893"/>
  <c r="AU392" i="2893"/>
  <c r="AT392" i="2893"/>
  <c r="AU386" i="2893"/>
  <c r="AT386" i="2893"/>
  <c r="AU380" i="2893"/>
  <c r="AT380" i="2893"/>
  <c r="AU374" i="2893"/>
  <c r="AT374" i="2893"/>
  <c r="AU368" i="2893"/>
  <c r="AT368" i="2893"/>
  <c r="AU362" i="2893"/>
  <c r="AT362" i="2893"/>
  <c r="AU356" i="2893"/>
  <c r="AT356" i="2893"/>
  <c r="AU350" i="2893"/>
  <c r="AT350" i="2893"/>
  <c r="AU344" i="2893"/>
  <c r="AT344" i="2893"/>
  <c r="AU338" i="2893"/>
  <c r="AT338" i="2893"/>
  <c r="AU332" i="2893"/>
  <c r="AT332" i="2893"/>
  <c r="AU326" i="2893"/>
  <c r="AT326" i="2893"/>
  <c r="AU320" i="2893"/>
  <c r="AT320" i="2893"/>
  <c r="AU314" i="2893"/>
  <c r="AT314" i="2893"/>
  <c r="AU308" i="2893"/>
  <c r="AT308" i="2893"/>
  <c r="AT302" i="2893"/>
  <c r="AU302" i="2893"/>
  <c r="AT296" i="2893"/>
  <c r="AU296" i="2893"/>
  <c r="AT290" i="2893"/>
  <c r="AU290" i="2893"/>
  <c r="AT284" i="2893"/>
  <c r="AU284" i="2893"/>
  <c r="AT278" i="2893"/>
  <c r="AU278" i="2893"/>
  <c r="AT272" i="2893"/>
  <c r="AU272" i="2893"/>
  <c r="AT266" i="2893"/>
  <c r="AU266" i="2893"/>
  <c r="AT260" i="2893"/>
  <c r="AU260" i="2893"/>
  <c r="AT254" i="2893"/>
  <c r="AU254" i="2893"/>
  <c r="AT248" i="2893"/>
  <c r="AU248" i="2893"/>
  <c r="AT242" i="2893"/>
  <c r="AU242" i="2893"/>
  <c r="AT236" i="2893"/>
  <c r="AU236" i="2893"/>
  <c r="AT230" i="2893"/>
  <c r="AU230" i="2893"/>
  <c r="AT224" i="2893"/>
  <c r="AU224" i="2893"/>
  <c r="AT218" i="2893"/>
  <c r="AU218" i="2893"/>
  <c r="AT212" i="2893"/>
  <c r="AU212" i="2893"/>
  <c r="AT206" i="2893"/>
  <c r="AU206" i="2893"/>
  <c r="AT200" i="2893"/>
  <c r="AU200" i="2893"/>
  <c r="AT194" i="2893"/>
  <c r="AU194" i="2893"/>
  <c r="AT188" i="2893"/>
  <c r="AU188" i="2893"/>
  <c r="AT182" i="2893"/>
  <c r="AU182" i="2893"/>
  <c r="AT176" i="2893"/>
  <c r="AU176" i="2893"/>
  <c r="AT170" i="2893"/>
  <c r="AU170" i="2893"/>
  <c r="AT164" i="2893"/>
  <c r="AU164" i="2893"/>
  <c r="AT158" i="2893"/>
  <c r="AU158" i="2893"/>
  <c r="AT152" i="2893"/>
  <c r="AU152" i="2893"/>
  <c r="AT146" i="2893"/>
  <c r="AU146" i="2893"/>
  <c r="AT140" i="2893"/>
  <c r="AU140" i="2893"/>
  <c r="AT134" i="2893"/>
  <c r="AU134" i="2893"/>
  <c r="AT128" i="2893"/>
  <c r="AU128" i="2893"/>
  <c r="AT122" i="2893"/>
  <c r="AU122" i="2893"/>
  <c r="AT116" i="2893"/>
  <c r="AU116" i="2893"/>
  <c r="AT110" i="2893"/>
  <c r="AU110" i="2893"/>
  <c r="AT104" i="2893"/>
  <c r="AU104" i="2893"/>
  <c r="AT98" i="2893"/>
  <c r="AU98" i="2893"/>
  <c r="AT92" i="2893"/>
  <c r="AU92" i="2893"/>
  <c r="AT86" i="2893"/>
  <c r="AU86" i="2893"/>
  <c r="AT80" i="2893"/>
  <c r="AU80" i="2893"/>
  <c r="AT74" i="2893"/>
  <c r="AU74" i="2893"/>
  <c r="AT68" i="2893"/>
  <c r="AU68" i="2893"/>
  <c r="AT62" i="2893"/>
  <c r="AU62" i="2893"/>
  <c r="AT56" i="2893"/>
  <c r="AU56" i="2893"/>
  <c r="AT50" i="2893"/>
  <c r="AU50" i="2893"/>
  <c r="AT44" i="2893"/>
  <c r="AU44" i="2893"/>
  <c r="AT38" i="2893"/>
  <c r="AU38" i="2893"/>
  <c r="AT32" i="2893"/>
  <c r="AU32" i="2893"/>
  <c r="AT26" i="2893"/>
  <c r="AU26" i="2893"/>
  <c r="AT20" i="2893"/>
  <c r="AU20" i="2893"/>
  <c r="AT14" i="2893"/>
  <c r="AU14" i="2893"/>
  <c r="AT8" i="2893"/>
  <c r="AU8" i="2893"/>
  <c r="AU847" i="2893"/>
  <c r="AT847" i="2893"/>
  <c r="AT841" i="2893"/>
  <c r="AU841" i="2893"/>
  <c r="AU835" i="2893"/>
  <c r="AT835" i="2893"/>
  <c r="AU829" i="2893"/>
  <c r="AT829" i="2893"/>
  <c r="AT823" i="2893"/>
  <c r="AU823" i="2893"/>
  <c r="AT817" i="2893"/>
  <c r="AU817" i="2893"/>
  <c r="AU811" i="2893"/>
  <c r="AT811" i="2893"/>
  <c r="AT805" i="2893"/>
  <c r="AU805" i="2893"/>
  <c r="AU799" i="2893"/>
  <c r="AT799" i="2893"/>
  <c r="AU793" i="2893"/>
  <c r="AT793" i="2893"/>
  <c r="AT787" i="2893"/>
  <c r="AU787" i="2893"/>
  <c r="AT781" i="2893"/>
  <c r="AU781" i="2893"/>
  <c r="AU775" i="2893"/>
  <c r="AT775" i="2893"/>
  <c r="AT769" i="2893"/>
  <c r="AU769" i="2893"/>
  <c r="AU763" i="2893"/>
  <c r="AT763" i="2893"/>
  <c r="AU757" i="2893"/>
  <c r="AT757" i="2893"/>
  <c r="AT751" i="2893"/>
  <c r="AU751" i="2893"/>
  <c r="AT745" i="2893"/>
  <c r="AU745" i="2893"/>
  <c r="AU739" i="2893"/>
  <c r="AT739" i="2893"/>
  <c r="AT733" i="2893"/>
  <c r="AU733" i="2893"/>
  <c r="AU727" i="2893"/>
  <c r="AT727" i="2893"/>
  <c r="AU721" i="2893"/>
  <c r="AT721" i="2893"/>
  <c r="AT715" i="2893"/>
  <c r="AU715" i="2893"/>
  <c r="AU709" i="2893"/>
  <c r="AT709" i="2893"/>
  <c r="AU703" i="2893"/>
  <c r="AT703" i="2893"/>
  <c r="AT697" i="2893"/>
  <c r="AU697" i="2893"/>
  <c r="AU691" i="2893"/>
  <c r="AT691" i="2893"/>
  <c r="AT685" i="2893"/>
  <c r="AU685" i="2893"/>
  <c r="AU679" i="2893"/>
  <c r="AT679" i="2893"/>
  <c r="AU673" i="2893"/>
  <c r="AT673" i="2893"/>
  <c r="AU667" i="2893"/>
  <c r="AT667" i="2893"/>
  <c r="AT661" i="2893"/>
  <c r="AU661" i="2893"/>
  <c r="AU655" i="2893"/>
  <c r="AT655" i="2893"/>
  <c r="AT649" i="2893"/>
  <c r="AU649" i="2893"/>
  <c r="AU643" i="2893"/>
  <c r="AT643" i="2893"/>
  <c r="AU637" i="2893"/>
  <c r="AT637" i="2893"/>
  <c r="AU631" i="2893"/>
  <c r="AT631" i="2893"/>
  <c r="AT625" i="2893"/>
  <c r="AU625" i="2893"/>
  <c r="AU619" i="2893"/>
  <c r="AT619" i="2893"/>
  <c r="AT613" i="2893"/>
  <c r="AU613" i="2893"/>
  <c r="AU607" i="2893"/>
  <c r="AT607" i="2893"/>
  <c r="AU601" i="2893"/>
  <c r="AT601" i="2893"/>
  <c r="AU595" i="2893"/>
  <c r="AT595" i="2893"/>
  <c r="AT589" i="2893"/>
  <c r="AU589" i="2893"/>
  <c r="AU583" i="2893"/>
  <c r="AT583" i="2893"/>
  <c r="AT577" i="2893"/>
  <c r="AU577" i="2893"/>
  <c r="AU571" i="2893"/>
  <c r="AT571" i="2893"/>
  <c r="AU565" i="2893"/>
  <c r="AT565" i="2893"/>
  <c r="AU559" i="2893"/>
  <c r="AT559" i="2893"/>
  <c r="AT553" i="2893"/>
  <c r="AU553" i="2893"/>
  <c r="AT547" i="2893"/>
  <c r="AU547" i="2893"/>
  <c r="AT541" i="2893"/>
  <c r="AU541" i="2893"/>
  <c r="AT535" i="2893"/>
  <c r="AU535" i="2893"/>
  <c r="AT529" i="2893"/>
  <c r="AU529" i="2893"/>
  <c r="AT523" i="2893"/>
  <c r="AU523" i="2893"/>
  <c r="AT517" i="2893"/>
  <c r="AU517" i="2893"/>
  <c r="AT511" i="2893"/>
  <c r="AU511" i="2893"/>
  <c r="AT505" i="2893"/>
  <c r="AU505" i="2893"/>
  <c r="AT499" i="2893"/>
  <c r="AU499" i="2893"/>
  <c r="AT493" i="2893"/>
  <c r="AU493" i="2893"/>
  <c r="AT487" i="2893"/>
  <c r="AU487" i="2893"/>
  <c r="AT481" i="2893"/>
  <c r="AU481" i="2893"/>
  <c r="AT475" i="2893"/>
  <c r="AU475" i="2893"/>
  <c r="AT469" i="2893"/>
  <c r="AU469" i="2893"/>
  <c r="AT463" i="2893"/>
  <c r="AU463" i="2893"/>
  <c r="AT457" i="2893"/>
  <c r="AU457" i="2893"/>
  <c r="AT451" i="2893"/>
  <c r="AU451" i="2893"/>
  <c r="AT445" i="2893"/>
  <c r="AU445" i="2893"/>
  <c r="AT439" i="2893"/>
  <c r="AU439" i="2893"/>
  <c r="AT433" i="2893"/>
  <c r="AU433" i="2893"/>
  <c r="AT427" i="2893"/>
  <c r="AU427" i="2893"/>
  <c r="AT421" i="2893"/>
  <c r="AU421" i="2893"/>
  <c r="AT415" i="2893"/>
  <c r="AU415" i="2893"/>
  <c r="AT409" i="2893"/>
  <c r="AU409" i="2893"/>
  <c r="AT403" i="2893"/>
  <c r="AU403" i="2893"/>
  <c r="AT397" i="2893"/>
  <c r="AU397" i="2893"/>
  <c r="AT391" i="2893"/>
  <c r="AU391" i="2893"/>
  <c r="AT385" i="2893"/>
  <c r="AU385" i="2893"/>
  <c r="AT379" i="2893"/>
  <c r="AU379" i="2893"/>
  <c r="AT373" i="2893"/>
  <c r="AU373" i="2893"/>
  <c r="AT367" i="2893"/>
  <c r="AU367" i="2893"/>
  <c r="AT361" i="2893"/>
  <c r="AU361" i="2893"/>
  <c r="AT355" i="2893"/>
  <c r="AU355" i="2893"/>
  <c r="AT349" i="2893"/>
  <c r="AU349" i="2893"/>
  <c r="AT343" i="2893"/>
  <c r="AU343" i="2893"/>
  <c r="AT337" i="2893"/>
  <c r="AU337" i="2893"/>
  <c r="AT331" i="2893"/>
  <c r="AU331" i="2893"/>
  <c r="AT325" i="2893"/>
  <c r="AU325" i="2893"/>
  <c r="AT319" i="2893"/>
  <c r="AU319" i="2893"/>
  <c r="AT313" i="2893"/>
  <c r="AU313" i="2893"/>
  <c r="AT307" i="2893"/>
  <c r="AU307" i="2893"/>
  <c r="AT301" i="2893"/>
  <c r="AU301" i="2893"/>
  <c r="AT295" i="2893"/>
  <c r="AU295" i="2893"/>
  <c r="AT289" i="2893"/>
  <c r="AU289" i="2893"/>
  <c r="AT283" i="2893"/>
  <c r="AU283" i="2893"/>
  <c r="AT277" i="2893"/>
  <c r="AU277" i="2893"/>
  <c r="AT271" i="2893"/>
  <c r="AU271" i="2893"/>
  <c r="AT265" i="2893"/>
  <c r="AU265" i="2893"/>
  <c r="AT259" i="2893"/>
  <c r="AU259" i="2893"/>
  <c r="AT253" i="2893"/>
  <c r="AU253" i="2893"/>
  <c r="AT247" i="2893"/>
  <c r="AU247" i="2893"/>
  <c r="AT241" i="2893"/>
  <c r="AU241" i="2893"/>
  <c r="AT235" i="2893"/>
  <c r="AU235" i="2893"/>
  <c r="AT229" i="2893"/>
  <c r="AU229" i="2893"/>
  <c r="AT223" i="2893"/>
  <c r="AU223" i="2893"/>
  <c r="AT217" i="2893"/>
  <c r="AU217" i="2893"/>
  <c r="AT211" i="2893"/>
  <c r="AU211" i="2893"/>
  <c r="AT205" i="2893"/>
  <c r="AU205" i="2893"/>
  <c r="AT199" i="2893"/>
  <c r="AU199" i="2893"/>
  <c r="AT193" i="2893"/>
  <c r="AU193" i="2893"/>
  <c r="AT187" i="2893"/>
  <c r="AU187" i="2893"/>
  <c r="AT181" i="2893"/>
  <c r="AU181" i="2893"/>
  <c r="AT175" i="2893"/>
  <c r="AU175" i="2893"/>
  <c r="AT169" i="2893"/>
  <c r="AU169" i="2893"/>
  <c r="AT163" i="2893"/>
  <c r="AU163" i="2893"/>
  <c r="AT157" i="2893"/>
  <c r="AU157" i="2893"/>
  <c r="AT151" i="2893"/>
  <c r="AU151" i="2893"/>
  <c r="AT145" i="2893"/>
  <c r="AU145" i="2893"/>
  <c r="AT139" i="2893"/>
  <c r="AU139" i="2893"/>
  <c r="AT133" i="2893"/>
  <c r="AU133" i="2893"/>
  <c r="AT127" i="2893"/>
  <c r="AU127" i="2893"/>
  <c r="AT121" i="2893"/>
  <c r="AU121" i="2893"/>
  <c r="AT115" i="2893"/>
  <c r="AU115" i="2893"/>
  <c r="AT109" i="2893"/>
  <c r="AU109" i="2893"/>
  <c r="AT103" i="2893"/>
  <c r="AU103" i="2893"/>
  <c r="AT97" i="2893"/>
  <c r="AU97" i="2893"/>
  <c r="AT91" i="2893"/>
  <c r="AU91" i="2893"/>
  <c r="AT85" i="2893"/>
  <c r="AU85" i="2893"/>
  <c r="AT79" i="2893"/>
  <c r="AU79" i="2893"/>
  <c r="AT73" i="2893"/>
  <c r="AU73" i="2893"/>
  <c r="AT67" i="2893"/>
  <c r="AU67" i="2893"/>
  <c r="AT61" i="2893"/>
  <c r="AU61" i="2893"/>
  <c r="AT55" i="2893"/>
  <c r="AU55" i="2893"/>
  <c r="AT49" i="2893"/>
  <c r="AU49" i="2893"/>
  <c r="AT43" i="2893"/>
  <c r="AU43" i="2893"/>
  <c r="AT37" i="2893"/>
  <c r="AU37" i="2893"/>
  <c r="AT31" i="2893"/>
  <c r="AU31" i="2893"/>
  <c r="AT25" i="2893"/>
  <c r="AU25" i="2893"/>
  <c r="AT19" i="2893"/>
  <c r="AU19" i="2893"/>
  <c r="AT13" i="2893"/>
  <c r="AU13" i="2893"/>
  <c r="AT7" i="2893"/>
  <c r="AU7" i="2893"/>
  <c r="AT846" i="2893"/>
  <c r="AU846" i="2893"/>
  <c r="AT840" i="2893"/>
  <c r="AU840" i="2893"/>
  <c r="AT834" i="2893"/>
  <c r="AU834" i="2893"/>
  <c r="AT828" i="2893"/>
  <c r="AU828" i="2893"/>
  <c r="AT822" i="2893"/>
  <c r="AU822" i="2893"/>
  <c r="AT816" i="2893"/>
  <c r="AU816" i="2893"/>
  <c r="AT810" i="2893"/>
  <c r="AU810" i="2893"/>
  <c r="AT804" i="2893"/>
  <c r="AU804" i="2893"/>
  <c r="AT798" i="2893"/>
  <c r="AU798" i="2893"/>
  <c r="AT792" i="2893"/>
  <c r="AU792" i="2893"/>
  <c r="AT786" i="2893"/>
  <c r="AU786" i="2893"/>
  <c r="AT780" i="2893"/>
  <c r="AU780" i="2893"/>
  <c r="AT774" i="2893"/>
  <c r="AU774" i="2893"/>
  <c r="AT768" i="2893"/>
  <c r="AU768" i="2893"/>
  <c r="AT762" i="2893"/>
  <c r="AU762" i="2893"/>
  <c r="AT756" i="2893"/>
  <c r="AU756" i="2893"/>
  <c r="AT750" i="2893"/>
  <c r="AU750" i="2893"/>
  <c r="AT744" i="2893"/>
  <c r="AU744" i="2893"/>
  <c r="AT738" i="2893"/>
  <c r="AU738" i="2893"/>
  <c r="AT732" i="2893"/>
  <c r="AU732" i="2893"/>
  <c r="AT726" i="2893"/>
  <c r="AU726" i="2893"/>
  <c r="AT720" i="2893"/>
  <c r="AU720" i="2893"/>
  <c r="AT714" i="2893"/>
  <c r="AU714" i="2893"/>
  <c r="AT708" i="2893"/>
  <c r="AU708" i="2893"/>
  <c r="AT702" i="2893"/>
  <c r="AU702" i="2893"/>
  <c r="AT696" i="2893"/>
  <c r="AU696" i="2893"/>
  <c r="AT690" i="2893"/>
  <c r="AU690" i="2893"/>
  <c r="AT684" i="2893"/>
  <c r="AU684" i="2893"/>
  <c r="AT678" i="2893"/>
  <c r="AU678" i="2893"/>
  <c r="AT672" i="2893"/>
  <c r="AU672" i="2893"/>
  <c r="AT666" i="2893"/>
  <c r="AU666" i="2893"/>
  <c r="AT660" i="2893"/>
  <c r="AU660" i="2893"/>
  <c r="AT654" i="2893"/>
  <c r="AU654" i="2893"/>
  <c r="AT648" i="2893"/>
  <c r="AU648" i="2893"/>
  <c r="AT642" i="2893"/>
  <c r="AU642" i="2893"/>
  <c r="AT636" i="2893"/>
  <c r="AU636" i="2893"/>
  <c r="AT630" i="2893"/>
  <c r="AU630" i="2893"/>
  <c r="AT624" i="2893"/>
  <c r="AU624" i="2893"/>
  <c r="AT618" i="2893"/>
  <c r="AU618" i="2893"/>
  <c r="AT612" i="2893"/>
  <c r="AU612" i="2893"/>
  <c r="AT606" i="2893"/>
  <c r="AU606" i="2893"/>
  <c r="AT600" i="2893"/>
  <c r="AU600" i="2893"/>
  <c r="AT594" i="2893"/>
  <c r="AU594" i="2893"/>
  <c r="AT588" i="2893"/>
  <c r="AU588" i="2893"/>
  <c r="AT582" i="2893"/>
  <c r="AU582" i="2893"/>
  <c r="AT576" i="2893"/>
  <c r="AU576" i="2893"/>
  <c r="AT570" i="2893"/>
  <c r="AU570" i="2893"/>
  <c r="AT564" i="2893"/>
  <c r="AU564" i="2893"/>
  <c r="AT558" i="2893"/>
  <c r="AU558" i="2893"/>
  <c r="AT552" i="2893"/>
  <c r="AU552" i="2893"/>
  <c r="AT546" i="2893"/>
  <c r="AU546" i="2893"/>
  <c r="AT540" i="2893"/>
  <c r="AU540" i="2893"/>
  <c r="AT534" i="2893"/>
  <c r="AU534" i="2893"/>
  <c r="AT528" i="2893"/>
  <c r="AU528" i="2893"/>
  <c r="AT522" i="2893"/>
  <c r="AU522" i="2893"/>
  <c r="AT516" i="2893"/>
  <c r="AU516" i="2893"/>
  <c r="AT510" i="2893"/>
  <c r="AU510" i="2893"/>
  <c r="AT504" i="2893"/>
  <c r="AU504" i="2893"/>
  <c r="AT498" i="2893"/>
  <c r="AU498" i="2893"/>
  <c r="AT492" i="2893"/>
  <c r="AU492" i="2893"/>
  <c r="AT486" i="2893"/>
  <c r="AU486" i="2893"/>
  <c r="AT480" i="2893"/>
  <c r="AU480" i="2893"/>
  <c r="AT474" i="2893"/>
  <c r="AU474" i="2893"/>
  <c r="AT468" i="2893"/>
  <c r="AU468" i="2893"/>
  <c r="AT462" i="2893"/>
  <c r="AU462" i="2893"/>
  <c r="AT456" i="2893"/>
  <c r="AU456" i="2893"/>
  <c r="AT450" i="2893"/>
  <c r="AU450" i="2893"/>
  <c r="AT444" i="2893"/>
  <c r="AU444" i="2893"/>
  <c r="AT438" i="2893"/>
  <c r="AU438" i="2893"/>
  <c r="AT432" i="2893"/>
  <c r="AU432" i="2893"/>
  <c r="AT426" i="2893"/>
  <c r="AU426" i="2893"/>
  <c r="AT420" i="2893"/>
  <c r="AU420" i="2893"/>
  <c r="AT414" i="2893"/>
  <c r="AU414" i="2893"/>
  <c r="AT408" i="2893"/>
  <c r="AU408" i="2893"/>
  <c r="AT402" i="2893"/>
  <c r="AU402" i="2893"/>
  <c r="AT396" i="2893"/>
  <c r="AU396" i="2893"/>
  <c r="AT390" i="2893"/>
  <c r="AU390" i="2893"/>
  <c r="AT384" i="2893"/>
  <c r="AU384" i="2893"/>
  <c r="AT378" i="2893"/>
  <c r="AU378" i="2893"/>
  <c r="AT372" i="2893"/>
  <c r="AU372" i="2893"/>
  <c r="AT366" i="2893"/>
  <c r="AU366" i="2893"/>
  <c r="AT360" i="2893"/>
  <c r="AU360" i="2893"/>
  <c r="AT354" i="2893"/>
  <c r="AU354" i="2893"/>
  <c r="AT348" i="2893"/>
  <c r="AU348" i="2893"/>
  <c r="AT342" i="2893"/>
  <c r="AU342" i="2893"/>
  <c r="AT336" i="2893"/>
  <c r="AU336" i="2893"/>
  <c r="AT330" i="2893"/>
  <c r="AU330" i="2893"/>
  <c r="AT324" i="2893"/>
  <c r="AU324" i="2893"/>
  <c r="AT318" i="2893"/>
  <c r="AU318" i="2893"/>
  <c r="AT312" i="2893"/>
  <c r="AU312" i="2893"/>
  <c r="AT306" i="2893"/>
  <c r="AU306" i="2893"/>
  <c r="AT300" i="2893"/>
  <c r="AU300" i="2893"/>
  <c r="AT294" i="2893"/>
  <c r="AU294" i="2893"/>
  <c r="AT288" i="2893"/>
  <c r="AU288" i="2893"/>
  <c r="AT282" i="2893"/>
  <c r="AU282" i="2893"/>
  <c r="AT276" i="2893"/>
  <c r="AU276" i="2893"/>
  <c r="AT270" i="2893"/>
  <c r="AU270" i="2893"/>
  <c r="AT264" i="2893"/>
  <c r="AU264" i="2893"/>
  <c r="AT258" i="2893"/>
  <c r="AU258" i="2893"/>
  <c r="AT252" i="2893"/>
  <c r="AU252" i="2893"/>
  <c r="AT246" i="2893"/>
  <c r="AU246" i="2893"/>
  <c r="AT240" i="2893"/>
  <c r="AU240" i="2893"/>
  <c r="AT234" i="2893"/>
  <c r="AU234" i="2893"/>
  <c r="AT228" i="2893"/>
  <c r="AU228" i="2893"/>
  <c r="AT222" i="2893"/>
  <c r="AU222" i="2893"/>
  <c r="AT216" i="2893"/>
  <c r="AU216" i="2893"/>
  <c r="AT210" i="2893"/>
  <c r="AU210" i="2893"/>
  <c r="AT204" i="2893"/>
  <c r="AU204" i="2893"/>
  <c r="AT198" i="2893"/>
  <c r="AU198" i="2893"/>
  <c r="AT192" i="2893"/>
  <c r="AU192" i="2893"/>
  <c r="AT186" i="2893"/>
  <c r="AU186" i="2893"/>
  <c r="AT180" i="2893"/>
  <c r="AU180" i="2893"/>
  <c r="AT174" i="2893"/>
  <c r="AU174" i="2893"/>
  <c r="AT168" i="2893"/>
  <c r="AU168" i="2893"/>
  <c r="AT162" i="2893"/>
  <c r="AU162" i="2893"/>
  <c r="AT156" i="2893"/>
  <c r="AU156" i="2893"/>
  <c r="AT150" i="2893"/>
  <c r="AU150" i="2893"/>
  <c r="AT144" i="2893"/>
  <c r="AU144" i="2893"/>
  <c r="AT138" i="2893"/>
  <c r="AU138" i="2893"/>
  <c r="AT132" i="2893"/>
  <c r="AU132" i="2893"/>
  <c r="AT126" i="2893"/>
  <c r="AU126" i="2893"/>
  <c r="AT120" i="2893"/>
  <c r="AU120" i="2893"/>
  <c r="AT114" i="2893"/>
  <c r="AU114" i="2893"/>
  <c r="AT108" i="2893"/>
  <c r="AU108" i="2893"/>
  <c r="AT102" i="2893"/>
  <c r="AU102" i="2893"/>
  <c r="AT96" i="2893"/>
  <c r="AU96" i="2893"/>
  <c r="AT90" i="2893"/>
  <c r="AU90" i="2893"/>
  <c r="AT84" i="2893"/>
  <c r="AU84" i="2893"/>
  <c r="AT78" i="2893"/>
  <c r="AU78" i="2893"/>
  <c r="AT72" i="2893"/>
  <c r="AU72" i="2893"/>
  <c r="AT66" i="2893"/>
  <c r="AU66" i="2893"/>
  <c r="AT60" i="2893"/>
  <c r="AU60" i="2893"/>
  <c r="AT54" i="2893"/>
  <c r="AU54" i="2893"/>
  <c r="AT48" i="2893"/>
  <c r="AU48" i="2893"/>
  <c r="AT42" i="2893"/>
  <c r="AU42" i="2893"/>
  <c r="AT36" i="2893"/>
  <c r="AU36" i="2893"/>
  <c r="AT30" i="2893"/>
  <c r="AU30" i="2893"/>
  <c r="AT24" i="2893"/>
  <c r="AU24" i="2893"/>
  <c r="AT18" i="2893"/>
  <c r="AU18" i="2893"/>
  <c r="AT12" i="2893"/>
  <c r="AU12" i="2893"/>
  <c r="AT6" i="2893"/>
  <c r="AU6" i="2893"/>
  <c r="AE115" i="2893"/>
  <c r="AE109" i="2893"/>
  <c r="AE103" i="2893"/>
  <c r="AE97" i="2893"/>
  <c r="AE91" i="2893"/>
  <c r="AE79" i="2893"/>
  <c r="AE67" i="2893"/>
  <c r="AE61" i="2893"/>
  <c r="AE55" i="2893"/>
  <c r="AE49" i="2893"/>
  <c r="AE43" i="2893"/>
  <c r="AE37" i="2893"/>
  <c r="AE19" i="2893"/>
  <c r="AE13" i="2893"/>
  <c r="AE7" i="2893"/>
  <c r="AU845" i="2893"/>
  <c r="AT845" i="2893"/>
  <c r="AU839" i="2893"/>
  <c r="AT839" i="2893"/>
  <c r="AU833" i="2893"/>
  <c r="AT833" i="2893"/>
  <c r="AU827" i="2893"/>
  <c r="AT827" i="2893"/>
  <c r="AU821" i="2893"/>
  <c r="AT821" i="2893"/>
  <c r="AU815" i="2893"/>
  <c r="AT815" i="2893"/>
  <c r="AU809" i="2893"/>
  <c r="AT809" i="2893"/>
  <c r="AU803" i="2893"/>
  <c r="AT803" i="2893"/>
  <c r="AU797" i="2893"/>
  <c r="AT797" i="2893"/>
  <c r="AU791" i="2893"/>
  <c r="AT791" i="2893"/>
  <c r="AU785" i="2893"/>
  <c r="AT785" i="2893"/>
  <c r="AU779" i="2893"/>
  <c r="AT779" i="2893"/>
  <c r="AU773" i="2893"/>
  <c r="AT773" i="2893"/>
  <c r="AU767" i="2893"/>
  <c r="AT767" i="2893"/>
  <c r="AU761" i="2893"/>
  <c r="AT761" i="2893"/>
  <c r="AU755" i="2893"/>
  <c r="AT755" i="2893"/>
  <c r="AU749" i="2893"/>
  <c r="AT749" i="2893"/>
  <c r="AU743" i="2893"/>
  <c r="AT743" i="2893"/>
  <c r="AU737" i="2893"/>
  <c r="AT737" i="2893"/>
  <c r="AU731" i="2893"/>
  <c r="AT731" i="2893"/>
  <c r="AU725" i="2893"/>
  <c r="AT725" i="2893"/>
  <c r="AU719" i="2893"/>
  <c r="AT719" i="2893"/>
  <c r="AU713" i="2893"/>
  <c r="AT713" i="2893"/>
  <c r="AU707" i="2893"/>
  <c r="AT707" i="2893"/>
  <c r="AU701" i="2893"/>
  <c r="AT701" i="2893"/>
  <c r="AU695" i="2893"/>
  <c r="AT695" i="2893"/>
  <c r="AU689" i="2893"/>
  <c r="AT689" i="2893"/>
  <c r="AU683" i="2893"/>
  <c r="AT683" i="2893"/>
  <c r="AU677" i="2893"/>
  <c r="AT677" i="2893"/>
  <c r="AU671" i="2893"/>
  <c r="AT671" i="2893"/>
  <c r="AU665" i="2893"/>
  <c r="AT665" i="2893"/>
  <c r="AU659" i="2893"/>
  <c r="AT659" i="2893"/>
  <c r="AU653" i="2893"/>
  <c r="AT653" i="2893"/>
  <c r="AU647" i="2893"/>
  <c r="AT647" i="2893"/>
  <c r="AU641" i="2893"/>
  <c r="AT641" i="2893"/>
  <c r="AU635" i="2893"/>
  <c r="AT635" i="2893"/>
  <c r="AU629" i="2893"/>
  <c r="AT629" i="2893"/>
  <c r="AU623" i="2893"/>
  <c r="AT623" i="2893"/>
  <c r="AU617" i="2893"/>
  <c r="AT617" i="2893"/>
  <c r="AU611" i="2893"/>
  <c r="AT611" i="2893"/>
  <c r="AU605" i="2893"/>
  <c r="AT605" i="2893"/>
  <c r="AU599" i="2893"/>
  <c r="AT599" i="2893"/>
  <c r="AU593" i="2893"/>
  <c r="AT593" i="2893"/>
  <c r="AU587" i="2893"/>
  <c r="AT587" i="2893"/>
  <c r="AU581" i="2893"/>
  <c r="AT581" i="2893"/>
  <c r="AU575" i="2893"/>
  <c r="AT575" i="2893"/>
  <c r="AU569" i="2893"/>
  <c r="AT569" i="2893"/>
  <c r="AU563" i="2893"/>
  <c r="AT563" i="2893"/>
  <c r="AU557" i="2893"/>
  <c r="AT557" i="2893"/>
  <c r="AU551" i="2893"/>
  <c r="AT551" i="2893"/>
  <c r="AU545" i="2893"/>
  <c r="AT545" i="2893"/>
  <c r="AU539" i="2893"/>
  <c r="AT539" i="2893"/>
  <c r="AU533" i="2893"/>
  <c r="AT533" i="2893"/>
  <c r="AU527" i="2893"/>
  <c r="AT527" i="2893"/>
  <c r="AU521" i="2893"/>
  <c r="AT521" i="2893"/>
  <c r="AU515" i="2893"/>
  <c r="AT515" i="2893"/>
  <c r="AU509" i="2893"/>
  <c r="AT509" i="2893"/>
  <c r="AU503" i="2893"/>
  <c r="AT503" i="2893"/>
  <c r="AU497" i="2893"/>
  <c r="AT497" i="2893"/>
  <c r="AU491" i="2893"/>
  <c r="AT491" i="2893"/>
  <c r="AU485" i="2893"/>
  <c r="AT485" i="2893"/>
  <c r="AU479" i="2893"/>
  <c r="AT479" i="2893"/>
  <c r="AU473" i="2893"/>
  <c r="AT473" i="2893"/>
  <c r="AU467" i="2893"/>
  <c r="AT467" i="2893"/>
  <c r="AU461" i="2893"/>
  <c r="AT461" i="2893"/>
  <c r="AU455" i="2893"/>
  <c r="AT455" i="2893"/>
  <c r="AU449" i="2893"/>
  <c r="AT449" i="2893"/>
  <c r="AU443" i="2893"/>
  <c r="AT443" i="2893"/>
  <c r="AU437" i="2893"/>
  <c r="AT437" i="2893"/>
  <c r="AU431" i="2893"/>
  <c r="AT431" i="2893"/>
  <c r="AU425" i="2893"/>
  <c r="AT425" i="2893"/>
  <c r="AU419" i="2893"/>
  <c r="AT419" i="2893"/>
  <c r="AU413" i="2893"/>
  <c r="AT413" i="2893"/>
  <c r="AU407" i="2893"/>
  <c r="AT407" i="2893"/>
  <c r="AU401" i="2893"/>
  <c r="AT401" i="2893"/>
  <c r="AU395" i="2893"/>
  <c r="AT395" i="2893"/>
  <c r="AU389" i="2893"/>
  <c r="AT389" i="2893"/>
  <c r="AU383" i="2893"/>
  <c r="AT383" i="2893"/>
  <c r="AU377" i="2893"/>
  <c r="AT377" i="2893"/>
  <c r="AU371" i="2893"/>
  <c r="AT371" i="2893"/>
  <c r="AU365" i="2893"/>
  <c r="AT365" i="2893"/>
  <c r="AU359" i="2893"/>
  <c r="AT359" i="2893"/>
  <c r="AU353" i="2893"/>
  <c r="AT353" i="2893"/>
  <c r="AU347" i="2893"/>
  <c r="AT347" i="2893"/>
  <c r="AU341" i="2893"/>
  <c r="AT341" i="2893"/>
  <c r="AU335" i="2893"/>
  <c r="AT335" i="2893"/>
  <c r="AU329" i="2893"/>
  <c r="AT329" i="2893"/>
  <c r="AU323" i="2893"/>
  <c r="AT323" i="2893"/>
  <c r="AU317" i="2893"/>
  <c r="AT317" i="2893"/>
  <c r="AU311" i="2893"/>
  <c r="AT311" i="2893"/>
  <c r="AU305" i="2893"/>
  <c r="AT305" i="2893"/>
  <c r="AU299" i="2893"/>
  <c r="AT299" i="2893"/>
  <c r="AU293" i="2893"/>
  <c r="AT293" i="2893"/>
  <c r="AU287" i="2893"/>
  <c r="AT287" i="2893"/>
  <c r="AU281" i="2893"/>
  <c r="AT281" i="2893"/>
  <c r="AU275" i="2893"/>
  <c r="AT275" i="2893"/>
  <c r="AU269" i="2893"/>
  <c r="AT269" i="2893"/>
  <c r="AU263" i="2893"/>
  <c r="AT263" i="2893"/>
  <c r="AU257" i="2893"/>
  <c r="AT257" i="2893"/>
  <c r="AU251" i="2893"/>
  <c r="AT251" i="2893"/>
  <c r="AU245" i="2893"/>
  <c r="AT245" i="2893"/>
  <c r="AU239" i="2893"/>
  <c r="AT239" i="2893"/>
  <c r="AU233" i="2893"/>
  <c r="AT233" i="2893"/>
  <c r="AU227" i="2893"/>
  <c r="AT227" i="2893"/>
  <c r="AU221" i="2893"/>
  <c r="AT221" i="2893"/>
  <c r="AU215" i="2893"/>
  <c r="AT215" i="2893"/>
  <c r="AU209" i="2893"/>
  <c r="AT209" i="2893"/>
  <c r="AU203" i="2893"/>
  <c r="AT203" i="2893"/>
  <c r="AU197" i="2893"/>
  <c r="AT197" i="2893"/>
  <c r="AU191" i="2893"/>
  <c r="AT191" i="2893"/>
  <c r="AU185" i="2893"/>
  <c r="AT185" i="2893"/>
  <c r="AU179" i="2893"/>
  <c r="AT179" i="2893"/>
  <c r="AU173" i="2893"/>
  <c r="AT173" i="2893"/>
  <c r="AU167" i="2893"/>
  <c r="AT167" i="2893"/>
  <c r="AU161" i="2893"/>
  <c r="AT161" i="2893"/>
  <c r="AU155" i="2893"/>
  <c r="AT155" i="2893"/>
  <c r="AU149" i="2893"/>
  <c r="AT149" i="2893"/>
  <c r="AU143" i="2893"/>
  <c r="AT143" i="2893"/>
  <c r="AU137" i="2893"/>
  <c r="AT137" i="2893"/>
  <c r="AU131" i="2893"/>
  <c r="AT131" i="2893"/>
  <c r="AU125" i="2893"/>
  <c r="AT125" i="2893"/>
  <c r="AU119" i="2893"/>
  <c r="AT119" i="2893"/>
  <c r="AU113" i="2893"/>
  <c r="AT113" i="2893"/>
  <c r="AU107" i="2893"/>
  <c r="AT107" i="2893"/>
  <c r="AU101" i="2893"/>
  <c r="AT101" i="2893"/>
  <c r="AU95" i="2893"/>
  <c r="AT95" i="2893"/>
  <c r="AU89" i="2893"/>
  <c r="AT89" i="2893"/>
  <c r="AU83" i="2893"/>
  <c r="AT83" i="2893"/>
  <c r="AU77" i="2893"/>
  <c r="AT77" i="2893"/>
  <c r="AU71" i="2893"/>
  <c r="AT71" i="2893"/>
  <c r="AU65" i="2893"/>
  <c r="AT65" i="2893"/>
  <c r="AU59" i="2893"/>
  <c r="AT59" i="2893"/>
  <c r="AU53" i="2893"/>
  <c r="AT53" i="2893"/>
  <c r="AU47" i="2893"/>
  <c r="AT47" i="2893"/>
  <c r="AU41" i="2893"/>
  <c r="AT41" i="2893"/>
  <c r="AU35" i="2893"/>
  <c r="AT35" i="2893"/>
  <c r="AU29" i="2893"/>
  <c r="AT29" i="2893"/>
  <c r="AU23" i="2893"/>
  <c r="AT23" i="2893"/>
  <c r="AU17" i="2893"/>
  <c r="AT17" i="2893"/>
  <c r="AU11" i="2893"/>
  <c r="AT11" i="2893"/>
  <c r="AE6" i="2893"/>
  <c r="AE114" i="2893"/>
  <c r="AE108" i="2893"/>
  <c r="AE102" i="2893"/>
  <c r="AE96" i="2893"/>
  <c r="AE90" i="2893"/>
  <c r="AE84" i="2893"/>
  <c r="AE78" i="2893"/>
  <c r="AE72" i="2893"/>
  <c r="AE66" i="2893"/>
  <c r="AE60" i="2893"/>
  <c r="AE54" i="2893"/>
  <c r="AE48" i="2893"/>
  <c r="AE42" i="2893"/>
  <c r="AE36" i="2893"/>
  <c r="AE24" i="2893"/>
  <c r="AE18" i="2893"/>
  <c r="AE12" i="2893"/>
  <c r="AU844" i="2893"/>
  <c r="AT844" i="2893"/>
  <c r="AU838" i="2893"/>
  <c r="AT838" i="2893"/>
  <c r="AU832" i="2893"/>
  <c r="AT832" i="2893"/>
  <c r="AU826" i="2893"/>
  <c r="AT826" i="2893"/>
  <c r="AU820" i="2893"/>
  <c r="AT820" i="2893"/>
  <c r="AU814" i="2893"/>
  <c r="AT814" i="2893"/>
  <c r="AU808" i="2893"/>
  <c r="AT808" i="2893"/>
  <c r="AU802" i="2893"/>
  <c r="AT802" i="2893"/>
  <c r="AU796" i="2893"/>
  <c r="AT796" i="2893"/>
  <c r="AU790" i="2893"/>
  <c r="AT790" i="2893"/>
  <c r="AU784" i="2893"/>
  <c r="AT784" i="2893"/>
  <c r="AU778" i="2893"/>
  <c r="AT778" i="2893"/>
  <c r="AU772" i="2893"/>
  <c r="AT772" i="2893"/>
  <c r="AU766" i="2893"/>
  <c r="AT766" i="2893"/>
  <c r="AU760" i="2893"/>
  <c r="AT760" i="2893"/>
  <c r="AU754" i="2893"/>
  <c r="AT754" i="2893"/>
  <c r="AU748" i="2893"/>
  <c r="AT748" i="2893"/>
  <c r="AU742" i="2893"/>
  <c r="AT742" i="2893"/>
  <c r="AU736" i="2893"/>
  <c r="AT736" i="2893"/>
  <c r="AU730" i="2893"/>
  <c r="AT730" i="2893"/>
  <c r="AU724" i="2893"/>
  <c r="AT724" i="2893"/>
  <c r="AU718" i="2893"/>
  <c r="AT718" i="2893"/>
  <c r="AU712" i="2893"/>
  <c r="AT712" i="2893"/>
  <c r="AU706" i="2893"/>
  <c r="AT706" i="2893"/>
  <c r="AU700" i="2893"/>
  <c r="AT700" i="2893"/>
  <c r="AU694" i="2893"/>
  <c r="AT694" i="2893"/>
  <c r="AU688" i="2893"/>
  <c r="AT688" i="2893"/>
  <c r="AU682" i="2893"/>
  <c r="AT682" i="2893"/>
  <c r="AU676" i="2893"/>
  <c r="AT676" i="2893"/>
  <c r="AU670" i="2893"/>
  <c r="AT670" i="2893"/>
  <c r="AU664" i="2893"/>
  <c r="AT664" i="2893"/>
  <c r="AU658" i="2893"/>
  <c r="AT658" i="2893"/>
  <c r="AU652" i="2893"/>
  <c r="AT652" i="2893"/>
  <c r="AU646" i="2893"/>
  <c r="AT646" i="2893"/>
  <c r="AU640" i="2893"/>
  <c r="AT640" i="2893"/>
  <c r="AU634" i="2893"/>
  <c r="AT634" i="2893"/>
  <c r="AU628" i="2893"/>
  <c r="AT628" i="2893"/>
  <c r="AU622" i="2893"/>
  <c r="AT622" i="2893"/>
  <c r="AU616" i="2893"/>
  <c r="AT616" i="2893"/>
  <c r="AU610" i="2893"/>
  <c r="AT610" i="2893"/>
  <c r="AU604" i="2893"/>
  <c r="AT604" i="2893"/>
  <c r="AU598" i="2893"/>
  <c r="AT598" i="2893"/>
  <c r="AU592" i="2893"/>
  <c r="AT592" i="2893"/>
  <c r="AU586" i="2893"/>
  <c r="AT586" i="2893"/>
  <c r="AU580" i="2893"/>
  <c r="AT580" i="2893"/>
  <c r="AU574" i="2893"/>
  <c r="AT574" i="2893"/>
  <c r="AU568" i="2893"/>
  <c r="AT568" i="2893"/>
  <c r="AU562" i="2893"/>
  <c r="AT562" i="2893"/>
  <c r="AU556" i="2893"/>
  <c r="AT556" i="2893"/>
  <c r="AU550" i="2893"/>
  <c r="AT550" i="2893"/>
  <c r="AU544" i="2893"/>
  <c r="AT544" i="2893"/>
  <c r="AU538" i="2893"/>
  <c r="AT538" i="2893"/>
  <c r="AU532" i="2893"/>
  <c r="AT532" i="2893"/>
  <c r="AU526" i="2893"/>
  <c r="AT526" i="2893"/>
  <c r="AU520" i="2893"/>
  <c r="AT520" i="2893"/>
  <c r="AU514" i="2893"/>
  <c r="AT514" i="2893"/>
  <c r="AU508" i="2893"/>
  <c r="AT508" i="2893"/>
  <c r="AU502" i="2893"/>
  <c r="AT502" i="2893"/>
  <c r="AU496" i="2893"/>
  <c r="AT496" i="2893"/>
  <c r="AU490" i="2893"/>
  <c r="AT490" i="2893"/>
  <c r="AU484" i="2893"/>
  <c r="AT484" i="2893"/>
  <c r="AU478" i="2893"/>
  <c r="AT478" i="2893"/>
  <c r="AU472" i="2893"/>
  <c r="AT472" i="2893"/>
  <c r="AU466" i="2893"/>
  <c r="AT466" i="2893"/>
  <c r="AU460" i="2893"/>
  <c r="AT460" i="2893"/>
  <c r="AU454" i="2893"/>
  <c r="AT454" i="2893"/>
  <c r="AU448" i="2893"/>
  <c r="AT448" i="2893"/>
  <c r="AU442" i="2893"/>
  <c r="AT442" i="2893"/>
  <c r="AU436" i="2893"/>
  <c r="AT436" i="2893"/>
  <c r="AU430" i="2893"/>
  <c r="AT430" i="2893"/>
  <c r="AU424" i="2893"/>
  <c r="AT424" i="2893"/>
  <c r="AU418" i="2893"/>
  <c r="AT418" i="2893"/>
  <c r="AU412" i="2893"/>
  <c r="AT412" i="2893"/>
  <c r="AU406" i="2893"/>
  <c r="AT406" i="2893"/>
  <c r="AU400" i="2893"/>
  <c r="AT400" i="2893"/>
  <c r="AU394" i="2893"/>
  <c r="AT394" i="2893"/>
  <c r="AU388" i="2893"/>
  <c r="AT388" i="2893"/>
  <c r="AU382" i="2893"/>
  <c r="AT382" i="2893"/>
  <c r="AU376" i="2893"/>
  <c r="AT376" i="2893"/>
  <c r="AU370" i="2893"/>
  <c r="AT370" i="2893"/>
  <c r="AU364" i="2893"/>
  <c r="AT364" i="2893"/>
  <c r="AU358" i="2893"/>
  <c r="AT358" i="2893"/>
  <c r="AU352" i="2893"/>
  <c r="AT352" i="2893"/>
  <c r="AU346" i="2893"/>
  <c r="AT346" i="2893"/>
  <c r="AU340" i="2893"/>
  <c r="AT340" i="2893"/>
  <c r="AU334" i="2893"/>
  <c r="AT334" i="2893"/>
  <c r="AU328" i="2893"/>
  <c r="AT328" i="2893"/>
  <c r="AU322" i="2893"/>
  <c r="AT322" i="2893"/>
  <c r="AU316" i="2893"/>
  <c r="AT316" i="2893"/>
  <c r="AU310" i="2893"/>
  <c r="AT310" i="2893"/>
  <c r="AU304" i="2893"/>
  <c r="AT304" i="2893"/>
  <c r="AU298" i="2893"/>
  <c r="AT298" i="2893"/>
  <c r="AU292" i="2893"/>
  <c r="AT292" i="2893"/>
  <c r="AU286" i="2893"/>
  <c r="AT286" i="2893"/>
  <c r="AU280" i="2893"/>
  <c r="AT280" i="2893"/>
  <c r="AU274" i="2893"/>
  <c r="AT274" i="2893"/>
  <c r="AU268" i="2893"/>
  <c r="AT268" i="2893"/>
  <c r="AU262" i="2893"/>
  <c r="AT262" i="2893"/>
  <c r="AU256" i="2893"/>
  <c r="AT256" i="2893"/>
  <c r="AU250" i="2893"/>
  <c r="AT250" i="2893"/>
  <c r="AU244" i="2893"/>
  <c r="AT244" i="2893"/>
  <c r="AU238" i="2893"/>
  <c r="AT238" i="2893"/>
  <c r="AU232" i="2893"/>
  <c r="AT232" i="2893"/>
  <c r="AU226" i="2893"/>
  <c r="AT226" i="2893"/>
  <c r="AU220" i="2893"/>
  <c r="AT220" i="2893"/>
  <c r="AU214" i="2893"/>
  <c r="AT214" i="2893"/>
  <c r="AU208" i="2893"/>
  <c r="AT208" i="2893"/>
  <c r="AU202" i="2893"/>
  <c r="AT202" i="2893"/>
  <c r="AU196" i="2893"/>
  <c r="AT196" i="2893"/>
  <c r="AU190" i="2893"/>
  <c r="AT190" i="2893"/>
  <c r="AU184" i="2893"/>
  <c r="AT184" i="2893"/>
  <c r="AU178" i="2893"/>
  <c r="AT178" i="2893"/>
  <c r="AU172" i="2893"/>
  <c r="AT172" i="2893"/>
  <c r="AU166" i="2893"/>
  <c r="AT166" i="2893"/>
  <c r="AU160" i="2893"/>
  <c r="AT160" i="2893"/>
  <c r="AU154" i="2893"/>
  <c r="AT154" i="2893"/>
  <c r="AU148" i="2893"/>
  <c r="AT148" i="2893"/>
  <c r="AU142" i="2893"/>
  <c r="AT142" i="2893"/>
  <c r="AU136" i="2893"/>
  <c r="AT136" i="2893"/>
  <c r="AU130" i="2893"/>
  <c r="AT130" i="2893"/>
  <c r="AU124" i="2893"/>
  <c r="AT124" i="2893"/>
  <c r="AU118" i="2893"/>
  <c r="AT118" i="2893"/>
  <c r="AU112" i="2893"/>
  <c r="AT112" i="2893"/>
  <c r="AU106" i="2893"/>
  <c r="AT106" i="2893"/>
  <c r="AU100" i="2893"/>
  <c r="AT100" i="2893"/>
  <c r="AU94" i="2893"/>
  <c r="AT94" i="2893"/>
  <c r="AU88" i="2893"/>
  <c r="AT88" i="2893"/>
  <c r="AU82" i="2893"/>
  <c r="AT82" i="2893"/>
  <c r="AU76" i="2893"/>
  <c r="AT76" i="2893"/>
  <c r="AU70" i="2893"/>
  <c r="AT70" i="2893"/>
  <c r="AU64" i="2893"/>
  <c r="AT64" i="2893"/>
  <c r="AU58" i="2893"/>
  <c r="AT58" i="2893"/>
  <c r="AU52" i="2893"/>
  <c r="AT52" i="2893"/>
  <c r="AU46" i="2893"/>
  <c r="AT46" i="2893"/>
  <c r="AU40" i="2893"/>
  <c r="AT40" i="2893"/>
  <c r="AU34" i="2893"/>
  <c r="AT34" i="2893"/>
  <c r="AU28" i="2893"/>
  <c r="AT28" i="2893"/>
  <c r="AU22" i="2893"/>
  <c r="AT22" i="2893"/>
  <c r="AU16" i="2893"/>
  <c r="AT16" i="2893"/>
  <c r="AU10" i="2893"/>
  <c r="AT10" i="2893"/>
  <c r="AE113" i="2893"/>
  <c r="AE107" i="2893"/>
  <c r="AE101" i="2893"/>
  <c r="AE95" i="2893"/>
  <c r="AE89" i="2893"/>
  <c r="AE83" i="2893"/>
  <c r="AE77" i="2893"/>
  <c r="AE65" i="2893"/>
  <c r="AE59" i="2893"/>
  <c r="AE53" i="2893"/>
  <c r="AE47" i="2893"/>
  <c r="AE41" i="2893"/>
  <c r="AE35" i="2893"/>
  <c r="AE29" i="2893"/>
  <c r="AE23" i="2893"/>
  <c r="AE17" i="2893"/>
  <c r="AE11" i="2893"/>
  <c r="AE111" i="2893"/>
  <c r="AE105" i="2893"/>
  <c r="AE99" i="2893"/>
  <c r="AE93" i="2893"/>
  <c r="AE87" i="2893"/>
  <c r="AE81" i="2893"/>
  <c r="AE69" i="2893"/>
  <c r="AE63" i="2893"/>
  <c r="AE51" i="2893"/>
  <c r="AE45" i="2893"/>
  <c r="AE33" i="2893"/>
  <c r="AE27" i="2893"/>
  <c r="AE21" i="2893"/>
  <c r="AE9" i="2893"/>
  <c r="AT846" i="2896"/>
  <c r="AU846" i="2896"/>
  <c r="AU840" i="2896"/>
  <c r="AT840" i="2896"/>
  <c r="AU834" i="2896"/>
  <c r="AT834" i="2896"/>
  <c r="AT828" i="2896"/>
  <c r="AU828" i="2896"/>
  <c r="AT822" i="2896"/>
  <c r="AU822" i="2896"/>
  <c r="AU816" i="2896"/>
  <c r="AT816" i="2896"/>
  <c r="AT810" i="2896"/>
  <c r="AU810" i="2896"/>
  <c r="AU804" i="2896"/>
  <c r="AT804" i="2896"/>
  <c r="AU798" i="2896"/>
  <c r="AT798" i="2896"/>
  <c r="AT792" i="2896"/>
  <c r="AU792" i="2896"/>
  <c r="AT786" i="2896"/>
  <c r="AU786" i="2896"/>
  <c r="AU780" i="2896"/>
  <c r="AT780" i="2896"/>
  <c r="AT774" i="2896"/>
  <c r="AU774" i="2896"/>
  <c r="AU768" i="2896"/>
  <c r="AT768" i="2896"/>
  <c r="AU762" i="2896"/>
  <c r="AT762" i="2896"/>
  <c r="AT756" i="2896"/>
  <c r="AU756" i="2896"/>
  <c r="AT750" i="2896"/>
  <c r="AU750" i="2896"/>
  <c r="AU744" i="2896"/>
  <c r="AT744" i="2896"/>
  <c r="AT738" i="2896"/>
  <c r="AU738" i="2896"/>
  <c r="AU732" i="2896"/>
  <c r="AT732" i="2896"/>
  <c r="AU726" i="2896"/>
  <c r="AT726" i="2896"/>
  <c r="AT720" i="2896"/>
  <c r="AU720" i="2896"/>
  <c r="AT714" i="2896"/>
  <c r="AU714" i="2896"/>
  <c r="AU708" i="2896"/>
  <c r="AT708" i="2896"/>
  <c r="AT702" i="2896"/>
  <c r="AU702" i="2896"/>
  <c r="AU696" i="2896"/>
  <c r="AT696" i="2896"/>
  <c r="AU690" i="2896"/>
  <c r="AT690" i="2896"/>
  <c r="AT684" i="2896"/>
  <c r="AU684" i="2896"/>
  <c r="AT678" i="2896"/>
  <c r="AU678" i="2896"/>
  <c r="AU672" i="2896"/>
  <c r="AT672" i="2896"/>
  <c r="AT666" i="2896"/>
  <c r="AU666" i="2896"/>
  <c r="AU660" i="2896"/>
  <c r="AT660" i="2896"/>
  <c r="AU654" i="2896"/>
  <c r="AT654" i="2896"/>
  <c r="AT648" i="2896"/>
  <c r="AU648" i="2896"/>
  <c r="AT642" i="2896"/>
  <c r="AU642" i="2896"/>
  <c r="AU636" i="2896"/>
  <c r="AT636" i="2896"/>
  <c r="AT630" i="2896"/>
  <c r="AU630" i="2896"/>
  <c r="AU624" i="2896"/>
  <c r="AT624" i="2896"/>
  <c r="AU618" i="2896"/>
  <c r="AT618" i="2896"/>
  <c r="AT612" i="2896"/>
  <c r="AU612" i="2896"/>
  <c r="AT606" i="2896"/>
  <c r="AU606" i="2896"/>
  <c r="AU600" i="2896"/>
  <c r="AT600" i="2896"/>
  <c r="AT594" i="2896"/>
  <c r="AU594" i="2896"/>
  <c r="AU588" i="2896"/>
  <c r="AT588" i="2896"/>
  <c r="AU582" i="2896"/>
  <c r="AT582" i="2896"/>
  <c r="AT576" i="2896"/>
  <c r="AU576" i="2896"/>
  <c r="AT570" i="2896"/>
  <c r="AU570" i="2896"/>
  <c r="AU564" i="2896"/>
  <c r="AT564" i="2896"/>
  <c r="AT558" i="2896"/>
  <c r="AU558" i="2896"/>
  <c r="AU552" i="2896"/>
  <c r="AT552" i="2896"/>
  <c r="AU546" i="2896"/>
  <c r="AT546" i="2896"/>
  <c r="AT540" i="2896"/>
  <c r="AU540" i="2896"/>
  <c r="AT534" i="2896"/>
  <c r="AU534" i="2896"/>
  <c r="AU528" i="2896"/>
  <c r="AT528" i="2896"/>
  <c r="AT522" i="2896"/>
  <c r="AU522" i="2896"/>
  <c r="AU516" i="2896"/>
  <c r="AT516" i="2896"/>
  <c r="AU510" i="2896"/>
  <c r="AT510" i="2896"/>
  <c r="AT504" i="2896"/>
  <c r="AU504" i="2896"/>
  <c r="AT498" i="2896"/>
  <c r="AU498" i="2896"/>
  <c r="AU492" i="2896"/>
  <c r="AT492" i="2896"/>
  <c r="AT486" i="2896"/>
  <c r="AU486" i="2896"/>
  <c r="AT480" i="2896"/>
  <c r="AU480" i="2896"/>
  <c r="AU474" i="2896"/>
  <c r="AT474" i="2896"/>
  <c r="AU468" i="2896"/>
  <c r="AT468" i="2896"/>
  <c r="AU462" i="2896"/>
  <c r="AT462" i="2896"/>
  <c r="AT456" i="2896"/>
  <c r="AU456" i="2896"/>
  <c r="AU450" i="2896"/>
  <c r="AT450" i="2896"/>
  <c r="AU444" i="2896"/>
  <c r="AT444" i="2896"/>
  <c r="AT438" i="2896"/>
  <c r="AU438" i="2896"/>
  <c r="AU432" i="2896"/>
  <c r="AT432" i="2896"/>
  <c r="AU426" i="2896"/>
  <c r="AT426" i="2896"/>
  <c r="AT420" i="2896"/>
  <c r="AU420" i="2896"/>
  <c r="AU414" i="2896"/>
  <c r="AT414" i="2896"/>
  <c r="AU408" i="2896"/>
  <c r="AT408" i="2896"/>
  <c r="AT402" i="2896"/>
  <c r="AU402" i="2896"/>
  <c r="AU396" i="2896"/>
  <c r="AT396" i="2896"/>
  <c r="AU390" i="2896"/>
  <c r="AT390" i="2896"/>
  <c r="AT384" i="2896"/>
  <c r="AU384" i="2896"/>
  <c r="AU378" i="2896"/>
  <c r="AT378" i="2896"/>
  <c r="AU372" i="2896"/>
  <c r="AT372" i="2896"/>
  <c r="AT366" i="2896"/>
  <c r="AU366" i="2896"/>
  <c r="AU360" i="2896"/>
  <c r="AT360" i="2896"/>
  <c r="AU354" i="2896"/>
  <c r="AT354" i="2896"/>
  <c r="AT348" i="2896"/>
  <c r="AU348" i="2896"/>
  <c r="AU342" i="2896"/>
  <c r="AT342" i="2896"/>
  <c r="AU336" i="2896"/>
  <c r="AT336" i="2896"/>
  <c r="AT330" i="2896"/>
  <c r="AU330" i="2896"/>
  <c r="AU324" i="2896"/>
  <c r="AT324" i="2896"/>
  <c r="AU318" i="2896"/>
  <c r="AT318" i="2896"/>
  <c r="AT312" i="2896"/>
  <c r="AU312" i="2896"/>
  <c r="AU306" i="2896"/>
  <c r="AT306" i="2896"/>
  <c r="AU300" i="2896"/>
  <c r="AT300" i="2896"/>
  <c r="AT294" i="2896"/>
  <c r="AU294" i="2896"/>
  <c r="AU288" i="2896"/>
  <c r="AT288" i="2896"/>
  <c r="AU282" i="2896"/>
  <c r="AT282" i="2896"/>
  <c r="AT276" i="2896"/>
  <c r="AU276" i="2896"/>
  <c r="AU270" i="2896"/>
  <c r="AT270" i="2896"/>
  <c r="AU264" i="2896"/>
  <c r="AT264" i="2896"/>
  <c r="AT258" i="2896"/>
  <c r="AU258" i="2896"/>
  <c r="AU252" i="2896"/>
  <c r="AT252" i="2896"/>
  <c r="AU246" i="2896"/>
  <c r="AT246" i="2896"/>
  <c r="AT240" i="2896"/>
  <c r="AU240" i="2896"/>
  <c r="AU234" i="2896"/>
  <c r="AT234" i="2896"/>
  <c r="AU228" i="2896"/>
  <c r="AT228" i="2896"/>
  <c r="AT222" i="2896"/>
  <c r="AU222" i="2896"/>
  <c r="AU216" i="2896"/>
  <c r="AT216" i="2896"/>
  <c r="AU210" i="2896"/>
  <c r="AT210" i="2896"/>
  <c r="AT204" i="2896"/>
  <c r="AU204" i="2896"/>
  <c r="AU198" i="2896"/>
  <c r="AT198" i="2896"/>
  <c r="AU192" i="2896"/>
  <c r="AT192" i="2896"/>
  <c r="AT186" i="2896"/>
  <c r="AU186" i="2896"/>
  <c r="AU180" i="2896"/>
  <c r="AT180" i="2896"/>
  <c r="AU174" i="2896"/>
  <c r="AT174" i="2896"/>
  <c r="AT168" i="2896"/>
  <c r="AU168" i="2896"/>
  <c r="AU162" i="2896"/>
  <c r="AT162" i="2896"/>
  <c r="AU156" i="2896"/>
  <c r="AT156" i="2896"/>
  <c r="AT150" i="2896"/>
  <c r="AU150" i="2896"/>
  <c r="AU144" i="2896"/>
  <c r="AT144" i="2896"/>
  <c r="AU138" i="2896"/>
  <c r="AT138" i="2896"/>
  <c r="AT132" i="2896"/>
  <c r="AU132" i="2896"/>
  <c r="AU126" i="2896"/>
  <c r="AT126" i="2896"/>
  <c r="AU120" i="2896"/>
  <c r="AT120" i="2896"/>
  <c r="AT114" i="2896"/>
  <c r="AU114" i="2896"/>
  <c r="AU108" i="2896"/>
  <c r="AT108" i="2896"/>
  <c r="AU102" i="2896"/>
  <c r="AT102" i="2896"/>
  <c r="AT96" i="2896"/>
  <c r="AU96" i="2896"/>
  <c r="AU90" i="2896"/>
  <c r="AT90" i="2896"/>
  <c r="AU84" i="2896"/>
  <c r="AT84" i="2896"/>
  <c r="AT78" i="2896"/>
  <c r="AU78" i="2896"/>
  <c r="AU72" i="2896"/>
  <c r="AT72" i="2896"/>
  <c r="AU66" i="2896"/>
  <c r="AT66" i="2896"/>
  <c r="AT60" i="2896"/>
  <c r="AU60" i="2896"/>
  <c r="AU54" i="2896"/>
  <c r="AT54" i="2896"/>
  <c r="AU48" i="2896"/>
  <c r="AT48" i="2896"/>
  <c r="AT42" i="2896"/>
  <c r="AU42" i="2896"/>
  <c r="AT36" i="2896"/>
  <c r="AU36" i="2896"/>
  <c r="AT30" i="2896"/>
  <c r="AU30" i="2896"/>
  <c r="AT24" i="2896"/>
  <c r="AU24" i="2896"/>
  <c r="AT18" i="2896"/>
  <c r="AU18" i="2896"/>
  <c r="AT12" i="2896"/>
  <c r="AU12" i="2896"/>
  <c r="AT6" i="2896"/>
  <c r="AU6" i="2896"/>
  <c r="AE118" i="2896"/>
  <c r="AE112" i="2896"/>
  <c r="AE106" i="2896"/>
  <c r="AE100" i="2896"/>
  <c r="AE94" i="2896"/>
  <c r="AE88" i="2896"/>
  <c r="AE82" i="2896"/>
  <c r="AE76" i="2896"/>
  <c r="AE64" i="2896"/>
  <c r="AE58" i="2896"/>
  <c r="AE52" i="2896"/>
  <c r="AE40" i="2896"/>
  <c r="AE34" i="2896"/>
  <c r="AE22" i="2896"/>
  <c r="AE16" i="2896"/>
  <c r="AE104" i="2896"/>
  <c r="AE92" i="2896"/>
  <c r="AE68" i="2896"/>
  <c r="AE62" i="2896"/>
  <c r="AE56" i="2896"/>
  <c r="AE32" i="2896"/>
  <c r="AE26" i="2896"/>
  <c r="AU845" i="2896"/>
  <c r="AT845" i="2896"/>
  <c r="AU839" i="2896"/>
  <c r="AT839" i="2896"/>
  <c r="AU833" i="2896"/>
  <c r="AT833" i="2896"/>
  <c r="AU827" i="2896"/>
  <c r="AT827" i="2896"/>
  <c r="AU821" i="2896"/>
  <c r="AT821" i="2896"/>
  <c r="AU815" i="2896"/>
  <c r="AT815" i="2896"/>
  <c r="AU809" i="2896"/>
  <c r="AT809" i="2896"/>
  <c r="AU803" i="2896"/>
  <c r="AT803" i="2896"/>
  <c r="AU797" i="2896"/>
  <c r="AT797" i="2896"/>
  <c r="AU791" i="2896"/>
  <c r="AT791" i="2896"/>
  <c r="AU785" i="2896"/>
  <c r="AT785" i="2896"/>
  <c r="AU779" i="2896"/>
  <c r="AT779" i="2896"/>
  <c r="AU773" i="2896"/>
  <c r="AT773" i="2896"/>
  <c r="AU767" i="2896"/>
  <c r="AT767" i="2896"/>
  <c r="AU761" i="2896"/>
  <c r="AT761" i="2896"/>
  <c r="AU755" i="2896"/>
  <c r="AT755" i="2896"/>
  <c r="AU749" i="2896"/>
  <c r="AT749" i="2896"/>
  <c r="AU743" i="2896"/>
  <c r="AT743" i="2896"/>
  <c r="AU737" i="2896"/>
  <c r="AT737" i="2896"/>
  <c r="AU731" i="2896"/>
  <c r="AT731" i="2896"/>
  <c r="AU725" i="2896"/>
  <c r="AT725" i="2896"/>
  <c r="AU719" i="2896"/>
  <c r="AT719" i="2896"/>
  <c r="AU713" i="2896"/>
  <c r="AT713" i="2896"/>
  <c r="AU707" i="2896"/>
  <c r="AT707" i="2896"/>
  <c r="AU701" i="2896"/>
  <c r="AT701" i="2896"/>
  <c r="AU695" i="2896"/>
  <c r="AT695" i="2896"/>
  <c r="AU689" i="2896"/>
  <c r="AT689" i="2896"/>
  <c r="AU683" i="2896"/>
  <c r="AT683" i="2896"/>
  <c r="AU677" i="2896"/>
  <c r="AT677" i="2896"/>
  <c r="AU671" i="2896"/>
  <c r="AT671" i="2896"/>
  <c r="AU665" i="2896"/>
  <c r="AT665" i="2896"/>
  <c r="AU659" i="2896"/>
  <c r="AT659" i="2896"/>
  <c r="AU653" i="2896"/>
  <c r="AT653" i="2896"/>
  <c r="AU647" i="2896"/>
  <c r="AT647" i="2896"/>
  <c r="AU641" i="2896"/>
  <c r="AT641" i="2896"/>
  <c r="AU635" i="2896"/>
  <c r="AT635" i="2896"/>
  <c r="AU629" i="2896"/>
  <c r="AT629" i="2896"/>
  <c r="AU623" i="2896"/>
  <c r="AT623" i="2896"/>
  <c r="AU617" i="2896"/>
  <c r="AT617" i="2896"/>
  <c r="AU611" i="2896"/>
  <c r="AT611" i="2896"/>
  <c r="AU605" i="2896"/>
  <c r="AT605" i="2896"/>
  <c r="AU599" i="2896"/>
  <c r="AT599" i="2896"/>
  <c r="AU593" i="2896"/>
  <c r="AT593" i="2896"/>
  <c r="AU587" i="2896"/>
  <c r="AT587" i="2896"/>
  <c r="AU581" i="2896"/>
  <c r="AT581" i="2896"/>
  <c r="AU575" i="2896"/>
  <c r="AT575" i="2896"/>
  <c r="AU569" i="2896"/>
  <c r="AT569" i="2896"/>
  <c r="AU563" i="2896"/>
  <c r="AT563" i="2896"/>
  <c r="AU557" i="2896"/>
  <c r="AT557" i="2896"/>
  <c r="AU551" i="2896"/>
  <c r="AT551" i="2896"/>
  <c r="AU545" i="2896"/>
  <c r="AT545" i="2896"/>
  <c r="AU539" i="2896"/>
  <c r="AT539" i="2896"/>
  <c r="AU533" i="2896"/>
  <c r="AT533" i="2896"/>
  <c r="AU527" i="2896"/>
  <c r="AT527" i="2896"/>
  <c r="AU521" i="2896"/>
  <c r="AT521" i="2896"/>
  <c r="AU515" i="2896"/>
  <c r="AT515" i="2896"/>
  <c r="AU509" i="2896"/>
  <c r="AT509" i="2896"/>
  <c r="AU503" i="2896"/>
  <c r="AT503" i="2896"/>
  <c r="AU497" i="2896"/>
  <c r="AT497" i="2896"/>
  <c r="AU491" i="2896"/>
  <c r="AT491" i="2896"/>
  <c r="AU485" i="2896"/>
  <c r="AT485" i="2896"/>
  <c r="AT479" i="2896"/>
  <c r="AU479" i="2896"/>
  <c r="AU473" i="2896"/>
  <c r="AT473" i="2896"/>
  <c r="AU467" i="2896"/>
  <c r="AT467" i="2896"/>
  <c r="AU461" i="2896"/>
  <c r="AT461" i="2896"/>
  <c r="AT455" i="2896"/>
  <c r="AU455" i="2896"/>
  <c r="AU449" i="2896"/>
  <c r="AT449" i="2896"/>
  <c r="AU443" i="2896"/>
  <c r="AT443" i="2896"/>
  <c r="AT437" i="2896"/>
  <c r="AU437" i="2896"/>
  <c r="AU431" i="2896"/>
  <c r="AT431" i="2896"/>
  <c r="AU425" i="2896"/>
  <c r="AT425" i="2896"/>
  <c r="AT419" i="2896"/>
  <c r="AU419" i="2896"/>
  <c r="AU413" i="2896"/>
  <c r="AT413" i="2896"/>
  <c r="AU407" i="2896"/>
  <c r="AT407" i="2896"/>
  <c r="AT401" i="2896"/>
  <c r="AU401" i="2896"/>
  <c r="AU395" i="2896"/>
  <c r="AT395" i="2896"/>
  <c r="AU389" i="2896"/>
  <c r="AT389" i="2896"/>
  <c r="AT383" i="2896"/>
  <c r="AU383" i="2896"/>
  <c r="AU377" i="2896"/>
  <c r="AT377" i="2896"/>
  <c r="AU371" i="2896"/>
  <c r="AT371" i="2896"/>
  <c r="AT365" i="2896"/>
  <c r="AU365" i="2896"/>
  <c r="AU359" i="2896"/>
  <c r="AT359" i="2896"/>
  <c r="AU353" i="2896"/>
  <c r="AT353" i="2896"/>
  <c r="AT347" i="2896"/>
  <c r="AU347" i="2896"/>
  <c r="AT341" i="2896"/>
  <c r="AU341" i="2896"/>
  <c r="AU335" i="2896"/>
  <c r="AT335" i="2896"/>
  <c r="AT329" i="2896"/>
  <c r="AU329" i="2896"/>
  <c r="AU323" i="2896"/>
  <c r="AT323" i="2896"/>
  <c r="AU317" i="2896"/>
  <c r="AT317" i="2896"/>
  <c r="AT311" i="2896"/>
  <c r="AU311" i="2896"/>
  <c r="AT305" i="2896"/>
  <c r="AU305" i="2896"/>
  <c r="AU299" i="2896"/>
  <c r="AT299" i="2896"/>
  <c r="AT293" i="2896"/>
  <c r="AU293" i="2896"/>
  <c r="AU287" i="2896"/>
  <c r="AT287" i="2896"/>
  <c r="AU281" i="2896"/>
  <c r="AT281" i="2896"/>
  <c r="AT275" i="2896"/>
  <c r="AU275" i="2896"/>
  <c r="AT269" i="2896"/>
  <c r="AU269" i="2896"/>
  <c r="AU263" i="2896"/>
  <c r="AT263" i="2896"/>
  <c r="AT257" i="2896"/>
  <c r="AU257" i="2896"/>
  <c r="AU251" i="2896"/>
  <c r="AT251" i="2896"/>
  <c r="AU245" i="2896"/>
  <c r="AT245" i="2896"/>
  <c r="AT239" i="2896"/>
  <c r="AU239" i="2896"/>
  <c r="AT233" i="2896"/>
  <c r="AU233" i="2896"/>
  <c r="AU227" i="2896"/>
  <c r="AT227" i="2896"/>
  <c r="AT221" i="2896"/>
  <c r="AU221" i="2896"/>
  <c r="AU215" i="2896"/>
  <c r="AT215" i="2896"/>
  <c r="AU209" i="2896"/>
  <c r="AT209" i="2896"/>
  <c r="AT203" i="2896"/>
  <c r="AU203" i="2896"/>
  <c r="AT197" i="2896"/>
  <c r="AU197" i="2896"/>
  <c r="AU191" i="2896"/>
  <c r="AT191" i="2896"/>
  <c r="AT185" i="2896"/>
  <c r="AU185" i="2896"/>
  <c r="AU179" i="2896"/>
  <c r="AT179" i="2896"/>
  <c r="AU173" i="2896"/>
  <c r="AT173" i="2896"/>
  <c r="AT167" i="2896"/>
  <c r="AU167" i="2896"/>
  <c r="AT161" i="2896"/>
  <c r="AU161" i="2896"/>
  <c r="AU155" i="2896"/>
  <c r="AT155" i="2896"/>
  <c r="AT149" i="2896"/>
  <c r="AU149" i="2896"/>
  <c r="AU143" i="2896"/>
  <c r="AT143" i="2896"/>
  <c r="AU137" i="2896"/>
  <c r="AT137" i="2896"/>
  <c r="AT131" i="2896"/>
  <c r="AU131" i="2896"/>
  <c r="AT125" i="2896"/>
  <c r="AU125" i="2896"/>
  <c r="AU119" i="2896"/>
  <c r="AT119" i="2896"/>
  <c r="AT113" i="2896"/>
  <c r="AU113" i="2896"/>
  <c r="AU107" i="2896"/>
  <c r="AT107" i="2896"/>
  <c r="AU101" i="2896"/>
  <c r="AT101" i="2896"/>
  <c r="AT95" i="2896"/>
  <c r="AU95" i="2896"/>
  <c r="AT89" i="2896"/>
  <c r="AU89" i="2896"/>
  <c r="AU83" i="2896"/>
  <c r="AT83" i="2896"/>
  <c r="AT77" i="2896"/>
  <c r="AU77" i="2896"/>
  <c r="AU71" i="2896"/>
  <c r="AT71" i="2896"/>
  <c r="AU65" i="2896"/>
  <c r="AT65" i="2896"/>
  <c r="AT59" i="2896"/>
  <c r="AU59" i="2896"/>
  <c r="AT53" i="2896"/>
  <c r="AU53" i="2896"/>
  <c r="AU47" i="2896"/>
  <c r="AT47" i="2896"/>
  <c r="AT41" i="2896"/>
  <c r="AU41" i="2896"/>
  <c r="AU35" i="2896"/>
  <c r="AT35" i="2896"/>
  <c r="AT29" i="2896"/>
  <c r="AU29" i="2896"/>
  <c r="AU23" i="2896"/>
  <c r="AT23" i="2896"/>
  <c r="AT17" i="2896"/>
  <c r="AU17" i="2896"/>
  <c r="AU11" i="2896"/>
  <c r="AT11" i="2896"/>
  <c r="AE117" i="2896"/>
  <c r="AE111" i="2896"/>
  <c r="AE87" i="2896"/>
  <c r="AE81" i="2896"/>
  <c r="AE75" i="2896"/>
  <c r="AE39" i="2896"/>
  <c r="AE15" i="2896"/>
  <c r="AE97" i="2896"/>
  <c r="AE91" i="2896"/>
  <c r="AE85" i="2896"/>
  <c r="AE61" i="2896"/>
  <c r="AE55" i="2896"/>
  <c r="AE49" i="2896"/>
  <c r="AE25" i="2896"/>
  <c r="AE19" i="2896"/>
  <c r="AE13" i="2896"/>
  <c r="AU844" i="2896"/>
  <c r="AT844" i="2896"/>
  <c r="AU838" i="2896"/>
  <c r="AT838" i="2896"/>
  <c r="AU832" i="2896"/>
  <c r="AT832" i="2896"/>
  <c r="AU826" i="2896"/>
  <c r="AT826" i="2896"/>
  <c r="AU820" i="2896"/>
  <c r="AT820" i="2896"/>
  <c r="AU814" i="2896"/>
  <c r="AT814" i="2896"/>
  <c r="AU808" i="2896"/>
  <c r="AT808" i="2896"/>
  <c r="AU802" i="2896"/>
  <c r="AT802" i="2896"/>
  <c r="AU796" i="2896"/>
  <c r="AT796" i="2896"/>
  <c r="AU790" i="2896"/>
  <c r="AT790" i="2896"/>
  <c r="AU784" i="2896"/>
  <c r="AT784" i="2896"/>
  <c r="AU778" i="2896"/>
  <c r="AT778" i="2896"/>
  <c r="AU772" i="2896"/>
  <c r="AT772" i="2896"/>
  <c r="AU766" i="2896"/>
  <c r="AT766" i="2896"/>
  <c r="AU760" i="2896"/>
  <c r="AT760" i="2896"/>
  <c r="AU754" i="2896"/>
  <c r="AT754" i="2896"/>
  <c r="AU748" i="2896"/>
  <c r="AT748" i="2896"/>
  <c r="AU742" i="2896"/>
  <c r="AT742" i="2896"/>
  <c r="AU736" i="2896"/>
  <c r="AT736" i="2896"/>
  <c r="AU730" i="2896"/>
  <c r="AT730" i="2896"/>
  <c r="AU724" i="2896"/>
  <c r="AT724" i="2896"/>
  <c r="AU718" i="2896"/>
  <c r="AT718" i="2896"/>
  <c r="AU712" i="2896"/>
  <c r="AT712" i="2896"/>
  <c r="AU706" i="2896"/>
  <c r="AT706" i="2896"/>
  <c r="AU700" i="2896"/>
  <c r="AT700" i="2896"/>
  <c r="AU694" i="2896"/>
  <c r="AT694" i="2896"/>
  <c r="AU688" i="2896"/>
  <c r="AT688" i="2896"/>
  <c r="AU682" i="2896"/>
  <c r="AT682" i="2896"/>
  <c r="AU676" i="2896"/>
  <c r="AT676" i="2896"/>
  <c r="AU670" i="2896"/>
  <c r="AT670" i="2896"/>
  <c r="AU664" i="2896"/>
  <c r="AT664" i="2896"/>
  <c r="AU658" i="2896"/>
  <c r="AT658" i="2896"/>
  <c r="AU652" i="2896"/>
  <c r="AT652" i="2896"/>
  <c r="AU646" i="2896"/>
  <c r="AT646" i="2896"/>
  <c r="AU640" i="2896"/>
  <c r="AT640" i="2896"/>
  <c r="AU634" i="2896"/>
  <c r="AT634" i="2896"/>
  <c r="AU628" i="2896"/>
  <c r="AT628" i="2896"/>
  <c r="AU622" i="2896"/>
  <c r="AT622" i="2896"/>
  <c r="AU616" i="2896"/>
  <c r="AT616" i="2896"/>
  <c r="AU610" i="2896"/>
  <c r="AT610" i="2896"/>
  <c r="AU604" i="2896"/>
  <c r="AT604" i="2896"/>
  <c r="AU598" i="2896"/>
  <c r="AT598" i="2896"/>
  <c r="AU592" i="2896"/>
  <c r="AT592" i="2896"/>
  <c r="AU586" i="2896"/>
  <c r="AT586" i="2896"/>
  <c r="AU580" i="2896"/>
  <c r="AT580" i="2896"/>
  <c r="AU574" i="2896"/>
  <c r="AT574" i="2896"/>
  <c r="AU568" i="2896"/>
  <c r="AT568" i="2896"/>
  <c r="AU562" i="2896"/>
  <c r="AT562" i="2896"/>
  <c r="AU556" i="2896"/>
  <c r="AT556" i="2896"/>
  <c r="AU550" i="2896"/>
  <c r="AT550" i="2896"/>
  <c r="AU544" i="2896"/>
  <c r="AT544" i="2896"/>
  <c r="AU538" i="2896"/>
  <c r="AT538" i="2896"/>
  <c r="AU532" i="2896"/>
  <c r="AT532" i="2896"/>
  <c r="AU526" i="2896"/>
  <c r="AT526" i="2896"/>
  <c r="AU520" i="2896"/>
  <c r="AT520" i="2896"/>
  <c r="AU514" i="2896"/>
  <c r="AT514" i="2896"/>
  <c r="AU508" i="2896"/>
  <c r="AT508" i="2896"/>
  <c r="AU502" i="2896"/>
  <c r="AT502" i="2896"/>
  <c r="AU496" i="2896"/>
  <c r="AT496" i="2896"/>
  <c r="AU490" i="2896"/>
  <c r="AT490" i="2896"/>
  <c r="AU484" i="2896"/>
  <c r="AT484" i="2896"/>
  <c r="AT478" i="2896"/>
  <c r="AU478" i="2896"/>
  <c r="AT472" i="2896"/>
  <c r="AU472" i="2896"/>
  <c r="AU466" i="2896"/>
  <c r="AT466" i="2896"/>
  <c r="AU460" i="2896"/>
  <c r="AT460" i="2896"/>
  <c r="AU454" i="2896"/>
  <c r="AT454" i="2896"/>
  <c r="AU448" i="2896"/>
  <c r="AT448" i="2896"/>
  <c r="AU442" i="2896"/>
  <c r="AT442" i="2896"/>
  <c r="AU436" i="2896"/>
  <c r="AT436" i="2896"/>
  <c r="AU430" i="2896"/>
  <c r="AT430" i="2896"/>
  <c r="AU424" i="2896"/>
  <c r="AT424" i="2896"/>
  <c r="AU418" i="2896"/>
  <c r="AT418" i="2896"/>
  <c r="AU412" i="2896"/>
  <c r="AT412" i="2896"/>
  <c r="AU406" i="2896"/>
  <c r="AT406" i="2896"/>
  <c r="AU400" i="2896"/>
  <c r="AT400" i="2896"/>
  <c r="AU394" i="2896"/>
  <c r="AT394" i="2896"/>
  <c r="AU388" i="2896"/>
  <c r="AT388" i="2896"/>
  <c r="AU382" i="2896"/>
  <c r="AT382" i="2896"/>
  <c r="AU376" i="2896"/>
  <c r="AT376" i="2896"/>
  <c r="AU370" i="2896"/>
  <c r="AT370" i="2896"/>
  <c r="AU364" i="2896"/>
  <c r="AT364" i="2896"/>
  <c r="AU358" i="2896"/>
  <c r="AT358" i="2896"/>
  <c r="AU352" i="2896"/>
  <c r="AT352" i="2896"/>
  <c r="AU346" i="2896"/>
  <c r="AT346" i="2896"/>
  <c r="AU340" i="2896"/>
  <c r="AT340" i="2896"/>
  <c r="AU334" i="2896"/>
  <c r="AT334" i="2896"/>
  <c r="AU328" i="2896"/>
  <c r="AT328" i="2896"/>
  <c r="AU322" i="2896"/>
  <c r="AT322" i="2896"/>
  <c r="AU316" i="2896"/>
  <c r="AT316" i="2896"/>
  <c r="AU310" i="2896"/>
  <c r="AT310" i="2896"/>
  <c r="AU304" i="2896"/>
  <c r="AT304" i="2896"/>
  <c r="AU298" i="2896"/>
  <c r="AT298" i="2896"/>
  <c r="AU292" i="2896"/>
  <c r="AT292" i="2896"/>
  <c r="AU286" i="2896"/>
  <c r="AT286" i="2896"/>
  <c r="AU280" i="2896"/>
  <c r="AT280" i="2896"/>
  <c r="AU274" i="2896"/>
  <c r="AT274" i="2896"/>
  <c r="AU268" i="2896"/>
  <c r="AT268" i="2896"/>
  <c r="AU262" i="2896"/>
  <c r="AT262" i="2896"/>
  <c r="AU256" i="2896"/>
  <c r="AT256" i="2896"/>
  <c r="AU250" i="2896"/>
  <c r="AT250" i="2896"/>
  <c r="AU244" i="2896"/>
  <c r="AT244" i="2896"/>
  <c r="AU238" i="2896"/>
  <c r="AT238" i="2896"/>
  <c r="AU232" i="2896"/>
  <c r="AT232" i="2896"/>
  <c r="AU226" i="2896"/>
  <c r="AT226" i="2896"/>
  <c r="AU220" i="2896"/>
  <c r="AT220" i="2896"/>
  <c r="AU214" i="2896"/>
  <c r="AT214" i="2896"/>
  <c r="AU208" i="2896"/>
  <c r="AT208" i="2896"/>
  <c r="AU202" i="2896"/>
  <c r="AT202" i="2896"/>
  <c r="AU196" i="2896"/>
  <c r="AT196" i="2896"/>
  <c r="AU190" i="2896"/>
  <c r="AT190" i="2896"/>
  <c r="AU184" i="2896"/>
  <c r="AT184" i="2896"/>
  <c r="AU178" i="2896"/>
  <c r="AT178" i="2896"/>
  <c r="AU172" i="2896"/>
  <c r="AT172" i="2896"/>
  <c r="AU166" i="2896"/>
  <c r="AT166" i="2896"/>
  <c r="AU160" i="2896"/>
  <c r="AT160" i="2896"/>
  <c r="AU154" i="2896"/>
  <c r="AT154" i="2896"/>
  <c r="AU148" i="2896"/>
  <c r="AT148" i="2896"/>
  <c r="AU142" i="2896"/>
  <c r="AT142" i="2896"/>
  <c r="AU136" i="2896"/>
  <c r="AT136" i="2896"/>
  <c r="AU130" i="2896"/>
  <c r="AT130" i="2896"/>
  <c r="AU124" i="2896"/>
  <c r="AT124" i="2896"/>
  <c r="AU118" i="2896"/>
  <c r="AT118" i="2896"/>
  <c r="AU112" i="2896"/>
  <c r="AT112" i="2896"/>
  <c r="AU106" i="2896"/>
  <c r="AT106" i="2896"/>
  <c r="AU100" i="2896"/>
  <c r="AT100" i="2896"/>
  <c r="AU94" i="2896"/>
  <c r="AT94" i="2896"/>
  <c r="AU88" i="2896"/>
  <c r="AT88" i="2896"/>
  <c r="AU82" i="2896"/>
  <c r="AT82" i="2896"/>
  <c r="AU76" i="2896"/>
  <c r="AT76" i="2896"/>
  <c r="AU70" i="2896"/>
  <c r="AT70" i="2896"/>
  <c r="AU64" i="2896"/>
  <c r="AT64" i="2896"/>
  <c r="AU58" i="2896"/>
  <c r="AT58" i="2896"/>
  <c r="AU52" i="2896"/>
  <c r="AT52" i="2896"/>
  <c r="AU46" i="2896"/>
  <c r="AT46" i="2896"/>
  <c r="AU40" i="2896"/>
  <c r="AT40" i="2896"/>
  <c r="AT34" i="2896"/>
  <c r="AU34" i="2896"/>
  <c r="AU28" i="2896"/>
  <c r="AT28" i="2896"/>
  <c r="AU22" i="2896"/>
  <c r="AT22" i="2896"/>
  <c r="AU16" i="2896"/>
  <c r="AT16" i="2896"/>
  <c r="AT10" i="2896"/>
  <c r="AU10" i="2896"/>
  <c r="AE24" i="2896"/>
  <c r="AE96" i="2896"/>
  <c r="AE72" i="2896"/>
  <c r="AE102" i="2896"/>
  <c r="AE60" i="2896"/>
  <c r="AU843" i="2896"/>
  <c r="AT843" i="2896"/>
  <c r="AU837" i="2896"/>
  <c r="AT837" i="2896"/>
  <c r="AU831" i="2896"/>
  <c r="AT831" i="2896"/>
  <c r="AU825" i="2896"/>
  <c r="AT825" i="2896"/>
  <c r="AU819" i="2896"/>
  <c r="AT819" i="2896"/>
  <c r="AU813" i="2896"/>
  <c r="AT813" i="2896"/>
  <c r="AU807" i="2896"/>
  <c r="AT807" i="2896"/>
  <c r="AU801" i="2896"/>
  <c r="AT801" i="2896"/>
  <c r="AU795" i="2896"/>
  <c r="AT795" i="2896"/>
  <c r="AU789" i="2896"/>
  <c r="AT789" i="2896"/>
  <c r="AU783" i="2896"/>
  <c r="AT783" i="2896"/>
  <c r="AU777" i="2896"/>
  <c r="AT777" i="2896"/>
  <c r="AU771" i="2896"/>
  <c r="AT771" i="2896"/>
  <c r="AU765" i="2896"/>
  <c r="AT765" i="2896"/>
  <c r="AU759" i="2896"/>
  <c r="AT759" i="2896"/>
  <c r="AU753" i="2896"/>
  <c r="AT753" i="2896"/>
  <c r="AU747" i="2896"/>
  <c r="AT747" i="2896"/>
  <c r="AU741" i="2896"/>
  <c r="AT741" i="2896"/>
  <c r="AU735" i="2896"/>
  <c r="AT735" i="2896"/>
  <c r="AU729" i="2896"/>
  <c r="AT729" i="2896"/>
  <c r="AU723" i="2896"/>
  <c r="AT723" i="2896"/>
  <c r="AU717" i="2896"/>
  <c r="AT717" i="2896"/>
  <c r="AU711" i="2896"/>
  <c r="AT711" i="2896"/>
  <c r="AU705" i="2896"/>
  <c r="AT705" i="2896"/>
  <c r="AU699" i="2896"/>
  <c r="AT699" i="2896"/>
  <c r="AU693" i="2896"/>
  <c r="AT693" i="2896"/>
  <c r="AU687" i="2896"/>
  <c r="AT687" i="2896"/>
  <c r="AU681" i="2896"/>
  <c r="AT681" i="2896"/>
  <c r="AU675" i="2896"/>
  <c r="AT675" i="2896"/>
  <c r="AU669" i="2896"/>
  <c r="AT669" i="2896"/>
  <c r="AU663" i="2896"/>
  <c r="AT663" i="2896"/>
  <c r="AU657" i="2896"/>
  <c r="AT657" i="2896"/>
  <c r="AU651" i="2896"/>
  <c r="AT651" i="2896"/>
  <c r="AU645" i="2896"/>
  <c r="AT645" i="2896"/>
  <c r="AU639" i="2896"/>
  <c r="AT639" i="2896"/>
  <c r="AU633" i="2896"/>
  <c r="AT633" i="2896"/>
  <c r="AU627" i="2896"/>
  <c r="AT627" i="2896"/>
  <c r="AU621" i="2896"/>
  <c r="AT621" i="2896"/>
  <c r="AU615" i="2896"/>
  <c r="AT615" i="2896"/>
  <c r="AU609" i="2896"/>
  <c r="AT609" i="2896"/>
  <c r="AU603" i="2896"/>
  <c r="AT603" i="2896"/>
  <c r="AU597" i="2896"/>
  <c r="AT597" i="2896"/>
  <c r="AU591" i="2896"/>
  <c r="AT591" i="2896"/>
  <c r="AU585" i="2896"/>
  <c r="AT585" i="2896"/>
  <c r="AU579" i="2896"/>
  <c r="AT579" i="2896"/>
  <c r="AU573" i="2896"/>
  <c r="AT573" i="2896"/>
  <c r="AU567" i="2896"/>
  <c r="AT567" i="2896"/>
  <c r="AU561" i="2896"/>
  <c r="AT561" i="2896"/>
  <c r="AU555" i="2896"/>
  <c r="AT555" i="2896"/>
  <c r="AU549" i="2896"/>
  <c r="AT549" i="2896"/>
  <c r="AU543" i="2896"/>
  <c r="AT543" i="2896"/>
  <c r="AU537" i="2896"/>
  <c r="AT537" i="2896"/>
  <c r="AU531" i="2896"/>
  <c r="AT531" i="2896"/>
  <c r="AU525" i="2896"/>
  <c r="AT525" i="2896"/>
  <c r="AU519" i="2896"/>
  <c r="AT519" i="2896"/>
  <c r="AU513" i="2896"/>
  <c r="AT513" i="2896"/>
  <c r="AU507" i="2896"/>
  <c r="AT507" i="2896"/>
  <c r="AU501" i="2896"/>
  <c r="AT501" i="2896"/>
  <c r="AU495" i="2896"/>
  <c r="AT495" i="2896"/>
  <c r="AU489" i="2896"/>
  <c r="AT489" i="2896"/>
  <c r="AU483" i="2896"/>
  <c r="AT483" i="2896"/>
  <c r="AU477" i="2896"/>
  <c r="AT477" i="2896"/>
  <c r="AU471" i="2896"/>
  <c r="AT471" i="2896"/>
  <c r="AU465" i="2896"/>
  <c r="AT465" i="2896"/>
  <c r="AU459" i="2896"/>
  <c r="AT459" i="2896"/>
  <c r="AU453" i="2896"/>
  <c r="AT453" i="2896"/>
  <c r="AU447" i="2896"/>
  <c r="AT447" i="2896"/>
  <c r="AU441" i="2896"/>
  <c r="AT441" i="2896"/>
  <c r="AU435" i="2896"/>
  <c r="AT435" i="2896"/>
  <c r="AU429" i="2896"/>
  <c r="AT429" i="2896"/>
  <c r="AU423" i="2896"/>
  <c r="AT423" i="2896"/>
  <c r="AU417" i="2896"/>
  <c r="AT417" i="2896"/>
  <c r="AU411" i="2896"/>
  <c r="AT411" i="2896"/>
  <c r="AU405" i="2896"/>
  <c r="AT405" i="2896"/>
  <c r="AU399" i="2896"/>
  <c r="AT399" i="2896"/>
  <c r="AU393" i="2896"/>
  <c r="AT393" i="2896"/>
  <c r="AU387" i="2896"/>
  <c r="AT387" i="2896"/>
  <c r="AU381" i="2896"/>
  <c r="AT381" i="2896"/>
  <c r="AU375" i="2896"/>
  <c r="AT375" i="2896"/>
  <c r="AU369" i="2896"/>
  <c r="AT369" i="2896"/>
  <c r="AU363" i="2896"/>
  <c r="AT363" i="2896"/>
  <c r="AU357" i="2896"/>
  <c r="AT357" i="2896"/>
  <c r="AU351" i="2896"/>
  <c r="AT351" i="2896"/>
  <c r="AU345" i="2896"/>
  <c r="AT345" i="2896"/>
  <c r="AU339" i="2896"/>
  <c r="AT339" i="2896"/>
  <c r="AU333" i="2896"/>
  <c r="AT333" i="2896"/>
  <c r="AU327" i="2896"/>
  <c r="AT327" i="2896"/>
  <c r="AU321" i="2896"/>
  <c r="AT321" i="2896"/>
  <c r="AU315" i="2896"/>
  <c r="AT315" i="2896"/>
  <c r="AU309" i="2896"/>
  <c r="AT309" i="2896"/>
  <c r="AU303" i="2896"/>
  <c r="AT303" i="2896"/>
  <c r="AU297" i="2896"/>
  <c r="AT297" i="2896"/>
  <c r="AU291" i="2896"/>
  <c r="AT291" i="2896"/>
  <c r="AU285" i="2896"/>
  <c r="AT285" i="2896"/>
  <c r="AU279" i="2896"/>
  <c r="AT279" i="2896"/>
  <c r="AU273" i="2896"/>
  <c r="AT273" i="2896"/>
  <c r="AU267" i="2896"/>
  <c r="AT267" i="2896"/>
  <c r="AU261" i="2896"/>
  <c r="AT261" i="2896"/>
  <c r="AU255" i="2896"/>
  <c r="AT255" i="2896"/>
  <c r="AU249" i="2896"/>
  <c r="AT249" i="2896"/>
  <c r="AU243" i="2896"/>
  <c r="AT243" i="2896"/>
  <c r="AU237" i="2896"/>
  <c r="AT237" i="2896"/>
  <c r="AU231" i="2896"/>
  <c r="AT231" i="2896"/>
  <c r="AU225" i="2896"/>
  <c r="AT225" i="2896"/>
  <c r="AU219" i="2896"/>
  <c r="AT219" i="2896"/>
  <c r="AU213" i="2896"/>
  <c r="AT213" i="2896"/>
  <c r="AU207" i="2896"/>
  <c r="AT207" i="2896"/>
  <c r="AU201" i="2896"/>
  <c r="AT201" i="2896"/>
  <c r="AU195" i="2896"/>
  <c r="AT195" i="2896"/>
  <c r="AU189" i="2896"/>
  <c r="AT189" i="2896"/>
  <c r="AU183" i="2896"/>
  <c r="AT183" i="2896"/>
  <c r="AU177" i="2896"/>
  <c r="AT177" i="2896"/>
  <c r="AU171" i="2896"/>
  <c r="AT171" i="2896"/>
  <c r="AU165" i="2896"/>
  <c r="AT165" i="2896"/>
  <c r="AU159" i="2896"/>
  <c r="AT159" i="2896"/>
  <c r="AU153" i="2896"/>
  <c r="AT153" i="2896"/>
  <c r="AU147" i="2896"/>
  <c r="AT147" i="2896"/>
  <c r="AU141" i="2896"/>
  <c r="AT141" i="2896"/>
  <c r="AU135" i="2896"/>
  <c r="AT135" i="2896"/>
  <c r="AU129" i="2896"/>
  <c r="AT129" i="2896"/>
  <c r="AU123" i="2896"/>
  <c r="AT123" i="2896"/>
  <c r="AU117" i="2896"/>
  <c r="AT117" i="2896"/>
  <c r="AU111" i="2896"/>
  <c r="AT111" i="2896"/>
  <c r="AU105" i="2896"/>
  <c r="AT105" i="2896"/>
  <c r="AU99" i="2896"/>
  <c r="AT99" i="2896"/>
  <c r="AU93" i="2896"/>
  <c r="AT93" i="2896"/>
  <c r="AU87" i="2896"/>
  <c r="AT87" i="2896"/>
  <c r="AU81" i="2896"/>
  <c r="AT81" i="2896"/>
  <c r="AU75" i="2896"/>
  <c r="AT75" i="2896"/>
  <c r="AU69" i="2896"/>
  <c r="AT69" i="2896"/>
  <c r="AU63" i="2896"/>
  <c r="AT63" i="2896"/>
  <c r="AU57" i="2896"/>
  <c r="AT57" i="2896"/>
  <c r="AU51" i="2896"/>
  <c r="AT51" i="2896"/>
  <c r="AU45" i="2896"/>
  <c r="AT45" i="2896"/>
  <c r="AU39" i="2896"/>
  <c r="AT39" i="2896"/>
  <c r="AU33" i="2896"/>
  <c r="AT33" i="2896"/>
  <c r="AU27" i="2896"/>
  <c r="AT27" i="2896"/>
  <c r="AU21" i="2896"/>
  <c r="AT21" i="2896"/>
  <c r="AU15" i="2896"/>
  <c r="AT15" i="2896"/>
  <c r="AU9" i="2896"/>
  <c r="AT9" i="2896"/>
  <c r="AU5" i="2896"/>
  <c r="AT5" i="2896"/>
  <c r="AT848" i="2896"/>
  <c r="AU848" i="2896"/>
  <c r="AT842" i="2896"/>
  <c r="AU842" i="2896"/>
  <c r="AT836" i="2896"/>
  <c r="AU836" i="2896"/>
  <c r="AT830" i="2896"/>
  <c r="AU830" i="2896"/>
  <c r="AT824" i="2896"/>
  <c r="AU824" i="2896"/>
  <c r="AT818" i="2896"/>
  <c r="AU818" i="2896"/>
  <c r="AT812" i="2896"/>
  <c r="AU812" i="2896"/>
  <c r="AT806" i="2896"/>
  <c r="AU806" i="2896"/>
  <c r="AT800" i="2896"/>
  <c r="AU800" i="2896"/>
  <c r="AT794" i="2896"/>
  <c r="AU794" i="2896"/>
  <c r="AT788" i="2896"/>
  <c r="AU788" i="2896"/>
  <c r="AT782" i="2896"/>
  <c r="AU782" i="2896"/>
  <c r="AT776" i="2896"/>
  <c r="AU776" i="2896"/>
  <c r="AT770" i="2896"/>
  <c r="AU770" i="2896"/>
  <c r="AT764" i="2896"/>
  <c r="AU764" i="2896"/>
  <c r="AT758" i="2896"/>
  <c r="AU758" i="2896"/>
  <c r="AT752" i="2896"/>
  <c r="AU752" i="2896"/>
  <c r="AT746" i="2896"/>
  <c r="AU746" i="2896"/>
  <c r="AT740" i="2896"/>
  <c r="AU740" i="2896"/>
  <c r="AT734" i="2896"/>
  <c r="AU734" i="2896"/>
  <c r="AT728" i="2896"/>
  <c r="AU728" i="2896"/>
  <c r="AT722" i="2896"/>
  <c r="AU722" i="2896"/>
  <c r="AT716" i="2896"/>
  <c r="AU716" i="2896"/>
  <c r="AT710" i="2896"/>
  <c r="AU710" i="2896"/>
  <c r="AT704" i="2896"/>
  <c r="AU704" i="2896"/>
  <c r="AT698" i="2896"/>
  <c r="AU698" i="2896"/>
  <c r="AT692" i="2896"/>
  <c r="AU692" i="2896"/>
  <c r="AT686" i="2896"/>
  <c r="AU686" i="2896"/>
  <c r="AT680" i="2896"/>
  <c r="AU680" i="2896"/>
  <c r="AT674" i="2896"/>
  <c r="AU674" i="2896"/>
  <c r="AT668" i="2896"/>
  <c r="AU668" i="2896"/>
  <c r="AT662" i="2896"/>
  <c r="AU662" i="2896"/>
  <c r="AT656" i="2896"/>
  <c r="AU656" i="2896"/>
  <c r="AT650" i="2896"/>
  <c r="AU650" i="2896"/>
  <c r="AT644" i="2896"/>
  <c r="AU644" i="2896"/>
  <c r="AT638" i="2896"/>
  <c r="AU638" i="2896"/>
  <c r="AT632" i="2896"/>
  <c r="AU632" i="2896"/>
  <c r="AT626" i="2896"/>
  <c r="AU626" i="2896"/>
  <c r="AT620" i="2896"/>
  <c r="AU620" i="2896"/>
  <c r="AT614" i="2896"/>
  <c r="AU614" i="2896"/>
  <c r="AT608" i="2896"/>
  <c r="AU608" i="2896"/>
  <c r="AT602" i="2896"/>
  <c r="AU602" i="2896"/>
  <c r="AT596" i="2896"/>
  <c r="AU596" i="2896"/>
  <c r="AT590" i="2896"/>
  <c r="AU590" i="2896"/>
  <c r="AT584" i="2896"/>
  <c r="AU584" i="2896"/>
  <c r="AT578" i="2896"/>
  <c r="AU578" i="2896"/>
  <c r="AT572" i="2896"/>
  <c r="AU572" i="2896"/>
  <c r="AT566" i="2896"/>
  <c r="AU566" i="2896"/>
  <c r="AT560" i="2896"/>
  <c r="AU560" i="2896"/>
  <c r="AT554" i="2896"/>
  <c r="AU554" i="2896"/>
  <c r="AT548" i="2896"/>
  <c r="AU548" i="2896"/>
  <c r="AT542" i="2896"/>
  <c r="AU542" i="2896"/>
  <c r="AT536" i="2896"/>
  <c r="AU536" i="2896"/>
  <c r="AT530" i="2896"/>
  <c r="AU530" i="2896"/>
  <c r="AT524" i="2896"/>
  <c r="AU524" i="2896"/>
  <c r="AT518" i="2896"/>
  <c r="AU518" i="2896"/>
  <c r="AT512" i="2896"/>
  <c r="AU512" i="2896"/>
  <c r="AT506" i="2896"/>
  <c r="AU506" i="2896"/>
  <c r="AT500" i="2896"/>
  <c r="AU500" i="2896"/>
  <c r="AT494" i="2896"/>
  <c r="AU494" i="2896"/>
  <c r="AT488" i="2896"/>
  <c r="AU488" i="2896"/>
  <c r="AT482" i="2896"/>
  <c r="AU482" i="2896"/>
  <c r="AU476" i="2896"/>
  <c r="AT476" i="2896"/>
  <c r="AT470" i="2896"/>
  <c r="AU470" i="2896"/>
  <c r="AT464" i="2896"/>
  <c r="AU464" i="2896"/>
  <c r="AU458" i="2896"/>
  <c r="AT458" i="2896"/>
  <c r="AU452" i="2896"/>
  <c r="AT452" i="2896"/>
  <c r="AU446" i="2896"/>
  <c r="AT446" i="2896"/>
  <c r="AU440" i="2896"/>
  <c r="AT440" i="2896"/>
  <c r="AU434" i="2896"/>
  <c r="AT434" i="2896"/>
  <c r="AU428" i="2896"/>
  <c r="AT428" i="2896"/>
  <c r="AU422" i="2896"/>
  <c r="AT422" i="2896"/>
  <c r="AU416" i="2896"/>
  <c r="AT416" i="2896"/>
  <c r="AU410" i="2896"/>
  <c r="AT410" i="2896"/>
  <c r="AU404" i="2896"/>
  <c r="AT404" i="2896"/>
  <c r="AU398" i="2896"/>
  <c r="AT398" i="2896"/>
  <c r="AU392" i="2896"/>
  <c r="AT392" i="2896"/>
  <c r="AU386" i="2896"/>
  <c r="AT386" i="2896"/>
  <c r="AU380" i="2896"/>
  <c r="AT380" i="2896"/>
  <c r="AU374" i="2896"/>
  <c r="AT374" i="2896"/>
  <c r="AU368" i="2896"/>
  <c r="AT368" i="2896"/>
  <c r="AU362" i="2896"/>
  <c r="AT362" i="2896"/>
  <c r="AU356" i="2896"/>
  <c r="AT356" i="2896"/>
  <c r="AU350" i="2896"/>
  <c r="AT350" i="2896"/>
  <c r="AU344" i="2896"/>
  <c r="AT344" i="2896"/>
  <c r="AU338" i="2896"/>
  <c r="AT338" i="2896"/>
  <c r="AU332" i="2896"/>
  <c r="AT332" i="2896"/>
  <c r="AU326" i="2896"/>
  <c r="AT326" i="2896"/>
  <c r="AU320" i="2896"/>
  <c r="AT320" i="2896"/>
  <c r="AU314" i="2896"/>
  <c r="AT314" i="2896"/>
  <c r="AU308" i="2896"/>
  <c r="AT308" i="2896"/>
  <c r="AU302" i="2896"/>
  <c r="AT302" i="2896"/>
  <c r="AU296" i="2896"/>
  <c r="AT296" i="2896"/>
  <c r="AU290" i="2896"/>
  <c r="AT290" i="2896"/>
  <c r="AU284" i="2896"/>
  <c r="AT284" i="2896"/>
  <c r="AU278" i="2896"/>
  <c r="AT278" i="2896"/>
  <c r="AU272" i="2896"/>
  <c r="AT272" i="2896"/>
  <c r="AU266" i="2896"/>
  <c r="AT266" i="2896"/>
  <c r="AU260" i="2896"/>
  <c r="AT260" i="2896"/>
  <c r="AU254" i="2896"/>
  <c r="AT254" i="2896"/>
  <c r="AU248" i="2896"/>
  <c r="AT248" i="2896"/>
  <c r="AU242" i="2896"/>
  <c r="AT242" i="2896"/>
  <c r="AU236" i="2896"/>
  <c r="AT236" i="2896"/>
  <c r="AU230" i="2896"/>
  <c r="AT230" i="2896"/>
  <c r="AU224" i="2896"/>
  <c r="AT224" i="2896"/>
  <c r="AU218" i="2896"/>
  <c r="AT218" i="2896"/>
  <c r="AU212" i="2896"/>
  <c r="AT212" i="2896"/>
  <c r="AU206" i="2896"/>
  <c r="AT206" i="2896"/>
  <c r="AU200" i="2896"/>
  <c r="AT200" i="2896"/>
  <c r="AU194" i="2896"/>
  <c r="AT194" i="2896"/>
  <c r="AU188" i="2896"/>
  <c r="AT188" i="2896"/>
  <c r="AU182" i="2896"/>
  <c r="AT182" i="2896"/>
  <c r="AU176" i="2896"/>
  <c r="AT176" i="2896"/>
  <c r="AU170" i="2896"/>
  <c r="AT170" i="2896"/>
  <c r="AU164" i="2896"/>
  <c r="AT164" i="2896"/>
  <c r="AU158" i="2896"/>
  <c r="AT158" i="2896"/>
  <c r="AU152" i="2896"/>
  <c r="AT152" i="2896"/>
  <c r="AU146" i="2896"/>
  <c r="AT146" i="2896"/>
  <c r="AU140" i="2896"/>
  <c r="AT140" i="2896"/>
  <c r="AU134" i="2896"/>
  <c r="AT134" i="2896"/>
  <c r="AU128" i="2896"/>
  <c r="AT128" i="2896"/>
  <c r="AU122" i="2896"/>
  <c r="AT122" i="2896"/>
  <c r="AU116" i="2896"/>
  <c r="AT116" i="2896"/>
  <c r="AU110" i="2896"/>
  <c r="AT110" i="2896"/>
  <c r="AU104" i="2896"/>
  <c r="AT104" i="2896"/>
  <c r="AU98" i="2896"/>
  <c r="AT98" i="2896"/>
  <c r="AU92" i="2896"/>
  <c r="AT92" i="2896"/>
  <c r="AU86" i="2896"/>
  <c r="AT86" i="2896"/>
  <c r="AU80" i="2896"/>
  <c r="AT80" i="2896"/>
  <c r="AU74" i="2896"/>
  <c r="AT74" i="2896"/>
  <c r="AU68" i="2896"/>
  <c r="AT68" i="2896"/>
  <c r="AU62" i="2896"/>
  <c r="AT62" i="2896"/>
  <c r="AU56" i="2896"/>
  <c r="AT56" i="2896"/>
  <c r="AU50" i="2896"/>
  <c r="AT50" i="2896"/>
  <c r="AU44" i="2896"/>
  <c r="AT44" i="2896"/>
  <c r="AU38" i="2896"/>
  <c r="AT38" i="2896"/>
  <c r="AU32" i="2896"/>
  <c r="AT32" i="2896"/>
  <c r="AU26" i="2896"/>
  <c r="AT26" i="2896"/>
  <c r="AU20" i="2896"/>
  <c r="AT20" i="2896"/>
  <c r="AU14" i="2896"/>
  <c r="AT14" i="2896"/>
  <c r="AU8" i="2896"/>
  <c r="AT8" i="2896"/>
  <c r="AE54" i="2896"/>
  <c r="AE36" i="2896"/>
  <c r="AT847" i="2896"/>
  <c r="AU847" i="2896"/>
  <c r="AT841" i="2896"/>
  <c r="AU841" i="2896"/>
  <c r="AT835" i="2896"/>
  <c r="AU835" i="2896"/>
  <c r="AT829" i="2896"/>
  <c r="AU829" i="2896"/>
  <c r="AT823" i="2896"/>
  <c r="AU823" i="2896"/>
  <c r="AT817" i="2896"/>
  <c r="AU817" i="2896"/>
  <c r="AT811" i="2896"/>
  <c r="AU811" i="2896"/>
  <c r="AT805" i="2896"/>
  <c r="AU805" i="2896"/>
  <c r="AT799" i="2896"/>
  <c r="AU799" i="2896"/>
  <c r="AT793" i="2896"/>
  <c r="AU793" i="2896"/>
  <c r="AT787" i="2896"/>
  <c r="AU787" i="2896"/>
  <c r="AT781" i="2896"/>
  <c r="AU781" i="2896"/>
  <c r="AT775" i="2896"/>
  <c r="AU775" i="2896"/>
  <c r="AT769" i="2896"/>
  <c r="AU769" i="2896"/>
  <c r="AT763" i="2896"/>
  <c r="AU763" i="2896"/>
  <c r="AT757" i="2896"/>
  <c r="AU757" i="2896"/>
  <c r="AT751" i="2896"/>
  <c r="AU751" i="2896"/>
  <c r="AT745" i="2896"/>
  <c r="AU745" i="2896"/>
  <c r="AT739" i="2896"/>
  <c r="AU739" i="2896"/>
  <c r="AT733" i="2896"/>
  <c r="AU733" i="2896"/>
  <c r="AT727" i="2896"/>
  <c r="AU727" i="2896"/>
  <c r="AT721" i="2896"/>
  <c r="AU721" i="2896"/>
  <c r="AT715" i="2896"/>
  <c r="AU715" i="2896"/>
  <c r="AT709" i="2896"/>
  <c r="AU709" i="2896"/>
  <c r="AT703" i="2896"/>
  <c r="AU703" i="2896"/>
  <c r="AT697" i="2896"/>
  <c r="AU697" i="2896"/>
  <c r="AT691" i="2896"/>
  <c r="AU691" i="2896"/>
  <c r="AT685" i="2896"/>
  <c r="AU685" i="2896"/>
  <c r="AT679" i="2896"/>
  <c r="AU679" i="2896"/>
  <c r="AT673" i="2896"/>
  <c r="AU673" i="2896"/>
  <c r="AT667" i="2896"/>
  <c r="AU667" i="2896"/>
  <c r="AT661" i="2896"/>
  <c r="AU661" i="2896"/>
  <c r="AT655" i="2896"/>
  <c r="AU655" i="2896"/>
  <c r="AT649" i="2896"/>
  <c r="AU649" i="2896"/>
  <c r="AT643" i="2896"/>
  <c r="AU643" i="2896"/>
  <c r="AT637" i="2896"/>
  <c r="AU637" i="2896"/>
  <c r="AT631" i="2896"/>
  <c r="AU631" i="2896"/>
  <c r="AT625" i="2896"/>
  <c r="AU625" i="2896"/>
  <c r="AT619" i="2896"/>
  <c r="AU619" i="2896"/>
  <c r="AT613" i="2896"/>
  <c r="AU613" i="2896"/>
  <c r="AT607" i="2896"/>
  <c r="AU607" i="2896"/>
  <c r="AT601" i="2896"/>
  <c r="AU601" i="2896"/>
  <c r="AT595" i="2896"/>
  <c r="AU595" i="2896"/>
  <c r="AT589" i="2896"/>
  <c r="AU589" i="2896"/>
  <c r="AT583" i="2896"/>
  <c r="AU583" i="2896"/>
  <c r="AT577" i="2896"/>
  <c r="AU577" i="2896"/>
  <c r="AT571" i="2896"/>
  <c r="AU571" i="2896"/>
  <c r="AT565" i="2896"/>
  <c r="AU565" i="2896"/>
  <c r="AT559" i="2896"/>
  <c r="AU559" i="2896"/>
  <c r="AT553" i="2896"/>
  <c r="AU553" i="2896"/>
  <c r="AT547" i="2896"/>
  <c r="AU547" i="2896"/>
  <c r="AT541" i="2896"/>
  <c r="AU541" i="2896"/>
  <c r="AT535" i="2896"/>
  <c r="AU535" i="2896"/>
  <c r="AT529" i="2896"/>
  <c r="AU529" i="2896"/>
  <c r="AT523" i="2896"/>
  <c r="AU523" i="2896"/>
  <c r="AT517" i="2896"/>
  <c r="AU517" i="2896"/>
  <c r="AT511" i="2896"/>
  <c r="AU511" i="2896"/>
  <c r="AT505" i="2896"/>
  <c r="AU505" i="2896"/>
  <c r="AT499" i="2896"/>
  <c r="AU499" i="2896"/>
  <c r="AT493" i="2896"/>
  <c r="AU493" i="2896"/>
  <c r="AT487" i="2896"/>
  <c r="AU487" i="2896"/>
  <c r="AU481" i="2896"/>
  <c r="AT481" i="2896"/>
  <c r="AU475" i="2896"/>
  <c r="AT475" i="2896"/>
  <c r="AU469" i="2896"/>
  <c r="AT469" i="2896"/>
  <c r="AT463" i="2896"/>
  <c r="AU463" i="2896"/>
  <c r="AT457" i="2896"/>
  <c r="AU457" i="2896"/>
  <c r="AU451" i="2896"/>
  <c r="AT451" i="2896"/>
  <c r="AT445" i="2896"/>
  <c r="AU445" i="2896"/>
  <c r="AT439" i="2896"/>
  <c r="AU439" i="2896"/>
  <c r="AU433" i="2896"/>
  <c r="AT433" i="2896"/>
  <c r="AT427" i="2896"/>
  <c r="AU427" i="2896"/>
  <c r="AT421" i="2896"/>
  <c r="AU421" i="2896"/>
  <c r="AU415" i="2896"/>
  <c r="AT415" i="2896"/>
  <c r="AT409" i="2896"/>
  <c r="AU409" i="2896"/>
  <c r="AT403" i="2896"/>
  <c r="AU403" i="2896"/>
  <c r="AU397" i="2896"/>
  <c r="AT397" i="2896"/>
  <c r="AT391" i="2896"/>
  <c r="AU391" i="2896"/>
  <c r="AT385" i="2896"/>
  <c r="AU385" i="2896"/>
  <c r="AU379" i="2896"/>
  <c r="AT379" i="2896"/>
  <c r="AT373" i="2896"/>
  <c r="AU373" i="2896"/>
  <c r="AT367" i="2896"/>
  <c r="AU367" i="2896"/>
  <c r="AU361" i="2896"/>
  <c r="AT361" i="2896"/>
  <c r="AT355" i="2896"/>
  <c r="AU355" i="2896"/>
  <c r="AT349" i="2896"/>
  <c r="AU349" i="2896"/>
  <c r="AU343" i="2896"/>
  <c r="AT343" i="2896"/>
  <c r="AT337" i="2896"/>
  <c r="AU337" i="2896"/>
  <c r="AT331" i="2896"/>
  <c r="AU331" i="2896"/>
  <c r="AU325" i="2896"/>
  <c r="AT325" i="2896"/>
  <c r="AT319" i="2896"/>
  <c r="AU319" i="2896"/>
  <c r="AT313" i="2896"/>
  <c r="AU313" i="2896"/>
  <c r="AU307" i="2896"/>
  <c r="AT307" i="2896"/>
  <c r="AT301" i="2896"/>
  <c r="AU301" i="2896"/>
  <c r="AT295" i="2896"/>
  <c r="AU295" i="2896"/>
  <c r="AU289" i="2896"/>
  <c r="AT289" i="2896"/>
  <c r="AT283" i="2896"/>
  <c r="AU283" i="2896"/>
  <c r="AT277" i="2896"/>
  <c r="AU277" i="2896"/>
  <c r="AU271" i="2896"/>
  <c r="AT271" i="2896"/>
  <c r="AT265" i="2896"/>
  <c r="AU265" i="2896"/>
  <c r="AT259" i="2896"/>
  <c r="AU259" i="2896"/>
  <c r="AU253" i="2896"/>
  <c r="AT253" i="2896"/>
  <c r="AT247" i="2896"/>
  <c r="AU247" i="2896"/>
  <c r="AT241" i="2896"/>
  <c r="AU241" i="2896"/>
  <c r="AU235" i="2896"/>
  <c r="AT235" i="2896"/>
  <c r="AT229" i="2896"/>
  <c r="AU229" i="2896"/>
  <c r="AT223" i="2896"/>
  <c r="AU223" i="2896"/>
  <c r="AU217" i="2896"/>
  <c r="AT217" i="2896"/>
  <c r="AT211" i="2896"/>
  <c r="AU211" i="2896"/>
  <c r="AT205" i="2896"/>
  <c r="AU205" i="2896"/>
  <c r="AU199" i="2896"/>
  <c r="AT199" i="2896"/>
  <c r="AT193" i="2896"/>
  <c r="AU193" i="2896"/>
  <c r="AT187" i="2896"/>
  <c r="AU187" i="2896"/>
  <c r="AU181" i="2896"/>
  <c r="AT181" i="2896"/>
  <c r="AT175" i="2896"/>
  <c r="AU175" i="2896"/>
  <c r="AT169" i="2896"/>
  <c r="AU169" i="2896"/>
  <c r="AU163" i="2896"/>
  <c r="AT163" i="2896"/>
  <c r="AT157" i="2896"/>
  <c r="AU157" i="2896"/>
  <c r="AE107" i="2896"/>
  <c r="AE101" i="2896"/>
  <c r="AE95" i="2896"/>
  <c r="AE89" i="2896"/>
  <c r="AE83" i="2896"/>
  <c r="AE77" i="2896"/>
  <c r="AE71" i="2896"/>
  <c r="AE65" i="2896"/>
  <c r="AE59" i="2896"/>
  <c r="AE53" i="2896"/>
  <c r="AE47" i="2896"/>
  <c r="AE41" i="2896"/>
  <c r="AE35" i="2896"/>
  <c r="AE29" i="2896"/>
  <c r="AE23" i="2896"/>
  <c r="AE17" i="2896"/>
  <c r="AT151" i="2896"/>
  <c r="AU151" i="2896"/>
  <c r="AU145" i="2896"/>
  <c r="AT145" i="2896"/>
  <c r="AT139" i="2896"/>
  <c r="AU139" i="2896"/>
  <c r="AT133" i="2896"/>
  <c r="AU133" i="2896"/>
  <c r="AU127" i="2896"/>
  <c r="AT127" i="2896"/>
  <c r="AT121" i="2896"/>
  <c r="AU121" i="2896"/>
  <c r="AT115" i="2896"/>
  <c r="AU115" i="2896"/>
  <c r="AU109" i="2896"/>
  <c r="AT109" i="2896"/>
  <c r="AT103" i="2896"/>
  <c r="AU103" i="2896"/>
  <c r="AT97" i="2896"/>
  <c r="AU97" i="2896"/>
  <c r="AU91" i="2896"/>
  <c r="AT91" i="2896"/>
  <c r="AT85" i="2896"/>
  <c r="AU85" i="2896"/>
  <c r="AT79" i="2896"/>
  <c r="AU79" i="2896"/>
  <c r="AU73" i="2896"/>
  <c r="AT73" i="2896"/>
  <c r="AT67" i="2896"/>
  <c r="AU67" i="2896"/>
  <c r="AT61" i="2896"/>
  <c r="AU61" i="2896"/>
  <c r="AU55" i="2896"/>
  <c r="AT55" i="2896"/>
  <c r="AT49" i="2896"/>
  <c r="AU49" i="2896"/>
  <c r="AT43" i="2896"/>
  <c r="AU43" i="2896"/>
  <c r="AU37" i="2896"/>
  <c r="AT37" i="2896"/>
  <c r="AU31" i="2896"/>
  <c r="AT31" i="2896"/>
  <c r="AU25" i="2896"/>
  <c r="AT25" i="2896"/>
  <c r="AU19" i="2896"/>
  <c r="AT19" i="2896"/>
  <c r="AU13" i="2896"/>
  <c r="AT13" i="2896"/>
  <c r="AU7" i="2896"/>
  <c r="AT7" i="2896"/>
  <c r="AE6" i="2896"/>
  <c r="AE78" i="2896"/>
  <c r="AE86" i="2896"/>
  <c r="AE50" i="2896"/>
  <c r="AE14" i="2896"/>
  <c r="AE48" i="2896"/>
  <c r="AE99" i="2896"/>
  <c r="AE93" i="2896"/>
  <c r="AE69" i="2896"/>
  <c r="AE63" i="2896"/>
  <c r="AE57" i="2896"/>
  <c r="AE33" i="2896"/>
  <c r="AE27" i="2896"/>
  <c r="AE21" i="2896"/>
  <c r="AE67" i="2896"/>
  <c r="AE43" i="2896"/>
  <c r="AE31" i="2896"/>
  <c r="AE7" i="2896"/>
  <c r="AE90" i="2896"/>
  <c r="AE18" i="2896"/>
  <c r="AD116" i="2896"/>
  <c r="AE116" i="2896" s="1"/>
  <c r="AD110" i="2896"/>
  <c r="AE110" i="2896" s="1"/>
  <c r="AD80" i="2896"/>
  <c r="AE80" i="2896" s="1"/>
  <c r="AD74" i="2896"/>
  <c r="AE74" i="2896" s="1"/>
  <c r="AD44" i="2896"/>
  <c r="AE44" i="2896" s="1"/>
  <c r="AD38" i="2896"/>
  <c r="AE38" i="2896" s="1"/>
  <c r="AE114" i="2896"/>
  <c r="AE42" i="2896"/>
  <c r="AD109" i="2896"/>
  <c r="AE109" i="2896" s="1"/>
  <c r="AD73" i="2896"/>
  <c r="AE73" i="2896" s="1"/>
  <c r="AD37" i="2896"/>
  <c r="AE37" i="2896" s="1"/>
  <c r="AE84" i="2896"/>
  <c r="AE12" i="2896"/>
  <c r="AU5" i="2899"/>
  <c r="AT5" i="2899"/>
  <c r="AU855" i="2899"/>
  <c r="AT855" i="2899"/>
  <c r="AT849" i="2899"/>
  <c r="AU849" i="2899"/>
  <c r="AT843" i="2899"/>
  <c r="AU843" i="2899"/>
  <c r="AT837" i="2899"/>
  <c r="AU837" i="2899"/>
  <c r="AU831" i="2899"/>
  <c r="AT831" i="2899"/>
  <c r="AU825" i="2899"/>
  <c r="AT825" i="2899"/>
  <c r="AU819" i="2899"/>
  <c r="AT819" i="2899"/>
  <c r="AU813" i="2899"/>
  <c r="AT813" i="2899"/>
  <c r="AT807" i="2899"/>
  <c r="AU807" i="2899"/>
  <c r="AT801" i="2899"/>
  <c r="AU801" i="2899"/>
  <c r="AU795" i="2899"/>
  <c r="AT795" i="2899"/>
  <c r="AU789" i="2899"/>
  <c r="AT789" i="2899"/>
  <c r="AU783" i="2899"/>
  <c r="AT783" i="2899"/>
  <c r="AT777" i="2899"/>
  <c r="AU777" i="2899"/>
  <c r="AU771" i="2899"/>
  <c r="AT771" i="2899"/>
  <c r="AT765" i="2899"/>
  <c r="AU765" i="2899"/>
  <c r="AU759" i="2899"/>
  <c r="AT759" i="2899"/>
  <c r="AU753" i="2899"/>
  <c r="AT753" i="2899"/>
  <c r="AU747" i="2899"/>
  <c r="AT747" i="2899"/>
  <c r="AU741" i="2899"/>
  <c r="AT741" i="2899"/>
  <c r="AU735" i="2899"/>
  <c r="AT735" i="2899"/>
  <c r="AU729" i="2899"/>
  <c r="AT729" i="2899"/>
  <c r="AT723" i="2899"/>
  <c r="AU723" i="2899"/>
  <c r="AU717" i="2899"/>
  <c r="AT717" i="2899"/>
  <c r="AU711" i="2899"/>
  <c r="AT711" i="2899"/>
  <c r="AT705" i="2899"/>
  <c r="AU705" i="2899"/>
  <c r="AU699" i="2899"/>
  <c r="AT699" i="2899"/>
  <c r="AU693" i="2899"/>
  <c r="AT693" i="2899"/>
  <c r="AT687" i="2899"/>
  <c r="AU687" i="2899"/>
  <c r="AU681" i="2899"/>
  <c r="AT681" i="2899"/>
  <c r="AU675" i="2899"/>
  <c r="AT675" i="2899"/>
  <c r="AU669" i="2899"/>
  <c r="AT669" i="2899"/>
  <c r="AU663" i="2899"/>
  <c r="AT663" i="2899"/>
  <c r="AU657" i="2899"/>
  <c r="AT657" i="2899"/>
  <c r="AT651" i="2899"/>
  <c r="AU651" i="2899"/>
  <c r="AU645" i="2899"/>
  <c r="AT645" i="2899"/>
  <c r="AU639" i="2899"/>
  <c r="AT639" i="2899"/>
  <c r="AU633" i="2899"/>
  <c r="AT633" i="2899"/>
  <c r="AU627" i="2899"/>
  <c r="AT627" i="2899"/>
  <c r="AU621" i="2899"/>
  <c r="AT621" i="2899"/>
  <c r="AT615" i="2899"/>
  <c r="AU615" i="2899"/>
  <c r="AU609" i="2899"/>
  <c r="AT609" i="2899"/>
  <c r="AU603" i="2899"/>
  <c r="AT603" i="2899"/>
  <c r="AU597" i="2899"/>
  <c r="AT597" i="2899"/>
  <c r="AU591" i="2899"/>
  <c r="AT591" i="2899"/>
  <c r="AU585" i="2899"/>
  <c r="AT585" i="2899"/>
  <c r="AU579" i="2899"/>
  <c r="AT579" i="2899"/>
  <c r="AU573" i="2899"/>
  <c r="AT573" i="2899"/>
  <c r="AU567" i="2899"/>
  <c r="AT567" i="2899"/>
  <c r="AU561" i="2899"/>
  <c r="AT561" i="2899"/>
  <c r="AU555" i="2899"/>
  <c r="AT555" i="2899"/>
  <c r="AU549" i="2899"/>
  <c r="AT549" i="2899"/>
  <c r="AU543" i="2899"/>
  <c r="AT543" i="2899"/>
  <c r="AU537" i="2899"/>
  <c r="AT537" i="2899"/>
  <c r="AU531" i="2899"/>
  <c r="AT531" i="2899"/>
  <c r="AU525" i="2899"/>
  <c r="AT525" i="2899"/>
  <c r="AU519" i="2899"/>
  <c r="AT519" i="2899"/>
  <c r="AU513" i="2899"/>
  <c r="AT513" i="2899"/>
  <c r="AU507" i="2899"/>
  <c r="AT507" i="2899"/>
  <c r="AU501" i="2899"/>
  <c r="AT501" i="2899"/>
  <c r="AU495" i="2899"/>
  <c r="AT495" i="2899"/>
  <c r="AU489" i="2899"/>
  <c r="AT489" i="2899"/>
  <c r="AU483" i="2899"/>
  <c r="AT483" i="2899"/>
  <c r="AU477" i="2899"/>
  <c r="AT477" i="2899"/>
  <c r="AU471" i="2899"/>
  <c r="AT471" i="2899"/>
  <c r="AU465" i="2899"/>
  <c r="AT465" i="2899"/>
  <c r="AU459" i="2899"/>
  <c r="AT459" i="2899"/>
  <c r="AU453" i="2899"/>
  <c r="AT453" i="2899"/>
  <c r="AU447" i="2899"/>
  <c r="AT447" i="2899"/>
  <c r="AU441" i="2899"/>
  <c r="AT441" i="2899"/>
  <c r="AU435" i="2899"/>
  <c r="AT435" i="2899"/>
  <c r="AU429" i="2899"/>
  <c r="AT429" i="2899"/>
  <c r="AU423" i="2899"/>
  <c r="AT423" i="2899"/>
  <c r="AU417" i="2899"/>
  <c r="AT417" i="2899"/>
  <c r="AU411" i="2899"/>
  <c r="AT411" i="2899"/>
  <c r="AU405" i="2899"/>
  <c r="AT405" i="2899"/>
  <c r="AU399" i="2899"/>
  <c r="AT399" i="2899"/>
  <c r="AU393" i="2899"/>
  <c r="AT393" i="2899"/>
  <c r="AU387" i="2899"/>
  <c r="AT387" i="2899"/>
  <c r="AU381" i="2899"/>
  <c r="AT381" i="2899"/>
  <c r="AU375" i="2899"/>
  <c r="AT375" i="2899"/>
  <c r="AU369" i="2899"/>
  <c r="AT369" i="2899"/>
  <c r="AU363" i="2899"/>
  <c r="AT363" i="2899"/>
  <c r="AU357" i="2899"/>
  <c r="AT357" i="2899"/>
  <c r="AU351" i="2899"/>
  <c r="AT351" i="2899"/>
  <c r="AU345" i="2899"/>
  <c r="AT345" i="2899"/>
  <c r="AU339" i="2899"/>
  <c r="AT339" i="2899"/>
  <c r="AU333" i="2899"/>
  <c r="AT333" i="2899"/>
  <c r="AU327" i="2899"/>
  <c r="AT327" i="2899"/>
  <c r="AU321" i="2899"/>
  <c r="AT321" i="2899"/>
  <c r="AU315" i="2899"/>
  <c r="AT315" i="2899"/>
  <c r="AU309" i="2899"/>
  <c r="AT309" i="2899"/>
  <c r="AU303" i="2899"/>
  <c r="AT303" i="2899"/>
  <c r="AU297" i="2899"/>
  <c r="AT297" i="2899"/>
  <c r="AU291" i="2899"/>
  <c r="AT291" i="2899"/>
  <c r="AU285" i="2899"/>
  <c r="AT285" i="2899"/>
  <c r="AU279" i="2899"/>
  <c r="AT279" i="2899"/>
  <c r="AU273" i="2899"/>
  <c r="AT273" i="2899"/>
  <c r="AU267" i="2899"/>
  <c r="AT267" i="2899"/>
  <c r="AU261" i="2899"/>
  <c r="AT261" i="2899"/>
  <c r="AU255" i="2899"/>
  <c r="AT255" i="2899"/>
  <c r="AU249" i="2899"/>
  <c r="AT249" i="2899"/>
  <c r="AU243" i="2899"/>
  <c r="AT243" i="2899"/>
  <c r="AU237" i="2899"/>
  <c r="AT237" i="2899"/>
  <c r="AU231" i="2899"/>
  <c r="AT231" i="2899"/>
  <c r="AU225" i="2899"/>
  <c r="AT225" i="2899"/>
  <c r="AU219" i="2899"/>
  <c r="AT219" i="2899"/>
  <c r="AU213" i="2899"/>
  <c r="AT213" i="2899"/>
  <c r="AU207" i="2899"/>
  <c r="AT207" i="2899"/>
  <c r="AU201" i="2899"/>
  <c r="AT201" i="2899"/>
  <c r="AU195" i="2899"/>
  <c r="AT195" i="2899"/>
  <c r="AU189" i="2899"/>
  <c r="AT189" i="2899"/>
  <c r="AU183" i="2899"/>
  <c r="AT183" i="2899"/>
  <c r="AU177" i="2899"/>
  <c r="AT177" i="2899"/>
  <c r="AU171" i="2899"/>
  <c r="AT171" i="2899"/>
  <c r="AU165" i="2899"/>
  <c r="AT165" i="2899"/>
  <c r="AU159" i="2899"/>
  <c r="AT159" i="2899"/>
  <c r="AU153" i="2899"/>
  <c r="AT153" i="2899"/>
  <c r="AU147" i="2899"/>
  <c r="AT147" i="2899"/>
  <c r="AU141" i="2899"/>
  <c r="AT141" i="2899"/>
  <c r="AU135" i="2899"/>
  <c r="AT135" i="2899"/>
  <c r="AU129" i="2899"/>
  <c r="AT129" i="2899"/>
  <c r="AU123" i="2899"/>
  <c r="AT123" i="2899"/>
  <c r="AU117" i="2899"/>
  <c r="AT117" i="2899"/>
  <c r="AU111" i="2899"/>
  <c r="AT111" i="2899"/>
  <c r="AU105" i="2899"/>
  <c r="AT105" i="2899"/>
  <c r="AU99" i="2899"/>
  <c r="AT99" i="2899"/>
  <c r="AU93" i="2899"/>
  <c r="AT93" i="2899"/>
  <c r="AU87" i="2899"/>
  <c r="AT87" i="2899"/>
  <c r="AU81" i="2899"/>
  <c r="AT81" i="2899"/>
  <c r="AU75" i="2899"/>
  <c r="AT75" i="2899"/>
  <c r="AU69" i="2899"/>
  <c r="AT69" i="2899"/>
  <c r="AU63" i="2899"/>
  <c r="AT63" i="2899"/>
  <c r="AU57" i="2899"/>
  <c r="AT57" i="2899"/>
  <c r="AU51" i="2899"/>
  <c r="AT51" i="2899"/>
  <c r="AU45" i="2899"/>
  <c r="AT45" i="2899"/>
  <c r="AU39" i="2899"/>
  <c r="AT39" i="2899"/>
  <c r="AU33" i="2899"/>
  <c r="AT33" i="2899"/>
  <c r="AU27" i="2899"/>
  <c r="AT27" i="2899"/>
  <c r="AU21" i="2899"/>
  <c r="AT21" i="2899"/>
  <c r="AU15" i="2899"/>
  <c r="AT15" i="2899"/>
  <c r="AU9" i="2899"/>
  <c r="AT9" i="2899"/>
  <c r="AE6" i="2899"/>
  <c r="AU854" i="2899"/>
  <c r="AT854" i="2899"/>
  <c r="AU848" i="2899"/>
  <c r="AT848" i="2899"/>
  <c r="AT842" i="2899"/>
  <c r="AU842" i="2899"/>
  <c r="AT836" i="2899"/>
  <c r="AU836" i="2899"/>
  <c r="AU830" i="2899"/>
  <c r="AT830" i="2899"/>
  <c r="AU824" i="2899"/>
  <c r="AT824" i="2899"/>
  <c r="AU818" i="2899"/>
  <c r="AT818" i="2899"/>
  <c r="AU812" i="2899"/>
  <c r="AT812" i="2899"/>
  <c r="AT806" i="2899"/>
  <c r="AU806" i="2899"/>
  <c r="AT800" i="2899"/>
  <c r="AU800" i="2899"/>
  <c r="AT794" i="2899"/>
  <c r="AU794" i="2899"/>
  <c r="AU788" i="2899"/>
  <c r="AT788" i="2899"/>
  <c r="AU782" i="2899"/>
  <c r="AT782" i="2899"/>
  <c r="AU776" i="2899"/>
  <c r="AT776" i="2899"/>
  <c r="AU770" i="2899"/>
  <c r="AT770" i="2899"/>
  <c r="AT764" i="2899"/>
  <c r="AU764" i="2899"/>
  <c r="AT758" i="2899"/>
  <c r="AU758" i="2899"/>
  <c r="AU752" i="2899"/>
  <c r="AT752" i="2899"/>
  <c r="AU746" i="2899"/>
  <c r="AT746" i="2899"/>
  <c r="AU740" i="2899"/>
  <c r="AT740" i="2899"/>
  <c r="AU734" i="2899"/>
  <c r="AT734" i="2899"/>
  <c r="AU728" i="2899"/>
  <c r="AT728" i="2899"/>
  <c r="AT722" i="2899"/>
  <c r="AU722" i="2899"/>
  <c r="AU716" i="2899"/>
  <c r="AT716" i="2899"/>
  <c r="AU710" i="2899"/>
  <c r="AT710" i="2899"/>
  <c r="AU704" i="2899"/>
  <c r="AT704" i="2899"/>
  <c r="AU698" i="2899"/>
  <c r="AT698" i="2899"/>
  <c r="AU692" i="2899"/>
  <c r="AT692" i="2899"/>
  <c r="AU686" i="2899"/>
  <c r="AT686" i="2899"/>
  <c r="AU680" i="2899"/>
  <c r="AT680" i="2899"/>
  <c r="AU674" i="2899"/>
  <c r="AT674" i="2899"/>
  <c r="AU668" i="2899"/>
  <c r="AT668" i="2899"/>
  <c r="AU662" i="2899"/>
  <c r="AT662" i="2899"/>
  <c r="AU656" i="2899"/>
  <c r="AT656" i="2899"/>
  <c r="AU650" i="2899"/>
  <c r="AT650" i="2899"/>
  <c r="AU644" i="2899"/>
  <c r="AT644" i="2899"/>
  <c r="AU638" i="2899"/>
  <c r="AT638" i="2899"/>
  <c r="AU632" i="2899"/>
  <c r="AT632" i="2899"/>
  <c r="AU626" i="2899"/>
  <c r="AT626" i="2899"/>
  <c r="AU620" i="2899"/>
  <c r="AT620" i="2899"/>
  <c r="AU614" i="2899"/>
  <c r="AT614" i="2899"/>
  <c r="AU608" i="2899"/>
  <c r="AT608" i="2899"/>
  <c r="AU602" i="2899"/>
  <c r="AT602" i="2899"/>
  <c r="AU596" i="2899"/>
  <c r="AT596" i="2899"/>
  <c r="AU590" i="2899"/>
  <c r="AT590" i="2899"/>
  <c r="AU584" i="2899"/>
  <c r="AT584" i="2899"/>
  <c r="AU578" i="2899"/>
  <c r="AT578" i="2899"/>
  <c r="AU572" i="2899"/>
  <c r="AT572" i="2899"/>
  <c r="AU566" i="2899"/>
  <c r="AT566" i="2899"/>
  <c r="AU560" i="2899"/>
  <c r="AT560" i="2899"/>
  <c r="AU554" i="2899"/>
  <c r="AT554" i="2899"/>
  <c r="AU548" i="2899"/>
  <c r="AT548" i="2899"/>
  <c r="AU542" i="2899"/>
  <c r="AT542" i="2899"/>
  <c r="AU536" i="2899"/>
  <c r="AT536" i="2899"/>
  <c r="AU530" i="2899"/>
  <c r="AT530" i="2899"/>
  <c r="AU524" i="2899"/>
  <c r="AT524" i="2899"/>
  <c r="AU518" i="2899"/>
  <c r="AT518" i="2899"/>
  <c r="AU512" i="2899"/>
  <c r="AT512" i="2899"/>
  <c r="AU506" i="2899"/>
  <c r="AT506" i="2899"/>
  <c r="AU500" i="2899"/>
  <c r="AT500" i="2899"/>
  <c r="AU494" i="2899"/>
  <c r="AT494" i="2899"/>
  <c r="AU488" i="2899"/>
  <c r="AT488" i="2899"/>
  <c r="AU482" i="2899"/>
  <c r="AT482" i="2899"/>
  <c r="AU476" i="2899"/>
  <c r="AT476" i="2899"/>
  <c r="AU470" i="2899"/>
  <c r="AT470" i="2899"/>
  <c r="AU464" i="2899"/>
  <c r="AT464" i="2899"/>
  <c r="AU458" i="2899"/>
  <c r="AT458" i="2899"/>
  <c r="AU452" i="2899"/>
  <c r="AT452" i="2899"/>
  <c r="AT446" i="2899"/>
  <c r="AU446" i="2899"/>
  <c r="AU440" i="2899"/>
  <c r="AT440" i="2899"/>
  <c r="AU434" i="2899"/>
  <c r="AT434" i="2899"/>
  <c r="AU428" i="2899"/>
  <c r="AT428" i="2899"/>
  <c r="AU422" i="2899"/>
  <c r="AT422" i="2899"/>
  <c r="AU416" i="2899"/>
  <c r="AT416" i="2899"/>
  <c r="AU410" i="2899"/>
  <c r="AT410" i="2899"/>
  <c r="AU404" i="2899"/>
  <c r="AT404" i="2899"/>
  <c r="AU398" i="2899"/>
  <c r="AT398" i="2899"/>
  <c r="AU392" i="2899"/>
  <c r="AT392" i="2899"/>
  <c r="AU386" i="2899"/>
  <c r="AT386" i="2899"/>
  <c r="AT380" i="2899"/>
  <c r="AU380" i="2899"/>
  <c r="AU374" i="2899"/>
  <c r="AT374" i="2899"/>
  <c r="AT368" i="2899"/>
  <c r="AU368" i="2899"/>
  <c r="AU362" i="2899"/>
  <c r="AT362" i="2899"/>
  <c r="AU356" i="2899"/>
  <c r="AT356" i="2899"/>
  <c r="AU350" i="2899"/>
  <c r="AT350" i="2899"/>
  <c r="AU344" i="2899"/>
  <c r="AT344" i="2899"/>
  <c r="AU338" i="2899"/>
  <c r="AT338" i="2899"/>
  <c r="AU332" i="2899"/>
  <c r="AT332" i="2899"/>
  <c r="AU326" i="2899"/>
  <c r="AT326" i="2899"/>
  <c r="AU320" i="2899"/>
  <c r="AT320" i="2899"/>
  <c r="AU314" i="2899"/>
  <c r="AT314" i="2899"/>
  <c r="AU308" i="2899"/>
  <c r="AT308" i="2899"/>
  <c r="AU302" i="2899"/>
  <c r="AT302" i="2899"/>
  <c r="AU296" i="2899"/>
  <c r="AT296" i="2899"/>
  <c r="AU290" i="2899"/>
  <c r="AT290" i="2899"/>
  <c r="AU284" i="2899"/>
  <c r="AT284" i="2899"/>
  <c r="AU278" i="2899"/>
  <c r="AT278" i="2899"/>
  <c r="AU272" i="2899"/>
  <c r="AT272" i="2899"/>
  <c r="AU266" i="2899"/>
  <c r="AT266" i="2899"/>
  <c r="AU260" i="2899"/>
  <c r="AT260" i="2899"/>
  <c r="AU254" i="2899"/>
  <c r="AT254" i="2899"/>
  <c r="AU248" i="2899"/>
  <c r="AT248" i="2899"/>
  <c r="AU242" i="2899"/>
  <c r="AT242" i="2899"/>
  <c r="AU236" i="2899"/>
  <c r="AT236" i="2899"/>
  <c r="AU230" i="2899"/>
  <c r="AT230" i="2899"/>
  <c r="AU224" i="2899"/>
  <c r="AT224" i="2899"/>
  <c r="AU218" i="2899"/>
  <c r="AT218" i="2899"/>
  <c r="AU212" i="2899"/>
  <c r="AT212" i="2899"/>
  <c r="AU206" i="2899"/>
  <c r="AT206" i="2899"/>
  <c r="AU200" i="2899"/>
  <c r="AT200" i="2899"/>
  <c r="AU194" i="2899"/>
  <c r="AT194" i="2899"/>
  <c r="AU188" i="2899"/>
  <c r="AT188" i="2899"/>
  <c r="AU182" i="2899"/>
  <c r="AT182" i="2899"/>
  <c r="AU176" i="2899"/>
  <c r="AT176" i="2899"/>
  <c r="AU170" i="2899"/>
  <c r="AT170" i="2899"/>
  <c r="AU164" i="2899"/>
  <c r="AT164" i="2899"/>
  <c r="AU158" i="2899"/>
  <c r="AT158" i="2899"/>
  <c r="AU152" i="2899"/>
  <c r="AT152" i="2899"/>
  <c r="AU146" i="2899"/>
  <c r="AT146" i="2899"/>
  <c r="AU140" i="2899"/>
  <c r="AT140" i="2899"/>
  <c r="AU134" i="2899"/>
  <c r="AT134" i="2899"/>
  <c r="AU128" i="2899"/>
  <c r="AT128" i="2899"/>
  <c r="AU122" i="2899"/>
  <c r="AT122" i="2899"/>
  <c r="AU116" i="2899"/>
  <c r="AT116" i="2899"/>
  <c r="AU110" i="2899"/>
  <c r="AT110" i="2899"/>
  <c r="AU104" i="2899"/>
  <c r="AT104" i="2899"/>
  <c r="AU98" i="2899"/>
  <c r="AT98" i="2899"/>
  <c r="AU92" i="2899"/>
  <c r="AT92" i="2899"/>
  <c r="AU86" i="2899"/>
  <c r="AT86" i="2899"/>
  <c r="AU80" i="2899"/>
  <c r="AT80" i="2899"/>
  <c r="AU74" i="2899"/>
  <c r="AT74" i="2899"/>
  <c r="AU68" i="2899"/>
  <c r="AT68" i="2899"/>
  <c r="AU62" i="2899"/>
  <c r="AT62" i="2899"/>
  <c r="AU56" i="2899"/>
  <c r="AT56" i="2899"/>
  <c r="AU50" i="2899"/>
  <c r="AT50" i="2899"/>
  <c r="AU44" i="2899"/>
  <c r="AT44" i="2899"/>
  <c r="AU38" i="2899"/>
  <c r="AT38" i="2899"/>
  <c r="AU32" i="2899"/>
  <c r="AT32" i="2899"/>
  <c r="AU26" i="2899"/>
  <c r="AT26" i="2899"/>
  <c r="AU20" i="2899"/>
  <c r="AT20" i="2899"/>
  <c r="AU14" i="2899"/>
  <c r="AT14" i="2899"/>
  <c r="AU8" i="2899"/>
  <c r="AT8" i="2899"/>
  <c r="AE112" i="2899"/>
  <c r="AE106" i="2899"/>
  <c r="AE94" i="2899"/>
  <c r="AE88" i="2899"/>
  <c r="AE76" i="2899"/>
  <c r="AE70" i="2899"/>
  <c r="AE64" i="2899"/>
  <c r="AE58" i="2899"/>
  <c r="AE52" i="2899"/>
  <c r="AE46" i="2899"/>
  <c r="AE40" i="2899"/>
  <c r="AE34" i="2899"/>
  <c r="AE28" i="2899"/>
  <c r="AE22" i="2899"/>
  <c r="AE16" i="2899"/>
  <c r="AE10" i="2899"/>
  <c r="AT853" i="2899"/>
  <c r="AU853" i="2899"/>
  <c r="AU847" i="2899"/>
  <c r="AT847" i="2899"/>
  <c r="AT841" i="2899"/>
  <c r="AU841" i="2899"/>
  <c r="AT835" i="2899"/>
  <c r="AU835" i="2899"/>
  <c r="AT829" i="2899"/>
  <c r="AU829" i="2899"/>
  <c r="AT823" i="2899"/>
  <c r="AU823" i="2899"/>
  <c r="AT817" i="2899"/>
  <c r="AU817" i="2899"/>
  <c r="AU811" i="2899"/>
  <c r="AT811" i="2899"/>
  <c r="AT805" i="2899"/>
  <c r="AU805" i="2899"/>
  <c r="AT799" i="2899"/>
  <c r="AU799" i="2899"/>
  <c r="AT793" i="2899"/>
  <c r="AU793" i="2899"/>
  <c r="AT787" i="2899"/>
  <c r="AU787" i="2899"/>
  <c r="AT781" i="2899"/>
  <c r="AU781" i="2899"/>
  <c r="AU775" i="2899"/>
  <c r="AT775" i="2899"/>
  <c r="AT769" i="2899"/>
  <c r="AU769" i="2899"/>
  <c r="AT763" i="2899"/>
  <c r="AU763" i="2899"/>
  <c r="AT757" i="2899"/>
  <c r="AU757" i="2899"/>
  <c r="AT751" i="2899"/>
  <c r="AU751" i="2899"/>
  <c r="AT745" i="2899"/>
  <c r="AU745" i="2899"/>
  <c r="AU739" i="2899"/>
  <c r="AT739" i="2899"/>
  <c r="AT733" i="2899"/>
  <c r="AU733" i="2899"/>
  <c r="AU727" i="2899"/>
  <c r="AT727" i="2899"/>
  <c r="AU721" i="2899"/>
  <c r="AT721" i="2899"/>
  <c r="AT715" i="2899"/>
  <c r="AU715" i="2899"/>
  <c r="AU709" i="2899"/>
  <c r="AT709" i="2899"/>
  <c r="AU703" i="2899"/>
  <c r="AT703" i="2899"/>
  <c r="AT697" i="2899"/>
  <c r="AU697" i="2899"/>
  <c r="AU691" i="2899"/>
  <c r="AT691" i="2899"/>
  <c r="AU685" i="2899"/>
  <c r="AT685" i="2899"/>
  <c r="AT679" i="2899"/>
  <c r="AU679" i="2899"/>
  <c r="AU673" i="2899"/>
  <c r="AT673" i="2899"/>
  <c r="AU667" i="2899"/>
  <c r="AT667" i="2899"/>
  <c r="AU661" i="2899"/>
  <c r="AT661" i="2899"/>
  <c r="AU655" i="2899"/>
  <c r="AT655" i="2899"/>
  <c r="AU649" i="2899"/>
  <c r="AT649" i="2899"/>
  <c r="AU643" i="2899"/>
  <c r="AT643" i="2899"/>
  <c r="AU637" i="2899"/>
  <c r="AT637" i="2899"/>
  <c r="AU631" i="2899"/>
  <c r="AT631" i="2899"/>
  <c r="AU625" i="2899"/>
  <c r="AT625" i="2899"/>
  <c r="AU619" i="2899"/>
  <c r="AT619" i="2899"/>
  <c r="AU613" i="2899"/>
  <c r="AT613" i="2899"/>
  <c r="AU607" i="2899"/>
  <c r="AT607" i="2899"/>
  <c r="AU601" i="2899"/>
  <c r="AT601" i="2899"/>
  <c r="AU595" i="2899"/>
  <c r="AT595" i="2899"/>
  <c r="AU589" i="2899"/>
  <c r="AT589" i="2899"/>
  <c r="AU583" i="2899"/>
  <c r="AT583" i="2899"/>
  <c r="AU577" i="2899"/>
  <c r="AT577" i="2899"/>
  <c r="AU571" i="2899"/>
  <c r="AT571" i="2899"/>
  <c r="AU565" i="2899"/>
  <c r="AT565" i="2899"/>
  <c r="AU559" i="2899"/>
  <c r="AT559" i="2899"/>
  <c r="AU553" i="2899"/>
  <c r="AT553" i="2899"/>
  <c r="AU547" i="2899"/>
  <c r="AT547" i="2899"/>
  <c r="AT541" i="2899"/>
  <c r="AU541" i="2899"/>
  <c r="AU535" i="2899"/>
  <c r="AT535" i="2899"/>
  <c r="AU529" i="2899"/>
  <c r="AT529" i="2899"/>
  <c r="AU523" i="2899"/>
  <c r="AT523" i="2899"/>
  <c r="AU517" i="2899"/>
  <c r="AT517" i="2899"/>
  <c r="AU511" i="2899"/>
  <c r="AT511" i="2899"/>
  <c r="AU505" i="2899"/>
  <c r="AT505" i="2899"/>
  <c r="AU499" i="2899"/>
  <c r="AT499" i="2899"/>
  <c r="AU493" i="2899"/>
  <c r="AT493" i="2899"/>
  <c r="AU487" i="2899"/>
  <c r="AT487" i="2899"/>
  <c r="AU481" i="2899"/>
  <c r="AT481" i="2899"/>
  <c r="AU475" i="2899"/>
  <c r="AT475" i="2899"/>
  <c r="AU469" i="2899"/>
  <c r="AT469" i="2899"/>
  <c r="AU463" i="2899"/>
  <c r="AT463" i="2899"/>
  <c r="AU457" i="2899"/>
  <c r="AT457" i="2899"/>
  <c r="AU451" i="2899"/>
  <c r="AT451" i="2899"/>
  <c r="AU445" i="2899"/>
  <c r="AT445" i="2899"/>
  <c r="AU439" i="2899"/>
  <c r="AT439" i="2899"/>
  <c r="AU433" i="2899"/>
  <c r="AT433" i="2899"/>
  <c r="AU427" i="2899"/>
  <c r="AT427" i="2899"/>
  <c r="AU421" i="2899"/>
  <c r="AT421" i="2899"/>
  <c r="AT415" i="2899"/>
  <c r="AU415" i="2899"/>
  <c r="AU409" i="2899"/>
  <c r="AT409" i="2899"/>
  <c r="AT403" i="2899"/>
  <c r="AU403" i="2899"/>
  <c r="AU397" i="2899"/>
  <c r="AT397" i="2899"/>
  <c r="AU391" i="2899"/>
  <c r="AT391" i="2899"/>
  <c r="AU385" i="2899"/>
  <c r="AT385" i="2899"/>
  <c r="AU379" i="2899"/>
  <c r="AT379" i="2899"/>
  <c r="AU373" i="2899"/>
  <c r="AT373" i="2899"/>
  <c r="AU367" i="2899"/>
  <c r="AT367" i="2899"/>
  <c r="AU361" i="2899"/>
  <c r="AT361" i="2899"/>
  <c r="AU355" i="2899"/>
  <c r="AT355" i="2899"/>
  <c r="AU349" i="2899"/>
  <c r="AT349" i="2899"/>
  <c r="AU343" i="2899"/>
  <c r="AT343" i="2899"/>
  <c r="AU337" i="2899"/>
  <c r="AT337" i="2899"/>
  <c r="AU331" i="2899"/>
  <c r="AT331" i="2899"/>
  <c r="AU325" i="2899"/>
  <c r="AT325" i="2899"/>
  <c r="AU319" i="2899"/>
  <c r="AT319" i="2899"/>
  <c r="AU313" i="2899"/>
  <c r="AT313" i="2899"/>
  <c r="AU307" i="2899"/>
  <c r="AT307" i="2899"/>
  <c r="AU301" i="2899"/>
  <c r="AT301" i="2899"/>
  <c r="AT295" i="2899"/>
  <c r="AU295" i="2899"/>
  <c r="AU289" i="2899"/>
  <c r="AT289" i="2899"/>
  <c r="AU283" i="2899"/>
  <c r="AT283" i="2899"/>
  <c r="AU277" i="2899"/>
  <c r="AT277" i="2899"/>
  <c r="AU271" i="2899"/>
  <c r="AT271" i="2899"/>
  <c r="AU265" i="2899"/>
  <c r="AT265" i="2899"/>
  <c r="AU259" i="2899"/>
  <c r="AT259" i="2899"/>
  <c r="AU253" i="2899"/>
  <c r="AT253" i="2899"/>
  <c r="AU247" i="2899"/>
  <c r="AT247" i="2899"/>
  <c r="AU241" i="2899"/>
  <c r="AT241" i="2899"/>
  <c r="AU235" i="2899"/>
  <c r="AT235" i="2899"/>
  <c r="AU229" i="2899"/>
  <c r="AT229" i="2899"/>
  <c r="AU223" i="2899"/>
  <c r="AT223" i="2899"/>
  <c r="AU217" i="2899"/>
  <c r="AT217" i="2899"/>
  <c r="AU211" i="2899"/>
  <c r="AT211" i="2899"/>
  <c r="AU205" i="2899"/>
  <c r="AT205" i="2899"/>
  <c r="AU199" i="2899"/>
  <c r="AT199" i="2899"/>
  <c r="AU193" i="2899"/>
  <c r="AT193" i="2899"/>
  <c r="AU187" i="2899"/>
  <c r="AT187" i="2899"/>
  <c r="AU181" i="2899"/>
  <c r="AT181" i="2899"/>
  <c r="AU175" i="2899"/>
  <c r="AT175" i="2899"/>
  <c r="AU169" i="2899"/>
  <c r="AT169" i="2899"/>
  <c r="AU163" i="2899"/>
  <c r="AT163" i="2899"/>
  <c r="AU157" i="2899"/>
  <c r="AT157" i="2899"/>
  <c r="AU151" i="2899"/>
  <c r="AT151" i="2899"/>
  <c r="AU145" i="2899"/>
  <c r="AT145" i="2899"/>
  <c r="AU139" i="2899"/>
  <c r="AT139" i="2899"/>
  <c r="AU133" i="2899"/>
  <c r="AT133" i="2899"/>
  <c r="AU127" i="2899"/>
  <c r="AT127" i="2899"/>
  <c r="AU121" i="2899"/>
  <c r="AT121" i="2899"/>
  <c r="AU115" i="2899"/>
  <c r="AT115" i="2899"/>
  <c r="AU109" i="2899"/>
  <c r="AT109" i="2899"/>
  <c r="AU103" i="2899"/>
  <c r="AT103" i="2899"/>
  <c r="AU97" i="2899"/>
  <c r="AT97" i="2899"/>
  <c r="AU91" i="2899"/>
  <c r="AT91" i="2899"/>
  <c r="AU85" i="2899"/>
  <c r="AT85" i="2899"/>
  <c r="AU79" i="2899"/>
  <c r="AT79" i="2899"/>
  <c r="AU73" i="2899"/>
  <c r="AT73" i="2899"/>
  <c r="AU67" i="2899"/>
  <c r="AT67" i="2899"/>
  <c r="AU61" i="2899"/>
  <c r="AT61" i="2899"/>
  <c r="AU55" i="2899"/>
  <c r="AT55" i="2899"/>
  <c r="AU49" i="2899"/>
  <c r="AT49" i="2899"/>
  <c r="AU43" i="2899"/>
  <c r="AT43" i="2899"/>
  <c r="AU37" i="2899"/>
  <c r="AT37" i="2899"/>
  <c r="AU31" i="2899"/>
  <c r="AT31" i="2899"/>
  <c r="AU25" i="2899"/>
  <c r="AT25" i="2899"/>
  <c r="AU19" i="2899"/>
  <c r="AT19" i="2899"/>
  <c r="AU13" i="2899"/>
  <c r="AT13" i="2899"/>
  <c r="AU7" i="2899"/>
  <c r="AT7" i="2899"/>
  <c r="AE117" i="2899"/>
  <c r="AE111" i="2899"/>
  <c r="AE105" i="2899"/>
  <c r="AE93" i="2899"/>
  <c r="AE87" i="2899"/>
  <c r="AE75" i="2899"/>
  <c r="AE69" i="2899"/>
  <c r="AE63" i="2899"/>
  <c r="AE57" i="2899"/>
  <c r="AE51" i="2899"/>
  <c r="AE45" i="2899"/>
  <c r="AE39" i="2899"/>
  <c r="AE33" i="2899"/>
  <c r="AE27" i="2899"/>
  <c r="AE21" i="2899"/>
  <c r="AE15" i="2899"/>
  <c r="AE9" i="2899"/>
  <c r="AU852" i="2899"/>
  <c r="AT852" i="2899"/>
  <c r="AU846" i="2899"/>
  <c r="AT846" i="2899"/>
  <c r="AU840" i="2899"/>
  <c r="AT840" i="2899"/>
  <c r="AT834" i="2899"/>
  <c r="AU834" i="2899"/>
  <c r="AT828" i="2899"/>
  <c r="AU828" i="2899"/>
  <c r="AU822" i="2899"/>
  <c r="AT822" i="2899"/>
  <c r="AU816" i="2899"/>
  <c r="AT816" i="2899"/>
  <c r="AU810" i="2899"/>
  <c r="AT810" i="2899"/>
  <c r="AU804" i="2899"/>
  <c r="AT804" i="2899"/>
  <c r="AT798" i="2899"/>
  <c r="AU798" i="2899"/>
  <c r="AT792" i="2899"/>
  <c r="AU792" i="2899"/>
  <c r="AT786" i="2899"/>
  <c r="AU786" i="2899"/>
  <c r="AU780" i="2899"/>
  <c r="AT780" i="2899"/>
  <c r="AU774" i="2899"/>
  <c r="AT774" i="2899"/>
  <c r="AU768" i="2899"/>
  <c r="AT768" i="2899"/>
  <c r="AU762" i="2899"/>
  <c r="AT762" i="2899"/>
  <c r="AU756" i="2899"/>
  <c r="AT756" i="2899"/>
  <c r="AU750" i="2899"/>
  <c r="AT750" i="2899"/>
  <c r="AU744" i="2899"/>
  <c r="AT744" i="2899"/>
  <c r="AU738" i="2899"/>
  <c r="AT738" i="2899"/>
  <c r="AU732" i="2899"/>
  <c r="AT732" i="2899"/>
  <c r="AU726" i="2899"/>
  <c r="AT726" i="2899"/>
  <c r="AU720" i="2899"/>
  <c r="AT720" i="2899"/>
  <c r="AU714" i="2899"/>
  <c r="AT714" i="2899"/>
  <c r="AU708" i="2899"/>
  <c r="AT708" i="2899"/>
  <c r="AU702" i="2899"/>
  <c r="AT702" i="2899"/>
  <c r="AU696" i="2899"/>
  <c r="AT696" i="2899"/>
  <c r="AU690" i="2899"/>
  <c r="AT690" i="2899"/>
  <c r="AU684" i="2899"/>
  <c r="AT684" i="2899"/>
  <c r="AU678" i="2899"/>
  <c r="AT678" i="2899"/>
  <c r="AU672" i="2899"/>
  <c r="AT672" i="2899"/>
  <c r="AU666" i="2899"/>
  <c r="AT666" i="2899"/>
  <c r="AU660" i="2899"/>
  <c r="AT660" i="2899"/>
  <c r="AU654" i="2899"/>
  <c r="AT654" i="2899"/>
  <c r="AU648" i="2899"/>
  <c r="AT648" i="2899"/>
  <c r="AU642" i="2899"/>
  <c r="AT642" i="2899"/>
  <c r="AU636" i="2899"/>
  <c r="AT636" i="2899"/>
  <c r="AU630" i="2899"/>
  <c r="AT630" i="2899"/>
  <c r="AU624" i="2899"/>
  <c r="AT624" i="2899"/>
  <c r="AU618" i="2899"/>
  <c r="AT618" i="2899"/>
  <c r="AU612" i="2899"/>
  <c r="AT612" i="2899"/>
  <c r="AU606" i="2899"/>
  <c r="AT606" i="2899"/>
  <c r="AU600" i="2899"/>
  <c r="AT600" i="2899"/>
  <c r="AU594" i="2899"/>
  <c r="AT594" i="2899"/>
  <c r="AT588" i="2899"/>
  <c r="AU588" i="2899"/>
  <c r="AT582" i="2899"/>
  <c r="AU582" i="2899"/>
  <c r="AT576" i="2899"/>
  <c r="AU576" i="2899"/>
  <c r="AT570" i="2899"/>
  <c r="AU570" i="2899"/>
  <c r="AU564" i="2899"/>
  <c r="AT564" i="2899"/>
  <c r="AU558" i="2899"/>
  <c r="AT558" i="2899"/>
  <c r="AT552" i="2899"/>
  <c r="AU552" i="2899"/>
  <c r="AT546" i="2899"/>
  <c r="AU546" i="2899"/>
  <c r="AT540" i="2899"/>
  <c r="AU540" i="2899"/>
  <c r="AT534" i="2899"/>
  <c r="AU534" i="2899"/>
  <c r="AU528" i="2899"/>
  <c r="AT528" i="2899"/>
  <c r="AU522" i="2899"/>
  <c r="AT522" i="2899"/>
  <c r="AT516" i="2899"/>
  <c r="AU516" i="2899"/>
  <c r="AT510" i="2899"/>
  <c r="AU510" i="2899"/>
  <c r="AT504" i="2899"/>
  <c r="AU504" i="2899"/>
  <c r="AT498" i="2899"/>
  <c r="AU498" i="2899"/>
  <c r="AU492" i="2899"/>
  <c r="AT492" i="2899"/>
  <c r="AU486" i="2899"/>
  <c r="AT486" i="2899"/>
  <c r="AT480" i="2899"/>
  <c r="AU480" i="2899"/>
  <c r="AT474" i="2899"/>
  <c r="AU474" i="2899"/>
  <c r="AT468" i="2899"/>
  <c r="AU468" i="2899"/>
  <c r="AT462" i="2899"/>
  <c r="AU462" i="2899"/>
  <c r="AU456" i="2899"/>
  <c r="AT456" i="2899"/>
  <c r="AU450" i="2899"/>
  <c r="AT450" i="2899"/>
  <c r="AT444" i="2899"/>
  <c r="AU444" i="2899"/>
  <c r="AT438" i="2899"/>
  <c r="AU438" i="2899"/>
  <c r="AT432" i="2899"/>
  <c r="AU432" i="2899"/>
  <c r="AT426" i="2899"/>
  <c r="AU426" i="2899"/>
  <c r="AU420" i="2899"/>
  <c r="AT420" i="2899"/>
  <c r="AU414" i="2899"/>
  <c r="AT414" i="2899"/>
  <c r="AT408" i="2899"/>
  <c r="AU408" i="2899"/>
  <c r="AT402" i="2899"/>
  <c r="AU402" i="2899"/>
  <c r="AT396" i="2899"/>
  <c r="AU396" i="2899"/>
  <c r="AT390" i="2899"/>
  <c r="AU390" i="2899"/>
  <c r="AU384" i="2899"/>
  <c r="AT384" i="2899"/>
  <c r="AU378" i="2899"/>
  <c r="AT378" i="2899"/>
  <c r="AT372" i="2899"/>
  <c r="AU372" i="2899"/>
  <c r="AT366" i="2899"/>
  <c r="AU366" i="2899"/>
  <c r="AT360" i="2899"/>
  <c r="AU360" i="2899"/>
  <c r="AT354" i="2899"/>
  <c r="AU354" i="2899"/>
  <c r="AU348" i="2899"/>
  <c r="AT348" i="2899"/>
  <c r="AU342" i="2899"/>
  <c r="AT342" i="2899"/>
  <c r="AT336" i="2899"/>
  <c r="AU336" i="2899"/>
  <c r="AT330" i="2899"/>
  <c r="AU330" i="2899"/>
  <c r="AT324" i="2899"/>
  <c r="AU324" i="2899"/>
  <c r="AT318" i="2899"/>
  <c r="AU318" i="2899"/>
  <c r="AU312" i="2899"/>
  <c r="AT312" i="2899"/>
  <c r="AU306" i="2899"/>
  <c r="AT306" i="2899"/>
  <c r="AT300" i="2899"/>
  <c r="AU300" i="2899"/>
  <c r="AT294" i="2899"/>
  <c r="AU294" i="2899"/>
  <c r="AT288" i="2899"/>
  <c r="AU288" i="2899"/>
  <c r="AT282" i="2899"/>
  <c r="AU282" i="2899"/>
  <c r="AU276" i="2899"/>
  <c r="AT276" i="2899"/>
  <c r="AU270" i="2899"/>
  <c r="AT270" i="2899"/>
  <c r="AT264" i="2899"/>
  <c r="AU264" i="2899"/>
  <c r="AT258" i="2899"/>
  <c r="AU258" i="2899"/>
  <c r="AU252" i="2899"/>
  <c r="AT252" i="2899"/>
  <c r="AU246" i="2899"/>
  <c r="AT246" i="2899"/>
  <c r="AT240" i="2899"/>
  <c r="AU240" i="2899"/>
  <c r="AT234" i="2899"/>
  <c r="AU234" i="2899"/>
  <c r="AU228" i="2899"/>
  <c r="AT228" i="2899"/>
  <c r="AT222" i="2899"/>
  <c r="AU222" i="2899"/>
  <c r="AT216" i="2899"/>
  <c r="AU216" i="2899"/>
  <c r="AU210" i="2899"/>
  <c r="AT210" i="2899"/>
  <c r="AT204" i="2899"/>
  <c r="AU204" i="2899"/>
  <c r="AT198" i="2899"/>
  <c r="AU198" i="2899"/>
  <c r="AU192" i="2899"/>
  <c r="AT192" i="2899"/>
  <c r="AT186" i="2899"/>
  <c r="AU186" i="2899"/>
  <c r="AT180" i="2899"/>
  <c r="AU180" i="2899"/>
  <c r="AU174" i="2899"/>
  <c r="AT174" i="2899"/>
  <c r="AU168" i="2899"/>
  <c r="AT168" i="2899"/>
  <c r="AT162" i="2899"/>
  <c r="AU162" i="2899"/>
  <c r="AT156" i="2899"/>
  <c r="AU156" i="2899"/>
  <c r="AU150" i="2899"/>
  <c r="AT150" i="2899"/>
  <c r="AT144" i="2899"/>
  <c r="AU144" i="2899"/>
  <c r="AU138" i="2899"/>
  <c r="AT138" i="2899"/>
  <c r="AU132" i="2899"/>
  <c r="AT132" i="2899"/>
  <c r="AT126" i="2899"/>
  <c r="AU126" i="2899"/>
  <c r="AT120" i="2899"/>
  <c r="AU120" i="2899"/>
  <c r="AU114" i="2899"/>
  <c r="AT114" i="2899"/>
  <c r="AT108" i="2899"/>
  <c r="AU108" i="2899"/>
  <c r="AU102" i="2899"/>
  <c r="AT102" i="2899"/>
  <c r="AT96" i="2899"/>
  <c r="AU96" i="2899"/>
  <c r="AU90" i="2899"/>
  <c r="AT90" i="2899"/>
  <c r="AT84" i="2899"/>
  <c r="AU84" i="2899"/>
  <c r="AT78" i="2899"/>
  <c r="AU78" i="2899"/>
  <c r="AU72" i="2899"/>
  <c r="AT72" i="2899"/>
  <c r="AU66" i="2899"/>
  <c r="AT66" i="2899"/>
  <c r="AT60" i="2899"/>
  <c r="AU60" i="2899"/>
  <c r="AU54" i="2899"/>
  <c r="AT54" i="2899"/>
  <c r="AT48" i="2899"/>
  <c r="AU48" i="2899"/>
  <c r="AT42" i="2899"/>
  <c r="AU42" i="2899"/>
  <c r="AU36" i="2899"/>
  <c r="AT36" i="2899"/>
  <c r="AU30" i="2899"/>
  <c r="AT30" i="2899"/>
  <c r="AT24" i="2899"/>
  <c r="AU24" i="2899"/>
  <c r="AT18" i="2899"/>
  <c r="AU18" i="2899"/>
  <c r="AU12" i="2899"/>
  <c r="AT12" i="2899"/>
  <c r="AT6" i="2899"/>
  <c r="AU6" i="2899"/>
  <c r="AE116" i="2899"/>
  <c r="AE110" i="2899"/>
  <c r="AE98" i="2899"/>
  <c r="AE92" i="2899"/>
  <c r="AE86" i="2899"/>
  <c r="AE80" i="2899"/>
  <c r="AE74" i="2899"/>
  <c r="AE68" i="2899"/>
  <c r="AE62" i="2899"/>
  <c r="AE56" i="2899"/>
  <c r="AE50" i="2899"/>
  <c r="AE44" i="2899"/>
  <c r="AE38" i="2899"/>
  <c r="AE32" i="2899"/>
  <c r="AE26" i="2899"/>
  <c r="AE14" i="2899"/>
  <c r="AE8" i="2899"/>
  <c r="AE108" i="2899"/>
  <c r="AE90" i="2899"/>
  <c r="AE84" i="2899"/>
  <c r="AE54" i="2899"/>
  <c r="AE48" i="2899"/>
  <c r="AE42" i="2899"/>
  <c r="AE36" i="2899"/>
  <c r="AE12" i="2899"/>
  <c r="AU851" i="2899"/>
  <c r="AT851" i="2899"/>
  <c r="AU845" i="2899"/>
  <c r="AT845" i="2899"/>
  <c r="AU839" i="2899"/>
  <c r="AT839" i="2899"/>
  <c r="AU833" i="2899"/>
  <c r="AT833" i="2899"/>
  <c r="AU827" i="2899"/>
  <c r="AT827" i="2899"/>
  <c r="AU821" i="2899"/>
  <c r="AT821" i="2899"/>
  <c r="AU815" i="2899"/>
  <c r="AT815" i="2899"/>
  <c r="AU809" i="2899"/>
  <c r="AT809" i="2899"/>
  <c r="AU803" i="2899"/>
  <c r="AT803" i="2899"/>
  <c r="AU797" i="2899"/>
  <c r="AT797" i="2899"/>
  <c r="AU791" i="2899"/>
  <c r="AT791" i="2899"/>
  <c r="AU785" i="2899"/>
  <c r="AT785" i="2899"/>
  <c r="AU779" i="2899"/>
  <c r="AT779" i="2899"/>
  <c r="AU773" i="2899"/>
  <c r="AT773" i="2899"/>
  <c r="AU767" i="2899"/>
  <c r="AT767" i="2899"/>
  <c r="AU761" i="2899"/>
  <c r="AT761" i="2899"/>
  <c r="AU755" i="2899"/>
  <c r="AT755" i="2899"/>
  <c r="AU749" i="2899"/>
  <c r="AT749" i="2899"/>
  <c r="AU743" i="2899"/>
  <c r="AT743" i="2899"/>
  <c r="AU737" i="2899"/>
  <c r="AT737" i="2899"/>
  <c r="AU731" i="2899"/>
  <c r="AT731" i="2899"/>
  <c r="AU725" i="2899"/>
  <c r="AT725" i="2899"/>
  <c r="AU719" i="2899"/>
  <c r="AT719" i="2899"/>
  <c r="AU713" i="2899"/>
  <c r="AT713" i="2899"/>
  <c r="AU707" i="2899"/>
  <c r="AT707" i="2899"/>
  <c r="AU701" i="2899"/>
  <c r="AT701" i="2899"/>
  <c r="AU695" i="2899"/>
  <c r="AT695" i="2899"/>
  <c r="AU689" i="2899"/>
  <c r="AT689" i="2899"/>
  <c r="AU683" i="2899"/>
  <c r="AT683" i="2899"/>
  <c r="AU677" i="2899"/>
  <c r="AT677" i="2899"/>
  <c r="AU671" i="2899"/>
  <c r="AT671" i="2899"/>
  <c r="AU665" i="2899"/>
  <c r="AT665" i="2899"/>
  <c r="AU659" i="2899"/>
  <c r="AT659" i="2899"/>
  <c r="AU653" i="2899"/>
  <c r="AT653" i="2899"/>
  <c r="AU647" i="2899"/>
  <c r="AT647" i="2899"/>
  <c r="AU641" i="2899"/>
  <c r="AT641" i="2899"/>
  <c r="AU635" i="2899"/>
  <c r="AT635" i="2899"/>
  <c r="AU629" i="2899"/>
  <c r="AT629" i="2899"/>
  <c r="AU623" i="2899"/>
  <c r="AT623" i="2899"/>
  <c r="AU617" i="2899"/>
  <c r="AT617" i="2899"/>
  <c r="AU611" i="2899"/>
  <c r="AT611" i="2899"/>
  <c r="AU605" i="2899"/>
  <c r="AT605" i="2899"/>
  <c r="AU599" i="2899"/>
  <c r="AT599" i="2899"/>
  <c r="AU593" i="2899"/>
  <c r="AT593" i="2899"/>
  <c r="AU587" i="2899"/>
  <c r="AT587" i="2899"/>
  <c r="AU581" i="2899"/>
  <c r="AT581" i="2899"/>
  <c r="AT575" i="2899"/>
  <c r="AU575" i="2899"/>
  <c r="AU569" i="2899"/>
  <c r="AT569" i="2899"/>
  <c r="AU563" i="2899"/>
  <c r="AT563" i="2899"/>
  <c r="AU557" i="2899"/>
  <c r="AT557" i="2899"/>
  <c r="AU551" i="2899"/>
  <c r="AT551" i="2899"/>
  <c r="AU545" i="2899"/>
  <c r="AT545" i="2899"/>
  <c r="AU539" i="2899"/>
  <c r="AT539" i="2899"/>
  <c r="AT533" i="2899"/>
  <c r="AU533" i="2899"/>
  <c r="AU527" i="2899"/>
  <c r="AT527" i="2899"/>
  <c r="AU521" i="2899"/>
  <c r="AT521" i="2899"/>
  <c r="AU515" i="2899"/>
  <c r="AT515" i="2899"/>
  <c r="AU509" i="2899"/>
  <c r="AT509" i="2899"/>
  <c r="AU503" i="2899"/>
  <c r="AT503" i="2899"/>
  <c r="AU497" i="2899"/>
  <c r="AT497" i="2899"/>
  <c r="AU491" i="2899"/>
  <c r="AT491" i="2899"/>
  <c r="AU485" i="2899"/>
  <c r="AT485" i="2899"/>
  <c r="AU479" i="2899"/>
  <c r="AT479" i="2899"/>
  <c r="AU473" i="2899"/>
  <c r="AT473" i="2899"/>
  <c r="AU467" i="2899"/>
  <c r="AT467" i="2899"/>
  <c r="AU461" i="2899"/>
  <c r="AT461" i="2899"/>
  <c r="AU455" i="2899"/>
  <c r="AT455" i="2899"/>
  <c r="AU449" i="2899"/>
  <c r="AT449" i="2899"/>
  <c r="AU443" i="2899"/>
  <c r="AT443" i="2899"/>
  <c r="AT437" i="2899"/>
  <c r="AU437" i="2899"/>
  <c r="AU431" i="2899"/>
  <c r="AT431" i="2899"/>
  <c r="AU425" i="2899"/>
  <c r="AT425" i="2899"/>
  <c r="AU419" i="2899"/>
  <c r="AT419" i="2899"/>
  <c r="AU413" i="2899"/>
  <c r="AT413" i="2899"/>
  <c r="AU407" i="2899"/>
  <c r="AT407" i="2899"/>
  <c r="AU401" i="2899"/>
  <c r="AT401" i="2899"/>
  <c r="AU395" i="2899"/>
  <c r="AT395" i="2899"/>
  <c r="AU389" i="2899"/>
  <c r="AT389" i="2899"/>
  <c r="AU383" i="2899"/>
  <c r="AT383" i="2899"/>
  <c r="AU377" i="2899"/>
  <c r="AT377" i="2899"/>
  <c r="AU371" i="2899"/>
  <c r="AT371" i="2899"/>
  <c r="AU365" i="2899"/>
  <c r="AT365" i="2899"/>
  <c r="AU359" i="2899"/>
  <c r="AT359" i="2899"/>
  <c r="AU353" i="2899"/>
  <c r="AT353" i="2899"/>
  <c r="AU347" i="2899"/>
  <c r="AT347" i="2899"/>
  <c r="AU341" i="2899"/>
  <c r="AT341" i="2899"/>
  <c r="AU335" i="2899"/>
  <c r="AT335" i="2899"/>
  <c r="AU329" i="2899"/>
  <c r="AT329" i="2899"/>
  <c r="AU323" i="2899"/>
  <c r="AT323" i="2899"/>
  <c r="AU317" i="2899"/>
  <c r="AT317" i="2899"/>
  <c r="AU311" i="2899"/>
  <c r="AT311" i="2899"/>
  <c r="AU305" i="2899"/>
  <c r="AT305" i="2899"/>
  <c r="AU299" i="2899"/>
  <c r="AT299" i="2899"/>
  <c r="AU293" i="2899"/>
  <c r="AT293" i="2899"/>
  <c r="AU287" i="2899"/>
  <c r="AT287" i="2899"/>
  <c r="AU281" i="2899"/>
  <c r="AT281" i="2899"/>
  <c r="AU275" i="2899"/>
  <c r="AT275" i="2899"/>
  <c r="AU269" i="2899"/>
  <c r="AT269" i="2899"/>
  <c r="AU263" i="2899"/>
  <c r="AT263" i="2899"/>
  <c r="AU257" i="2899"/>
  <c r="AT257" i="2899"/>
  <c r="AU251" i="2899"/>
  <c r="AT251" i="2899"/>
  <c r="AU245" i="2899"/>
  <c r="AT245" i="2899"/>
  <c r="AU239" i="2899"/>
  <c r="AT239" i="2899"/>
  <c r="AU233" i="2899"/>
  <c r="AT233" i="2899"/>
  <c r="AU227" i="2899"/>
  <c r="AT227" i="2899"/>
  <c r="AU221" i="2899"/>
  <c r="AT221" i="2899"/>
  <c r="AU215" i="2899"/>
  <c r="AT215" i="2899"/>
  <c r="AU209" i="2899"/>
  <c r="AT209" i="2899"/>
  <c r="AU203" i="2899"/>
  <c r="AT203" i="2899"/>
  <c r="AU197" i="2899"/>
  <c r="AT197" i="2899"/>
  <c r="AU191" i="2899"/>
  <c r="AT191" i="2899"/>
  <c r="AU185" i="2899"/>
  <c r="AT185" i="2899"/>
  <c r="AU179" i="2899"/>
  <c r="AT179" i="2899"/>
  <c r="AU173" i="2899"/>
  <c r="AT173" i="2899"/>
  <c r="AU167" i="2899"/>
  <c r="AT167" i="2899"/>
  <c r="AU161" i="2899"/>
  <c r="AT161" i="2899"/>
  <c r="AU155" i="2899"/>
  <c r="AT155" i="2899"/>
  <c r="AU149" i="2899"/>
  <c r="AT149" i="2899"/>
  <c r="AU143" i="2899"/>
  <c r="AT143" i="2899"/>
  <c r="AU137" i="2899"/>
  <c r="AT137" i="2899"/>
  <c r="AU131" i="2899"/>
  <c r="AT131" i="2899"/>
  <c r="AU125" i="2899"/>
  <c r="AT125" i="2899"/>
  <c r="AU119" i="2899"/>
  <c r="AT119" i="2899"/>
  <c r="AU113" i="2899"/>
  <c r="AT113" i="2899"/>
  <c r="AU107" i="2899"/>
  <c r="AT107" i="2899"/>
  <c r="AU101" i="2899"/>
  <c r="AT101" i="2899"/>
  <c r="AU95" i="2899"/>
  <c r="AT95" i="2899"/>
  <c r="AU89" i="2899"/>
  <c r="AT89" i="2899"/>
  <c r="AU83" i="2899"/>
  <c r="AT83" i="2899"/>
  <c r="AU77" i="2899"/>
  <c r="AT77" i="2899"/>
  <c r="AU71" i="2899"/>
  <c r="AT71" i="2899"/>
  <c r="AU65" i="2899"/>
  <c r="AT65" i="2899"/>
  <c r="AU59" i="2899"/>
  <c r="AT59" i="2899"/>
  <c r="AU53" i="2899"/>
  <c r="AT53" i="2899"/>
  <c r="AU47" i="2899"/>
  <c r="AT47" i="2899"/>
  <c r="AU41" i="2899"/>
  <c r="AT41" i="2899"/>
  <c r="AU35" i="2899"/>
  <c r="AT35" i="2899"/>
  <c r="AU29" i="2899"/>
  <c r="AT29" i="2899"/>
  <c r="AU23" i="2899"/>
  <c r="AT23" i="2899"/>
  <c r="AU17" i="2899"/>
  <c r="AT17" i="2899"/>
  <c r="AU11" i="2899"/>
  <c r="AT11" i="2899"/>
  <c r="AU856" i="2899"/>
  <c r="AT856" i="2899"/>
  <c r="AT850" i="2899"/>
  <c r="AU850" i="2899"/>
  <c r="AT844" i="2899"/>
  <c r="AU844" i="2899"/>
  <c r="AU838" i="2899"/>
  <c r="AT838" i="2899"/>
  <c r="AU832" i="2899"/>
  <c r="AT832" i="2899"/>
  <c r="AU826" i="2899"/>
  <c r="AT826" i="2899"/>
  <c r="AT820" i="2899"/>
  <c r="AU820" i="2899"/>
  <c r="AU814" i="2899"/>
  <c r="AT814" i="2899"/>
  <c r="AT808" i="2899"/>
  <c r="AU808" i="2899"/>
  <c r="AU802" i="2899"/>
  <c r="AT802" i="2899"/>
  <c r="AU796" i="2899"/>
  <c r="AT796" i="2899"/>
  <c r="AU790" i="2899"/>
  <c r="AT790" i="2899"/>
  <c r="AT784" i="2899"/>
  <c r="AU784" i="2899"/>
  <c r="AU778" i="2899"/>
  <c r="AT778" i="2899"/>
  <c r="AU772" i="2899"/>
  <c r="AT772" i="2899"/>
  <c r="AU766" i="2899"/>
  <c r="AT766" i="2899"/>
  <c r="AU760" i="2899"/>
  <c r="AT760" i="2899"/>
  <c r="AU754" i="2899"/>
  <c r="AT754" i="2899"/>
  <c r="AT748" i="2899"/>
  <c r="AU748" i="2899"/>
  <c r="AU742" i="2899"/>
  <c r="AT742" i="2899"/>
  <c r="AU736" i="2899"/>
  <c r="AT736" i="2899"/>
  <c r="AT730" i="2899"/>
  <c r="AU730" i="2899"/>
  <c r="AU724" i="2899"/>
  <c r="AT724" i="2899"/>
  <c r="AU718" i="2899"/>
  <c r="AT718" i="2899"/>
  <c r="AU712" i="2899"/>
  <c r="AT712" i="2899"/>
  <c r="AU706" i="2899"/>
  <c r="AT706" i="2899"/>
  <c r="AU700" i="2899"/>
  <c r="AT700" i="2899"/>
  <c r="AT694" i="2899"/>
  <c r="AU694" i="2899"/>
  <c r="AU688" i="2899"/>
  <c r="AT688" i="2899"/>
  <c r="AU682" i="2899"/>
  <c r="AT682" i="2899"/>
  <c r="AU676" i="2899"/>
  <c r="AT676" i="2899"/>
  <c r="AU670" i="2899"/>
  <c r="AT670" i="2899"/>
  <c r="AU664" i="2899"/>
  <c r="AT664" i="2899"/>
  <c r="AT658" i="2899"/>
  <c r="AU658" i="2899"/>
  <c r="AU652" i="2899"/>
  <c r="AT652" i="2899"/>
  <c r="AU646" i="2899"/>
  <c r="AT646" i="2899"/>
  <c r="AU640" i="2899"/>
  <c r="AT640" i="2899"/>
  <c r="AU634" i="2899"/>
  <c r="AT634" i="2899"/>
  <c r="AU628" i="2899"/>
  <c r="AT628" i="2899"/>
  <c r="AT622" i="2899"/>
  <c r="AU622" i="2899"/>
  <c r="AU616" i="2899"/>
  <c r="AT616" i="2899"/>
  <c r="AU610" i="2899"/>
  <c r="AT610" i="2899"/>
  <c r="AT604" i="2899"/>
  <c r="AU604" i="2899"/>
  <c r="AU598" i="2899"/>
  <c r="AT598" i="2899"/>
  <c r="AU592" i="2899"/>
  <c r="AT592" i="2899"/>
  <c r="AU586" i="2899"/>
  <c r="AT586" i="2899"/>
  <c r="AU580" i="2899"/>
  <c r="AT580" i="2899"/>
  <c r="AU574" i="2899"/>
  <c r="AT574" i="2899"/>
  <c r="AU568" i="2899"/>
  <c r="AT568" i="2899"/>
  <c r="AU562" i="2899"/>
  <c r="AT562" i="2899"/>
  <c r="AU556" i="2899"/>
  <c r="AT556" i="2899"/>
  <c r="AU550" i="2899"/>
  <c r="AT550" i="2899"/>
  <c r="AU544" i="2899"/>
  <c r="AT544" i="2899"/>
  <c r="AU538" i="2899"/>
  <c r="AT538" i="2899"/>
  <c r="AT532" i="2899"/>
  <c r="AU532" i="2899"/>
  <c r="AU526" i="2899"/>
  <c r="AT526" i="2899"/>
  <c r="AU520" i="2899"/>
  <c r="AT520" i="2899"/>
  <c r="AU514" i="2899"/>
  <c r="AT514" i="2899"/>
  <c r="AU508" i="2899"/>
  <c r="AT508" i="2899"/>
  <c r="AU502" i="2899"/>
  <c r="AT502" i="2899"/>
  <c r="AU496" i="2899"/>
  <c r="AT496" i="2899"/>
  <c r="AU490" i="2899"/>
  <c r="AT490" i="2899"/>
  <c r="AU484" i="2899"/>
  <c r="AT484" i="2899"/>
  <c r="AU478" i="2899"/>
  <c r="AT478" i="2899"/>
  <c r="AU472" i="2899"/>
  <c r="AT472" i="2899"/>
  <c r="AU466" i="2899"/>
  <c r="AT466" i="2899"/>
  <c r="AU460" i="2899"/>
  <c r="AT460" i="2899"/>
  <c r="AU454" i="2899"/>
  <c r="AT454" i="2899"/>
  <c r="AU448" i="2899"/>
  <c r="AT448" i="2899"/>
  <c r="AU442" i="2899"/>
  <c r="AT442" i="2899"/>
  <c r="AU436" i="2899"/>
  <c r="AT436" i="2899"/>
  <c r="AU430" i="2899"/>
  <c r="AT430" i="2899"/>
  <c r="AU424" i="2899"/>
  <c r="AT424" i="2899"/>
  <c r="AU418" i="2899"/>
  <c r="AT418" i="2899"/>
  <c r="AT412" i="2899"/>
  <c r="AU412" i="2899"/>
  <c r="AU406" i="2899"/>
  <c r="AT406" i="2899"/>
  <c r="AU400" i="2899"/>
  <c r="AT400" i="2899"/>
  <c r="AT394" i="2899"/>
  <c r="AU394" i="2899"/>
  <c r="AU388" i="2899"/>
  <c r="AT388" i="2899"/>
  <c r="AU382" i="2899"/>
  <c r="AT382" i="2899"/>
  <c r="AU376" i="2899"/>
  <c r="AT376" i="2899"/>
  <c r="AU370" i="2899"/>
  <c r="AT370" i="2899"/>
  <c r="AU364" i="2899"/>
  <c r="AT364" i="2899"/>
  <c r="AU358" i="2899"/>
  <c r="AT358" i="2899"/>
  <c r="AU352" i="2899"/>
  <c r="AT352" i="2899"/>
  <c r="AU346" i="2899"/>
  <c r="AT346" i="2899"/>
  <c r="AU340" i="2899"/>
  <c r="AT340" i="2899"/>
  <c r="AU334" i="2899"/>
  <c r="AT334" i="2899"/>
  <c r="AU328" i="2899"/>
  <c r="AT328" i="2899"/>
  <c r="AU322" i="2899"/>
  <c r="AT322" i="2899"/>
  <c r="AU316" i="2899"/>
  <c r="AT316" i="2899"/>
  <c r="AU310" i="2899"/>
  <c r="AT310" i="2899"/>
  <c r="AU304" i="2899"/>
  <c r="AT304" i="2899"/>
  <c r="AU298" i="2899"/>
  <c r="AT298" i="2899"/>
  <c r="AU292" i="2899"/>
  <c r="AT292" i="2899"/>
  <c r="AU286" i="2899"/>
  <c r="AT286" i="2899"/>
  <c r="AU280" i="2899"/>
  <c r="AT280" i="2899"/>
  <c r="AT274" i="2899"/>
  <c r="AU274" i="2899"/>
  <c r="AU268" i="2899"/>
  <c r="AT268" i="2899"/>
  <c r="AU262" i="2899"/>
  <c r="AT262" i="2899"/>
  <c r="AU256" i="2899"/>
  <c r="AT256" i="2899"/>
  <c r="AU250" i="2899"/>
  <c r="AT250" i="2899"/>
  <c r="AU244" i="2899"/>
  <c r="AT244" i="2899"/>
  <c r="AU238" i="2899"/>
  <c r="AT238" i="2899"/>
  <c r="AU232" i="2899"/>
  <c r="AT232" i="2899"/>
  <c r="AU226" i="2899"/>
  <c r="AT226" i="2899"/>
  <c r="AU220" i="2899"/>
  <c r="AT220" i="2899"/>
  <c r="AU214" i="2899"/>
  <c r="AT214" i="2899"/>
  <c r="AU208" i="2899"/>
  <c r="AT208" i="2899"/>
  <c r="AU202" i="2899"/>
  <c r="AT202" i="2899"/>
  <c r="AU196" i="2899"/>
  <c r="AT196" i="2899"/>
  <c r="AU190" i="2899"/>
  <c r="AT190" i="2899"/>
  <c r="AU184" i="2899"/>
  <c r="AT184" i="2899"/>
  <c r="AU178" i="2899"/>
  <c r="AT178" i="2899"/>
  <c r="AU172" i="2899"/>
  <c r="AT172" i="2899"/>
  <c r="AU166" i="2899"/>
  <c r="AT166" i="2899"/>
  <c r="AU160" i="2899"/>
  <c r="AT160" i="2899"/>
  <c r="AU154" i="2899"/>
  <c r="AT154" i="2899"/>
  <c r="AU148" i="2899"/>
  <c r="AT148" i="2899"/>
  <c r="AU142" i="2899"/>
  <c r="AT142" i="2899"/>
  <c r="AU136" i="2899"/>
  <c r="AT136" i="2899"/>
  <c r="AU130" i="2899"/>
  <c r="AT130" i="2899"/>
  <c r="AU124" i="2899"/>
  <c r="AT124" i="2899"/>
  <c r="AU118" i="2899"/>
  <c r="AT118" i="2899"/>
  <c r="AU112" i="2899"/>
  <c r="AT112" i="2899"/>
  <c r="AE114" i="2899"/>
  <c r="AE96" i="2899"/>
  <c r="AE18" i="2899"/>
  <c r="AU106" i="2899"/>
  <c r="AT106" i="2899"/>
  <c r="AU100" i="2899"/>
  <c r="AT100" i="2899"/>
  <c r="AU94" i="2899"/>
  <c r="AT94" i="2899"/>
  <c r="AU88" i="2899"/>
  <c r="AT88" i="2899"/>
  <c r="AU82" i="2899"/>
  <c r="AT82" i="2899"/>
  <c r="AU76" i="2899"/>
  <c r="AT76" i="2899"/>
  <c r="AU70" i="2899"/>
  <c r="AT70" i="2899"/>
  <c r="AU64" i="2899"/>
  <c r="AT64" i="2899"/>
  <c r="AU58" i="2899"/>
  <c r="AT58" i="2899"/>
  <c r="AU52" i="2899"/>
  <c r="AT52" i="2899"/>
  <c r="AU46" i="2899"/>
  <c r="AT46" i="2899"/>
  <c r="AU40" i="2899"/>
  <c r="AT40" i="2899"/>
  <c r="AU34" i="2899"/>
  <c r="AT34" i="2899"/>
  <c r="AU28" i="2899"/>
  <c r="AT28" i="2899"/>
  <c r="AU22" i="2899"/>
  <c r="AT22" i="2899"/>
  <c r="AU16" i="2899"/>
  <c r="AT16" i="2899"/>
  <c r="AU10" i="2899"/>
  <c r="AT10" i="2899"/>
  <c r="AE113" i="2899"/>
  <c r="AE77" i="2899"/>
  <c r="AE101" i="2899"/>
  <c r="AE65" i="2899"/>
  <c r="AE47" i="2899"/>
  <c r="AE35" i="2899"/>
  <c r="AE83" i="2899"/>
  <c r="AE95" i="2899"/>
  <c r="AE59" i="2899"/>
  <c r="AE23" i="2899"/>
  <c r="AE107" i="2899"/>
  <c r="AD102" i="2899"/>
  <c r="AE102" i="2899" s="1"/>
  <c r="AD66" i="2899"/>
  <c r="AE66" i="2899" s="1"/>
  <c r="AD60" i="2899"/>
  <c r="AE60" i="2899" s="1"/>
  <c r="AD30" i="2899"/>
  <c r="AE30" i="2899" s="1"/>
  <c r="AD24" i="2899"/>
  <c r="AE24" i="2899" s="1"/>
  <c r="AE89" i="2899"/>
  <c r="AE71" i="2899"/>
  <c r="AE41" i="2899"/>
  <c r="AE29" i="2899"/>
  <c r="AE11" i="2899"/>
  <c r="AD115" i="2899"/>
  <c r="AE115" i="2899" s="1"/>
  <c r="AD109" i="2899"/>
  <c r="AE109" i="2899" s="1"/>
  <c r="AD103" i="2899"/>
  <c r="AE103" i="2899" s="1"/>
  <c r="AD97" i="2899"/>
  <c r="AE97" i="2899" s="1"/>
  <c r="AD91" i="2899"/>
  <c r="AE91" i="2899" s="1"/>
  <c r="AD85" i="2899"/>
  <c r="AE85" i="2899" s="1"/>
  <c r="AD79" i="2899"/>
  <c r="AE79" i="2899" s="1"/>
  <c r="AD73" i="2899"/>
  <c r="AE73" i="2899" s="1"/>
  <c r="AD67" i="2899"/>
  <c r="AE67" i="2899" s="1"/>
  <c r="AD61" i="2899"/>
  <c r="AE61" i="2899" s="1"/>
  <c r="AD55" i="2899"/>
  <c r="AE55" i="2899" s="1"/>
  <c r="AD49" i="2899"/>
  <c r="AE49" i="2899" s="1"/>
  <c r="AD43" i="2899"/>
  <c r="AE43" i="2899" s="1"/>
  <c r="AD37" i="2899"/>
  <c r="AE37" i="2899" s="1"/>
  <c r="AD31" i="2899"/>
  <c r="AE31" i="2899" s="1"/>
  <c r="AD25" i="2899"/>
  <c r="AE25" i="2899" s="1"/>
  <c r="AD19" i="2899"/>
  <c r="AE19" i="2899" s="1"/>
  <c r="AD13" i="2899"/>
  <c r="AE13" i="2899" s="1"/>
  <c r="AD7" i="2899"/>
  <c r="AE7" i="2899" s="1"/>
  <c r="AE53" i="2899"/>
  <c r="AE17" i="2899"/>
  <c r="B7" i="2038"/>
  <c r="B7" i="1825"/>
  <c r="C7" i="189"/>
  <c r="G6" i="189"/>
  <c r="F6" i="189"/>
  <c r="C6" i="189"/>
  <c r="E7" i="189"/>
  <c r="AF110" i="2890" l="1"/>
  <c r="AF62" i="2890"/>
  <c r="AF26" i="2890"/>
  <c r="AF36" i="2890"/>
  <c r="AF66" i="2890"/>
  <c r="AF96" i="2890"/>
  <c r="AI36" i="2890"/>
  <c r="AI66" i="2890"/>
  <c r="AI96" i="2890"/>
  <c r="AJ36" i="2890"/>
  <c r="AL36" i="2890" s="1"/>
  <c r="AK66" i="2890"/>
  <c r="AK96" i="2890"/>
  <c r="AF42" i="2890"/>
  <c r="AF72" i="2890"/>
  <c r="AF102" i="2890"/>
  <c r="AI72" i="2890"/>
  <c r="AJ72" i="2890"/>
  <c r="AL72" i="2890" s="1"/>
  <c r="AJ110" i="2890"/>
  <c r="AL110" i="2890" s="1"/>
  <c r="AK62" i="2890"/>
  <c r="AF78" i="2890"/>
  <c r="AK17" i="2899"/>
  <c r="AI17" i="2899"/>
  <c r="AJ17" i="2899"/>
  <c r="AL17" i="2899" s="1"/>
  <c r="AF17" i="2899"/>
  <c r="AJ96" i="2899"/>
  <c r="AL96" i="2899" s="1"/>
  <c r="AK96" i="2899"/>
  <c r="AI96" i="2899"/>
  <c r="AF96" i="2899"/>
  <c r="AK107" i="2899"/>
  <c r="AJ107" i="2899"/>
  <c r="AL107" i="2899" s="1"/>
  <c r="AI107" i="2899"/>
  <c r="AF107" i="2899"/>
  <c r="AI36" i="2899"/>
  <c r="AK36" i="2899"/>
  <c r="AJ36" i="2899"/>
  <c r="AL36" i="2899" s="1"/>
  <c r="AF36" i="2899"/>
  <c r="AI15" i="2899"/>
  <c r="AK15" i="2899"/>
  <c r="AF15" i="2899"/>
  <c r="AJ15" i="2899"/>
  <c r="AL15" i="2899" s="1"/>
  <c r="AI51" i="2899"/>
  <c r="AK51" i="2899"/>
  <c r="AF51" i="2899"/>
  <c r="AJ51" i="2899"/>
  <c r="AL51" i="2899" s="1"/>
  <c r="AI87" i="2899"/>
  <c r="AK87" i="2899"/>
  <c r="AF87" i="2899"/>
  <c r="AJ87" i="2899"/>
  <c r="AL87" i="2899" s="1"/>
  <c r="AJ34" i="2899"/>
  <c r="AL34" i="2899" s="1"/>
  <c r="AI34" i="2899"/>
  <c r="AK34" i="2899"/>
  <c r="AF34" i="2899"/>
  <c r="AK70" i="2899"/>
  <c r="AJ70" i="2899"/>
  <c r="AL70" i="2899" s="1"/>
  <c r="AI70" i="2899"/>
  <c r="AF70" i="2899"/>
  <c r="AJ106" i="2899"/>
  <c r="AL106" i="2899" s="1"/>
  <c r="AI106" i="2899"/>
  <c r="AK106" i="2899"/>
  <c r="AF106" i="2899"/>
  <c r="AK37" i="2896"/>
  <c r="AI37" i="2896"/>
  <c r="AF37" i="2896"/>
  <c r="AJ37" i="2896"/>
  <c r="AL37" i="2896" s="1"/>
  <c r="AI44" i="2896"/>
  <c r="AF44" i="2896"/>
  <c r="AK44" i="2896"/>
  <c r="AJ44" i="2896"/>
  <c r="AL44" i="2896" s="1"/>
  <c r="AF90" i="2896"/>
  <c r="AJ90" i="2896"/>
  <c r="AL90" i="2896" s="1"/>
  <c r="AI90" i="2896"/>
  <c r="AK90" i="2896"/>
  <c r="AK103" i="2896"/>
  <c r="AI103" i="2896"/>
  <c r="AJ103" i="2896"/>
  <c r="AL103" i="2896" s="1"/>
  <c r="AF103" i="2896"/>
  <c r="AJ63" i="2896"/>
  <c r="AL63" i="2896" s="1"/>
  <c r="AI63" i="2896"/>
  <c r="AF63" i="2896"/>
  <c r="AK63" i="2896"/>
  <c r="AK14" i="2896"/>
  <c r="AI14" i="2896"/>
  <c r="AJ14" i="2896"/>
  <c r="AL14" i="2896" s="1"/>
  <c r="AF14" i="2896"/>
  <c r="AI41" i="2896"/>
  <c r="AF41" i="2896"/>
  <c r="AJ41" i="2896"/>
  <c r="AL41" i="2896" s="1"/>
  <c r="AK41" i="2896"/>
  <c r="AI77" i="2896"/>
  <c r="AF77" i="2896"/>
  <c r="AJ77" i="2896"/>
  <c r="AL77" i="2896" s="1"/>
  <c r="AK77" i="2896"/>
  <c r="AI113" i="2896"/>
  <c r="AF113" i="2896"/>
  <c r="AJ113" i="2896"/>
  <c r="AL113" i="2896" s="1"/>
  <c r="AK113" i="2896"/>
  <c r="AF54" i="2896"/>
  <c r="AJ54" i="2896"/>
  <c r="AL54" i="2896" s="1"/>
  <c r="AK54" i="2896"/>
  <c r="AI54" i="2896"/>
  <c r="AK96" i="2896"/>
  <c r="AI96" i="2896"/>
  <c r="AJ96" i="2896"/>
  <c r="AL96" i="2896" s="1"/>
  <c r="AF96" i="2896"/>
  <c r="AK55" i="2896"/>
  <c r="AJ55" i="2896"/>
  <c r="AL55" i="2896" s="1"/>
  <c r="AF55" i="2896"/>
  <c r="AI55" i="2896"/>
  <c r="AJ15" i="2896"/>
  <c r="AL15" i="2896" s="1"/>
  <c r="AI15" i="2896"/>
  <c r="AF15" i="2896"/>
  <c r="AK15" i="2896"/>
  <c r="AJ87" i="2896"/>
  <c r="AL87" i="2896" s="1"/>
  <c r="AI87" i="2896"/>
  <c r="AF87" i="2896"/>
  <c r="AK87" i="2896"/>
  <c r="AF68" i="2896"/>
  <c r="AK68" i="2896"/>
  <c r="AJ68" i="2896"/>
  <c r="AL68" i="2896" s="1"/>
  <c r="AI68" i="2896"/>
  <c r="AI22" i="2896"/>
  <c r="AF22" i="2896"/>
  <c r="AK22" i="2896"/>
  <c r="AJ22" i="2896"/>
  <c r="AL22" i="2896" s="1"/>
  <c r="AI58" i="2896"/>
  <c r="AF58" i="2896"/>
  <c r="AK58" i="2896"/>
  <c r="AJ58" i="2896"/>
  <c r="AL58" i="2896" s="1"/>
  <c r="AI94" i="2896"/>
  <c r="AF94" i="2896"/>
  <c r="AK94" i="2896"/>
  <c r="AJ94" i="2896"/>
  <c r="AL94" i="2896" s="1"/>
  <c r="AF15" i="2893"/>
  <c r="AK15" i="2893"/>
  <c r="AI15" i="2893"/>
  <c r="AJ15" i="2893"/>
  <c r="AL15" i="2893" s="1"/>
  <c r="AK51" i="2893"/>
  <c r="AF51" i="2893"/>
  <c r="AI51" i="2893"/>
  <c r="AJ51" i="2893"/>
  <c r="AL51" i="2893" s="1"/>
  <c r="AK87" i="2893"/>
  <c r="AF87" i="2893"/>
  <c r="AI87" i="2893"/>
  <c r="AJ87" i="2893"/>
  <c r="AL87" i="2893" s="1"/>
  <c r="AJ11" i="2893"/>
  <c r="AL11" i="2893" s="1"/>
  <c r="AF11" i="2893"/>
  <c r="AK11" i="2893"/>
  <c r="AI11" i="2893"/>
  <c r="AJ47" i="2893"/>
  <c r="AL47" i="2893" s="1"/>
  <c r="AF47" i="2893"/>
  <c r="AK47" i="2893"/>
  <c r="AI47" i="2893"/>
  <c r="AJ83" i="2893"/>
  <c r="AL83" i="2893" s="1"/>
  <c r="AF83" i="2893"/>
  <c r="AK83" i="2893"/>
  <c r="AI83" i="2893"/>
  <c r="AK24" i="2893"/>
  <c r="AJ24" i="2893"/>
  <c r="AL24" i="2893" s="1"/>
  <c r="AF24" i="2893"/>
  <c r="AI24" i="2893"/>
  <c r="AK60" i="2893"/>
  <c r="AJ60" i="2893"/>
  <c r="AL60" i="2893" s="1"/>
  <c r="AI60" i="2893"/>
  <c r="AF60" i="2893"/>
  <c r="AK96" i="2893"/>
  <c r="AJ96" i="2893"/>
  <c r="AL96" i="2893" s="1"/>
  <c r="AI96" i="2893"/>
  <c r="AF96" i="2893"/>
  <c r="AJ25" i="2893"/>
  <c r="AL25" i="2893" s="1"/>
  <c r="AF25" i="2893"/>
  <c r="AK25" i="2893"/>
  <c r="AI25" i="2893"/>
  <c r="AF61" i="2893"/>
  <c r="AJ61" i="2893"/>
  <c r="AL61" i="2893" s="1"/>
  <c r="AK61" i="2893"/>
  <c r="AI61" i="2893"/>
  <c r="AF97" i="2893"/>
  <c r="AJ97" i="2893"/>
  <c r="AL97" i="2893" s="1"/>
  <c r="AK97" i="2893"/>
  <c r="AI97" i="2893"/>
  <c r="AJ8" i="2893"/>
  <c r="AL8" i="2893" s="1"/>
  <c r="AF8" i="2893"/>
  <c r="AK8" i="2893"/>
  <c r="AI8" i="2893"/>
  <c r="AJ44" i="2893"/>
  <c r="AL44" i="2893" s="1"/>
  <c r="AF44" i="2893"/>
  <c r="AK44" i="2893"/>
  <c r="AI44" i="2893"/>
  <c r="AJ80" i="2893"/>
  <c r="AL80" i="2893" s="1"/>
  <c r="AF80" i="2893"/>
  <c r="AK80" i="2893"/>
  <c r="AI80" i="2893"/>
  <c r="AJ116" i="2893"/>
  <c r="AL116" i="2893" s="1"/>
  <c r="AF116" i="2893"/>
  <c r="AK116" i="2893"/>
  <c r="AI116" i="2893"/>
  <c r="AI40" i="2893"/>
  <c r="AF40" i="2893"/>
  <c r="AJ40" i="2893"/>
  <c r="AL40" i="2893" s="1"/>
  <c r="AK40" i="2893"/>
  <c r="AI76" i="2893"/>
  <c r="AJ76" i="2893"/>
  <c r="AL76" i="2893" s="1"/>
  <c r="AF76" i="2893"/>
  <c r="AK76" i="2893"/>
  <c r="AI112" i="2893"/>
  <c r="AJ112" i="2893"/>
  <c r="AL112" i="2893" s="1"/>
  <c r="AF112" i="2893"/>
  <c r="AK112" i="2893"/>
  <c r="AJ9" i="2890"/>
  <c r="AL9" i="2890" s="1"/>
  <c r="AK9" i="2890"/>
  <c r="AI9" i="2890"/>
  <c r="AF9" i="2890"/>
  <c r="AJ40" i="2890"/>
  <c r="AL40" i="2890" s="1"/>
  <c r="AI40" i="2890"/>
  <c r="AF40" i="2890"/>
  <c r="AK40" i="2890"/>
  <c r="AI76" i="2890"/>
  <c r="AF76" i="2890"/>
  <c r="AK76" i="2890"/>
  <c r="AJ76" i="2890"/>
  <c r="AL76" i="2890" s="1"/>
  <c r="AI112" i="2890"/>
  <c r="AF112" i="2890"/>
  <c r="AK112" i="2890"/>
  <c r="AJ112" i="2890"/>
  <c r="AL112" i="2890" s="1"/>
  <c r="AK14" i="2890"/>
  <c r="AI14" i="2890"/>
  <c r="AF14" i="2890"/>
  <c r="AJ14" i="2890"/>
  <c r="AL14" i="2890" s="1"/>
  <c r="AK87" i="2890"/>
  <c r="AI87" i="2890"/>
  <c r="AF87" i="2890"/>
  <c r="AJ87" i="2890"/>
  <c r="AL87" i="2890" s="1"/>
  <c r="AK29" i="2890"/>
  <c r="AJ29" i="2890"/>
  <c r="AL29" i="2890" s="1"/>
  <c r="AI29" i="2890"/>
  <c r="AF29" i="2890"/>
  <c r="AJ65" i="2890"/>
  <c r="AL65" i="2890" s="1"/>
  <c r="AK65" i="2890"/>
  <c r="AI65" i="2890"/>
  <c r="AF65" i="2890"/>
  <c r="AJ101" i="2890"/>
  <c r="AL101" i="2890" s="1"/>
  <c r="AK101" i="2890"/>
  <c r="AI101" i="2890"/>
  <c r="AF101" i="2890"/>
  <c r="AI56" i="2890"/>
  <c r="AF56" i="2890"/>
  <c r="AJ56" i="2890"/>
  <c r="AL56" i="2890" s="1"/>
  <c r="AK56" i="2890"/>
  <c r="AK7" i="2890"/>
  <c r="AI7" i="2890"/>
  <c r="AF7" i="2890"/>
  <c r="AJ7" i="2890"/>
  <c r="AL7" i="2890" s="1"/>
  <c r="AK43" i="2890"/>
  <c r="AI43" i="2890"/>
  <c r="AF43" i="2890"/>
  <c r="AJ43" i="2890"/>
  <c r="AL43" i="2890" s="1"/>
  <c r="AK79" i="2890"/>
  <c r="AI79" i="2890"/>
  <c r="AF79" i="2890"/>
  <c r="AJ79" i="2890"/>
  <c r="AL79" i="2890" s="1"/>
  <c r="AK115" i="2890"/>
  <c r="AI115" i="2890"/>
  <c r="AF115" i="2890"/>
  <c r="AJ115" i="2890"/>
  <c r="AL115" i="2890" s="1"/>
  <c r="AJ33" i="2890"/>
  <c r="AL33" i="2890" s="1"/>
  <c r="AI33" i="2890"/>
  <c r="AF33" i="2890"/>
  <c r="AK33" i="2890"/>
  <c r="AI105" i="2890"/>
  <c r="AF105" i="2890"/>
  <c r="AK105" i="2890"/>
  <c r="AJ105" i="2890"/>
  <c r="AL105" i="2890" s="1"/>
  <c r="AG110" i="2890"/>
  <c r="AH110" i="2890"/>
  <c r="AG74" i="2890"/>
  <c r="AH74" i="2890"/>
  <c r="AG24" i="2890"/>
  <c r="AH24" i="2890"/>
  <c r="AG42" i="2890"/>
  <c r="AH42" i="2890"/>
  <c r="AG60" i="2890"/>
  <c r="AH60" i="2890"/>
  <c r="AG78" i="2890"/>
  <c r="AH78" i="2890"/>
  <c r="AG96" i="2890"/>
  <c r="AH96" i="2890"/>
  <c r="AK102" i="2899"/>
  <c r="AI102" i="2899"/>
  <c r="AJ102" i="2899"/>
  <c r="AL102" i="2899" s="1"/>
  <c r="AF102" i="2899"/>
  <c r="AJ73" i="2899"/>
  <c r="AL73" i="2899" s="1"/>
  <c r="AK73" i="2899"/>
  <c r="AI73" i="2899"/>
  <c r="AF73" i="2899"/>
  <c r="AK114" i="2899"/>
  <c r="AJ114" i="2899"/>
  <c r="AL114" i="2899" s="1"/>
  <c r="AI114" i="2899"/>
  <c r="AF114" i="2899"/>
  <c r="AF32" i="2899"/>
  <c r="AK32" i="2899"/>
  <c r="AJ32" i="2899"/>
  <c r="AL32" i="2899" s="1"/>
  <c r="AI32" i="2899"/>
  <c r="AF68" i="2899"/>
  <c r="AK68" i="2899"/>
  <c r="AJ68" i="2899"/>
  <c r="AL68" i="2899" s="1"/>
  <c r="AI68" i="2899"/>
  <c r="AJ43" i="2899"/>
  <c r="AL43" i="2899" s="1"/>
  <c r="AI43" i="2899"/>
  <c r="AK43" i="2899"/>
  <c r="AF43" i="2899"/>
  <c r="AK24" i="2899"/>
  <c r="AI24" i="2899"/>
  <c r="AJ24" i="2899"/>
  <c r="AL24" i="2899" s="1"/>
  <c r="AF24" i="2899"/>
  <c r="AK65" i="2899"/>
  <c r="AI65" i="2899"/>
  <c r="AJ65" i="2899"/>
  <c r="AL65" i="2899" s="1"/>
  <c r="AF65" i="2899"/>
  <c r="AK42" i="2899"/>
  <c r="AJ42" i="2899"/>
  <c r="AL42" i="2899" s="1"/>
  <c r="AI42" i="2899"/>
  <c r="AF42" i="2899"/>
  <c r="AI108" i="2899"/>
  <c r="AK108" i="2899"/>
  <c r="AJ108" i="2899"/>
  <c r="AL108" i="2899" s="1"/>
  <c r="AF108" i="2899"/>
  <c r="AK38" i="2899"/>
  <c r="AJ38" i="2899"/>
  <c r="AL38" i="2899" s="1"/>
  <c r="AI38" i="2899"/>
  <c r="AF38" i="2899"/>
  <c r="AK74" i="2899"/>
  <c r="AJ74" i="2899"/>
  <c r="AL74" i="2899" s="1"/>
  <c r="AI74" i="2899"/>
  <c r="AF74" i="2899"/>
  <c r="AK110" i="2899"/>
  <c r="AJ110" i="2899"/>
  <c r="AL110" i="2899" s="1"/>
  <c r="AI110" i="2899"/>
  <c r="AF110" i="2899"/>
  <c r="AI21" i="2899"/>
  <c r="AF21" i="2899"/>
  <c r="AJ21" i="2899"/>
  <c r="AL21" i="2899" s="1"/>
  <c r="AK21" i="2899"/>
  <c r="AI57" i="2899"/>
  <c r="AF57" i="2899"/>
  <c r="AJ57" i="2899"/>
  <c r="AL57" i="2899" s="1"/>
  <c r="AK57" i="2899"/>
  <c r="AI93" i="2899"/>
  <c r="AF93" i="2899"/>
  <c r="AJ93" i="2899"/>
  <c r="AL93" i="2899" s="1"/>
  <c r="AK93" i="2899"/>
  <c r="AJ40" i="2899"/>
  <c r="AL40" i="2899" s="1"/>
  <c r="AF40" i="2899"/>
  <c r="AI40" i="2899"/>
  <c r="AK40" i="2899"/>
  <c r="AJ76" i="2899"/>
  <c r="AL76" i="2899" s="1"/>
  <c r="AF76" i="2899"/>
  <c r="AI76" i="2899"/>
  <c r="AK76" i="2899"/>
  <c r="AJ112" i="2899"/>
  <c r="AL112" i="2899" s="1"/>
  <c r="AF112" i="2899"/>
  <c r="AI112" i="2899"/>
  <c r="AK112" i="2899"/>
  <c r="AK73" i="2896"/>
  <c r="AI73" i="2896"/>
  <c r="AF73" i="2896"/>
  <c r="AJ73" i="2896"/>
  <c r="AL73" i="2896" s="1"/>
  <c r="AK74" i="2896"/>
  <c r="AI74" i="2896"/>
  <c r="AJ74" i="2896"/>
  <c r="AL74" i="2896" s="1"/>
  <c r="AF74" i="2896"/>
  <c r="AK7" i="2896"/>
  <c r="AI7" i="2896"/>
  <c r="AJ7" i="2896"/>
  <c r="AL7" i="2896" s="1"/>
  <c r="AF7" i="2896"/>
  <c r="AK115" i="2896"/>
  <c r="AI115" i="2896"/>
  <c r="AJ115" i="2896"/>
  <c r="AL115" i="2896" s="1"/>
  <c r="AF115" i="2896"/>
  <c r="AJ69" i="2896"/>
  <c r="AL69" i="2896" s="1"/>
  <c r="AI69" i="2896"/>
  <c r="AF69" i="2896"/>
  <c r="AK69" i="2896"/>
  <c r="AK50" i="2896"/>
  <c r="AI50" i="2896"/>
  <c r="AJ50" i="2896"/>
  <c r="AL50" i="2896" s="1"/>
  <c r="AF50" i="2896"/>
  <c r="AI11" i="2896"/>
  <c r="AF11" i="2896"/>
  <c r="AK11" i="2896"/>
  <c r="AJ11" i="2896"/>
  <c r="AL11" i="2896" s="1"/>
  <c r="AI47" i="2896"/>
  <c r="AF47" i="2896"/>
  <c r="AK47" i="2896"/>
  <c r="AJ47" i="2896"/>
  <c r="AL47" i="2896" s="1"/>
  <c r="AI83" i="2896"/>
  <c r="AF83" i="2896"/>
  <c r="AJ83" i="2896"/>
  <c r="AL83" i="2896" s="1"/>
  <c r="AK83" i="2896"/>
  <c r="AK108" i="2896"/>
  <c r="AI108" i="2896"/>
  <c r="AF108" i="2896"/>
  <c r="AJ108" i="2896"/>
  <c r="AL108" i="2896" s="1"/>
  <c r="AK24" i="2896"/>
  <c r="AI24" i="2896"/>
  <c r="AJ24" i="2896"/>
  <c r="AL24" i="2896" s="1"/>
  <c r="AF24" i="2896"/>
  <c r="AK61" i="2896"/>
  <c r="AF61" i="2896"/>
  <c r="AJ61" i="2896"/>
  <c r="AL61" i="2896" s="1"/>
  <c r="AI61" i="2896"/>
  <c r="AJ39" i="2896"/>
  <c r="AL39" i="2896" s="1"/>
  <c r="AF39" i="2896"/>
  <c r="AK39" i="2896"/>
  <c r="AI39" i="2896"/>
  <c r="AJ111" i="2896"/>
  <c r="AL111" i="2896" s="1"/>
  <c r="AF111" i="2896"/>
  <c r="AK111" i="2896"/>
  <c r="AI111" i="2896"/>
  <c r="AJ20" i="2896"/>
  <c r="AL20" i="2896" s="1"/>
  <c r="AI20" i="2896"/>
  <c r="AF20" i="2896"/>
  <c r="AK20" i="2896"/>
  <c r="AJ92" i="2896"/>
  <c r="AL92" i="2896" s="1"/>
  <c r="AI92" i="2896"/>
  <c r="AK92" i="2896"/>
  <c r="AF92" i="2896"/>
  <c r="AJ28" i="2896"/>
  <c r="AL28" i="2896" s="1"/>
  <c r="AK28" i="2896"/>
  <c r="AI28" i="2896"/>
  <c r="AF28" i="2896"/>
  <c r="AJ64" i="2896"/>
  <c r="AL64" i="2896" s="1"/>
  <c r="AK64" i="2896"/>
  <c r="AI64" i="2896"/>
  <c r="AF64" i="2896"/>
  <c r="AJ100" i="2896"/>
  <c r="AL100" i="2896" s="1"/>
  <c r="AK100" i="2896"/>
  <c r="AI100" i="2896"/>
  <c r="AF100" i="2896"/>
  <c r="AF21" i="2893"/>
  <c r="AK21" i="2893"/>
  <c r="AI21" i="2893"/>
  <c r="AJ21" i="2893"/>
  <c r="AL21" i="2893" s="1"/>
  <c r="AK57" i="2893"/>
  <c r="AI57" i="2893"/>
  <c r="AF57" i="2893"/>
  <c r="AJ57" i="2893"/>
  <c r="AL57" i="2893" s="1"/>
  <c r="AK93" i="2893"/>
  <c r="AI93" i="2893"/>
  <c r="AF93" i="2893"/>
  <c r="AJ93" i="2893"/>
  <c r="AL93" i="2893" s="1"/>
  <c r="AJ17" i="2893"/>
  <c r="AL17" i="2893" s="1"/>
  <c r="AF17" i="2893"/>
  <c r="AK17" i="2893"/>
  <c r="AI17" i="2893"/>
  <c r="AJ53" i="2893"/>
  <c r="AL53" i="2893" s="1"/>
  <c r="AK53" i="2893"/>
  <c r="AI53" i="2893"/>
  <c r="AF53" i="2893"/>
  <c r="AJ89" i="2893"/>
  <c r="AL89" i="2893" s="1"/>
  <c r="AK89" i="2893"/>
  <c r="AI89" i="2893"/>
  <c r="AF89" i="2893"/>
  <c r="AK30" i="2893"/>
  <c r="AJ30" i="2893"/>
  <c r="AL30" i="2893" s="1"/>
  <c r="AF30" i="2893"/>
  <c r="AI30" i="2893"/>
  <c r="AK66" i="2893"/>
  <c r="AJ66" i="2893"/>
  <c r="AL66" i="2893" s="1"/>
  <c r="AI66" i="2893"/>
  <c r="AF66" i="2893"/>
  <c r="AK102" i="2893"/>
  <c r="AJ102" i="2893"/>
  <c r="AL102" i="2893" s="1"/>
  <c r="AI102" i="2893"/>
  <c r="AF102" i="2893"/>
  <c r="AJ31" i="2893"/>
  <c r="AL31" i="2893" s="1"/>
  <c r="AF31" i="2893"/>
  <c r="AK31" i="2893"/>
  <c r="AI31" i="2893"/>
  <c r="AF67" i="2893"/>
  <c r="AJ67" i="2893"/>
  <c r="AL67" i="2893" s="1"/>
  <c r="AK67" i="2893"/>
  <c r="AI67" i="2893"/>
  <c r="AF103" i="2893"/>
  <c r="AJ103" i="2893"/>
  <c r="AL103" i="2893" s="1"/>
  <c r="AK103" i="2893"/>
  <c r="AI103" i="2893"/>
  <c r="AJ14" i="2893"/>
  <c r="AL14" i="2893" s="1"/>
  <c r="AF14" i="2893"/>
  <c r="AK14" i="2893"/>
  <c r="AI14" i="2893"/>
  <c r="AJ50" i="2893"/>
  <c r="AL50" i="2893" s="1"/>
  <c r="AK50" i="2893"/>
  <c r="AF50" i="2893"/>
  <c r="AI50" i="2893"/>
  <c r="AJ86" i="2893"/>
  <c r="AL86" i="2893" s="1"/>
  <c r="AK86" i="2893"/>
  <c r="AF86" i="2893"/>
  <c r="AI86" i="2893"/>
  <c r="AI10" i="2893"/>
  <c r="AF10" i="2893"/>
  <c r="AJ10" i="2893"/>
  <c r="AL10" i="2893" s="1"/>
  <c r="AK10" i="2893"/>
  <c r="AI46" i="2893"/>
  <c r="AJ46" i="2893"/>
  <c r="AL46" i="2893" s="1"/>
  <c r="AF46" i="2893"/>
  <c r="AK46" i="2893"/>
  <c r="AI82" i="2893"/>
  <c r="AJ82" i="2893"/>
  <c r="AL82" i="2893" s="1"/>
  <c r="AF82" i="2893"/>
  <c r="AK82" i="2893"/>
  <c r="AI118" i="2893"/>
  <c r="AJ118" i="2893"/>
  <c r="AL118" i="2893" s="1"/>
  <c r="AF118" i="2893"/>
  <c r="AK118" i="2893"/>
  <c r="AJ10" i="2890"/>
  <c r="AL10" i="2890" s="1"/>
  <c r="AK10" i="2890"/>
  <c r="AI10" i="2890"/>
  <c r="AF10" i="2890"/>
  <c r="AJ46" i="2890"/>
  <c r="AL46" i="2890" s="1"/>
  <c r="AK46" i="2890"/>
  <c r="AI46" i="2890"/>
  <c r="AF46" i="2890"/>
  <c r="AK82" i="2890"/>
  <c r="AI82" i="2890"/>
  <c r="AF82" i="2890"/>
  <c r="AJ82" i="2890"/>
  <c r="AL82" i="2890" s="1"/>
  <c r="AK118" i="2890"/>
  <c r="AI118" i="2890"/>
  <c r="AF118" i="2890"/>
  <c r="AJ118" i="2890"/>
  <c r="AL118" i="2890" s="1"/>
  <c r="AJ27" i="2890"/>
  <c r="AL27" i="2890" s="1"/>
  <c r="AI27" i="2890"/>
  <c r="AF27" i="2890"/>
  <c r="AK27" i="2890"/>
  <c r="AI99" i="2890"/>
  <c r="AF99" i="2890"/>
  <c r="AJ99" i="2890"/>
  <c r="AL99" i="2890" s="1"/>
  <c r="AK99" i="2890"/>
  <c r="AK35" i="2890"/>
  <c r="AJ35" i="2890"/>
  <c r="AL35" i="2890" s="1"/>
  <c r="AI35" i="2890"/>
  <c r="AF35" i="2890"/>
  <c r="AK71" i="2890"/>
  <c r="AJ71" i="2890"/>
  <c r="AL71" i="2890" s="1"/>
  <c r="AI71" i="2890"/>
  <c r="AF71" i="2890"/>
  <c r="AK107" i="2890"/>
  <c r="AJ107" i="2890"/>
  <c r="AL107" i="2890" s="1"/>
  <c r="AI107" i="2890"/>
  <c r="AF107" i="2890"/>
  <c r="AI68" i="2890"/>
  <c r="AF68" i="2890"/>
  <c r="AK68" i="2890"/>
  <c r="AJ68" i="2890"/>
  <c r="AL68" i="2890" s="1"/>
  <c r="AK13" i="2890"/>
  <c r="AI13" i="2890"/>
  <c r="AF13" i="2890"/>
  <c r="AJ13" i="2890"/>
  <c r="AL13" i="2890" s="1"/>
  <c r="AK49" i="2890"/>
  <c r="AI49" i="2890"/>
  <c r="AF49" i="2890"/>
  <c r="AJ49" i="2890"/>
  <c r="AL49" i="2890" s="1"/>
  <c r="AK85" i="2890"/>
  <c r="AI85" i="2890"/>
  <c r="AF85" i="2890"/>
  <c r="AJ85" i="2890"/>
  <c r="AL85" i="2890" s="1"/>
  <c r="AJ45" i="2890"/>
  <c r="AL45" i="2890" s="1"/>
  <c r="AK45" i="2890"/>
  <c r="AI45" i="2890"/>
  <c r="AF45" i="2890"/>
  <c r="AK117" i="2890"/>
  <c r="AI117" i="2890"/>
  <c r="AF117" i="2890"/>
  <c r="AJ117" i="2890"/>
  <c r="AL117" i="2890" s="1"/>
  <c r="AH6" i="2890"/>
  <c r="AG6" i="2890"/>
  <c r="AK89" i="2899"/>
  <c r="AI89" i="2899"/>
  <c r="AJ89" i="2899"/>
  <c r="AL89" i="2899" s="1"/>
  <c r="AF89" i="2899"/>
  <c r="AF104" i="2899"/>
  <c r="AK104" i="2899"/>
  <c r="AJ104" i="2899"/>
  <c r="AL104" i="2899" s="1"/>
  <c r="AI104" i="2899"/>
  <c r="AJ79" i="2899"/>
  <c r="AL79" i="2899" s="1"/>
  <c r="AI79" i="2899"/>
  <c r="AK79" i="2899"/>
  <c r="AF79" i="2899"/>
  <c r="AJ13" i="2899"/>
  <c r="AL13" i="2899" s="1"/>
  <c r="AK13" i="2899"/>
  <c r="AI13" i="2899"/>
  <c r="AF13" i="2899"/>
  <c r="AJ49" i="2899"/>
  <c r="AL49" i="2899" s="1"/>
  <c r="AK49" i="2899"/>
  <c r="AI49" i="2899"/>
  <c r="AF49" i="2899"/>
  <c r="AK11" i="2899"/>
  <c r="AJ11" i="2899"/>
  <c r="AL11" i="2899" s="1"/>
  <c r="AI11" i="2899"/>
  <c r="AF11" i="2899"/>
  <c r="AK59" i="2899"/>
  <c r="AI59" i="2899"/>
  <c r="AJ59" i="2899"/>
  <c r="AL59" i="2899" s="1"/>
  <c r="AF59" i="2899"/>
  <c r="AK48" i="2899"/>
  <c r="AJ48" i="2899"/>
  <c r="AL48" i="2899" s="1"/>
  <c r="AI48" i="2899"/>
  <c r="AF48" i="2899"/>
  <c r="AK8" i="2899"/>
  <c r="AJ8" i="2899"/>
  <c r="AL8" i="2899" s="1"/>
  <c r="AI8" i="2899"/>
  <c r="AF8" i="2899"/>
  <c r="AK44" i="2899"/>
  <c r="AJ44" i="2899"/>
  <c r="AL44" i="2899" s="1"/>
  <c r="AI44" i="2899"/>
  <c r="AF44" i="2899"/>
  <c r="AK80" i="2899"/>
  <c r="AJ80" i="2899"/>
  <c r="AL80" i="2899" s="1"/>
  <c r="AI80" i="2899"/>
  <c r="AF80" i="2899"/>
  <c r="AK116" i="2899"/>
  <c r="AJ116" i="2899"/>
  <c r="AL116" i="2899" s="1"/>
  <c r="AI116" i="2899"/>
  <c r="AF116" i="2899"/>
  <c r="AI27" i="2899"/>
  <c r="AF27" i="2899"/>
  <c r="AK27" i="2899"/>
  <c r="AJ27" i="2899"/>
  <c r="AL27" i="2899" s="1"/>
  <c r="AI63" i="2899"/>
  <c r="AF63" i="2899"/>
  <c r="AJ63" i="2899"/>
  <c r="AL63" i="2899" s="1"/>
  <c r="AK63" i="2899"/>
  <c r="AI99" i="2899"/>
  <c r="AF99" i="2899"/>
  <c r="AJ99" i="2899"/>
  <c r="AL99" i="2899" s="1"/>
  <c r="AK99" i="2899"/>
  <c r="AK10" i="2899"/>
  <c r="AJ10" i="2899"/>
  <c r="AL10" i="2899" s="1"/>
  <c r="AI10" i="2899"/>
  <c r="AF10" i="2899"/>
  <c r="AI46" i="2899"/>
  <c r="AK46" i="2899"/>
  <c r="AJ46" i="2899"/>
  <c r="AL46" i="2899" s="1"/>
  <c r="AF46" i="2899"/>
  <c r="AI82" i="2899"/>
  <c r="AK82" i="2899"/>
  <c r="AJ82" i="2899"/>
  <c r="AL82" i="2899" s="1"/>
  <c r="AF82" i="2899"/>
  <c r="AI118" i="2899"/>
  <c r="AK118" i="2899"/>
  <c r="AJ118" i="2899"/>
  <c r="AL118" i="2899" s="1"/>
  <c r="AF118" i="2899"/>
  <c r="AK109" i="2896"/>
  <c r="AI109" i="2896"/>
  <c r="AF109" i="2896"/>
  <c r="AJ109" i="2896"/>
  <c r="AL109" i="2896" s="1"/>
  <c r="AI80" i="2896"/>
  <c r="AF80" i="2896"/>
  <c r="AK80" i="2896"/>
  <c r="AJ80" i="2896"/>
  <c r="AL80" i="2896" s="1"/>
  <c r="AK31" i="2896"/>
  <c r="AI31" i="2896"/>
  <c r="AJ31" i="2896"/>
  <c r="AL31" i="2896" s="1"/>
  <c r="AF31" i="2896"/>
  <c r="AJ21" i="2896"/>
  <c r="AL21" i="2896" s="1"/>
  <c r="AK21" i="2896"/>
  <c r="AI21" i="2896"/>
  <c r="AF21" i="2896"/>
  <c r="AJ93" i="2896"/>
  <c r="AL93" i="2896" s="1"/>
  <c r="AK93" i="2896"/>
  <c r="AI93" i="2896"/>
  <c r="AF93" i="2896"/>
  <c r="AK86" i="2896"/>
  <c r="AI86" i="2896"/>
  <c r="AF86" i="2896"/>
  <c r="AJ86" i="2896"/>
  <c r="AL86" i="2896" s="1"/>
  <c r="AI17" i="2896"/>
  <c r="AF17" i="2896"/>
  <c r="AK17" i="2896"/>
  <c r="AJ17" i="2896"/>
  <c r="AL17" i="2896" s="1"/>
  <c r="AI53" i="2896"/>
  <c r="AF53" i="2896"/>
  <c r="AK53" i="2896"/>
  <c r="AJ53" i="2896"/>
  <c r="AL53" i="2896" s="1"/>
  <c r="AI89" i="2896"/>
  <c r="AF89" i="2896"/>
  <c r="AK89" i="2896"/>
  <c r="AJ89" i="2896"/>
  <c r="AL89" i="2896" s="1"/>
  <c r="AK60" i="2896"/>
  <c r="AI60" i="2896"/>
  <c r="AJ60" i="2896"/>
  <c r="AL60" i="2896" s="1"/>
  <c r="AF60" i="2896"/>
  <c r="AK66" i="2896"/>
  <c r="AI66" i="2896"/>
  <c r="AF66" i="2896"/>
  <c r="AJ66" i="2896"/>
  <c r="AL66" i="2896" s="1"/>
  <c r="AK13" i="2896"/>
  <c r="AJ13" i="2896"/>
  <c r="AL13" i="2896" s="1"/>
  <c r="AI13" i="2896"/>
  <c r="AF13" i="2896"/>
  <c r="AK85" i="2896"/>
  <c r="AJ85" i="2896"/>
  <c r="AL85" i="2896" s="1"/>
  <c r="AI85" i="2896"/>
  <c r="AF85" i="2896"/>
  <c r="AJ45" i="2896"/>
  <c r="AL45" i="2896" s="1"/>
  <c r="AK45" i="2896"/>
  <c r="AI45" i="2896"/>
  <c r="AF45" i="2896"/>
  <c r="AJ117" i="2896"/>
  <c r="AL117" i="2896" s="1"/>
  <c r="AK117" i="2896"/>
  <c r="AI117" i="2896"/>
  <c r="AF117" i="2896"/>
  <c r="AJ26" i="2896"/>
  <c r="AL26" i="2896" s="1"/>
  <c r="AK26" i="2896"/>
  <c r="AI26" i="2896"/>
  <c r="AF26" i="2896"/>
  <c r="AJ98" i="2896"/>
  <c r="AL98" i="2896" s="1"/>
  <c r="AK98" i="2896"/>
  <c r="AF98" i="2896"/>
  <c r="AI98" i="2896"/>
  <c r="AJ34" i="2896"/>
  <c r="AL34" i="2896" s="1"/>
  <c r="AI34" i="2896"/>
  <c r="AF34" i="2896"/>
  <c r="AK34" i="2896"/>
  <c r="AJ70" i="2896"/>
  <c r="AL70" i="2896" s="1"/>
  <c r="AI70" i="2896"/>
  <c r="AK70" i="2896"/>
  <c r="AF70" i="2896"/>
  <c r="AJ106" i="2896"/>
  <c r="AL106" i="2896" s="1"/>
  <c r="AI106" i="2896"/>
  <c r="AF106" i="2896"/>
  <c r="AK106" i="2896"/>
  <c r="AK27" i="2893"/>
  <c r="AI27" i="2893"/>
  <c r="AJ27" i="2893"/>
  <c r="AL27" i="2893" s="1"/>
  <c r="AF27" i="2893"/>
  <c r="AK63" i="2893"/>
  <c r="AI63" i="2893"/>
  <c r="AF63" i="2893"/>
  <c r="AJ63" i="2893"/>
  <c r="AL63" i="2893" s="1"/>
  <c r="AK99" i="2893"/>
  <c r="AI99" i="2893"/>
  <c r="AF99" i="2893"/>
  <c r="AJ99" i="2893"/>
  <c r="AL99" i="2893" s="1"/>
  <c r="AJ23" i="2893"/>
  <c r="AL23" i="2893" s="1"/>
  <c r="AF23" i="2893"/>
  <c r="AK23" i="2893"/>
  <c r="AI23" i="2893"/>
  <c r="AJ59" i="2893"/>
  <c r="AL59" i="2893" s="1"/>
  <c r="AK59" i="2893"/>
  <c r="AI59" i="2893"/>
  <c r="AF59" i="2893"/>
  <c r="AJ95" i="2893"/>
  <c r="AL95" i="2893" s="1"/>
  <c r="AK95" i="2893"/>
  <c r="AI95" i="2893"/>
  <c r="AF95" i="2893"/>
  <c r="AK36" i="2893"/>
  <c r="AF36" i="2893"/>
  <c r="AI36" i="2893"/>
  <c r="AJ36" i="2893"/>
  <c r="AL36" i="2893" s="1"/>
  <c r="AK72" i="2893"/>
  <c r="AI72" i="2893"/>
  <c r="AJ72" i="2893"/>
  <c r="AL72" i="2893" s="1"/>
  <c r="AF72" i="2893"/>
  <c r="AK108" i="2893"/>
  <c r="AI108" i="2893"/>
  <c r="AJ108" i="2893"/>
  <c r="AL108" i="2893" s="1"/>
  <c r="AF108" i="2893"/>
  <c r="AJ37" i="2893"/>
  <c r="AL37" i="2893" s="1"/>
  <c r="AF37" i="2893"/>
  <c r="AK37" i="2893"/>
  <c r="AI37" i="2893"/>
  <c r="AJ73" i="2893"/>
  <c r="AL73" i="2893" s="1"/>
  <c r="AF73" i="2893"/>
  <c r="AK73" i="2893"/>
  <c r="AI73" i="2893"/>
  <c r="AJ109" i="2893"/>
  <c r="AL109" i="2893" s="1"/>
  <c r="AF109" i="2893"/>
  <c r="AK109" i="2893"/>
  <c r="AI109" i="2893"/>
  <c r="AJ20" i="2893"/>
  <c r="AL20" i="2893" s="1"/>
  <c r="AK20" i="2893"/>
  <c r="AI20" i="2893"/>
  <c r="AF20" i="2893"/>
  <c r="AJ56" i="2893"/>
  <c r="AL56" i="2893" s="1"/>
  <c r="AK56" i="2893"/>
  <c r="AI56" i="2893"/>
  <c r="AF56" i="2893"/>
  <c r="AJ92" i="2893"/>
  <c r="AL92" i="2893" s="1"/>
  <c r="AK92" i="2893"/>
  <c r="AI92" i="2893"/>
  <c r="AF92" i="2893"/>
  <c r="AI16" i="2893"/>
  <c r="AF16" i="2893"/>
  <c r="AJ16" i="2893"/>
  <c r="AL16" i="2893" s="1"/>
  <c r="AK16" i="2893"/>
  <c r="AI52" i="2893"/>
  <c r="AJ52" i="2893"/>
  <c r="AL52" i="2893" s="1"/>
  <c r="AK52" i="2893"/>
  <c r="AF52" i="2893"/>
  <c r="AI88" i="2893"/>
  <c r="AJ88" i="2893"/>
  <c r="AL88" i="2893" s="1"/>
  <c r="AK88" i="2893"/>
  <c r="AF88" i="2893"/>
  <c r="AK16" i="2890"/>
  <c r="AI16" i="2890"/>
  <c r="AF16" i="2890"/>
  <c r="AJ16" i="2890"/>
  <c r="AL16" i="2890" s="1"/>
  <c r="AK52" i="2890"/>
  <c r="AI52" i="2890"/>
  <c r="AF52" i="2890"/>
  <c r="AJ52" i="2890"/>
  <c r="AL52" i="2890" s="1"/>
  <c r="AK88" i="2890"/>
  <c r="AI88" i="2890"/>
  <c r="AF88" i="2890"/>
  <c r="AJ88" i="2890"/>
  <c r="AL88" i="2890" s="1"/>
  <c r="AJ39" i="2890"/>
  <c r="AL39" i="2890" s="1"/>
  <c r="AI39" i="2890"/>
  <c r="AF39" i="2890"/>
  <c r="AK39" i="2890"/>
  <c r="AI111" i="2890"/>
  <c r="AF111" i="2890"/>
  <c r="AK111" i="2890"/>
  <c r="AJ111" i="2890"/>
  <c r="AL111" i="2890" s="1"/>
  <c r="AJ41" i="2890"/>
  <c r="AL41" i="2890" s="1"/>
  <c r="AI41" i="2890"/>
  <c r="AF41" i="2890"/>
  <c r="AK41" i="2890"/>
  <c r="AJ77" i="2890"/>
  <c r="AL77" i="2890" s="1"/>
  <c r="AI77" i="2890"/>
  <c r="AF77" i="2890"/>
  <c r="AK77" i="2890"/>
  <c r="AJ113" i="2890"/>
  <c r="AL113" i="2890" s="1"/>
  <c r="AI113" i="2890"/>
  <c r="AF113" i="2890"/>
  <c r="AK113" i="2890"/>
  <c r="AJ15" i="2890"/>
  <c r="AL15" i="2890" s="1"/>
  <c r="AK15" i="2890"/>
  <c r="AI15" i="2890"/>
  <c r="AF15" i="2890"/>
  <c r="AK80" i="2890"/>
  <c r="AI80" i="2890"/>
  <c r="AF80" i="2890"/>
  <c r="AJ80" i="2890"/>
  <c r="AL80" i="2890" s="1"/>
  <c r="AK19" i="2890"/>
  <c r="AI19" i="2890"/>
  <c r="AF19" i="2890"/>
  <c r="AJ19" i="2890"/>
  <c r="AL19" i="2890" s="1"/>
  <c r="AK55" i="2890"/>
  <c r="AI55" i="2890"/>
  <c r="AF55" i="2890"/>
  <c r="AJ55" i="2890"/>
  <c r="AL55" i="2890" s="1"/>
  <c r="AK91" i="2890"/>
  <c r="AI91" i="2890"/>
  <c r="AF91" i="2890"/>
  <c r="AJ91" i="2890"/>
  <c r="AL91" i="2890" s="1"/>
  <c r="AK57" i="2890"/>
  <c r="AI57" i="2890"/>
  <c r="AF57" i="2890"/>
  <c r="AJ57" i="2890"/>
  <c r="AL57" i="2890" s="1"/>
  <c r="AG26" i="2890"/>
  <c r="AH26" i="2890"/>
  <c r="AG62" i="2890"/>
  <c r="AH62" i="2890"/>
  <c r="AG98" i="2890"/>
  <c r="AH98" i="2890"/>
  <c r="AG114" i="2890"/>
  <c r="AH114" i="2890"/>
  <c r="AG36" i="2890"/>
  <c r="AH36" i="2890"/>
  <c r="AG54" i="2890"/>
  <c r="AH54" i="2890"/>
  <c r="AG72" i="2890"/>
  <c r="AH72" i="2890"/>
  <c r="AG90" i="2890"/>
  <c r="AH90" i="2890"/>
  <c r="AG108" i="2890"/>
  <c r="AH108" i="2890"/>
  <c r="AJ31" i="2899"/>
  <c r="AL31" i="2899" s="1"/>
  <c r="AK31" i="2899"/>
  <c r="AI31" i="2899"/>
  <c r="AF31" i="2899"/>
  <c r="AK71" i="2899"/>
  <c r="AJ71" i="2899"/>
  <c r="AL71" i="2899" s="1"/>
  <c r="AI71" i="2899"/>
  <c r="AF71" i="2899"/>
  <c r="AJ109" i="2899"/>
  <c r="AL109" i="2899" s="1"/>
  <c r="AK109" i="2899"/>
  <c r="AI109" i="2899"/>
  <c r="AF109" i="2899"/>
  <c r="AK47" i="2899"/>
  <c r="AJ47" i="2899"/>
  <c r="AL47" i="2899" s="1"/>
  <c r="AF47" i="2899"/>
  <c r="AI47" i="2899"/>
  <c r="AJ90" i="2899"/>
  <c r="AL90" i="2899" s="1"/>
  <c r="AF90" i="2899"/>
  <c r="AK90" i="2899"/>
  <c r="AI90" i="2899"/>
  <c r="AJ7" i="2899"/>
  <c r="AL7" i="2899" s="1"/>
  <c r="AI7" i="2899"/>
  <c r="AK7" i="2899"/>
  <c r="AF7" i="2899"/>
  <c r="AJ115" i="2899"/>
  <c r="AL115" i="2899" s="1"/>
  <c r="AI115" i="2899"/>
  <c r="AK115" i="2899"/>
  <c r="AF115" i="2899"/>
  <c r="AK23" i="2899"/>
  <c r="AI23" i="2899"/>
  <c r="AJ23" i="2899"/>
  <c r="AL23" i="2899" s="1"/>
  <c r="AF23" i="2899"/>
  <c r="AJ85" i="2899"/>
  <c r="AL85" i="2899" s="1"/>
  <c r="AK85" i="2899"/>
  <c r="AI85" i="2899"/>
  <c r="AF85" i="2899"/>
  <c r="AK30" i="2899"/>
  <c r="AI30" i="2899"/>
  <c r="AJ30" i="2899"/>
  <c r="AL30" i="2899" s="1"/>
  <c r="AF30" i="2899"/>
  <c r="AK101" i="2899"/>
  <c r="AI101" i="2899"/>
  <c r="AJ101" i="2899"/>
  <c r="AL101" i="2899" s="1"/>
  <c r="AF101" i="2899"/>
  <c r="AJ19" i="2899"/>
  <c r="AL19" i="2899" s="1"/>
  <c r="AK19" i="2899"/>
  <c r="AI19" i="2899"/>
  <c r="AF19" i="2899"/>
  <c r="AJ55" i="2899"/>
  <c r="AL55" i="2899" s="1"/>
  <c r="AK55" i="2899"/>
  <c r="AI55" i="2899"/>
  <c r="AF55" i="2899"/>
  <c r="AJ91" i="2899"/>
  <c r="AL91" i="2899" s="1"/>
  <c r="AK91" i="2899"/>
  <c r="AI91" i="2899"/>
  <c r="AF91" i="2899"/>
  <c r="AK29" i="2899"/>
  <c r="AI29" i="2899"/>
  <c r="AJ29" i="2899"/>
  <c r="AL29" i="2899" s="1"/>
  <c r="AF29" i="2899"/>
  <c r="AK60" i="2899"/>
  <c r="AI60" i="2899"/>
  <c r="AJ60" i="2899"/>
  <c r="AL60" i="2899" s="1"/>
  <c r="AF60" i="2899"/>
  <c r="AK95" i="2899"/>
  <c r="AI95" i="2899"/>
  <c r="AJ95" i="2899"/>
  <c r="AL95" i="2899" s="1"/>
  <c r="AF95" i="2899"/>
  <c r="AK77" i="2899"/>
  <c r="AJ77" i="2899"/>
  <c r="AL77" i="2899" s="1"/>
  <c r="AI77" i="2899"/>
  <c r="AF77" i="2899"/>
  <c r="AJ18" i="2899"/>
  <c r="AL18" i="2899" s="1"/>
  <c r="AF18" i="2899"/>
  <c r="AK18" i="2899"/>
  <c r="AI18" i="2899"/>
  <c r="AJ54" i="2899"/>
  <c r="AL54" i="2899" s="1"/>
  <c r="AK54" i="2899"/>
  <c r="AI54" i="2899"/>
  <c r="AF54" i="2899"/>
  <c r="AI14" i="2899"/>
  <c r="AJ14" i="2899"/>
  <c r="AL14" i="2899" s="1"/>
  <c r="AK14" i="2899"/>
  <c r="AF14" i="2899"/>
  <c r="AI50" i="2899"/>
  <c r="AJ50" i="2899"/>
  <c r="AL50" i="2899" s="1"/>
  <c r="AK50" i="2899"/>
  <c r="AF50" i="2899"/>
  <c r="AI86" i="2899"/>
  <c r="AJ86" i="2899"/>
  <c r="AL86" i="2899" s="1"/>
  <c r="AK86" i="2899"/>
  <c r="AF86" i="2899"/>
  <c r="AI33" i="2899"/>
  <c r="AJ33" i="2899"/>
  <c r="AL33" i="2899" s="1"/>
  <c r="AF33" i="2899"/>
  <c r="AK33" i="2899"/>
  <c r="AI69" i="2899"/>
  <c r="AJ69" i="2899"/>
  <c r="AL69" i="2899" s="1"/>
  <c r="AF69" i="2899"/>
  <c r="AK69" i="2899"/>
  <c r="AI105" i="2899"/>
  <c r="AJ105" i="2899"/>
  <c r="AL105" i="2899" s="1"/>
  <c r="AF105" i="2899"/>
  <c r="AK105" i="2899"/>
  <c r="AI16" i="2899"/>
  <c r="AK16" i="2899"/>
  <c r="AJ16" i="2899"/>
  <c r="AL16" i="2899" s="1"/>
  <c r="AF16" i="2899"/>
  <c r="AI52" i="2899"/>
  <c r="AK52" i="2899"/>
  <c r="AJ52" i="2899"/>
  <c r="AL52" i="2899" s="1"/>
  <c r="AF52" i="2899"/>
  <c r="AK88" i="2899"/>
  <c r="AJ88" i="2899"/>
  <c r="AL88" i="2899" s="1"/>
  <c r="AI88" i="2899"/>
  <c r="AF88" i="2899"/>
  <c r="AJ42" i="2896"/>
  <c r="AL42" i="2896" s="1"/>
  <c r="AK42" i="2896"/>
  <c r="AI42" i="2896"/>
  <c r="AF42" i="2896"/>
  <c r="AK110" i="2896"/>
  <c r="AI110" i="2896"/>
  <c r="AJ110" i="2896"/>
  <c r="AL110" i="2896" s="1"/>
  <c r="AF110" i="2896"/>
  <c r="AK43" i="2896"/>
  <c r="AI43" i="2896"/>
  <c r="AF43" i="2896"/>
  <c r="AJ43" i="2896"/>
  <c r="AL43" i="2896" s="1"/>
  <c r="AJ27" i="2896"/>
  <c r="AL27" i="2896" s="1"/>
  <c r="AI27" i="2896"/>
  <c r="AK27" i="2896"/>
  <c r="AF27" i="2896"/>
  <c r="AJ99" i="2896"/>
  <c r="AL99" i="2896" s="1"/>
  <c r="AI99" i="2896"/>
  <c r="AK99" i="2896"/>
  <c r="AF99" i="2896"/>
  <c r="AJ78" i="2896"/>
  <c r="AL78" i="2896" s="1"/>
  <c r="AK78" i="2896"/>
  <c r="AI78" i="2896"/>
  <c r="AF78" i="2896"/>
  <c r="AI23" i="2896"/>
  <c r="AF23" i="2896"/>
  <c r="AK23" i="2896"/>
  <c r="AJ23" i="2896"/>
  <c r="AL23" i="2896" s="1"/>
  <c r="AI59" i="2896"/>
  <c r="AF59" i="2896"/>
  <c r="AK59" i="2896"/>
  <c r="AJ59" i="2896"/>
  <c r="AL59" i="2896" s="1"/>
  <c r="AI95" i="2896"/>
  <c r="AF95" i="2896"/>
  <c r="AK95" i="2896"/>
  <c r="AJ95" i="2896"/>
  <c r="AL95" i="2896" s="1"/>
  <c r="AK102" i="2896"/>
  <c r="AI102" i="2896"/>
  <c r="AF102" i="2896"/>
  <c r="AJ102" i="2896"/>
  <c r="AL102" i="2896" s="1"/>
  <c r="AI8" i="2896"/>
  <c r="AF8" i="2896"/>
  <c r="AK8" i="2896"/>
  <c r="AJ8" i="2896"/>
  <c r="AL8" i="2896" s="1"/>
  <c r="AK19" i="2896"/>
  <c r="AJ19" i="2896"/>
  <c r="AL19" i="2896" s="1"/>
  <c r="AI19" i="2896"/>
  <c r="AF19" i="2896"/>
  <c r="AK91" i="2896"/>
  <c r="AJ91" i="2896"/>
  <c r="AL91" i="2896" s="1"/>
  <c r="AI91" i="2896"/>
  <c r="AF91" i="2896"/>
  <c r="AJ51" i="2896"/>
  <c r="AL51" i="2896" s="1"/>
  <c r="AI51" i="2896"/>
  <c r="AF51" i="2896"/>
  <c r="AK51" i="2896"/>
  <c r="AF32" i="2896"/>
  <c r="AK32" i="2896"/>
  <c r="AJ32" i="2896"/>
  <c r="AL32" i="2896" s="1"/>
  <c r="AI32" i="2896"/>
  <c r="AF104" i="2896"/>
  <c r="AK104" i="2896"/>
  <c r="AJ104" i="2896"/>
  <c r="AL104" i="2896" s="1"/>
  <c r="AI104" i="2896"/>
  <c r="AK40" i="2896"/>
  <c r="AJ40" i="2896"/>
  <c r="AL40" i="2896" s="1"/>
  <c r="AI40" i="2896"/>
  <c r="AF40" i="2896"/>
  <c r="AJ76" i="2896"/>
  <c r="AL76" i="2896" s="1"/>
  <c r="AK76" i="2896"/>
  <c r="AI76" i="2896"/>
  <c r="AF76" i="2896"/>
  <c r="AJ112" i="2896"/>
  <c r="AL112" i="2896" s="1"/>
  <c r="AI112" i="2896"/>
  <c r="AF112" i="2896"/>
  <c r="AK112" i="2896"/>
  <c r="AI33" i="2893"/>
  <c r="AJ33" i="2893"/>
  <c r="AL33" i="2893" s="1"/>
  <c r="AF33" i="2893"/>
  <c r="AK33" i="2893"/>
  <c r="AI69" i="2893"/>
  <c r="AJ69" i="2893"/>
  <c r="AL69" i="2893" s="1"/>
  <c r="AF69" i="2893"/>
  <c r="AK69" i="2893"/>
  <c r="AI105" i="2893"/>
  <c r="AJ105" i="2893"/>
  <c r="AL105" i="2893" s="1"/>
  <c r="AF105" i="2893"/>
  <c r="AK105" i="2893"/>
  <c r="AF29" i="2893"/>
  <c r="AK29" i="2893"/>
  <c r="AI29" i="2893"/>
  <c r="AJ29" i="2893"/>
  <c r="AL29" i="2893" s="1"/>
  <c r="AK65" i="2893"/>
  <c r="AI65" i="2893"/>
  <c r="AF65" i="2893"/>
  <c r="AJ65" i="2893"/>
  <c r="AL65" i="2893" s="1"/>
  <c r="AK101" i="2893"/>
  <c r="AI101" i="2893"/>
  <c r="AF101" i="2893"/>
  <c r="AJ101" i="2893"/>
  <c r="AL101" i="2893" s="1"/>
  <c r="AK42" i="2893"/>
  <c r="AI42" i="2893"/>
  <c r="AJ42" i="2893"/>
  <c r="AL42" i="2893" s="1"/>
  <c r="AF42" i="2893"/>
  <c r="AK78" i="2893"/>
  <c r="AI78" i="2893"/>
  <c r="AJ78" i="2893"/>
  <c r="AL78" i="2893" s="1"/>
  <c r="AF78" i="2893"/>
  <c r="AK114" i="2893"/>
  <c r="AI114" i="2893"/>
  <c r="AJ114" i="2893"/>
  <c r="AL114" i="2893" s="1"/>
  <c r="AF114" i="2893"/>
  <c r="AF7" i="2893"/>
  <c r="AK7" i="2893"/>
  <c r="AI7" i="2893"/>
  <c r="AJ7" i="2893"/>
  <c r="AL7" i="2893" s="1"/>
  <c r="AF43" i="2893"/>
  <c r="AK43" i="2893"/>
  <c r="AI43" i="2893"/>
  <c r="AJ43" i="2893"/>
  <c r="AL43" i="2893" s="1"/>
  <c r="AF79" i="2893"/>
  <c r="AK79" i="2893"/>
  <c r="AI79" i="2893"/>
  <c r="AJ79" i="2893"/>
  <c r="AL79" i="2893" s="1"/>
  <c r="AF115" i="2893"/>
  <c r="AK115" i="2893"/>
  <c r="AI115" i="2893"/>
  <c r="AJ115" i="2893"/>
  <c r="AL115" i="2893" s="1"/>
  <c r="AJ26" i="2893"/>
  <c r="AL26" i="2893" s="1"/>
  <c r="AI26" i="2893"/>
  <c r="AF26" i="2893"/>
  <c r="AK26" i="2893"/>
  <c r="AJ62" i="2893"/>
  <c r="AL62" i="2893" s="1"/>
  <c r="AI62" i="2893"/>
  <c r="AF62" i="2893"/>
  <c r="AK62" i="2893"/>
  <c r="AJ98" i="2893"/>
  <c r="AL98" i="2893" s="1"/>
  <c r="AI98" i="2893"/>
  <c r="AF98" i="2893"/>
  <c r="AK98" i="2893"/>
  <c r="AI22" i="2893"/>
  <c r="AF22" i="2893"/>
  <c r="AK22" i="2893"/>
  <c r="AJ22" i="2893"/>
  <c r="AL22" i="2893" s="1"/>
  <c r="AI58" i="2893"/>
  <c r="AK58" i="2893"/>
  <c r="AF58" i="2893"/>
  <c r="AJ58" i="2893"/>
  <c r="AL58" i="2893" s="1"/>
  <c r="AI94" i="2893"/>
  <c r="AK94" i="2893"/>
  <c r="AF94" i="2893"/>
  <c r="AJ94" i="2893"/>
  <c r="AL94" i="2893" s="1"/>
  <c r="AK22" i="2890"/>
  <c r="AI22" i="2890"/>
  <c r="AF22" i="2890"/>
  <c r="AJ22" i="2890"/>
  <c r="AL22" i="2890" s="1"/>
  <c r="AK58" i="2890"/>
  <c r="AI58" i="2890"/>
  <c r="AF58" i="2890"/>
  <c r="AJ58" i="2890"/>
  <c r="AL58" i="2890" s="1"/>
  <c r="AK94" i="2890"/>
  <c r="AI94" i="2890"/>
  <c r="AF94" i="2890"/>
  <c r="AJ94" i="2890"/>
  <c r="AL94" i="2890" s="1"/>
  <c r="AJ51" i="2890"/>
  <c r="AL51" i="2890" s="1"/>
  <c r="AK51" i="2890"/>
  <c r="AI51" i="2890"/>
  <c r="AF51" i="2890"/>
  <c r="AJ11" i="2890"/>
  <c r="AL11" i="2890" s="1"/>
  <c r="AK11" i="2890"/>
  <c r="AI11" i="2890"/>
  <c r="AF11" i="2890"/>
  <c r="AJ47" i="2890"/>
  <c r="AL47" i="2890" s="1"/>
  <c r="AK47" i="2890"/>
  <c r="AI47" i="2890"/>
  <c r="AF47" i="2890"/>
  <c r="AJ83" i="2890"/>
  <c r="AL83" i="2890" s="1"/>
  <c r="AK83" i="2890"/>
  <c r="AI83" i="2890"/>
  <c r="AF83" i="2890"/>
  <c r="AJ12" i="2890"/>
  <c r="AL12" i="2890" s="1"/>
  <c r="AK12" i="2890"/>
  <c r="AI12" i="2890"/>
  <c r="AF12" i="2890"/>
  <c r="AI20" i="2890"/>
  <c r="AF20" i="2890"/>
  <c r="AJ20" i="2890"/>
  <c r="AL20" i="2890" s="1"/>
  <c r="AK20" i="2890"/>
  <c r="AI92" i="2890"/>
  <c r="AF92" i="2890"/>
  <c r="AJ92" i="2890"/>
  <c r="AL92" i="2890" s="1"/>
  <c r="AK92" i="2890"/>
  <c r="AK25" i="2890"/>
  <c r="AI25" i="2890"/>
  <c r="AF25" i="2890"/>
  <c r="AJ25" i="2890"/>
  <c r="AL25" i="2890" s="1"/>
  <c r="AK61" i="2890"/>
  <c r="AI61" i="2890"/>
  <c r="AF61" i="2890"/>
  <c r="AJ61" i="2890"/>
  <c r="AL61" i="2890" s="1"/>
  <c r="AK97" i="2890"/>
  <c r="AI97" i="2890"/>
  <c r="AF97" i="2890"/>
  <c r="AJ97" i="2890"/>
  <c r="AL97" i="2890" s="1"/>
  <c r="AI69" i="2890"/>
  <c r="AF69" i="2890"/>
  <c r="AK69" i="2890"/>
  <c r="AJ69" i="2890"/>
  <c r="AL69" i="2890" s="1"/>
  <c r="AG8" i="2890"/>
  <c r="AH8" i="2890"/>
  <c r="AG50" i="2890"/>
  <c r="AH50" i="2890"/>
  <c r="AG86" i="2890"/>
  <c r="AH86" i="2890"/>
  <c r="AJ103" i="2899"/>
  <c r="AL103" i="2899" s="1"/>
  <c r="AK103" i="2899"/>
  <c r="AI103" i="2899"/>
  <c r="AF103" i="2899"/>
  <c r="AK53" i="2899"/>
  <c r="AJ53" i="2899"/>
  <c r="AL53" i="2899" s="1"/>
  <c r="AI53" i="2899"/>
  <c r="AF53" i="2899"/>
  <c r="AJ37" i="2899"/>
  <c r="AL37" i="2899" s="1"/>
  <c r="AK37" i="2899"/>
  <c r="AI37" i="2899"/>
  <c r="AF37" i="2899"/>
  <c r="AJ25" i="2899"/>
  <c r="AL25" i="2899" s="1"/>
  <c r="AF25" i="2899"/>
  <c r="AK25" i="2899"/>
  <c r="AI25" i="2899"/>
  <c r="AJ61" i="2899"/>
  <c r="AL61" i="2899" s="1"/>
  <c r="AF61" i="2899"/>
  <c r="AK61" i="2899"/>
  <c r="AI61" i="2899"/>
  <c r="AJ97" i="2899"/>
  <c r="AL97" i="2899" s="1"/>
  <c r="AK97" i="2899"/>
  <c r="AI97" i="2899"/>
  <c r="AF97" i="2899"/>
  <c r="AK41" i="2899"/>
  <c r="AJ41" i="2899"/>
  <c r="AL41" i="2899" s="1"/>
  <c r="AI41" i="2899"/>
  <c r="AF41" i="2899"/>
  <c r="AK66" i="2899"/>
  <c r="AI66" i="2899"/>
  <c r="AJ66" i="2899"/>
  <c r="AL66" i="2899" s="1"/>
  <c r="AF66" i="2899"/>
  <c r="AK83" i="2899"/>
  <c r="AJ83" i="2899"/>
  <c r="AL83" i="2899" s="1"/>
  <c r="AF83" i="2899"/>
  <c r="AI83" i="2899"/>
  <c r="AK113" i="2899"/>
  <c r="AJ113" i="2899"/>
  <c r="AL113" i="2899" s="1"/>
  <c r="AI113" i="2899"/>
  <c r="AF113" i="2899"/>
  <c r="AK78" i="2899"/>
  <c r="AJ78" i="2899"/>
  <c r="AL78" i="2899" s="1"/>
  <c r="AI78" i="2899"/>
  <c r="AF78" i="2899"/>
  <c r="AI72" i="2899"/>
  <c r="AK72" i="2899"/>
  <c r="AJ72" i="2899"/>
  <c r="AL72" i="2899" s="1"/>
  <c r="AF72" i="2899"/>
  <c r="AJ20" i="2899"/>
  <c r="AL20" i="2899" s="1"/>
  <c r="AK20" i="2899"/>
  <c r="AI20" i="2899"/>
  <c r="AF20" i="2899"/>
  <c r="AJ56" i="2899"/>
  <c r="AL56" i="2899" s="1"/>
  <c r="AK56" i="2899"/>
  <c r="AI56" i="2899"/>
  <c r="AF56" i="2899"/>
  <c r="AJ92" i="2899"/>
  <c r="AL92" i="2899" s="1"/>
  <c r="AK92" i="2899"/>
  <c r="AI92" i="2899"/>
  <c r="AF92" i="2899"/>
  <c r="AI39" i="2899"/>
  <c r="AF39" i="2899"/>
  <c r="AK39" i="2899"/>
  <c r="AJ39" i="2899"/>
  <c r="AL39" i="2899" s="1"/>
  <c r="AI75" i="2899"/>
  <c r="AF75" i="2899"/>
  <c r="AK75" i="2899"/>
  <c r="AJ75" i="2899"/>
  <c r="AL75" i="2899" s="1"/>
  <c r="AI111" i="2899"/>
  <c r="AF111" i="2899"/>
  <c r="AK111" i="2899"/>
  <c r="AJ111" i="2899"/>
  <c r="AL111" i="2899" s="1"/>
  <c r="AK22" i="2899"/>
  <c r="AI22" i="2899"/>
  <c r="AJ22" i="2899"/>
  <c r="AL22" i="2899" s="1"/>
  <c r="AF22" i="2899"/>
  <c r="AK58" i="2899"/>
  <c r="AI58" i="2899"/>
  <c r="AJ58" i="2899"/>
  <c r="AL58" i="2899" s="1"/>
  <c r="AF58" i="2899"/>
  <c r="AK94" i="2899"/>
  <c r="AI94" i="2899"/>
  <c r="AJ94" i="2899"/>
  <c r="AL94" i="2899" s="1"/>
  <c r="AF94" i="2899"/>
  <c r="AJ12" i="2896"/>
  <c r="AL12" i="2896" s="1"/>
  <c r="AK12" i="2896"/>
  <c r="AF12" i="2896"/>
  <c r="AI12" i="2896"/>
  <c r="AJ114" i="2896"/>
  <c r="AL114" i="2896" s="1"/>
  <c r="AK114" i="2896"/>
  <c r="AI114" i="2896"/>
  <c r="AF114" i="2896"/>
  <c r="AI116" i="2896"/>
  <c r="AF116" i="2896"/>
  <c r="AK116" i="2896"/>
  <c r="AJ116" i="2896"/>
  <c r="AL116" i="2896" s="1"/>
  <c r="AK67" i="2896"/>
  <c r="AI67" i="2896"/>
  <c r="AJ67" i="2896"/>
  <c r="AL67" i="2896" s="1"/>
  <c r="AF67" i="2896"/>
  <c r="AJ33" i="2896"/>
  <c r="AL33" i="2896" s="1"/>
  <c r="AK33" i="2896"/>
  <c r="AI33" i="2896"/>
  <c r="AF33" i="2896"/>
  <c r="AJ105" i="2896"/>
  <c r="AL105" i="2896" s="1"/>
  <c r="AI105" i="2896"/>
  <c r="AK105" i="2896"/>
  <c r="AF105" i="2896"/>
  <c r="AK6" i="2896"/>
  <c r="AF6" i="2896"/>
  <c r="AJ6" i="2896"/>
  <c r="AL6" i="2896" s="1"/>
  <c r="AI6" i="2896"/>
  <c r="AI29" i="2896"/>
  <c r="AF29" i="2896"/>
  <c r="AK29" i="2896"/>
  <c r="AJ29" i="2896"/>
  <c r="AL29" i="2896" s="1"/>
  <c r="AI65" i="2896"/>
  <c r="AF65" i="2896"/>
  <c r="AK65" i="2896"/>
  <c r="AJ65" i="2896"/>
  <c r="AL65" i="2896" s="1"/>
  <c r="AI101" i="2896"/>
  <c r="AF101" i="2896"/>
  <c r="AK101" i="2896"/>
  <c r="AJ101" i="2896"/>
  <c r="AL101" i="2896" s="1"/>
  <c r="AK30" i="2896"/>
  <c r="AI30" i="2896"/>
  <c r="AF30" i="2896"/>
  <c r="AJ30" i="2896"/>
  <c r="AL30" i="2896" s="1"/>
  <c r="AK25" i="2896"/>
  <c r="AF25" i="2896"/>
  <c r="AJ25" i="2896"/>
  <c r="AL25" i="2896" s="1"/>
  <c r="AI25" i="2896"/>
  <c r="AK97" i="2896"/>
  <c r="AF97" i="2896"/>
  <c r="AJ97" i="2896"/>
  <c r="AL97" i="2896" s="1"/>
  <c r="AI97" i="2896"/>
  <c r="AJ75" i="2896"/>
  <c r="AL75" i="2896" s="1"/>
  <c r="AF75" i="2896"/>
  <c r="AK75" i="2896"/>
  <c r="AI75" i="2896"/>
  <c r="AJ56" i="2896"/>
  <c r="AL56" i="2896" s="1"/>
  <c r="AI56" i="2896"/>
  <c r="AK56" i="2896"/>
  <c r="AF56" i="2896"/>
  <c r="AF10" i="2896"/>
  <c r="AK10" i="2896"/>
  <c r="AJ10" i="2896"/>
  <c r="AL10" i="2896" s="1"/>
  <c r="AI10" i="2896"/>
  <c r="AF46" i="2896"/>
  <c r="AK46" i="2896"/>
  <c r="AJ46" i="2896"/>
  <c r="AL46" i="2896" s="1"/>
  <c r="AI46" i="2896"/>
  <c r="AF82" i="2896"/>
  <c r="AK82" i="2896"/>
  <c r="AJ82" i="2896"/>
  <c r="AL82" i="2896" s="1"/>
  <c r="AI82" i="2896"/>
  <c r="AF118" i="2896"/>
  <c r="AK118" i="2896"/>
  <c r="AJ118" i="2896"/>
  <c r="AL118" i="2896" s="1"/>
  <c r="AI118" i="2896"/>
  <c r="AJ39" i="2893"/>
  <c r="AL39" i="2893" s="1"/>
  <c r="AF39" i="2893"/>
  <c r="AK39" i="2893"/>
  <c r="AI39" i="2893"/>
  <c r="AJ75" i="2893"/>
  <c r="AL75" i="2893" s="1"/>
  <c r="AF75" i="2893"/>
  <c r="AK75" i="2893"/>
  <c r="AI75" i="2893"/>
  <c r="AJ111" i="2893"/>
  <c r="AL111" i="2893" s="1"/>
  <c r="AF111" i="2893"/>
  <c r="AK111" i="2893"/>
  <c r="AI111" i="2893"/>
  <c r="AK35" i="2893"/>
  <c r="AI35" i="2893"/>
  <c r="AJ35" i="2893"/>
  <c r="AL35" i="2893" s="1"/>
  <c r="AF35" i="2893"/>
  <c r="AK71" i="2893"/>
  <c r="AI71" i="2893"/>
  <c r="AJ71" i="2893"/>
  <c r="AL71" i="2893" s="1"/>
  <c r="AF71" i="2893"/>
  <c r="AK107" i="2893"/>
  <c r="AI107" i="2893"/>
  <c r="AJ107" i="2893"/>
  <c r="AL107" i="2893" s="1"/>
  <c r="AF107" i="2893"/>
  <c r="AK12" i="2893"/>
  <c r="AI12" i="2893"/>
  <c r="AJ12" i="2893"/>
  <c r="AL12" i="2893" s="1"/>
  <c r="AF12" i="2893"/>
  <c r="AK48" i="2893"/>
  <c r="AI48" i="2893"/>
  <c r="AJ48" i="2893"/>
  <c r="AL48" i="2893" s="1"/>
  <c r="AF48" i="2893"/>
  <c r="AK84" i="2893"/>
  <c r="AI84" i="2893"/>
  <c r="AJ84" i="2893"/>
  <c r="AL84" i="2893" s="1"/>
  <c r="AF84" i="2893"/>
  <c r="AJ6" i="2893"/>
  <c r="AL6" i="2893" s="1"/>
  <c r="AI6" i="2893"/>
  <c r="AK6" i="2893"/>
  <c r="AF6" i="2893"/>
  <c r="AK13" i="2893"/>
  <c r="AI13" i="2893"/>
  <c r="AJ13" i="2893"/>
  <c r="AL13" i="2893" s="1"/>
  <c r="AF13" i="2893"/>
  <c r="AK49" i="2893"/>
  <c r="AF49" i="2893"/>
  <c r="AI49" i="2893"/>
  <c r="AJ49" i="2893"/>
  <c r="AL49" i="2893" s="1"/>
  <c r="AK85" i="2893"/>
  <c r="AF85" i="2893"/>
  <c r="AI85" i="2893"/>
  <c r="AJ85" i="2893"/>
  <c r="AL85" i="2893" s="1"/>
  <c r="AJ32" i="2893"/>
  <c r="AL32" i="2893" s="1"/>
  <c r="AF32" i="2893"/>
  <c r="AK32" i="2893"/>
  <c r="AI32" i="2893"/>
  <c r="AJ68" i="2893"/>
  <c r="AL68" i="2893" s="1"/>
  <c r="AF68" i="2893"/>
  <c r="AK68" i="2893"/>
  <c r="AI68" i="2893"/>
  <c r="AJ104" i="2893"/>
  <c r="AL104" i="2893" s="1"/>
  <c r="AF104" i="2893"/>
  <c r="AK104" i="2893"/>
  <c r="AI104" i="2893"/>
  <c r="AI28" i="2893"/>
  <c r="AF28" i="2893"/>
  <c r="AK28" i="2893"/>
  <c r="AJ28" i="2893"/>
  <c r="AL28" i="2893" s="1"/>
  <c r="AI64" i="2893"/>
  <c r="AK64" i="2893"/>
  <c r="AF64" i="2893"/>
  <c r="AJ64" i="2893"/>
  <c r="AL64" i="2893" s="1"/>
  <c r="AI100" i="2893"/>
  <c r="AK100" i="2893"/>
  <c r="AF100" i="2893"/>
  <c r="AJ100" i="2893"/>
  <c r="AL100" i="2893" s="1"/>
  <c r="AK28" i="2890"/>
  <c r="AJ28" i="2890"/>
  <c r="AL28" i="2890" s="1"/>
  <c r="AI28" i="2890"/>
  <c r="AF28" i="2890"/>
  <c r="AK64" i="2890"/>
  <c r="AI64" i="2890"/>
  <c r="AF64" i="2890"/>
  <c r="AJ64" i="2890"/>
  <c r="AL64" i="2890" s="1"/>
  <c r="AK100" i="2890"/>
  <c r="AI100" i="2890"/>
  <c r="AF100" i="2890"/>
  <c r="AJ100" i="2890"/>
  <c r="AL100" i="2890" s="1"/>
  <c r="AI63" i="2890"/>
  <c r="AF63" i="2890"/>
  <c r="AJ63" i="2890"/>
  <c r="AL63" i="2890" s="1"/>
  <c r="AK63" i="2890"/>
  <c r="AJ17" i="2890"/>
  <c r="AL17" i="2890" s="1"/>
  <c r="AK17" i="2890"/>
  <c r="AI17" i="2890"/>
  <c r="AF17" i="2890"/>
  <c r="AJ53" i="2890"/>
  <c r="AL53" i="2890" s="1"/>
  <c r="AK53" i="2890"/>
  <c r="AI53" i="2890"/>
  <c r="AF53" i="2890"/>
  <c r="AJ89" i="2890"/>
  <c r="AL89" i="2890" s="1"/>
  <c r="AK89" i="2890"/>
  <c r="AI89" i="2890"/>
  <c r="AF89" i="2890"/>
  <c r="AJ18" i="2890"/>
  <c r="AL18" i="2890" s="1"/>
  <c r="AK18" i="2890"/>
  <c r="AI18" i="2890"/>
  <c r="AF18" i="2890"/>
  <c r="AJ32" i="2890"/>
  <c r="AL32" i="2890" s="1"/>
  <c r="AI32" i="2890"/>
  <c r="AF32" i="2890"/>
  <c r="AK32" i="2890"/>
  <c r="AI104" i="2890"/>
  <c r="AF104" i="2890"/>
  <c r="AK104" i="2890"/>
  <c r="AJ104" i="2890"/>
  <c r="AL104" i="2890" s="1"/>
  <c r="AK31" i="2890"/>
  <c r="AJ31" i="2890"/>
  <c r="AL31" i="2890" s="1"/>
  <c r="AI31" i="2890"/>
  <c r="AF31" i="2890"/>
  <c r="AK67" i="2890"/>
  <c r="AI67" i="2890"/>
  <c r="AF67" i="2890"/>
  <c r="AJ67" i="2890"/>
  <c r="AL67" i="2890" s="1"/>
  <c r="AK103" i="2890"/>
  <c r="AI103" i="2890"/>
  <c r="AF103" i="2890"/>
  <c r="AJ103" i="2890"/>
  <c r="AL103" i="2890" s="1"/>
  <c r="AK81" i="2890"/>
  <c r="AI81" i="2890"/>
  <c r="AF81" i="2890"/>
  <c r="AJ81" i="2890"/>
  <c r="AL81" i="2890" s="1"/>
  <c r="AG30" i="2890"/>
  <c r="AH30" i="2890"/>
  <c r="AG48" i="2890"/>
  <c r="AH48" i="2890"/>
  <c r="AG66" i="2890"/>
  <c r="AH66" i="2890"/>
  <c r="AG84" i="2890"/>
  <c r="AH84" i="2890"/>
  <c r="AG102" i="2890"/>
  <c r="AH102" i="2890"/>
  <c r="AJ67" i="2899"/>
  <c r="AL67" i="2899" s="1"/>
  <c r="AK67" i="2899"/>
  <c r="AI67" i="2899"/>
  <c r="AF67" i="2899"/>
  <c r="AK35" i="2899"/>
  <c r="AJ35" i="2899"/>
  <c r="AL35" i="2899" s="1"/>
  <c r="AI35" i="2899"/>
  <c r="AF35" i="2899"/>
  <c r="AK12" i="2899"/>
  <c r="AJ12" i="2899"/>
  <c r="AL12" i="2899" s="1"/>
  <c r="AI12" i="2899"/>
  <c r="AF12" i="2899"/>
  <c r="AK84" i="2899"/>
  <c r="AJ84" i="2899"/>
  <c r="AL84" i="2899" s="1"/>
  <c r="AI84" i="2899"/>
  <c r="AF84" i="2899"/>
  <c r="AJ26" i="2899"/>
  <c r="AL26" i="2899" s="1"/>
  <c r="AK26" i="2899"/>
  <c r="AI26" i="2899"/>
  <c r="AF26" i="2899"/>
  <c r="AJ62" i="2899"/>
  <c r="AL62" i="2899" s="1"/>
  <c r="AK62" i="2899"/>
  <c r="AI62" i="2899"/>
  <c r="AF62" i="2899"/>
  <c r="AJ98" i="2899"/>
  <c r="AL98" i="2899" s="1"/>
  <c r="AK98" i="2899"/>
  <c r="AI98" i="2899"/>
  <c r="AF98" i="2899"/>
  <c r="AI9" i="2899"/>
  <c r="AF9" i="2899"/>
  <c r="AK9" i="2899"/>
  <c r="AJ9" i="2899"/>
  <c r="AL9" i="2899" s="1"/>
  <c r="AI45" i="2899"/>
  <c r="AF45" i="2899"/>
  <c r="AK45" i="2899"/>
  <c r="AJ45" i="2899"/>
  <c r="AL45" i="2899" s="1"/>
  <c r="AI81" i="2899"/>
  <c r="AF81" i="2899"/>
  <c r="AK81" i="2899"/>
  <c r="AJ81" i="2899"/>
  <c r="AL81" i="2899" s="1"/>
  <c r="AI117" i="2899"/>
  <c r="AF117" i="2899"/>
  <c r="AK117" i="2899"/>
  <c r="AJ117" i="2899"/>
  <c r="AL117" i="2899" s="1"/>
  <c r="AJ28" i="2899"/>
  <c r="AL28" i="2899" s="1"/>
  <c r="AI28" i="2899"/>
  <c r="AK28" i="2899"/>
  <c r="AF28" i="2899"/>
  <c r="AJ64" i="2899"/>
  <c r="AL64" i="2899" s="1"/>
  <c r="AI64" i="2899"/>
  <c r="AK64" i="2899"/>
  <c r="AF64" i="2899"/>
  <c r="AJ100" i="2899"/>
  <c r="AL100" i="2899" s="1"/>
  <c r="AI100" i="2899"/>
  <c r="AK100" i="2899"/>
  <c r="AF100" i="2899"/>
  <c r="AK6" i="2899"/>
  <c r="AJ6" i="2899"/>
  <c r="AL6" i="2899" s="1"/>
  <c r="AI6" i="2899"/>
  <c r="AF6" i="2899"/>
  <c r="AJ84" i="2896"/>
  <c r="AL84" i="2896" s="1"/>
  <c r="AI84" i="2896"/>
  <c r="AF84" i="2896"/>
  <c r="AK84" i="2896"/>
  <c r="AK38" i="2896"/>
  <c r="AI38" i="2896"/>
  <c r="AJ38" i="2896"/>
  <c r="AL38" i="2896" s="1"/>
  <c r="AF38" i="2896"/>
  <c r="AF18" i="2896"/>
  <c r="AK18" i="2896"/>
  <c r="AJ18" i="2896"/>
  <c r="AL18" i="2896" s="1"/>
  <c r="AI18" i="2896"/>
  <c r="AK79" i="2896"/>
  <c r="AI79" i="2896"/>
  <c r="AF79" i="2896"/>
  <c r="AJ79" i="2896"/>
  <c r="AL79" i="2896" s="1"/>
  <c r="AJ57" i="2896"/>
  <c r="AL57" i="2896" s="1"/>
  <c r="AK57" i="2896"/>
  <c r="AI57" i="2896"/>
  <c r="AF57" i="2896"/>
  <c r="AJ48" i="2896"/>
  <c r="AL48" i="2896" s="1"/>
  <c r="AK48" i="2896"/>
  <c r="AI48" i="2896"/>
  <c r="AF48" i="2896"/>
  <c r="AI35" i="2896"/>
  <c r="AF35" i="2896"/>
  <c r="AJ35" i="2896"/>
  <c r="AL35" i="2896" s="1"/>
  <c r="AK35" i="2896"/>
  <c r="AI71" i="2896"/>
  <c r="AF71" i="2896"/>
  <c r="AJ71" i="2896"/>
  <c r="AL71" i="2896" s="1"/>
  <c r="AK71" i="2896"/>
  <c r="AI107" i="2896"/>
  <c r="AF107" i="2896"/>
  <c r="AJ107" i="2896"/>
  <c r="AL107" i="2896" s="1"/>
  <c r="AK107" i="2896"/>
  <c r="AK36" i="2896"/>
  <c r="AI36" i="2896"/>
  <c r="AF36" i="2896"/>
  <c r="AJ36" i="2896"/>
  <c r="AL36" i="2896" s="1"/>
  <c r="AK72" i="2896"/>
  <c r="AI72" i="2896"/>
  <c r="AJ72" i="2896"/>
  <c r="AL72" i="2896" s="1"/>
  <c r="AF72" i="2896"/>
  <c r="AK49" i="2896"/>
  <c r="AJ49" i="2896"/>
  <c r="AL49" i="2896" s="1"/>
  <c r="AI49" i="2896"/>
  <c r="AF49" i="2896"/>
  <c r="AJ9" i="2896"/>
  <c r="AL9" i="2896" s="1"/>
  <c r="AK9" i="2896"/>
  <c r="AI9" i="2896"/>
  <c r="AF9" i="2896"/>
  <c r="AJ81" i="2896"/>
  <c r="AL81" i="2896" s="1"/>
  <c r="AK81" i="2896"/>
  <c r="AI81" i="2896"/>
  <c r="AF81" i="2896"/>
  <c r="AJ62" i="2896"/>
  <c r="AL62" i="2896" s="1"/>
  <c r="AI62" i="2896"/>
  <c r="AK62" i="2896"/>
  <c r="AF62" i="2896"/>
  <c r="AK16" i="2896"/>
  <c r="AI16" i="2896"/>
  <c r="AF16" i="2896"/>
  <c r="AJ16" i="2896"/>
  <c r="AL16" i="2896" s="1"/>
  <c r="AK52" i="2896"/>
  <c r="AI52" i="2896"/>
  <c r="AF52" i="2896"/>
  <c r="AJ52" i="2896"/>
  <c r="AL52" i="2896" s="1"/>
  <c r="AK88" i="2896"/>
  <c r="AI88" i="2896"/>
  <c r="AF88" i="2896"/>
  <c r="AJ88" i="2896"/>
  <c r="AL88" i="2896" s="1"/>
  <c r="AJ9" i="2893"/>
  <c r="AL9" i="2893" s="1"/>
  <c r="AF9" i="2893"/>
  <c r="AK9" i="2893"/>
  <c r="AI9" i="2893"/>
  <c r="AJ45" i="2893"/>
  <c r="AL45" i="2893" s="1"/>
  <c r="AF45" i="2893"/>
  <c r="AK45" i="2893"/>
  <c r="AI45" i="2893"/>
  <c r="AJ81" i="2893"/>
  <c r="AL81" i="2893" s="1"/>
  <c r="AF81" i="2893"/>
  <c r="AK81" i="2893"/>
  <c r="AI81" i="2893"/>
  <c r="AJ117" i="2893"/>
  <c r="AL117" i="2893" s="1"/>
  <c r="AF117" i="2893"/>
  <c r="AK117" i="2893"/>
  <c r="AI117" i="2893"/>
  <c r="AK41" i="2893"/>
  <c r="AI41" i="2893"/>
  <c r="AJ41" i="2893"/>
  <c r="AL41" i="2893" s="1"/>
  <c r="AF41" i="2893"/>
  <c r="AK77" i="2893"/>
  <c r="AI77" i="2893"/>
  <c r="AJ77" i="2893"/>
  <c r="AL77" i="2893" s="1"/>
  <c r="AF77" i="2893"/>
  <c r="AK113" i="2893"/>
  <c r="AI113" i="2893"/>
  <c r="AJ113" i="2893"/>
  <c r="AL113" i="2893" s="1"/>
  <c r="AF113" i="2893"/>
  <c r="AK18" i="2893"/>
  <c r="AJ18" i="2893"/>
  <c r="AL18" i="2893" s="1"/>
  <c r="AF18" i="2893"/>
  <c r="AI18" i="2893"/>
  <c r="AK54" i="2893"/>
  <c r="AJ54" i="2893"/>
  <c r="AL54" i="2893" s="1"/>
  <c r="AI54" i="2893"/>
  <c r="AF54" i="2893"/>
  <c r="AK90" i="2893"/>
  <c r="AJ90" i="2893"/>
  <c r="AL90" i="2893" s="1"/>
  <c r="AI90" i="2893"/>
  <c r="AF90" i="2893"/>
  <c r="AI19" i="2893"/>
  <c r="AJ19" i="2893"/>
  <c r="AL19" i="2893" s="1"/>
  <c r="AF19" i="2893"/>
  <c r="AK19" i="2893"/>
  <c r="AI55" i="2893"/>
  <c r="AF55" i="2893"/>
  <c r="AJ55" i="2893"/>
  <c r="AL55" i="2893" s="1"/>
  <c r="AK55" i="2893"/>
  <c r="AI91" i="2893"/>
  <c r="AF91" i="2893"/>
  <c r="AJ91" i="2893"/>
  <c r="AL91" i="2893" s="1"/>
  <c r="AK91" i="2893"/>
  <c r="AJ38" i="2893"/>
  <c r="AL38" i="2893" s="1"/>
  <c r="AF38" i="2893"/>
  <c r="AK38" i="2893"/>
  <c r="AI38" i="2893"/>
  <c r="AJ74" i="2893"/>
  <c r="AL74" i="2893" s="1"/>
  <c r="AF74" i="2893"/>
  <c r="AK74" i="2893"/>
  <c r="AI74" i="2893"/>
  <c r="AJ110" i="2893"/>
  <c r="AL110" i="2893" s="1"/>
  <c r="AF110" i="2893"/>
  <c r="AK110" i="2893"/>
  <c r="AI110" i="2893"/>
  <c r="AI34" i="2893"/>
  <c r="AF34" i="2893"/>
  <c r="AK34" i="2893"/>
  <c r="AJ34" i="2893"/>
  <c r="AL34" i="2893" s="1"/>
  <c r="AI70" i="2893"/>
  <c r="AK70" i="2893"/>
  <c r="AJ70" i="2893"/>
  <c r="AL70" i="2893" s="1"/>
  <c r="AF70" i="2893"/>
  <c r="AI106" i="2893"/>
  <c r="AK106" i="2893"/>
  <c r="AJ106" i="2893"/>
  <c r="AL106" i="2893" s="1"/>
  <c r="AF106" i="2893"/>
  <c r="AJ34" i="2890"/>
  <c r="AL34" i="2890" s="1"/>
  <c r="AI34" i="2890"/>
  <c r="AF34" i="2890"/>
  <c r="AK34" i="2890"/>
  <c r="AI70" i="2890"/>
  <c r="AF70" i="2890"/>
  <c r="AK70" i="2890"/>
  <c r="AJ70" i="2890"/>
  <c r="AL70" i="2890" s="1"/>
  <c r="AI106" i="2890"/>
  <c r="AF106" i="2890"/>
  <c r="AK106" i="2890"/>
  <c r="AJ106" i="2890"/>
  <c r="AL106" i="2890" s="1"/>
  <c r="AI75" i="2890"/>
  <c r="AF75" i="2890"/>
  <c r="AK75" i="2890"/>
  <c r="AJ75" i="2890"/>
  <c r="AL75" i="2890" s="1"/>
  <c r="AK23" i="2890"/>
  <c r="AI23" i="2890"/>
  <c r="AF23" i="2890"/>
  <c r="AJ23" i="2890"/>
  <c r="AL23" i="2890" s="1"/>
  <c r="AJ59" i="2890"/>
  <c r="AL59" i="2890" s="1"/>
  <c r="AK59" i="2890"/>
  <c r="AI59" i="2890"/>
  <c r="AF59" i="2890"/>
  <c r="AJ95" i="2890"/>
  <c r="AL95" i="2890" s="1"/>
  <c r="AK95" i="2890"/>
  <c r="AI95" i="2890"/>
  <c r="AF95" i="2890"/>
  <c r="AK44" i="2890"/>
  <c r="AI44" i="2890"/>
  <c r="AF44" i="2890"/>
  <c r="AJ44" i="2890"/>
  <c r="AL44" i="2890" s="1"/>
  <c r="AK116" i="2890"/>
  <c r="AI116" i="2890"/>
  <c r="AF116" i="2890"/>
  <c r="AJ116" i="2890"/>
  <c r="AL116" i="2890" s="1"/>
  <c r="AK37" i="2890"/>
  <c r="AI37" i="2890"/>
  <c r="AF37" i="2890"/>
  <c r="AJ37" i="2890"/>
  <c r="AL37" i="2890" s="1"/>
  <c r="AK73" i="2890"/>
  <c r="AI73" i="2890"/>
  <c r="AF73" i="2890"/>
  <c r="AJ73" i="2890"/>
  <c r="AL73" i="2890" s="1"/>
  <c r="AK109" i="2890"/>
  <c r="AI109" i="2890"/>
  <c r="AF109" i="2890"/>
  <c r="AJ109" i="2890"/>
  <c r="AL109" i="2890" s="1"/>
  <c r="AJ21" i="2890"/>
  <c r="AL21" i="2890" s="1"/>
  <c r="AK21" i="2890"/>
  <c r="AI21" i="2890"/>
  <c r="AF21" i="2890"/>
  <c r="AK93" i="2890"/>
  <c r="AI93" i="2890"/>
  <c r="AF93" i="2890"/>
  <c r="AJ93" i="2890"/>
  <c r="AL93" i="2890" s="1"/>
  <c r="AG38" i="2890"/>
  <c r="AH38" i="2890"/>
  <c r="D7" i="189"/>
  <c r="G7" i="189"/>
  <c r="F7" i="189"/>
  <c r="AH72" i="2899" l="1"/>
  <c r="AG72" i="2899"/>
  <c r="AG97" i="2899"/>
  <c r="AH97" i="2899"/>
  <c r="AG61" i="2899"/>
  <c r="AH61" i="2899"/>
  <c r="AG92" i="2890"/>
  <c r="AH92" i="2890"/>
  <c r="AG12" i="2890"/>
  <c r="AH12" i="2890"/>
  <c r="AH22" i="2893"/>
  <c r="AG22" i="2893"/>
  <c r="AH95" i="2896"/>
  <c r="AG95" i="2896"/>
  <c r="AG27" i="2896"/>
  <c r="AH27" i="2896"/>
  <c r="AG14" i="2899"/>
  <c r="AH14" i="2899"/>
  <c r="AG7" i="2899"/>
  <c r="AH7" i="2899"/>
  <c r="AG109" i="2899"/>
  <c r="AH109" i="2899"/>
  <c r="AH37" i="2893"/>
  <c r="AG37" i="2893"/>
  <c r="AH72" i="2893"/>
  <c r="AG72" i="2893"/>
  <c r="AH36" i="2893"/>
  <c r="AG36" i="2893"/>
  <c r="AH59" i="2893"/>
  <c r="AG59" i="2893"/>
  <c r="AH23" i="2893"/>
  <c r="AG23" i="2893"/>
  <c r="AH70" i="2896"/>
  <c r="AG70" i="2896"/>
  <c r="AH26" i="2896"/>
  <c r="AG26" i="2896"/>
  <c r="AH85" i="2896"/>
  <c r="AG85" i="2896"/>
  <c r="AH60" i="2896"/>
  <c r="AG60" i="2896"/>
  <c r="AH89" i="2896"/>
  <c r="AG89" i="2896"/>
  <c r="AG21" i="2896"/>
  <c r="AH21" i="2896"/>
  <c r="AH46" i="2899"/>
  <c r="AG46" i="2899"/>
  <c r="AH27" i="2899"/>
  <c r="AG27" i="2899"/>
  <c r="AH80" i="2899"/>
  <c r="AG80" i="2899"/>
  <c r="AH48" i="2899"/>
  <c r="AG48" i="2899"/>
  <c r="AG49" i="2899"/>
  <c r="AH49" i="2899"/>
  <c r="AG35" i="2890"/>
  <c r="AH35" i="2890"/>
  <c r="AH99" i="2890"/>
  <c r="AG99" i="2890"/>
  <c r="AH10" i="2890"/>
  <c r="AG10" i="2890"/>
  <c r="AH10" i="2893"/>
  <c r="AG10" i="2893"/>
  <c r="AG14" i="2893"/>
  <c r="AH14" i="2893"/>
  <c r="AH31" i="2893"/>
  <c r="AG31" i="2893"/>
  <c r="AH66" i="2893"/>
  <c r="AG66" i="2893"/>
  <c r="AH53" i="2893"/>
  <c r="AG53" i="2893"/>
  <c r="AH17" i="2893"/>
  <c r="AG17" i="2893"/>
  <c r="AG64" i="2896"/>
  <c r="AH64" i="2896"/>
  <c r="AG111" i="2896"/>
  <c r="AH111" i="2896"/>
  <c r="AH47" i="2896"/>
  <c r="AG47" i="2896"/>
  <c r="AG50" i="2896"/>
  <c r="AH50" i="2896"/>
  <c r="AH7" i="2896"/>
  <c r="AG7" i="2896"/>
  <c r="AH76" i="2899"/>
  <c r="AG76" i="2899"/>
  <c r="AG57" i="2899"/>
  <c r="AH57" i="2899"/>
  <c r="AH110" i="2899"/>
  <c r="AG110" i="2899"/>
  <c r="AH108" i="2899"/>
  <c r="AG108" i="2899"/>
  <c r="AH24" i="2899"/>
  <c r="AG24" i="2899"/>
  <c r="AH102" i="2899"/>
  <c r="AG102" i="2899"/>
  <c r="AG29" i="2890"/>
  <c r="AH29" i="2890"/>
  <c r="AH76" i="2890"/>
  <c r="AG76" i="2890"/>
  <c r="AH9" i="2890"/>
  <c r="AG9" i="2890"/>
  <c r="AG116" i="2893"/>
  <c r="AH116" i="2893"/>
  <c r="AG8" i="2893"/>
  <c r="AH8" i="2893"/>
  <c r="AG25" i="2893"/>
  <c r="AH25" i="2893"/>
  <c r="AH60" i="2893"/>
  <c r="AG60" i="2893"/>
  <c r="AG11" i="2893"/>
  <c r="AH11" i="2893"/>
  <c r="AG22" i="2896"/>
  <c r="AH22" i="2896"/>
  <c r="AH96" i="2896"/>
  <c r="AG96" i="2896"/>
  <c r="AH41" i="2896"/>
  <c r="AG41" i="2896"/>
  <c r="AH70" i="2899"/>
  <c r="AG70" i="2899"/>
  <c r="AH107" i="2899"/>
  <c r="AG107" i="2899"/>
  <c r="AG116" i="2890"/>
  <c r="AH116" i="2890"/>
  <c r="AH16" i="2896"/>
  <c r="AG16" i="2896"/>
  <c r="AG36" i="2896"/>
  <c r="AH36" i="2896"/>
  <c r="AG103" i="2890"/>
  <c r="AH103" i="2890"/>
  <c r="AH83" i="2899"/>
  <c r="AG83" i="2899"/>
  <c r="AG25" i="2890"/>
  <c r="AH25" i="2890"/>
  <c r="AH58" i="2890"/>
  <c r="AG58" i="2890"/>
  <c r="AH58" i="2893"/>
  <c r="AG58" i="2893"/>
  <c r="AG62" i="2893"/>
  <c r="AH62" i="2893"/>
  <c r="AG43" i="2893"/>
  <c r="AH43" i="2893"/>
  <c r="AH101" i="2893"/>
  <c r="AG101" i="2893"/>
  <c r="AG105" i="2893"/>
  <c r="AH105" i="2893"/>
  <c r="AH112" i="2896"/>
  <c r="AG112" i="2896"/>
  <c r="AH32" i="2896"/>
  <c r="AG32" i="2896"/>
  <c r="AH102" i="2896"/>
  <c r="AG102" i="2896"/>
  <c r="AH33" i="2899"/>
  <c r="AG33" i="2899"/>
  <c r="AH57" i="2890"/>
  <c r="AG57" i="2890"/>
  <c r="AG19" i="2890"/>
  <c r="AH19" i="2890"/>
  <c r="AG113" i="2890"/>
  <c r="AH113" i="2890"/>
  <c r="AH52" i="2890"/>
  <c r="AG52" i="2890"/>
  <c r="AG63" i="2893"/>
  <c r="AH63" i="2893"/>
  <c r="AH109" i="2896"/>
  <c r="AG109" i="2896"/>
  <c r="AG85" i="2890"/>
  <c r="AH85" i="2890"/>
  <c r="AH118" i="2890"/>
  <c r="AG118" i="2890"/>
  <c r="AH46" i="2893"/>
  <c r="AG46" i="2893"/>
  <c r="AG50" i="2893"/>
  <c r="AH50" i="2893"/>
  <c r="AG57" i="2893"/>
  <c r="AH57" i="2893"/>
  <c r="AG21" i="2893"/>
  <c r="AH21" i="2893"/>
  <c r="AH20" i="2896"/>
  <c r="AG20" i="2896"/>
  <c r="AG79" i="2890"/>
  <c r="AH79" i="2890"/>
  <c r="AH15" i="2893"/>
  <c r="AG15" i="2893"/>
  <c r="AG87" i="2896"/>
  <c r="AH87" i="2896"/>
  <c r="AH54" i="2896"/>
  <c r="AG54" i="2896"/>
  <c r="AG63" i="2896"/>
  <c r="AH63" i="2896"/>
  <c r="AH51" i="2899"/>
  <c r="AG51" i="2899"/>
  <c r="AH116" i="2896"/>
  <c r="AG116" i="2896"/>
  <c r="AG22" i="2899"/>
  <c r="AH22" i="2899"/>
  <c r="AH111" i="2899"/>
  <c r="AG111" i="2899"/>
  <c r="AG103" i="2899"/>
  <c r="AH103" i="2899"/>
  <c r="AG50" i="2899"/>
  <c r="AH50" i="2899"/>
  <c r="AH60" i="2899"/>
  <c r="AG60" i="2899"/>
  <c r="AG55" i="2899"/>
  <c r="AH55" i="2899"/>
  <c r="AG31" i="2899"/>
  <c r="AH31" i="2899"/>
  <c r="AH15" i="2890"/>
  <c r="AG15" i="2890"/>
  <c r="AH111" i="2890"/>
  <c r="AG111" i="2890"/>
  <c r="AH88" i="2893"/>
  <c r="AG88" i="2893"/>
  <c r="AG92" i="2893"/>
  <c r="AH92" i="2893"/>
  <c r="AH73" i="2893"/>
  <c r="AG73" i="2893"/>
  <c r="AH108" i="2893"/>
  <c r="AG108" i="2893"/>
  <c r="AH95" i="2893"/>
  <c r="AG95" i="2893"/>
  <c r="AG45" i="2896"/>
  <c r="AH45" i="2896"/>
  <c r="AH17" i="2896"/>
  <c r="AG17" i="2896"/>
  <c r="AG93" i="2896"/>
  <c r="AH93" i="2896"/>
  <c r="AH82" i="2899"/>
  <c r="AG82" i="2899"/>
  <c r="AH63" i="2899"/>
  <c r="AG63" i="2899"/>
  <c r="AG116" i="2899"/>
  <c r="AH116" i="2899"/>
  <c r="AG8" i="2899"/>
  <c r="AH8" i="2899"/>
  <c r="AH11" i="2899"/>
  <c r="AG11" i="2899"/>
  <c r="AG79" i="2899"/>
  <c r="AH79" i="2899"/>
  <c r="AH45" i="2890"/>
  <c r="AG45" i="2890"/>
  <c r="AG68" i="2890"/>
  <c r="AH68" i="2890"/>
  <c r="AG71" i="2890"/>
  <c r="AH71" i="2890"/>
  <c r="AH46" i="2890"/>
  <c r="AG46" i="2890"/>
  <c r="AH102" i="2893"/>
  <c r="AG102" i="2893"/>
  <c r="AH89" i="2893"/>
  <c r="AG89" i="2893"/>
  <c r="AG100" i="2896"/>
  <c r="AH100" i="2896"/>
  <c r="AH92" i="2896"/>
  <c r="AG92" i="2896"/>
  <c r="AH61" i="2896"/>
  <c r="AG61" i="2896"/>
  <c r="AH83" i="2896"/>
  <c r="AG83" i="2896"/>
  <c r="AH115" i="2896"/>
  <c r="AG115" i="2896"/>
  <c r="AH112" i="2899"/>
  <c r="AG112" i="2899"/>
  <c r="AG93" i="2899"/>
  <c r="AH93" i="2899"/>
  <c r="AG38" i="2899"/>
  <c r="AH38" i="2899"/>
  <c r="AH65" i="2899"/>
  <c r="AG65" i="2899"/>
  <c r="AG73" i="2899"/>
  <c r="AH73" i="2899"/>
  <c r="AH105" i="2890"/>
  <c r="AG105" i="2890"/>
  <c r="AG56" i="2890"/>
  <c r="AH56" i="2890"/>
  <c r="AG65" i="2890"/>
  <c r="AH65" i="2890"/>
  <c r="AH112" i="2890"/>
  <c r="AG112" i="2890"/>
  <c r="AG40" i="2893"/>
  <c r="AH40" i="2893"/>
  <c r="AG44" i="2893"/>
  <c r="AH44" i="2893"/>
  <c r="AH96" i="2893"/>
  <c r="AG96" i="2893"/>
  <c r="AG47" i="2893"/>
  <c r="AH47" i="2893"/>
  <c r="AH51" i="2893"/>
  <c r="AG51" i="2893"/>
  <c r="AG58" i="2896"/>
  <c r="AH58" i="2896"/>
  <c r="AH77" i="2896"/>
  <c r="AG77" i="2896"/>
  <c r="AG14" i="2896"/>
  <c r="AH14" i="2896"/>
  <c r="AH44" i="2896"/>
  <c r="AG44" i="2896"/>
  <c r="AH106" i="2899"/>
  <c r="AG106" i="2899"/>
  <c r="AH36" i="2899"/>
  <c r="AG36" i="2899"/>
  <c r="AH17" i="2899"/>
  <c r="AG17" i="2899"/>
  <c r="AG59" i="2890"/>
  <c r="AH59" i="2890"/>
  <c r="AH70" i="2890"/>
  <c r="AG70" i="2890"/>
  <c r="AG106" i="2893"/>
  <c r="AH106" i="2893"/>
  <c r="AG113" i="2893"/>
  <c r="AH113" i="2893"/>
  <c r="AG107" i="2896"/>
  <c r="AH107" i="2896"/>
  <c r="AG64" i="2899"/>
  <c r="AH64" i="2899"/>
  <c r="AH45" i="2899"/>
  <c r="AG45" i="2899"/>
  <c r="AG104" i="2893"/>
  <c r="AH104" i="2893"/>
  <c r="AG13" i="2893"/>
  <c r="AH13" i="2893"/>
  <c r="AH48" i="2893"/>
  <c r="AG48" i="2893"/>
  <c r="AG71" i="2893"/>
  <c r="AH71" i="2893"/>
  <c r="AH39" i="2893"/>
  <c r="AG39" i="2893"/>
  <c r="AH56" i="2896"/>
  <c r="AG56" i="2896"/>
  <c r="AG75" i="2896"/>
  <c r="AH75" i="2896"/>
  <c r="AG29" i="2896"/>
  <c r="AH29" i="2896"/>
  <c r="AG105" i="2896"/>
  <c r="AH105" i="2896"/>
  <c r="AG94" i="2899"/>
  <c r="AH94" i="2899"/>
  <c r="AH75" i="2899"/>
  <c r="AG75" i="2899"/>
  <c r="AH92" i="2899"/>
  <c r="AG92" i="2899"/>
  <c r="AG37" i="2899"/>
  <c r="AH37" i="2899"/>
  <c r="AG11" i="2890"/>
  <c r="AH11" i="2890"/>
  <c r="AH114" i="2893"/>
  <c r="AG114" i="2893"/>
  <c r="AH91" i="2896"/>
  <c r="AG91" i="2896"/>
  <c r="AG42" i="2896"/>
  <c r="AH42" i="2896"/>
  <c r="AG16" i="2899"/>
  <c r="AH16" i="2899"/>
  <c r="AH77" i="2899"/>
  <c r="AG77" i="2899"/>
  <c r="AH29" i="2899"/>
  <c r="AG29" i="2899"/>
  <c r="AG19" i="2899"/>
  <c r="AH19" i="2899"/>
  <c r="AG85" i="2899"/>
  <c r="AH85" i="2899"/>
  <c r="AH90" i="2899"/>
  <c r="AG90" i="2899"/>
  <c r="AH52" i="2893"/>
  <c r="AG52" i="2893"/>
  <c r="AH16" i="2893"/>
  <c r="AG16" i="2893"/>
  <c r="AG56" i="2893"/>
  <c r="AH56" i="2893"/>
  <c r="AG109" i="2890"/>
  <c r="AH109" i="2890"/>
  <c r="AH79" i="2896"/>
  <c r="AG79" i="2896"/>
  <c r="AH18" i="2896"/>
  <c r="AG18" i="2896"/>
  <c r="AH84" i="2896"/>
  <c r="AG84" i="2896"/>
  <c r="AH46" i="2896"/>
  <c r="AG46" i="2896"/>
  <c r="AH21" i="2890"/>
  <c r="AG21" i="2890"/>
  <c r="AG95" i="2890"/>
  <c r="AH95" i="2890"/>
  <c r="AH106" i="2890"/>
  <c r="AG106" i="2890"/>
  <c r="AG110" i="2893"/>
  <c r="AH110" i="2893"/>
  <c r="AG91" i="2893"/>
  <c r="AH91" i="2893"/>
  <c r="AG41" i="2893"/>
  <c r="AH41" i="2893"/>
  <c r="AH117" i="2893"/>
  <c r="AG117" i="2893"/>
  <c r="AH9" i="2893"/>
  <c r="AG9" i="2893"/>
  <c r="AG81" i="2896"/>
  <c r="AH81" i="2896"/>
  <c r="AG72" i="2896"/>
  <c r="AH72" i="2896"/>
  <c r="AG35" i="2896"/>
  <c r="AH35" i="2896"/>
  <c r="AG57" i="2896"/>
  <c r="AH57" i="2896"/>
  <c r="AH38" i="2896"/>
  <c r="AG38" i="2896"/>
  <c r="AG100" i="2899"/>
  <c r="AH100" i="2899"/>
  <c r="AG81" i="2899"/>
  <c r="AH81" i="2899"/>
  <c r="AH26" i="2899"/>
  <c r="AG26" i="2899"/>
  <c r="AH35" i="2899"/>
  <c r="AG35" i="2899"/>
  <c r="AG31" i="2890"/>
  <c r="AH31" i="2890"/>
  <c r="AG104" i="2890"/>
  <c r="AH104" i="2890"/>
  <c r="AG18" i="2890"/>
  <c r="AH18" i="2890"/>
  <c r="AG17" i="2890"/>
  <c r="AH17" i="2890"/>
  <c r="AH63" i="2890"/>
  <c r="AG63" i="2890"/>
  <c r="AG28" i="2893"/>
  <c r="AH28" i="2893"/>
  <c r="AG32" i="2893"/>
  <c r="AH32" i="2893"/>
  <c r="AH84" i="2893"/>
  <c r="AG84" i="2893"/>
  <c r="AG107" i="2893"/>
  <c r="AH107" i="2893"/>
  <c r="AH75" i="2893"/>
  <c r="AG75" i="2893"/>
  <c r="AH25" i="2896"/>
  <c r="AG25" i="2896"/>
  <c r="AG65" i="2896"/>
  <c r="AH65" i="2896"/>
  <c r="AH67" i="2896"/>
  <c r="AG67" i="2896"/>
  <c r="AH20" i="2899"/>
  <c r="AG20" i="2899"/>
  <c r="AH113" i="2899"/>
  <c r="AG113" i="2899"/>
  <c r="AH41" i="2899"/>
  <c r="AG41" i="2899"/>
  <c r="AH69" i="2890"/>
  <c r="AG69" i="2890"/>
  <c r="AG47" i="2890"/>
  <c r="AH47" i="2890"/>
  <c r="AH42" i="2893"/>
  <c r="AG42" i="2893"/>
  <c r="AH40" i="2896"/>
  <c r="AG40" i="2896"/>
  <c r="AH23" i="2896"/>
  <c r="AG23" i="2896"/>
  <c r="AG99" i="2896"/>
  <c r="AH99" i="2896"/>
  <c r="AH110" i="2896"/>
  <c r="AG110" i="2896"/>
  <c r="AH52" i="2899"/>
  <c r="AG52" i="2899"/>
  <c r="AH30" i="2899"/>
  <c r="AG30" i="2899"/>
  <c r="AG115" i="2899"/>
  <c r="AH115" i="2899"/>
  <c r="AG37" i="2890"/>
  <c r="AH37" i="2890"/>
  <c r="AH34" i="2890"/>
  <c r="AG34" i="2890"/>
  <c r="AG19" i="2893"/>
  <c r="AH19" i="2893"/>
  <c r="AH18" i="2893"/>
  <c r="AG18" i="2893"/>
  <c r="AH52" i="2896"/>
  <c r="AG52" i="2896"/>
  <c r="AH81" i="2890"/>
  <c r="AG81" i="2890"/>
  <c r="AH64" i="2890"/>
  <c r="AG64" i="2890"/>
  <c r="AG64" i="2893"/>
  <c r="AH64" i="2893"/>
  <c r="AH82" i="2896"/>
  <c r="AG82" i="2896"/>
  <c r="AH12" i="2896"/>
  <c r="AG12" i="2896"/>
  <c r="AG61" i="2890"/>
  <c r="AH61" i="2890"/>
  <c r="AH94" i="2890"/>
  <c r="AG94" i="2890"/>
  <c r="AH94" i="2893"/>
  <c r="AG94" i="2893"/>
  <c r="AG98" i="2893"/>
  <c r="AH98" i="2893"/>
  <c r="AG79" i="2893"/>
  <c r="AH79" i="2893"/>
  <c r="AG33" i="2893"/>
  <c r="AH33" i="2893"/>
  <c r="AH104" i="2896"/>
  <c r="AG104" i="2896"/>
  <c r="AG51" i="2896"/>
  <c r="AH51" i="2896"/>
  <c r="AH69" i="2899"/>
  <c r="AG69" i="2899"/>
  <c r="AH47" i="2899"/>
  <c r="AG47" i="2899"/>
  <c r="AG55" i="2890"/>
  <c r="AH55" i="2890"/>
  <c r="AG41" i="2890"/>
  <c r="AH41" i="2890"/>
  <c r="AH88" i="2890"/>
  <c r="AG88" i="2890"/>
  <c r="AG99" i="2893"/>
  <c r="AH99" i="2893"/>
  <c r="AG106" i="2896"/>
  <c r="AH106" i="2896"/>
  <c r="AH98" i="2896"/>
  <c r="AG98" i="2896"/>
  <c r="AH66" i="2896"/>
  <c r="AG66" i="2896"/>
  <c r="AH104" i="2899"/>
  <c r="AG104" i="2899"/>
  <c r="AG13" i="2890"/>
  <c r="AH13" i="2890"/>
  <c r="AH27" i="2890"/>
  <c r="AG27" i="2890"/>
  <c r="AH82" i="2893"/>
  <c r="AG82" i="2893"/>
  <c r="AG86" i="2893"/>
  <c r="AH86" i="2893"/>
  <c r="AH67" i="2893"/>
  <c r="AG67" i="2893"/>
  <c r="AG93" i="2893"/>
  <c r="AH93" i="2893"/>
  <c r="AG108" i="2896"/>
  <c r="AH108" i="2896"/>
  <c r="AH73" i="2896"/>
  <c r="AG73" i="2896"/>
  <c r="AH32" i="2899"/>
  <c r="AG32" i="2899"/>
  <c r="AG115" i="2890"/>
  <c r="AH115" i="2890"/>
  <c r="AG7" i="2890"/>
  <c r="AH7" i="2890"/>
  <c r="AG14" i="2890"/>
  <c r="AH14" i="2890"/>
  <c r="AH40" i="2890"/>
  <c r="AG40" i="2890"/>
  <c r="AG76" i="2893"/>
  <c r="AH76" i="2893"/>
  <c r="AG61" i="2893"/>
  <c r="AH61" i="2893"/>
  <c r="AH55" i="2896"/>
  <c r="AG55" i="2896"/>
  <c r="AH87" i="2899"/>
  <c r="AG87" i="2899"/>
  <c r="AG74" i="2893"/>
  <c r="AH74" i="2893"/>
  <c r="AH90" i="2893"/>
  <c r="AG90" i="2893"/>
  <c r="AG9" i="2896"/>
  <c r="AH9" i="2896"/>
  <c r="AH84" i="2899"/>
  <c r="AG84" i="2899"/>
  <c r="AG67" i="2899"/>
  <c r="AH67" i="2899"/>
  <c r="AH28" i="2890"/>
  <c r="AG28" i="2890"/>
  <c r="AG85" i="2893"/>
  <c r="AH85" i="2893"/>
  <c r="AG70" i="2893"/>
  <c r="AH70" i="2893"/>
  <c r="AG34" i="2893"/>
  <c r="AH34" i="2893"/>
  <c r="AG38" i="2893"/>
  <c r="AH38" i="2893"/>
  <c r="AH54" i="2893"/>
  <c r="AG54" i="2893"/>
  <c r="AG77" i="2893"/>
  <c r="AH77" i="2893"/>
  <c r="AH45" i="2893"/>
  <c r="AG45" i="2893"/>
  <c r="AH62" i="2896"/>
  <c r="AG62" i="2896"/>
  <c r="AG71" i="2896"/>
  <c r="AH71" i="2896"/>
  <c r="AH48" i="2896"/>
  <c r="AG48" i="2896"/>
  <c r="AH12" i="2893"/>
  <c r="AG12" i="2893"/>
  <c r="AH97" i="2896"/>
  <c r="AG97" i="2896"/>
  <c r="AH6" i="2896"/>
  <c r="AG6" i="2896"/>
  <c r="AG33" i="2896"/>
  <c r="AH33" i="2896"/>
  <c r="AG114" i="2896"/>
  <c r="AH114" i="2896"/>
  <c r="AG78" i="2899"/>
  <c r="AH78" i="2899"/>
  <c r="AH66" i="2899"/>
  <c r="AG66" i="2899"/>
  <c r="AG25" i="2899"/>
  <c r="AH25" i="2899"/>
  <c r="AH53" i="2899"/>
  <c r="AG53" i="2899"/>
  <c r="AH51" i="2890"/>
  <c r="AG51" i="2890"/>
  <c r="AH44" i="2899"/>
  <c r="AG44" i="2899"/>
  <c r="AH59" i="2899"/>
  <c r="AG59" i="2899"/>
  <c r="AG13" i="2899"/>
  <c r="AH13" i="2899"/>
  <c r="AH89" i="2899"/>
  <c r="AG89" i="2899"/>
  <c r="AG107" i="2890"/>
  <c r="AH107" i="2890"/>
  <c r="AG28" i="2896"/>
  <c r="AH28" i="2896"/>
  <c r="AG39" i="2896"/>
  <c r="AH39" i="2896"/>
  <c r="AH24" i="2896"/>
  <c r="AG24" i="2896"/>
  <c r="AH11" i="2896"/>
  <c r="AG11" i="2896"/>
  <c r="AH74" i="2896"/>
  <c r="AG74" i="2896"/>
  <c r="AH40" i="2899"/>
  <c r="AG40" i="2899"/>
  <c r="AG21" i="2899"/>
  <c r="AH21" i="2899"/>
  <c r="AH74" i="2899"/>
  <c r="AG74" i="2899"/>
  <c r="AG42" i="2899"/>
  <c r="AH42" i="2899"/>
  <c r="AG43" i="2899"/>
  <c r="AH43" i="2899"/>
  <c r="AG114" i="2899"/>
  <c r="AH114" i="2899"/>
  <c r="AG101" i="2890"/>
  <c r="AH101" i="2890"/>
  <c r="AG80" i="2893"/>
  <c r="AH80" i="2893"/>
  <c r="AG83" i="2893"/>
  <c r="AH83" i="2893"/>
  <c r="AH87" i="2893"/>
  <c r="AG87" i="2893"/>
  <c r="AG94" i="2896"/>
  <c r="AH94" i="2896"/>
  <c r="AG113" i="2896"/>
  <c r="AH113" i="2896"/>
  <c r="AH103" i="2896"/>
  <c r="AG103" i="2896"/>
  <c r="AH34" i="2899"/>
  <c r="AG34" i="2899"/>
  <c r="AH96" i="2899"/>
  <c r="AG96" i="2899"/>
  <c r="AG55" i="2893"/>
  <c r="AH55" i="2893"/>
  <c r="AH81" i="2893"/>
  <c r="AG81" i="2893"/>
  <c r="AH98" i="2899"/>
  <c r="AG98" i="2899"/>
  <c r="AG89" i="2890"/>
  <c r="AH89" i="2890"/>
  <c r="AH75" i="2890"/>
  <c r="AG75" i="2890"/>
  <c r="AH49" i="2896"/>
  <c r="AG49" i="2896"/>
  <c r="AH6" i="2899"/>
  <c r="AG6" i="2899"/>
  <c r="AG28" i="2899"/>
  <c r="AH28" i="2899"/>
  <c r="AH117" i="2899"/>
  <c r="AG117" i="2899"/>
  <c r="AH9" i="2899"/>
  <c r="AG9" i="2899"/>
  <c r="AH62" i="2899"/>
  <c r="AG62" i="2899"/>
  <c r="AH12" i="2899"/>
  <c r="AG12" i="2899"/>
  <c r="AG53" i="2890"/>
  <c r="AH53" i="2890"/>
  <c r="AG68" i="2893"/>
  <c r="AH68" i="2893"/>
  <c r="AG49" i="2893"/>
  <c r="AH49" i="2893"/>
  <c r="AH6" i="2893"/>
  <c r="AG6" i="2893"/>
  <c r="AG35" i="2893"/>
  <c r="AH35" i="2893"/>
  <c r="AH111" i="2893"/>
  <c r="AG111" i="2893"/>
  <c r="AG101" i="2896"/>
  <c r="AH101" i="2896"/>
  <c r="AH58" i="2899"/>
  <c r="AG58" i="2899"/>
  <c r="AH39" i="2899"/>
  <c r="AG39" i="2899"/>
  <c r="AH56" i="2899"/>
  <c r="AG56" i="2899"/>
  <c r="AG20" i="2890"/>
  <c r="AH20" i="2890"/>
  <c r="AG83" i="2890"/>
  <c r="AH83" i="2890"/>
  <c r="AH78" i="2893"/>
  <c r="AG78" i="2893"/>
  <c r="AH76" i="2896"/>
  <c r="AG76" i="2896"/>
  <c r="AH19" i="2896"/>
  <c r="AG19" i="2896"/>
  <c r="AG8" i="2896"/>
  <c r="AH8" i="2896"/>
  <c r="AH59" i="2896"/>
  <c r="AG59" i="2896"/>
  <c r="AG78" i="2896"/>
  <c r="AH78" i="2896"/>
  <c r="AH88" i="2899"/>
  <c r="AG88" i="2899"/>
  <c r="AG86" i="2899"/>
  <c r="AH86" i="2899"/>
  <c r="AH54" i="2899"/>
  <c r="AG54" i="2899"/>
  <c r="AH18" i="2899"/>
  <c r="AG18" i="2899"/>
  <c r="AH95" i="2899"/>
  <c r="AG95" i="2899"/>
  <c r="AG91" i="2899"/>
  <c r="AH91" i="2899"/>
  <c r="AH101" i="2899"/>
  <c r="AG101" i="2899"/>
  <c r="AH23" i="2899"/>
  <c r="AG23" i="2899"/>
  <c r="AH71" i="2899"/>
  <c r="AG71" i="2899"/>
  <c r="AG20" i="2893"/>
  <c r="AH20" i="2893"/>
  <c r="AH109" i="2893"/>
  <c r="AG109" i="2893"/>
  <c r="AG27" i="2893"/>
  <c r="AH27" i="2893"/>
  <c r="AG117" i="2896"/>
  <c r="AH117" i="2896"/>
  <c r="AH13" i="2896"/>
  <c r="AG13" i="2896"/>
  <c r="AH53" i="2896"/>
  <c r="AG53" i="2896"/>
  <c r="AH31" i="2896"/>
  <c r="AG31" i="2896"/>
  <c r="AH80" i="2896"/>
  <c r="AG80" i="2896"/>
  <c r="AH118" i="2899"/>
  <c r="AG118" i="2899"/>
  <c r="AH10" i="2899"/>
  <c r="AG10" i="2899"/>
  <c r="AH99" i="2899"/>
  <c r="AG99" i="2899"/>
  <c r="AH93" i="2890"/>
  <c r="AG93" i="2890"/>
  <c r="AG73" i="2890"/>
  <c r="AH73" i="2890"/>
  <c r="AG44" i="2890"/>
  <c r="AH44" i="2890"/>
  <c r="AG23" i="2890"/>
  <c r="AH23" i="2890"/>
  <c r="AH88" i="2896"/>
  <c r="AG88" i="2896"/>
  <c r="AG67" i="2890"/>
  <c r="AH67" i="2890"/>
  <c r="AG32" i="2890"/>
  <c r="AH32" i="2890"/>
  <c r="AH100" i="2890"/>
  <c r="AG100" i="2890"/>
  <c r="AG100" i="2893"/>
  <c r="AH100" i="2893"/>
  <c r="AH118" i="2896"/>
  <c r="AG118" i="2896"/>
  <c r="AH10" i="2896"/>
  <c r="AG10" i="2896"/>
  <c r="AH30" i="2896"/>
  <c r="AG30" i="2896"/>
  <c r="AG97" i="2890"/>
  <c r="AH97" i="2890"/>
  <c r="AH22" i="2890"/>
  <c r="AG22" i="2890"/>
  <c r="AG26" i="2893"/>
  <c r="AH26" i="2893"/>
  <c r="AG115" i="2893"/>
  <c r="AH115" i="2893"/>
  <c r="AG7" i="2893"/>
  <c r="AH7" i="2893"/>
  <c r="AH65" i="2893"/>
  <c r="AG65" i="2893"/>
  <c r="AH29" i="2893"/>
  <c r="AG29" i="2893"/>
  <c r="AG69" i="2893"/>
  <c r="AH69" i="2893"/>
  <c r="AH43" i="2896"/>
  <c r="AG43" i="2896"/>
  <c r="AH105" i="2899"/>
  <c r="AG105" i="2899"/>
  <c r="AG91" i="2890"/>
  <c r="AH91" i="2890"/>
  <c r="AG80" i="2890"/>
  <c r="AH80" i="2890"/>
  <c r="AG77" i="2890"/>
  <c r="AH77" i="2890"/>
  <c r="AH39" i="2890"/>
  <c r="AG39" i="2890"/>
  <c r="AH16" i="2890"/>
  <c r="AG16" i="2890"/>
  <c r="AH34" i="2896"/>
  <c r="AG34" i="2896"/>
  <c r="AG86" i="2896"/>
  <c r="AH86" i="2896"/>
  <c r="AH117" i="2890"/>
  <c r="AG117" i="2890"/>
  <c r="AG49" i="2890"/>
  <c r="AH49" i="2890"/>
  <c r="AH82" i="2890"/>
  <c r="AG82" i="2890"/>
  <c r="AH118" i="2893"/>
  <c r="AG118" i="2893"/>
  <c r="AH103" i="2893"/>
  <c r="AG103" i="2893"/>
  <c r="AH30" i="2893"/>
  <c r="AG30" i="2893"/>
  <c r="AG69" i="2896"/>
  <c r="AH69" i="2896"/>
  <c r="AH68" i="2899"/>
  <c r="AG68" i="2899"/>
  <c r="AH33" i="2890"/>
  <c r="AG33" i="2890"/>
  <c r="AG43" i="2890"/>
  <c r="AH43" i="2890"/>
  <c r="AH87" i="2890"/>
  <c r="AG87" i="2890"/>
  <c r="AG112" i="2893"/>
  <c r="AH112" i="2893"/>
  <c r="AG97" i="2893"/>
  <c r="AH97" i="2893"/>
  <c r="AH24" i="2893"/>
  <c r="AG24" i="2893"/>
  <c r="AH68" i="2896"/>
  <c r="AG68" i="2896"/>
  <c r="AG15" i="2896"/>
  <c r="AH15" i="2896"/>
  <c r="AH90" i="2896"/>
  <c r="AG90" i="2896"/>
  <c r="AH37" i="2896"/>
  <c r="AG37" i="2896"/>
  <c r="AH15" i="2899"/>
  <c r="AG15" i="2899"/>
  <c r="C4" i="2143"/>
  <c r="E7" i="2143" l="1"/>
  <c r="E13" i="2143"/>
  <c r="E14" i="2143"/>
  <c r="E20" i="2143"/>
  <c r="E26" i="2143"/>
  <c r="E32" i="2143"/>
  <c r="E38" i="2143"/>
  <c r="E44" i="2143"/>
  <c r="E50" i="2143"/>
  <c r="E56" i="2143"/>
  <c r="E62" i="2143"/>
  <c r="E68" i="2143"/>
  <c r="E74" i="2143"/>
  <c r="E80" i="2143"/>
  <c r="E86" i="2143"/>
  <c r="E92" i="2143"/>
  <c r="E98" i="2143"/>
  <c r="E104" i="2143"/>
  <c r="E110" i="2143"/>
  <c r="E116" i="2143"/>
  <c r="D10" i="2143"/>
  <c r="D16" i="2143"/>
  <c r="D22" i="2143"/>
  <c r="D28" i="2143"/>
  <c r="D34" i="2143"/>
  <c r="D40" i="2143"/>
  <c r="D46" i="2143"/>
  <c r="D52" i="2143"/>
  <c r="D58" i="2143"/>
  <c r="D64" i="2143"/>
  <c r="D70" i="2143"/>
  <c r="D76" i="2143"/>
  <c r="D82" i="2143"/>
  <c r="D88" i="2143"/>
  <c r="D94" i="2143"/>
  <c r="D100" i="2143"/>
  <c r="D106" i="2143"/>
  <c r="D112" i="2143"/>
  <c r="D118" i="2143"/>
  <c r="C12" i="2143"/>
  <c r="C18" i="2143"/>
  <c r="C24" i="2143"/>
  <c r="C30" i="2143"/>
  <c r="C36" i="2143"/>
  <c r="C42" i="2143"/>
  <c r="C48" i="2143"/>
  <c r="C54" i="2143"/>
  <c r="C60" i="2143"/>
  <c r="C66" i="2143"/>
  <c r="C72" i="2143"/>
  <c r="C78" i="2143"/>
  <c r="C84" i="2143"/>
  <c r="C90" i="2143"/>
  <c r="C96" i="2143"/>
  <c r="C102" i="2143"/>
  <c r="C108" i="2143"/>
  <c r="C114" i="2143"/>
  <c r="D6" i="2143"/>
  <c r="E9" i="2143"/>
  <c r="E17" i="2143"/>
  <c r="E24" i="2143"/>
  <c r="E31" i="2143"/>
  <c r="E39" i="2143"/>
  <c r="E46" i="2143"/>
  <c r="E53" i="2143"/>
  <c r="E60" i="2143"/>
  <c r="E67" i="2143"/>
  <c r="E75" i="2143"/>
  <c r="E82" i="2143"/>
  <c r="E89" i="2143"/>
  <c r="E96" i="2143"/>
  <c r="E103" i="2143"/>
  <c r="E111" i="2143"/>
  <c r="E118" i="2143"/>
  <c r="D13" i="2143"/>
  <c r="D20" i="2143"/>
  <c r="D27" i="2143"/>
  <c r="D35" i="2143"/>
  <c r="D42" i="2143"/>
  <c r="D49" i="2143"/>
  <c r="D56" i="2143"/>
  <c r="D63" i="2143"/>
  <c r="D71" i="2143"/>
  <c r="D78" i="2143"/>
  <c r="D85" i="2143"/>
  <c r="D92" i="2143"/>
  <c r="D99" i="2143"/>
  <c r="D107" i="2143"/>
  <c r="D114" i="2143"/>
  <c r="C9" i="2143"/>
  <c r="C16" i="2143"/>
  <c r="C23" i="2143"/>
  <c r="C31" i="2143"/>
  <c r="C38" i="2143"/>
  <c r="E8" i="2143"/>
  <c r="E16" i="2143"/>
  <c r="E23" i="2143"/>
  <c r="E30" i="2143"/>
  <c r="E37" i="2143"/>
  <c r="E45" i="2143"/>
  <c r="E52" i="2143"/>
  <c r="E59" i="2143"/>
  <c r="E66" i="2143"/>
  <c r="E73" i="2143"/>
  <c r="E81" i="2143"/>
  <c r="E88" i="2143"/>
  <c r="E95" i="2143"/>
  <c r="E102" i="2143"/>
  <c r="E109" i="2143"/>
  <c r="E117" i="2143"/>
  <c r="D12" i="2143"/>
  <c r="D19" i="2143"/>
  <c r="D26" i="2143"/>
  <c r="D33" i="2143"/>
  <c r="D41" i="2143"/>
  <c r="D48" i="2143"/>
  <c r="D55" i="2143"/>
  <c r="D62" i="2143"/>
  <c r="D69" i="2143"/>
  <c r="D77" i="2143"/>
  <c r="D84" i="2143"/>
  <c r="D91" i="2143"/>
  <c r="D98" i="2143"/>
  <c r="D105" i="2143"/>
  <c r="D113" i="2143"/>
  <c r="C8" i="2143"/>
  <c r="C15" i="2143"/>
  <c r="C22" i="2143"/>
  <c r="C29" i="2143"/>
  <c r="C37" i="2143"/>
  <c r="C44" i="2143"/>
  <c r="C51" i="2143"/>
  <c r="C58" i="2143"/>
  <c r="C65" i="2143"/>
  <c r="C73" i="2143"/>
  <c r="C80" i="2143"/>
  <c r="C87" i="2143"/>
  <c r="C94" i="2143"/>
  <c r="C101" i="2143"/>
  <c r="C109" i="2143"/>
  <c r="C116" i="2143"/>
  <c r="E12" i="2143"/>
  <c r="E25" i="2143"/>
  <c r="E35" i="2143"/>
  <c r="E47" i="2143"/>
  <c r="E57" i="2143"/>
  <c r="E69" i="2143"/>
  <c r="E78" i="2143"/>
  <c r="E90" i="2143"/>
  <c r="E100" i="2143"/>
  <c r="E112" i="2143"/>
  <c r="D9" i="2143"/>
  <c r="D21" i="2143"/>
  <c r="D31" i="2143"/>
  <c r="D43" i="2143"/>
  <c r="D53" i="2143"/>
  <c r="D65" i="2143"/>
  <c r="D74" i="2143"/>
  <c r="D86" i="2143"/>
  <c r="D96" i="2143"/>
  <c r="D108" i="2143"/>
  <c r="D117" i="2143"/>
  <c r="C17" i="2143"/>
  <c r="C27" i="2143"/>
  <c r="C39" i="2143"/>
  <c r="C47" i="2143"/>
  <c r="C56" i="2143"/>
  <c r="C64" i="2143"/>
  <c r="C74" i="2143"/>
  <c r="C82" i="2143"/>
  <c r="C91" i="2143"/>
  <c r="C99" i="2143"/>
  <c r="C107" i="2143"/>
  <c r="C117" i="2143"/>
  <c r="E6" i="2143"/>
  <c r="E15" i="2143"/>
  <c r="E27" i="2143"/>
  <c r="E36" i="2143"/>
  <c r="E48" i="2143"/>
  <c r="E58" i="2143"/>
  <c r="E18" i="2143"/>
  <c r="E19" i="2143"/>
  <c r="E29" i="2143"/>
  <c r="E10" i="2143"/>
  <c r="E11" i="2143"/>
  <c r="E22" i="2143"/>
  <c r="E34" i="2143"/>
  <c r="E43" i="2143"/>
  <c r="E55" i="2143"/>
  <c r="E65" i="2143"/>
  <c r="E77" i="2143"/>
  <c r="E87" i="2143"/>
  <c r="E99" i="2143"/>
  <c r="E108" i="2143"/>
  <c r="D8" i="2143"/>
  <c r="D18" i="2143"/>
  <c r="D30" i="2143"/>
  <c r="D39" i="2143"/>
  <c r="D51" i="2143"/>
  <c r="D61" i="2143"/>
  <c r="D73" i="2143"/>
  <c r="D83" i="2143"/>
  <c r="D95" i="2143"/>
  <c r="D104" i="2143"/>
  <c r="D116" i="2143"/>
  <c r="C14" i="2143"/>
  <c r="C26" i="2143"/>
  <c r="C35" i="2143"/>
  <c r="C46" i="2143"/>
  <c r="C55" i="2143"/>
  <c r="C63" i="2143"/>
  <c r="C71" i="2143"/>
  <c r="C81" i="2143"/>
  <c r="C89" i="2143"/>
  <c r="C98" i="2143"/>
  <c r="C106" i="2143"/>
  <c r="C115" i="2143"/>
  <c r="E21" i="2143"/>
  <c r="E49" i="2143"/>
  <c r="E70" i="2143"/>
  <c r="E84" i="2143"/>
  <c r="E101" i="2143"/>
  <c r="E115" i="2143"/>
  <c r="D23" i="2143"/>
  <c r="D37" i="2143"/>
  <c r="D54" i="2143"/>
  <c r="D68" i="2143"/>
  <c r="D87" i="2143"/>
  <c r="D102" i="2143"/>
  <c r="C7" i="2143"/>
  <c r="C21" i="2143"/>
  <c r="C40" i="2143"/>
  <c r="C52" i="2143"/>
  <c r="C67" i="2143"/>
  <c r="C77" i="2143"/>
  <c r="C92" i="2143"/>
  <c r="C104" i="2143"/>
  <c r="C118" i="2143"/>
  <c r="E28" i="2143"/>
  <c r="E51" i="2143"/>
  <c r="E71" i="2143"/>
  <c r="E85" i="2143"/>
  <c r="E105" i="2143"/>
  <c r="D7" i="2143"/>
  <c r="D24" i="2143"/>
  <c r="D38" i="2143"/>
  <c r="D57" i="2143"/>
  <c r="D72" i="2143"/>
  <c r="D89" i="2143"/>
  <c r="D103" i="2143"/>
  <c r="C10" i="2143"/>
  <c r="C25" i="2143"/>
  <c r="C41" i="2143"/>
  <c r="C53" i="2143"/>
  <c r="C68" i="2143"/>
  <c r="C79" i="2143"/>
  <c r="C93" i="2143"/>
  <c r="C105" i="2143"/>
  <c r="E33" i="2143"/>
  <c r="E54" i="2143"/>
  <c r="E72" i="2143"/>
  <c r="E91" i="2143"/>
  <c r="E106" i="2143"/>
  <c r="D11" i="2143"/>
  <c r="D25" i="2143"/>
  <c r="D44" i="2143"/>
  <c r="D59" i="2143"/>
  <c r="D75" i="2143"/>
  <c r="D90" i="2143"/>
  <c r="D109" i="2143"/>
  <c r="C11" i="2143"/>
  <c r="C28" i="2143"/>
  <c r="C43" i="2143"/>
  <c r="C57" i="2143"/>
  <c r="C69" i="2143"/>
  <c r="C83" i="2143"/>
  <c r="C95" i="2143"/>
  <c r="C110" i="2143"/>
  <c r="E40" i="2143"/>
  <c r="E61" i="2143"/>
  <c r="E76" i="2143"/>
  <c r="E93" i="2143"/>
  <c r="E107" i="2143"/>
  <c r="D14" i="2143"/>
  <c r="D29" i="2143"/>
  <c r="D45" i="2143"/>
  <c r="D60" i="2143"/>
  <c r="D79" i="2143"/>
  <c r="D93" i="2143"/>
  <c r="D110" i="2143"/>
  <c r="C13" i="2143"/>
  <c r="C32" i="2143"/>
  <c r="C45" i="2143"/>
  <c r="C59" i="2143"/>
  <c r="C70" i="2143"/>
  <c r="C85" i="2143"/>
  <c r="C97" i="2143"/>
  <c r="C111" i="2143"/>
  <c r="E41" i="2143"/>
  <c r="E63" i="2143"/>
  <c r="E79" i="2143"/>
  <c r="E94" i="2143"/>
  <c r="E113" i="2143"/>
  <c r="D15" i="2143"/>
  <c r="D32" i="2143"/>
  <c r="D47" i="2143"/>
  <c r="D66" i="2143"/>
  <c r="D80" i="2143"/>
  <c r="D97" i="2143"/>
  <c r="D111" i="2143"/>
  <c r="C19" i="2143"/>
  <c r="C33" i="2143"/>
  <c r="C49" i="2143"/>
  <c r="C61" i="2143"/>
  <c r="C75" i="2143"/>
  <c r="C86" i="2143"/>
  <c r="C100" i="2143"/>
  <c r="C112" i="2143"/>
  <c r="C6" i="2143"/>
  <c r="E42" i="2143"/>
  <c r="E64" i="2143"/>
  <c r="E83" i="2143"/>
  <c r="E97" i="2143"/>
  <c r="E114" i="2143"/>
  <c r="D17" i="2143"/>
  <c r="D36" i="2143"/>
  <c r="D50" i="2143"/>
  <c r="D67" i="2143"/>
  <c r="D81" i="2143"/>
  <c r="D101" i="2143"/>
  <c r="D115" i="2143"/>
  <c r="C20" i="2143"/>
  <c r="C34" i="2143"/>
  <c r="C50" i="2143"/>
  <c r="C62" i="2143"/>
  <c r="C76" i="2143"/>
  <c r="C88" i="2143"/>
  <c r="C103" i="2143"/>
  <c r="C113" i="2143"/>
  <c r="C4" i="2038"/>
  <c r="K14" i="2143" l="1"/>
  <c r="G14" i="2143"/>
  <c r="F14" i="2143"/>
  <c r="F17" i="2143"/>
  <c r="K17" i="2143"/>
  <c r="G17" i="2143"/>
  <c r="F101" i="2143"/>
  <c r="G101" i="2143"/>
  <c r="K101" i="2143"/>
  <c r="F47" i="2143"/>
  <c r="G47" i="2143"/>
  <c r="K47" i="2143"/>
  <c r="K79" i="2143"/>
  <c r="G79" i="2143"/>
  <c r="F79" i="2143"/>
  <c r="G109" i="2143"/>
  <c r="K109" i="2143"/>
  <c r="F109" i="2143"/>
  <c r="F11" i="2143"/>
  <c r="G11" i="2143"/>
  <c r="K11" i="2143"/>
  <c r="K38" i="2143"/>
  <c r="G38" i="2143"/>
  <c r="F38" i="2143"/>
  <c r="G87" i="2143"/>
  <c r="K87" i="2143"/>
  <c r="F87" i="2143"/>
  <c r="K104" i="2143"/>
  <c r="F104" i="2143"/>
  <c r="G104" i="2143"/>
  <c r="K39" i="2143"/>
  <c r="F39" i="2143"/>
  <c r="G39" i="2143"/>
  <c r="G117" i="2143"/>
  <c r="K117" i="2143"/>
  <c r="F117" i="2143"/>
  <c r="F53" i="2143"/>
  <c r="G53" i="2143"/>
  <c r="K53" i="2143"/>
  <c r="F77" i="2143"/>
  <c r="G77" i="2143"/>
  <c r="K77" i="2143"/>
  <c r="G33" i="2143"/>
  <c r="F33" i="2143"/>
  <c r="K33" i="2143"/>
  <c r="K78" i="2143"/>
  <c r="F78" i="2143"/>
  <c r="G78" i="2143"/>
  <c r="F35" i="2143"/>
  <c r="G35" i="2143"/>
  <c r="K35" i="2143"/>
  <c r="G100" i="2143"/>
  <c r="F100" i="2143"/>
  <c r="K100" i="2143"/>
  <c r="G64" i="2143"/>
  <c r="K64" i="2143"/>
  <c r="F64" i="2143"/>
  <c r="G28" i="2143"/>
  <c r="K28" i="2143"/>
  <c r="F28" i="2143"/>
  <c r="G81" i="2143"/>
  <c r="K81" i="2143"/>
  <c r="F81" i="2143"/>
  <c r="K32" i="2143"/>
  <c r="G32" i="2143"/>
  <c r="F32" i="2143"/>
  <c r="K60" i="2143"/>
  <c r="F60" i="2143"/>
  <c r="G60" i="2143"/>
  <c r="K90" i="2143"/>
  <c r="F90" i="2143"/>
  <c r="G90" i="2143"/>
  <c r="K24" i="2143"/>
  <c r="G24" i="2143"/>
  <c r="F24" i="2143"/>
  <c r="K68" i="2143"/>
  <c r="F68" i="2143"/>
  <c r="G68" i="2143"/>
  <c r="F95" i="2143"/>
  <c r="G95" i="2143"/>
  <c r="K95" i="2143"/>
  <c r="K30" i="2143"/>
  <c r="G30" i="2143"/>
  <c r="F30" i="2143"/>
  <c r="K108" i="2143"/>
  <c r="G108" i="2143"/>
  <c r="F108" i="2143"/>
  <c r="K43" i="2143"/>
  <c r="G43" i="2143"/>
  <c r="F43" i="2143"/>
  <c r="F113" i="2143"/>
  <c r="K113" i="2143"/>
  <c r="G113" i="2143"/>
  <c r="G69" i="2143"/>
  <c r="F69" i="2143"/>
  <c r="K69" i="2143"/>
  <c r="K26" i="2143"/>
  <c r="G26" i="2143"/>
  <c r="F26" i="2143"/>
  <c r="K114" i="2143"/>
  <c r="G114" i="2143"/>
  <c r="F114" i="2143"/>
  <c r="F71" i="2143"/>
  <c r="K71" i="2143"/>
  <c r="G71" i="2143"/>
  <c r="G27" i="2143"/>
  <c r="F27" i="2143"/>
  <c r="K27" i="2143"/>
  <c r="K94" i="2143"/>
  <c r="G94" i="2143"/>
  <c r="F94" i="2143"/>
  <c r="G58" i="2143"/>
  <c r="F58" i="2143"/>
  <c r="K58" i="2143"/>
  <c r="G22" i="2143"/>
  <c r="K22" i="2143"/>
  <c r="F22" i="2143"/>
  <c r="G15" i="2143"/>
  <c r="F15" i="2143"/>
  <c r="K15" i="2143"/>
  <c r="G45" i="2143"/>
  <c r="K45" i="2143"/>
  <c r="F45" i="2143"/>
  <c r="G75" i="2143"/>
  <c r="F75" i="2143"/>
  <c r="K75" i="2143"/>
  <c r="K103" i="2143"/>
  <c r="F103" i="2143"/>
  <c r="G103" i="2143"/>
  <c r="K7" i="2143"/>
  <c r="F7" i="2143"/>
  <c r="G7" i="2143"/>
  <c r="K54" i="2143"/>
  <c r="G54" i="2143"/>
  <c r="F54" i="2143"/>
  <c r="F83" i="2143"/>
  <c r="K83" i="2143"/>
  <c r="G83" i="2143"/>
  <c r="K18" i="2143"/>
  <c r="G18" i="2143"/>
  <c r="F18" i="2143"/>
  <c r="K96" i="2143"/>
  <c r="G96" i="2143"/>
  <c r="F96" i="2143"/>
  <c r="G31" i="2143"/>
  <c r="K31" i="2143"/>
  <c r="F31" i="2143"/>
  <c r="G105" i="2143"/>
  <c r="K105" i="2143"/>
  <c r="F105" i="2143"/>
  <c r="K62" i="2143"/>
  <c r="G62" i="2143"/>
  <c r="F62" i="2143"/>
  <c r="K19" i="2143"/>
  <c r="F19" i="2143"/>
  <c r="G19" i="2143"/>
  <c r="F107" i="2143"/>
  <c r="K107" i="2143"/>
  <c r="G107" i="2143"/>
  <c r="K63" i="2143"/>
  <c r="F63" i="2143"/>
  <c r="G63" i="2143"/>
  <c r="K20" i="2143"/>
  <c r="G20" i="2143"/>
  <c r="F20" i="2143"/>
  <c r="G6" i="2143"/>
  <c r="F6" i="2143"/>
  <c r="K6" i="2143"/>
  <c r="K88" i="2143"/>
  <c r="G88" i="2143"/>
  <c r="F88" i="2143"/>
  <c r="G52" i="2143"/>
  <c r="K52" i="2143"/>
  <c r="F52" i="2143"/>
  <c r="G16" i="2143"/>
  <c r="K16" i="2143"/>
  <c r="F16" i="2143"/>
  <c r="F67" i="2143"/>
  <c r="K67" i="2143"/>
  <c r="G67" i="2143"/>
  <c r="K97" i="2143"/>
  <c r="F97" i="2143"/>
  <c r="G97" i="2143"/>
  <c r="F29" i="2143"/>
  <c r="K29" i="2143"/>
  <c r="G29" i="2143"/>
  <c r="F59" i="2143"/>
  <c r="K59" i="2143"/>
  <c r="G59" i="2143"/>
  <c r="F89" i="2143"/>
  <c r="K89" i="2143"/>
  <c r="G89" i="2143"/>
  <c r="K37" i="2143"/>
  <c r="F37" i="2143"/>
  <c r="G37" i="2143"/>
  <c r="K73" i="2143"/>
  <c r="G73" i="2143"/>
  <c r="F73" i="2143"/>
  <c r="K8" i="2143"/>
  <c r="G8" i="2143"/>
  <c r="F8" i="2143"/>
  <c r="K86" i="2143"/>
  <c r="G86" i="2143"/>
  <c r="F86" i="2143"/>
  <c r="G21" i="2143"/>
  <c r="F21" i="2143"/>
  <c r="K21" i="2143"/>
  <c r="K98" i="2143"/>
  <c r="G98" i="2143"/>
  <c r="F98" i="2143"/>
  <c r="G55" i="2143"/>
  <c r="K55" i="2143"/>
  <c r="F55" i="2143"/>
  <c r="K12" i="2143"/>
  <c r="F12" i="2143"/>
  <c r="G12" i="2143"/>
  <c r="G99" i="2143"/>
  <c r="F99" i="2143"/>
  <c r="K99" i="2143"/>
  <c r="K56" i="2143"/>
  <c r="G56" i="2143"/>
  <c r="F56" i="2143"/>
  <c r="G13" i="2143"/>
  <c r="K13" i="2143"/>
  <c r="F13" i="2143"/>
  <c r="F118" i="2143"/>
  <c r="G118" i="2143"/>
  <c r="K118" i="2143"/>
  <c r="K82" i="2143"/>
  <c r="F82" i="2143"/>
  <c r="G82" i="2143"/>
  <c r="G46" i="2143"/>
  <c r="F46" i="2143"/>
  <c r="K46" i="2143"/>
  <c r="G10" i="2143"/>
  <c r="F10" i="2143"/>
  <c r="K10" i="2143"/>
  <c r="K50" i="2143"/>
  <c r="G50" i="2143"/>
  <c r="F50" i="2143"/>
  <c r="K36" i="2143"/>
  <c r="G36" i="2143"/>
  <c r="F36" i="2143"/>
  <c r="K80" i="2143"/>
  <c r="G80" i="2143"/>
  <c r="F80" i="2143"/>
  <c r="K110" i="2143"/>
  <c r="F110" i="2143"/>
  <c r="G110" i="2143"/>
  <c r="K44" i="2143"/>
  <c r="G44" i="2143"/>
  <c r="F44" i="2143"/>
  <c r="K72" i="2143"/>
  <c r="G72" i="2143"/>
  <c r="F72" i="2143"/>
  <c r="F23" i="2143"/>
  <c r="G23" i="2143"/>
  <c r="K23" i="2143"/>
  <c r="K61" i="2143"/>
  <c r="F61" i="2143"/>
  <c r="G61" i="2143"/>
  <c r="K74" i="2143"/>
  <c r="G74" i="2143"/>
  <c r="F74" i="2143"/>
  <c r="G9" i="2143"/>
  <c r="K9" i="2143"/>
  <c r="F9" i="2143"/>
  <c r="K91" i="2143"/>
  <c r="F91" i="2143"/>
  <c r="G91" i="2143"/>
  <c r="K48" i="2143"/>
  <c r="G48" i="2143"/>
  <c r="F48" i="2143"/>
  <c r="K92" i="2143"/>
  <c r="G92" i="2143"/>
  <c r="F92" i="2143"/>
  <c r="K49" i="2143"/>
  <c r="G49" i="2143"/>
  <c r="F49" i="2143"/>
  <c r="F112" i="2143"/>
  <c r="K112" i="2143"/>
  <c r="G112" i="2143"/>
  <c r="F76" i="2143"/>
  <c r="G76" i="2143"/>
  <c r="K76" i="2143"/>
  <c r="G40" i="2143"/>
  <c r="K40" i="2143"/>
  <c r="F40" i="2143"/>
  <c r="G111" i="2143"/>
  <c r="F111" i="2143"/>
  <c r="K111" i="2143"/>
  <c r="K115" i="2143"/>
  <c r="G115" i="2143"/>
  <c r="F115" i="2143"/>
  <c r="K66" i="2143"/>
  <c r="G66" i="2143"/>
  <c r="F66" i="2143"/>
  <c r="G93" i="2143"/>
  <c r="K93" i="2143"/>
  <c r="F93" i="2143"/>
  <c r="K25" i="2143"/>
  <c r="F25" i="2143"/>
  <c r="G25" i="2143"/>
  <c r="G57" i="2143"/>
  <c r="K57" i="2143"/>
  <c r="F57" i="2143"/>
  <c r="K102" i="2143"/>
  <c r="G102" i="2143"/>
  <c r="F102" i="2143"/>
  <c r="K116" i="2143"/>
  <c r="G116" i="2143"/>
  <c r="F116" i="2143"/>
  <c r="K51" i="2143"/>
  <c r="F51" i="2143"/>
  <c r="G51" i="2143"/>
  <c r="F65" i="2143"/>
  <c r="G65" i="2143"/>
  <c r="K65" i="2143"/>
  <c r="K84" i="2143"/>
  <c r="G84" i="2143"/>
  <c r="F84" i="2143"/>
  <c r="F41" i="2143"/>
  <c r="K41" i="2143"/>
  <c r="G41" i="2143"/>
  <c r="F85" i="2143"/>
  <c r="G85" i="2143"/>
  <c r="K85" i="2143"/>
  <c r="K42" i="2143"/>
  <c r="G42" i="2143"/>
  <c r="F42" i="2143"/>
  <c r="K106" i="2143"/>
  <c r="G106" i="2143"/>
  <c r="F106" i="2143"/>
  <c r="K70" i="2143"/>
  <c r="G70" i="2143"/>
  <c r="F70" i="2143"/>
  <c r="G34" i="2143"/>
  <c r="K34" i="2143"/>
  <c r="F34" i="2143"/>
  <c r="E7" i="2038"/>
  <c r="D7" i="2038"/>
  <c r="C7" i="2038"/>
  <c r="E6" i="2038"/>
  <c r="D6" i="2038"/>
  <c r="C6" i="2038"/>
  <c r="C4" i="1825"/>
  <c r="I84" i="2143" l="1"/>
  <c r="H84" i="2143"/>
  <c r="J84" i="2143"/>
  <c r="J76" i="2143"/>
  <c r="I76" i="2143"/>
  <c r="H76" i="2143"/>
  <c r="J34" i="2143"/>
  <c r="I34" i="2143"/>
  <c r="H34" i="2143"/>
  <c r="J111" i="2143"/>
  <c r="H111" i="2143"/>
  <c r="I111" i="2143"/>
  <c r="I9" i="2143"/>
  <c r="J9" i="2143"/>
  <c r="H9" i="2143"/>
  <c r="J10" i="2143"/>
  <c r="I10" i="2143"/>
  <c r="H10" i="2143"/>
  <c r="H13" i="2143"/>
  <c r="J13" i="2143"/>
  <c r="I13" i="2143"/>
  <c r="I55" i="2143"/>
  <c r="J55" i="2143"/>
  <c r="H55" i="2143"/>
  <c r="J16" i="2143"/>
  <c r="I16" i="2143"/>
  <c r="H16" i="2143"/>
  <c r="J22" i="2143"/>
  <c r="I22" i="2143"/>
  <c r="H22" i="2143"/>
  <c r="I33" i="2143"/>
  <c r="J33" i="2143"/>
  <c r="H33" i="2143"/>
  <c r="I41" i="2143"/>
  <c r="J41" i="2143"/>
  <c r="H41" i="2143"/>
  <c r="J112" i="2143"/>
  <c r="I112" i="2143"/>
  <c r="H112" i="2143"/>
  <c r="H91" i="2143"/>
  <c r="J91" i="2143"/>
  <c r="I91" i="2143"/>
  <c r="I12" i="2143"/>
  <c r="H12" i="2143"/>
  <c r="J12" i="2143"/>
  <c r="I89" i="2143"/>
  <c r="J89" i="2143"/>
  <c r="H89" i="2143"/>
  <c r="H29" i="2143"/>
  <c r="I29" i="2143"/>
  <c r="J29" i="2143"/>
  <c r="H67" i="2143"/>
  <c r="J67" i="2143"/>
  <c r="I67" i="2143"/>
  <c r="I63" i="2143"/>
  <c r="H63" i="2143"/>
  <c r="J63" i="2143"/>
  <c r="J19" i="2143"/>
  <c r="H19" i="2143"/>
  <c r="I19" i="2143"/>
  <c r="I83" i="2143"/>
  <c r="J83" i="2143"/>
  <c r="H83" i="2143"/>
  <c r="H7" i="2143"/>
  <c r="J7" i="2143"/>
  <c r="I7" i="2143"/>
  <c r="H68" i="2143"/>
  <c r="J68" i="2143"/>
  <c r="I68" i="2143"/>
  <c r="I90" i="2143"/>
  <c r="H90" i="2143"/>
  <c r="J90" i="2143"/>
  <c r="I78" i="2143"/>
  <c r="H78" i="2143"/>
  <c r="J78" i="2143"/>
  <c r="H104" i="2143"/>
  <c r="J104" i="2143"/>
  <c r="I104" i="2143"/>
  <c r="I17" i="2143"/>
  <c r="H17" i="2143"/>
  <c r="J17" i="2143"/>
  <c r="J70" i="2143"/>
  <c r="I70" i="2143"/>
  <c r="H70" i="2143"/>
  <c r="H116" i="2143"/>
  <c r="J116" i="2143"/>
  <c r="I116" i="2143"/>
  <c r="H115" i="2143"/>
  <c r="J115" i="2143"/>
  <c r="I115" i="2143"/>
  <c r="H92" i="2143"/>
  <c r="J92" i="2143"/>
  <c r="I92" i="2143"/>
  <c r="H74" i="2143"/>
  <c r="J74" i="2143"/>
  <c r="I74" i="2143"/>
  <c r="H80" i="2143"/>
  <c r="J80" i="2143"/>
  <c r="I80" i="2143"/>
  <c r="J73" i="2143"/>
  <c r="I73" i="2143"/>
  <c r="H73" i="2143"/>
  <c r="I96" i="2143"/>
  <c r="H96" i="2143"/>
  <c r="J96" i="2143"/>
  <c r="I114" i="2143"/>
  <c r="H114" i="2143"/>
  <c r="J114" i="2143"/>
  <c r="I43" i="2143"/>
  <c r="H43" i="2143"/>
  <c r="J43" i="2143"/>
  <c r="I30" i="2143"/>
  <c r="H30" i="2143"/>
  <c r="J30" i="2143"/>
  <c r="H32" i="2143"/>
  <c r="J32" i="2143"/>
  <c r="I32" i="2143"/>
  <c r="I77" i="2143"/>
  <c r="H77" i="2143"/>
  <c r="J77" i="2143"/>
  <c r="H38" i="2143"/>
  <c r="J38" i="2143"/>
  <c r="I38" i="2143"/>
  <c r="J47" i="2143"/>
  <c r="H47" i="2143"/>
  <c r="I47" i="2143"/>
  <c r="H44" i="2143"/>
  <c r="J44" i="2143"/>
  <c r="I44" i="2143"/>
  <c r="H50" i="2143"/>
  <c r="J50" i="2143"/>
  <c r="I50" i="2143"/>
  <c r="H56" i="2143"/>
  <c r="J56" i="2143"/>
  <c r="I56" i="2143"/>
  <c r="H98" i="2143"/>
  <c r="J98" i="2143"/>
  <c r="I98" i="2143"/>
  <c r="J57" i="2143"/>
  <c r="I57" i="2143"/>
  <c r="H57" i="2143"/>
  <c r="J93" i="2143"/>
  <c r="H93" i="2143"/>
  <c r="I93" i="2143"/>
  <c r="J40" i="2143"/>
  <c r="I40" i="2143"/>
  <c r="H40" i="2143"/>
  <c r="J46" i="2143"/>
  <c r="I46" i="2143"/>
  <c r="H46" i="2143"/>
  <c r="J52" i="2143"/>
  <c r="I52" i="2143"/>
  <c r="H52" i="2143"/>
  <c r="J6" i="2143"/>
  <c r="I6" i="2143"/>
  <c r="H6" i="2143"/>
  <c r="H105" i="2143"/>
  <c r="I105" i="2143"/>
  <c r="J105" i="2143"/>
  <c r="J75" i="2143"/>
  <c r="I75" i="2143"/>
  <c r="H75" i="2143"/>
  <c r="J15" i="2143"/>
  <c r="H15" i="2143"/>
  <c r="I15" i="2143"/>
  <c r="J58" i="2143"/>
  <c r="I58" i="2143"/>
  <c r="H58" i="2143"/>
  <c r="H27" i="2143"/>
  <c r="J27" i="2143"/>
  <c r="I27" i="2143"/>
  <c r="J69" i="2143"/>
  <c r="H69" i="2143"/>
  <c r="I69" i="2143"/>
  <c r="J28" i="2143"/>
  <c r="I28" i="2143"/>
  <c r="H28" i="2143"/>
  <c r="J100" i="2143"/>
  <c r="I100" i="2143"/>
  <c r="H100" i="2143"/>
  <c r="I117" i="2143"/>
  <c r="J117" i="2143"/>
  <c r="H117" i="2143"/>
  <c r="I109" i="2143"/>
  <c r="J109" i="2143"/>
  <c r="H109" i="2143"/>
  <c r="J106" i="2143"/>
  <c r="I106" i="2143"/>
  <c r="H106" i="2143"/>
  <c r="I66" i="2143"/>
  <c r="H66" i="2143"/>
  <c r="J66" i="2143"/>
  <c r="I42" i="2143"/>
  <c r="H42" i="2143"/>
  <c r="J42" i="2143"/>
  <c r="I65" i="2143"/>
  <c r="J65" i="2143"/>
  <c r="H65" i="2143"/>
  <c r="J23" i="2143"/>
  <c r="H23" i="2143"/>
  <c r="I23" i="2143"/>
  <c r="J118" i="2143"/>
  <c r="I118" i="2143"/>
  <c r="H118" i="2143"/>
  <c r="H86" i="2143"/>
  <c r="J86" i="2143"/>
  <c r="I86" i="2143"/>
  <c r="H51" i="2143"/>
  <c r="I51" i="2143"/>
  <c r="J51" i="2143"/>
  <c r="J25" i="2143"/>
  <c r="I25" i="2143"/>
  <c r="H25" i="2143"/>
  <c r="H61" i="2143"/>
  <c r="I61" i="2143"/>
  <c r="J61" i="2143"/>
  <c r="H110" i="2143"/>
  <c r="J110" i="2143"/>
  <c r="I110" i="2143"/>
  <c r="J82" i="2143"/>
  <c r="I82" i="2143"/>
  <c r="H82" i="2143"/>
  <c r="H37" i="2143"/>
  <c r="I37" i="2143"/>
  <c r="J37" i="2143"/>
  <c r="J59" i="2143"/>
  <c r="H59" i="2143"/>
  <c r="I59" i="2143"/>
  <c r="I97" i="2143"/>
  <c r="J97" i="2143"/>
  <c r="H97" i="2143"/>
  <c r="I107" i="2143"/>
  <c r="J107" i="2143"/>
  <c r="H107" i="2143"/>
  <c r="H103" i="2143"/>
  <c r="I103" i="2143"/>
  <c r="J103" i="2143"/>
  <c r="I71" i="2143"/>
  <c r="H71" i="2143"/>
  <c r="J71" i="2143"/>
  <c r="J113" i="2143"/>
  <c r="H113" i="2143"/>
  <c r="I113" i="2143"/>
  <c r="I60" i="2143"/>
  <c r="H60" i="2143"/>
  <c r="J60" i="2143"/>
  <c r="J39" i="2143"/>
  <c r="H39" i="2143"/>
  <c r="I39" i="2143"/>
  <c r="I102" i="2143"/>
  <c r="H102" i="2143"/>
  <c r="J102" i="2143"/>
  <c r="H49" i="2143"/>
  <c r="J49" i="2143"/>
  <c r="I49" i="2143"/>
  <c r="I36" i="2143"/>
  <c r="H36" i="2143"/>
  <c r="J36" i="2143"/>
  <c r="H8" i="2143"/>
  <c r="J8" i="2143"/>
  <c r="I8" i="2143"/>
  <c r="J88" i="2143"/>
  <c r="I88" i="2143"/>
  <c r="H88" i="2143"/>
  <c r="H20" i="2143"/>
  <c r="J20" i="2143"/>
  <c r="I20" i="2143"/>
  <c r="H62" i="2143"/>
  <c r="J62" i="2143"/>
  <c r="I62" i="2143"/>
  <c r="I18" i="2143"/>
  <c r="H18" i="2143"/>
  <c r="J18" i="2143"/>
  <c r="I54" i="2143"/>
  <c r="H54" i="2143"/>
  <c r="J54" i="2143"/>
  <c r="J94" i="2143"/>
  <c r="I94" i="2143"/>
  <c r="H94" i="2143"/>
  <c r="H26" i="2143"/>
  <c r="J26" i="2143"/>
  <c r="I26" i="2143"/>
  <c r="I108" i="2143"/>
  <c r="H108" i="2143"/>
  <c r="J108" i="2143"/>
  <c r="I95" i="2143"/>
  <c r="H95" i="2143"/>
  <c r="J95" i="2143"/>
  <c r="I24" i="2143"/>
  <c r="H24" i="2143"/>
  <c r="J24" i="2143"/>
  <c r="I35" i="2143"/>
  <c r="J35" i="2143"/>
  <c r="H35" i="2143"/>
  <c r="I53" i="2143"/>
  <c r="J53" i="2143"/>
  <c r="H53" i="2143"/>
  <c r="I11" i="2143"/>
  <c r="H11" i="2143"/>
  <c r="J11" i="2143"/>
  <c r="J79" i="2143"/>
  <c r="I79" i="2143"/>
  <c r="H79" i="2143"/>
  <c r="J101" i="2143"/>
  <c r="H101" i="2143"/>
  <c r="I101" i="2143"/>
  <c r="H14" i="2143"/>
  <c r="J14" i="2143"/>
  <c r="I14" i="2143"/>
  <c r="H85" i="2143"/>
  <c r="I85" i="2143"/>
  <c r="J85" i="2143"/>
  <c r="I48" i="2143"/>
  <c r="H48" i="2143"/>
  <c r="J48" i="2143"/>
  <c r="I72" i="2143"/>
  <c r="H72" i="2143"/>
  <c r="J72" i="2143"/>
  <c r="J99" i="2143"/>
  <c r="H99" i="2143"/>
  <c r="I99" i="2143"/>
  <c r="J21" i="2143"/>
  <c r="I21" i="2143"/>
  <c r="H21" i="2143"/>
  <c r="H31" i="2143"/>
  <c r="I31" i="2143"/>
  <c r="J31" i="2143"/>
  <c r="J45" i="2143"/>
  <c r="I45" i="2143"/>
  <c r="H45" i="2143"/>
  <c r="H81" i="2143"/>
  <c r="I81" i="2143"/>
  <c r="J81" i="2143"/>
  <c r="J64" i="2143"/>
  <c r="I64" i="2143"/>
  <c r="H64" i="2143"/>
  <c r="J87" i="2143"/>
  <c r="H87" i="2143"/>
  <c r="I87" i="2143"/>
  <c r="K7" i="2038"/>
  <c r="G7" i="2038"/>
  <c r="F7" i="2038"/>
  <c r="F6" i="2038"/>
  <c r="K6" i="2038"/>
  <c r="G6" i="2038"/>
  <c r="D6" i="1825"/>
  <c r="E7" i="1825"/>
  <c r="E6" i="1825"/>
  <c r="D7" i="1825"/>
  <c r="C7" i="1825"/>
  <c r="C6" i="1825"/>
  <c r="J6" i="2038" l="1"/>
  <c r="I6" i="2038"/>
  <c r="H6" i="2038"/>
  <c r="J7" i="2038"/>
  <c r="I7" i="2038"/>
  <c r="H7" i="2038"/>
  <c r="G6" i="1825"/>
  <c r="H6" i="1825" s="1"/>
  <c r="K6" i="1825"/>
  <c r="L6" i="1825" s="1"/>
  <c r="J6" i="1825"/>
  <c r="I6" i="1825"/>
  <c r="F6" i="1825"/>
  <c r="G7" i="1825"/>
  <c r="H7" i="1825" s="1"/>
  <c r="F7" i="1825"/>
  <c r="K7" i="1825"/>
  <c r="L7" i="1825" s="1"/>
  <c r="J7" i="1825"/>
  <c r="I7" i="1825"/>
  <c r="F26" i="73"/>
  <c r="B5" i="1826"/>
  <c r="H6" i="73" s="1"/>
  <c r="H4" i="73" l="1"/>
  <c r="M4" i="1825" l="1"/>
  <c r="H4" i="189"/>
  <c r="D6" i="189" l="1"/>
  <c r="E6" i="189"/>
  <c r="L7" i="189"/>
  <c r="K7" i="189"/>
  <c r="I7" i="189"/>
  <c r="J7" i="189" s="1"/>
  <c r="H7" i="189"/>
  <c r="M6" i="1825"/>
  <c r="N7" i="1825"/>
  <c r="Q6" i="1825"/>
  <c r="M7" i="1825"/>
  <c r="N6" i="1825"/>
  <c r="Q7" i="1825"/>
  <c r="O7" i="1825"/>
  <c r="O6" i="1825"/>
  <c r="M4" i="189"/>
  <c r="R6" i="189" l="1"/>
  <c r="M6" i="189"/>
  <c r="N6" i="189"/>
  <c r="P6" i="189"/>
  <c r="N7" i="189"/>
  <c r="M7" i="189"/>
  <c r="R7" i="189"/>
  <c r="P7" i="189"/>
  <c r="R6" i="1825"/>
  <c r="S6" i="1825" s="1"/>
  <c r="P6" i="1825"/>
  <c r="R7" i="1825"/>
  <c r="S7" i="1825" s="1"/>
  <c r="P7" i="1825"/>
  <c r="K6" i="189"/>
  <c r="H6" i="189"/>
  <c r="I6" i="189"/>
  <c r="J6" i="189" s="1"/>
  <c r="L6" i="189"/>
  <c r="Q6" i="189" l="1"/>
  <c r="O6" i="189"/>
  <c r="Q7" i="189"/>
  <c r="O7" i="189"/>
  <c r="H101" i="2900"/>
  <c r="B101" i="2900"/>
  <c r="F114" i="2900"/>
  <c r="E114" i="2900"/>
  <c r="G114" i="2900"/>
  <c r="H115" i="2900"/>
  <c r="B115" i="2900"/>
  <c r="H14" i="2900"/>
  <c r="B14" i="2900"/>
  <c r="H66" i="2900"/>
  <c r="B66" i="2900"/>
  <c r="F46" i="2900"/>
  <c r="C46" i="2900"/>
  <c r="E46" i="2900"/>
  <c r="G46" i="2900"/>
  <c r="G21" i="2900"/>
  <c r="C21" i="2900"/>
  <c r="E21" i="2900"/>
  <c r="F21" i="2900"/>
  <c r="H71" i="2900"/>
  <c r="B71" i="2900"/>
  <c r="H43" i="2900"/>
  <c r="B43" i="2900"/>
  <c r="H57" i="2900"/>
  <c r="B57" i="2900"/>
  <c r="H28" i="2900"/>
  <c r="B28" i="2900"/>
  <c r="H24" i="2900"/>
  <c r="B24" i="2900"/>
  <c r="H85" i="2900"/>
  <c r="B85" i="2900"/>
  <c r="H55" i="2900"/>
  <c r="B55" i="2900"/>
  <c r="F49" i="2900"/>
  <c r="C49" i="2900"/>
  <c r="E49" i="2900"/>
  <c r="G49" i="2900"/>
  <c r="H59" i="2900"/>
  <c r="B59" i="2900"/>
  <c r="H107" i="2900"/>
  <c r="B107" i="2900"/>
  <c r="F28" i="2900"/>
  <c r="C28" i="2900"/>
  <c r="E28" i="2900"/>
  <c r="G28" i="2900"/>
  <c r="H23" i="2900"/>
  <c r="B23" i="2900"/>
  <c r="H103" i="2900"/>
  <c r="B103" i="2900"/>
  <c r="G24" i="2900"/>
  <c r="C24" i="2900"/>
  <c r="E24" i="2900"/>
  <c r="F24" i="2900"/>
  <c r="H41" i="2900"/>
  <c r="B41" i="2900"/>
  <c r="H8" i="2900"/>
  <c r="B8" i="2900"/>
  <c r="H49" i="2900"/>
  <c r="B49" i="2900"/>
  <c r="H77" i="2900"/>
  <c r="B77" i="2900"/>
  <c r="G105" i="2900"/>
  <c r="E105" i="2900"/>
  <c r="F105" i="2900"/>
  <c r="H91" i="2900"/>
  <c r="B91" i="2900"/>
  <c r="G107" i="2900"/>
  <c r="E107" i="2900"/>
  <c r="F107" i="2900"/>
  <c r="H69" i="2900"/>
  <c r="B69" i="2900"/>
  <c r="H79" i="2900"/>
  <c r="B79" i="2900"/>
  <c r="G17" i="2900"/>
  <c r="C17" i="2900"/>
  <c r="E17" i="2900"/>
  <c r="F17" i="2900"/>
  <c r="F69" i="2900"/>
  <c r="C69" i="2900"/>
  <c r="E69" i="2900"/>
  <c r="G69" i="2900"/>
  <c r="H11" i="2900"/>
  <c r="B11" i="2900"/>
  <c r="H53" i="2900"/>
  <c r="B53" i="2900"/>
  <c r="H27" i="2900"/>
  <c r="B27" i="2900"/>
  <c r="H21" i="2900"/>
  <c r="B21" i="2900"/>
  <c r="H98" i="2900"/>
  <c r="B98" i="2900"/>
  <c r="I54" i="2900"/>
  <c r="G54" i="2900"/>
  <c r="F25" i="2900"/>
  <c r="C25" i="2900"/>
  <c r="E25" i="2900"/>
  <c r="G25" i="2900"/>
  <c r="G72" i="2900"/>
  <c r="C72" i="2900"/>
  <c r="E72" i="2900"/>
  <c r="F72" i="2900"/>
  <c r="H18" i="2900"/>
  <c r="B18" i="2900"/>
  <c r="G35" i="2900"/>
  <c r="C35" i="2900"/>
  <c r="E35" i="2900"/>
  <c r="F35" i="2900"/>
  <c r="H112" i="2900"/>
  <c r="B112" i="2900"/>
  <c r="H82" i="2900"/>
  <c r="B82" i="2900"/>
  <c r="H16" i="2900"/>
  <c r="B16" i="2900"/>
  <c r="C107" i="2900"/>
  <c r="I107" i="2900"/>
  <c r="F61" i="2900"/>
  <c r="C61" i="2900"/>
  <c r="E61" i="2900"/>
  <c r="G61" i="2900"/>
  <c r="G45" i="2900"/>
  <c r="C45" i="2900"/>
  <c r="E45" i="2900"/>
  <c r="F45" i="2900"/>
  <c r="F115" i="2900"/>
  <c r="E115" i="2900"/>
  <c r="G115" i="2900"/>
  <c r="F67" i="2900"/>
  <c r="C67" i="2900"/>
  <c r="E67" i="2900"/>
  <c r="G67" i="2900"/>
  <c r="F27" i="2900"/>
  <c r="C27" i="2900"/>
  <c r="E27" i="2900"/>
  <c r="G27" i="2900"/>
  <c r="H102" i="2900"/>
  <c r="B102" i="2900"/>
  <c r="H73" i="2900"/>
  <c r="B73" i="2900"/>
  <c r="F51" i="2900"/>
  <c r="G63" i="2900"/>
  <c r="C63" i="2900"/>
  <c r="E63" i="2900"/>
  <c r="F63" i="2900"/>
  <c r="C114" i="2900"/>
  <c r="I114" i="2900"/>
  <c r="H92" i="2900"/>
  <c r="B92" i="2900"/>
  <c r="H17" i="2900"/>
  <c r="B17" i="2900"/>
  <c r="H63" i="2900"/>
  <c r="B63" i="2900"/>
  <c r="H6" i="2900"/>
  <c r="B6" i="2900"/>
  <c r="H40" i="2900"/>
  <c r="B40" i="2900"/>
  <c r="H96" i="2900"/>
  <c r="B96" i="2900"/>
  <c r="G13" i="2900"/>
  <c r="C13" i="2900"/>
  <c r="E13" i="2900"/>
  <c r="F13" i="2900"/>
  <c r="H9" i="2900"/>
  <c r="B9" i="2900"/>
  <c r="H42" i="2900"/>
  <c r="B42" i="2900"/>
  <c r="G15" i="2900"/>
  <c r="C15" i="2900"/>
  <c r="E15" i="2900"/>
  <c r="F15" i="2900"/>
  <c r="H81" i="2900"/>
  <c r="B81" i="2900"/>
  <c r="F83" i="2900"/>
  <c r="C83" i="2900"/>
  <c r="E83" i="2900"/>
  <c r="G83" i="2900"/>
  <c r="I52" i="2900"/>
  <c r="G52" i="2900"/>
  <c r="H58" i="2900"/>
  <c r="B58" i="2900"/>
  <c r="H74" i="2900"/>
  <c r="B74" i="2900"/>
  <c r="H48" i="2900"/>
  <c r="B48" i="2900"/>
  <c r="H89" i="2900"/>
  <c r="B89" i="2900"/>
  <c r="H36" i="2900"/>
  <c r="B36" i="2900"/>
  <c r="C105" i="2900"/>
  <c r="I105" i="2900"/>
  <c r="G8" i="2900"/>
  <c r="C8" i="2900"/>
  <c r="E8" i="2900"/>
  <c r="F8" i="2900"/>
  <c r="F18" i="2900"/>
  <c r="C18" i="2900"/>
  <c r="E18" i="2900"/>
  <c r="G18" i="2900"/>
  <c r="G6" i="2900"/>
  <c r="C6" i="2900"/>
  <c r="E6" i="2900"/>
  <c r="F6" i="2900"/>
  <c r="H35" i="2900"/>
  <c r="B35" i="2900"/>
  <c r="H100" i="2900"/>
  <c r="B100" i="2900"/>
  <c r="H13" i="2900"/>
  <c r="B13" i="2900"/>
  <c r="H110" i="2900"/>
  <c r="B110" i="2900"/>
  <c r="I53" i="2900"/>
  <c r="G53" i="2900"/>
  <c r="H34" i="2900"/>
  <c r="B34" i="2900"/>
  <c r="G36" i="2900"/>
  <c r="C36" i="2900"/>
  <c r="E36" i="2900"/>
  <c r="F36" i="2900"/>
  <c r="H90" i="2900"/>
  <c r="B90" i="2900"/>
  <c r="H108" i="2900"/>
  <c r="B108" i="2900"/>
  <c r="H93" i="2900"/>
  <c r="B93" i="2900"/>
  <c r="F90" i="2900"/>
  <c r="C90" i="2900"/>
  <c r="E90" i="2900"/>
  <c r="G90" i="2900"/>
  <c r="F109" i="2900"/>
  <c r="E109" i="2900"/>
  <c r="G109" i="2900"/>
  <c r="H64" i="2900"/>
  <c r="B64" i="2900"/>
  <c r="F96" i="2900"/>
  <c r="C96" i="2900"/>
  <c r="E96" i="2900"/>
  <c r="G96" i="2900"/>
  <c r="H45" i="2900"/>
  <c r="B45" i="2900"/>
  <c r="H10" i="2900"/>
  <c r="B10" i="2900"/>
  <c r="G92" i="2900"/>
  <c r="C92" i="2900"/>
  <c r="E92" i="2900"/>
  <c r="F92" i="2900"/>
  <c r="H32" i="2900"/>
  <c r="B32" i="2900"/>
  <c r="G57" i="2900"/>
  <c r="C57" i="2900"/>
  <c r="E57" i="2900"/>
  <c r="F57" i="2900"/>
  <c r="F74" i="2900"/>
  <c r="C74" i="2900"/>
  <c r="E74" i="2900"/>
  <c r="G74" i="2900"/>
  <c r="H60" i="2900"/>
  <c r="B60" i="2900"/>
  <c r="H109" i="2900"/>
  <c r="B109" i="2900"/>
  <c r="H12" i="2900"/>
  <c r="B12" i="2900"/>
  <c r="G60" i="2900"/>
  <c r="C60" i="2900"/>
  <c r="E60" i="2900"/>
  <c r="F60" i="2900"/>
  <c r="H56" i="2900"/>
  <c r="B56" i="2900"/>
  <c r="F110" i="2900"/>
  <c r="E110" i="2900"/>
  <c r="G110" i="2900"/>
  <c r="F77" i="2900"/>
  <c r="C77" i="2900"/>
  <c r="E77" i="2900"/>
  <c r="G77" i="2900"/>
  <c r="H33" i="2900"/>
  <c r="B33" i="2900"/>
  <c r="F82" i="2900"/>
  <c r="C82" i="2900"/>
  <c r="E82" i="2900"/>
  <c r="G82" i="2900"/>
  <c r="H20" i="2900"/>
  <c r="B20" i="2900"/>
  <c r="F84" i="2900"/>
  <c r="C84" i="2900"/>
  <c r="E84" i="2900"/>
  <c r="G84" i="2900"/>
  <c r="F44" i="2900"/>
  <c r="C44" i="2900"/>
  <c r="E44" i="2900"/>
  <c r="G44" i="2900"/>
  <c r="F100" i="2900"/>
  <c r="C100" i="2900"/>
  <c r="E100" i="2900"/>
  <c r="G100" i="2900"/>
  <c r="H88" i="2900"/>
  <c r="B88" i="2900"/>
  <c r="H29" i="2900"/>
  <c r="B29" i="2900"/>
  <c r="G11" i="2900"/>
  <c r="C11" i="2900"/>
  <c r="E11" i="2900"/>
  <c r="F11" i="2900"/>
  <c r="H83" i="2900"/>
  <c r="B83" i="2900"/>
  <c r="H4" i="2900"/>
  <c r="B4" i="2900"/>
  <c r="G37" i="2900"/>
  <c r="C37" i="2900"/>
  <c r="E37" i="2900"/>
  <c r="F37" i="2900"/>
  <c r="I111" i="2900"/>
  <c r="H26" i="2900"/>
  <c r="B26" i="2900"/>
  <c r="F87" i="2900"/>
  <c r="C87" i="2900"/>
  <c r="E87" i="2900"/>
  <c r="G87" i="2900"/>
  <c r="H51" i="2900"/>
  <c r="B51" i="2900"/>
  <c r="F19" i="2900"/>
  <c r="C19" i="2900"/>
  <c r="E19" i="2900"/>
  <c r="G19" i="2900"/>
  <c r="H15" i="2900"/>
  <c r="B15" i="2900"/>
  <c r="H105" i="2900"/>
  <c r="B105" i="2900"/>
  <c r="C52" i="2900"/>
  <c r="E52" i="2900"/>
  <c r="F52" i="2900"/>
  <c r="G56" i="2900"/>
  <c r="C56" i="2900"/>
  <c r="E56" i="2900"/>
  <c r="F56" i="2900"/>
  <c r="G97" i="2900"/>
  <c r="C97" i="2900"/>
  <c r="E97" i="2900"/>
  <c r="F97" i="2900"/>
  <c r="G89" i="2900"/>
  <c r="C89" i="2900"/>
  <c r="E89" i="2900"/>
  <c r="F89" i="2900"/>
  <c r="H76" i="2900"/>
  <c r="B76" i="2900"/>
  <c r="G70" i="2900"/>
  <c r="C70" i="2900"/>
  <c r="E70" i="2900"/>
  <c r="F70" i="2900"/>
  <c r="F4" i="2900"/>
  <c r="F101" i="2900"/>
  <c r="H86" i="2900"/>
  <c r="B86" i="2900"/>
  <c r="H52" i="2900"/>
  <c r="B52" i="2900"/>
  <c r="H113" i="2900"/>
  <c r="B113" i="2900"/>
  <c r="C109" i="2900"/>
  <c r="I109" i="2900"/>
  <c r="F38" i="2900"/>
  <c r="C38" i="2900"/>
  <c r="E38" i="2900"/>
  <c r="G38" i="2900"/>
  <c r="F88" i="2900"/>
  <c r="C88" i="2900"/>
  <c r="E88" i="2900"/>
  <c r="G88" i="2900"/>
  <c r="E4" i="2900"/>
  <c r="G4" i="2900"/>
  <c r="I4" i="2900"/>
  <c r="H65" i="2900"/>
  <c r="B65" i="2900"/>
  <c r="H80" i="2900"/>
  <c r="B80" i="2900"/>
  <c r="H61" i="2900"/>
  <c r="B61" i="2900"/>
  <c r="H25" i="2900"/>
  <c r="B25" i="2900"/>
  <c r="C101" i="2900"/>
  <c r="E101" i="2900"/>
  <c r="G101" i="2900"/>
  <c r="I101" i="2900"/>
  <c r="H39" i="2900"/>
  <c r="B39" i="2900"/>
  <c r="G75" i="2900"/>
  <c r="C75" i="2900"/>
  <c r="E75" i="2900"/>
  <c r="F75" i="2900"/>
  <c r="G9" i="2900"/>
  <c r="C9" i="2900"/>
  <c r="E9" i="2900"/>
  <c r="F9" i="2900"/>
  <c r="H22" i="2900"/>
  <c r="B22" i="2900"/>
  <c r="G93" i="2900"/>
  <c r="C93" i="2900"/>
  <c r="E93" i="2900"/>
  <c r="F93" i="2900"/>
  <c r="F81" i="2900"/>
  <c r="C81" i="2900"/>
  <c r="E81" i="2900"/>
  <c r="G81" i="2900"/>
  <c r="F29" i="2900"/>
  <c r="C29" i="2900"/>
  <c r="E29" i="2900"/>
  <c r="G29" i="2900"/>
  <c r="C51" i="2900"/>
  <c r="E51" i="2900"/>
  <c r="G51" i="2900"/>
  <c r="I51" i="2900"/>
  <c r="F102" i="2900"/>
  <c r="I112" i="2900"/>
  <c r="H31" i="2900"/>
  <c r="B31" i="2900"/>
  <c r="C54" i="2900"/>
  <c r="E54" i="2900"/>
  <c r="F54" i="2900"/>
  <c r="F41" i="2900"/>
  <c r="C41" i="2900"/>
  <c r="E41" i="2900"/>
  <c r="G41" i="2900"/>
  <c r="G66" i="2900"/>
  <c r="C66" i="2900"/>
  <c r="E66" i="2900"/>
  <c r="F66" i="2900"/>
  <c r="G85" i="2900"/>
  <c r="C85" i="2900"/>
  <c r="E85" i="2900"/>
  <c r="F85" i="2900"/>
  <c r="H30" i="2900"/>
  <c r="B30" i="2900"/>
  <c r="H50" i="2900"/>
  <c r="B50" i="2900"/>
  <c r="F33" i="2900"/>
  <c r="C33" i="2900"/>
  <c r="E33" i="2900"/>
  <c r="G33" i="2900"/>
  <c r="G68" i="2900"/>
  <c r="C68" i="2900"/>
  <c r="E68" i="2900"/>
  <c r="F68" i="2900"/>
  <c r="F40" i="2900"/>
  <c r="C40" i="2900"/>
  <c r="E40" i="2900"/>
  <c r="G40" i="2900"/>
  <c r="F104" i="2900"/>
  <c r="H7" i="2900"/>
  <c r="B7" i="2900"/>
  <c r="G73" i="2900"/>
  <c r="C73" i="2900"/>
  <c r="E73" i="2900"/>
  <c r="F73" i="2900"/>
  <c r="C102" i="2900"/>
  <c r="E102" i="2900"/>
  <c r="G102" i="2900"/>
  <c r="I102" i="2900"/>
  <c r="H5" i="2900"/>
  <c r="B5" i="2900"/>
  <c r="F112" i="2900"/>
  <c r="C112" i="2900"/>
  <c r="E112" i="2900"/>
  <c r="G112" i="2900"/>
  <c r="H38" i="2900"/>
  <c r="B38" i="2900"/>
  <c r="H44" i="2900"/>
  <c r="B44" i="2900"/>
  <c r="C110" i="2900"/>
  <c r="I110" i="2900"/>
  <c r="G113" i="2900"/>
  <c r="E113" i="2900"/>
  <c r="F113" i="2900"/>
  <c r="G47" i="2900"/>
  <c r="C47" i="2900"/>
  <c r="E47" i="2900"/>
  <c r="F47" i="2900"/>
  <c r="F76" i="2900"/>
  <c r="C76" i="2900"/>
  <c r="E76" i="2900"/>
  <c r="G76" i="2900"/>
  <c r="G111" i="2900"/>
  <c r="C111" i="2900"/>
  <c r="E111" i="2900"/>
  <c r="F111" i="2900"/>
  <c r="H106" i="2900"/>
  <c r="B106" i="2900"/>
  <c r="F78" i="2900"/>
  <c r="C78" i="2900"/>
  <c r="E78" i="2900"/>
  <c r="G78" i="2900"/>
  <c r="C104" i="2900"/>
  <c r="E104" i="2900"/>
  <c r="G104" i="2900"/>
  <c r="I104" i="2900"/>
  <c r="G59" i="2900"/>
  <c r="C59" i="2900"/>
  <c r="E59" i="2900"/>
  <c r="F59" i="2900"/>
  <c r="I108" i="2900"/>
  <c r="H99" i="2900"/>
  <c r="B99" i="2900"/>
  <c r="C53" i="2900"/>
  <c r="E53" i="2900"/>
  <c r="F53" i="2900"/>
  <c r="I103" i="2900"/>
  <c r="G103" i="2900"/>
  <c r="H87" i="2900"/>
  <c r="B87" i="2900"/>
  <c r="H94" i="2900"/>
  <c r="B94" i="2900"/>
  <c r="G108" i="2900"/>
  <c r="C108" i="2900"/>
  <c r="E108" i="2900"/>
  <c r="F108" i="2900"/>
  <c r="H19" i="2900"/>
  <c r="B19" i="2900"/>
  <c r="G58" i="2900"/>
  <c r="C58" i="2900"/>
  <c r="E58" i="2900"/>
  <c r="F58" i="2900"/>
  <c r="G62" i="2900"/>
  <c r="C62" i="2900"/>
  <c r="E62" i="2900"/>
  <c r="F62" i="2900"/>
  <c r="H68" i="2900"/>
  <c r="B68" i="2900"/>
  <c r="H47" i="2900"/>
  <c r="B47" i="2900"/>
  <c r="G94" i="2900"/>
  <c r="C94" i="2900"/>
  <c r="E94" i="2900"/>
  <c r="F94" i="2900"/>
  <c r="F34" i="2900"/>
  <c r="C34" i="2900"/>
  <c r="E34" i="2900"/>
  <c r="G34" i="2900"/>
  <c r="G12" i="2900"/>
  <c r="C12" i="2900"/>
  <c r="E12" i="2900"/>
  <c r="F12" i="2900"/>
  <c r="H37" i="2900"/>
  <c r="B37" i="2900"/>
  <c r="H70" i="2900"/>
  <c r="B70" i="2900"/>
  <c r="G10" i="2900"/>
  <c r="C10" i="2900"/>
  <c r="E10" i="2900"/>
  <c r="F10" i="2900"/>
  <c r="F42" i="2900"/>
  <c r="C42" i="2900"/>
  <c r="E42" i="2900"/>
  <c r="G42" i="2900"/>
  <c r="F65" i="2900"/>
  <c r="C65" i="2900"/>
  <c r="E65" i="2900"/>
  <c r="G65" i="2900"/>
  <c r="G55" i="2900"/>
  <c r="C55" i="2900"/>
  <c r="E55" i="2900"/>
  <c r="F55" i="2900"/>
  <c r="H72" i="2900"/>
  <c r="B72" i="2900"/>
  <c r="F43" i="2900"/>
  <c r="C43" i="2900"/>
  <c r="E43" i="2900"/>
  <c r="G43" i="2900"/>
  <c r="C115" i="2900"/>
  <c r="I115" i="2900"/>
  <c r="H54" i="2900"/>
  <c r="B54" i="2900"/>
  <c r="H95" i="2900"/>
  <c r="B95" i="2900"/>
  <c r="H46" i="2900"/>
  <c r="B46" i="2900"/>
  <c r="F14" i="2900"/>
  <c r="C14" i="2900"/>
  <c r="E14" i="2900"/>
  <c r="G14" i="2900"/>
  <c r="F99" i="2900"/>
  <c r="C99" i="2900"/>
  <c r="E99" i="2900"/>
  <c r="G99" i="2900"/>
  <c r="F80" i="2900"/>
  <c r="C80" i="2900"/>
  <c r="E80" i="2900"/>
  <c r="G80" i="2900"/>
  <c r="H97" i="2900"/>
  <c r="B97" i="2900"/>
  <c r="H3" i="2900"/>
  <c r="B3" i="2900"/>
  <c r="G26" i="2900"/>
  <c r="C26" i="2900"/>
  <c r="E26" i="2900"/>
  <c r="F26" i="2900"/>
  <c r="G22" i="2900"/>
  <c r="C22" i="2900"/>
  <c r="E22" i="2900"/>
  <c r="F22" i="2900"/>
  <c r="F39" i="2900"/>
  <c r="C39" i="2900"/>
  <c r="E39" i="2900"/>
  <c r="G39" i="2900"/>
  <c r="G5" i="2900"/>
  <c r="C5" i="2900"/>
  <c r="E5" i="2900"/>
  <c r="F5" i="2900"/>
  <c r="H67" i="2900"/>
  <c r="B67" i="2900"/>
  <c r="F31" i="2900"/>
  <c r="C31" i="2900"/>
  <c r="E31" i="2900"/>
  <c r="G31" i="2900"/>
  <c r="C103" i="2900"/>
  <c r="E103" i="2900"/>
  <c r="F103" i="2900"/>
  <c r="H62" i="2900"/>
  <c r="B62" i="2900"/>
  <c r="I106" i="2900"/>
  <c r="F32" i="2900"/>
  <c r="C32" i="2900"/>
  <c r="E32" i="2900"/>
  <c r="G32" i="2900"/>
  <c r="F48" i="2900"/>
  <c r="C48" i="2900"/>
  <c r="E48" i="2900"/>
  <c r="G48" i="2900"/>
  <c r="H75" i="2900"/>
  <c r="B75" i="2900"/>
  <c r="G30" i="2900"/>
  <c r="C30" i="2900"/>
  <c r="E30" i="2900"/>
  <c r="F30" i="2900"/>
  <c r="H84" i="2900"/>
  <c r="B84" i="2900"/>
  <c r="F64" i="2900"/>
  <c r="C64" i="2900"/>
  <c r="E64" i="2900"/>
  <c r="G64" i="2900"/>
  <c r="F71" i="2900"/>
  <c r="C71" i="2900"/>
  <c r="E71" i="2900"/>
  <c r="G71" i="2900"/>
  <c r="G86" i="2900"/>
  <c r="C86" i="2900"/>
  <c r="E86" i="2900"/>
  <c r="F86" i="2900"/>
  <c r="G91" i="2900"/>
  <c r="C91" i="2900"/>
  <c r="E91" i="2900"/>
  <c r="F91" i="2900"/>
  <c r="F106" i="2900"/>
  <c r="C106" i="2900"/>
  <c r="E106" i="2900"/>
  <c r="G106" i="2900"/>
  <c r="F3" i="2900"/>
  <c r="C113" i="2900"/>
  <c r="I113" i="2900"/>
  <c r="F20" i="2900"/>
  <c r="C20" i="2900"/>
  <c r="E20" i="2900"/>
  <c r="G20" i="2900"/>
  <c r="G98" i="2900"/>
  <c r="C98" i="2900"/>
  <c r="E98" i="2900"/>
  <c r="F98" i="2900"/>
  <c r="F50" i="2900"/>
  <c r="C50" i="2900"/>
  <c r="E50" i="2900"/>
  <c r="G50" i="2900"/>
  <c r="F79" i="2900"/>
  <c r="C79" i="2900"/>
  <c r="E79" i="2900"/>
  <c r="G79" i="2900"/>
  <c r="H78" i="2900"/>
  <c r="B78" i="2900"/>
  <c r="G23" i="2900"/>
  <c r="C23" i="2900"/>
  <c r="E23" i="2900"/>
  <c r="F23" i="2900"/>
  <c r="F95" i="2900"/>
  <c r="C95" i="2900"/>
  <c r="E95" i="2900"/>
  <c r="G95" i="2900"/>
  <c r="H111" i="2900"/>
  <c r="B111" i="2900"/>
  <c r="F7" i="2900"/>
  <c r="C7" i="2900"/>
  <c r="E7" i="2900"/>
  <c r="G7" i="2900"/>
  <c r="D15" i="2900"/>
  <c r="D44" i="2900"/>
  <c r="D62" i="2900"/>
  <c r="D67" i="2900"/>
  <c r="D98" i="2900"/>
  <c r="D14" i="2900"/>
  <c r="D108" i="2900"/>
  <c r="D53" i="2900"/>
  <c r="D101" i="2900"/>
  <c r="D109" i="2900"/>
  <c r="D47" i="2900"/>
  <c r="D52" i="2900"/>
  <c r="D4" i="2900"/>
  <c r="D64" i="2900"/>
  <c r="D68" i="2900"/>
  <c r="D38" i="2900"/>
  <c r="D89" i="2900"/>
  <c r="D23" i="2900"/>
  <c r="D79" i="2900"/>
  <c r="D18" i="2900"/>
  <c r="D107" i="2900"/>
  <c r="D41" i="2900"/>
  <c r="D114" i="2900"/>
  <c r="D87" i="2900"/>
  <c r="D63" i="2900"/>
  <c r="D84" i="2900"/>
  <c r="D70" i="2900"/>
  <c r="D71" i="2900"/>
  <c r="D99" i="2900"/>
  <c r="D40" i="2900"/>
  <c r="D46" i="2900"/>
  <c r="D106" i="2900"/>
  <c r="D13" i="2900"/>
  <c r="D24" i="2900"/>
  <c r="D43" i="2900"/>
  <c r="D110" i="2900"/>
  <c r="D95" i="2900"/>
  <c r="D111" i="2900"/>
  <c r="D78" i="2900"/>
  <c r="D35" i="2900"/>
  <c r="D33" i="2900"/>
  <c r="D20" i="2900"/>
  <c r="D30" i="2900"/>
  <c r="D113" i="2900"/>
  <c r="D32" i="2900"/>
  <c r="D36" i="2900"/>
  <c r="D31" i="2900"/>
  <c r="D58" i="2900"/>
  <c r="D9" i="2900"/>
  <c r="D61" i="2900"/>
  <c r="D96" i="2900"/>
  <c r="D92" i="2900"/>
  <c r="D28" i="2900"/>
  <c r="D17" i="2900"/>
  <c r="D39" i="2900"/>
  <c r="D12" i="2900"/>
  <c r="D69" i="2900"/>
  <c r="D66" i="2900"/>
  <c r="D5" i="2900"/>
  <c r="D65" i="2900"/>
  <c r="D54" i="2900"/>
  <c r="D57" i="2900"/>
  <c r="D86" i="2900"/>
  <c r="D74" i="2900"/>
  <c r="D45" i="2900"/>
  <c r="D82" i="2900"/>
  <c r="D55" i="2900"/>
  <c r="D34" i="2900"/>
  <c r="D7" i="2900"/>
  <c r="D76" i="2900"/>
  <c r="D80" i="2900"/>
  <c r="D93" i="2900"/>
  <c r="D115" i="2900"/>
  <c r="D75" i="2900"/>
  <c r="D48" i="2900"/>
  <c r="D3" i="2900"/>
  <c r="D25" i="2900"/>
  <c r="D112" i="2900"/>
  <c r="D8" i="2900"/>
  <c r="D59" i="2900"/>
  <c r="D100" i="2900"/>
  <c r="D60" i="2900"/>
  <c r="D88" i="2900"/>
  <c r="D72" i="2900"/>
  <c r="D27" i="2900"/>
  <c r="D94" i="2900"/>
  <c r="D83" i="2900"/>
  <c r="D105" i="2900"/>
  <c r="D29" i="2900"/>
  <c r="D103" i="2900"/>
  <c r="D37" i="2900"/>
  <c r="D19" i="2900"/>
  <c r="D49" i="2900"/>
  <c r="D81" i="2900"/>
  <c r="D26" i="2900"/>
  <c r="D97" i="2900"/>
  <c r="D42" i="2900"/>
  <c r="D10" i="2900"/>
  <c r="D16" i="2900"/>
  <c r="D85" i="2900"/>
  <c r="D21" i="2900"/>
  <c r="D104" i="2900"/>
  <c r="D102" i="2900"/>
  <c r="D73" i="2900"/>
  <c r="D56" i="2900"/>
  <c r="D51" i="2900"/>
  <c r="D22" i="2900"/>
  <c r="D11" i="2900"/>
  <c r="D50" i="2900"/>
  <c r="D6" i="2900"/>
  <c r="D90" i="2900"/>
  <c r="D91" i="2900"/>
  <c r="D77" i="2900"/>
  <c r="B104" i="2900"/>
  <c r="H104" i="2900"/>
  <c r="G16" i="2900"/>
  <c r="C16" i="2900"/>
  <c r="E16" i="2900"/>
  <c r="F16" i="2900"/>
  <c r="C3" i="2900"/>
  <c r="E3" i="2900"/>
  <c r="G3" i="2900"/>
  <c r="I3" i="2900"/>
  <c r="C4" i="2900"/>
  <c r="B114" i="2900"/>
  <c r="H114" i="2900"/>
</calcChain>
</file>

<file path=xl/sharedStrings.xml><?xml version="1.0" encoding="utf-8"?>
<sst xmlns="http://schemas.openxmlformats.org/spreadsheetml/2006/main" count="11014" uniqueCount="1162">
  <si>
    <t>Important Notes</t>
  </si>
  <si>
    <t>How to work with this excel sheets</t>
  </si>
  <si>
    <t>1.1 Select Carrier &lt;-&gt; Module combination from drop down list</t>
  </si>
  <si>
    <t>1.2 Update tables with  "F9"</t>
  </si>
  <si>
    <t>2. Available sheets</t>
  </si>
  <si>
    <t>3.1 open and close predefined groups to get more or less information</t>
  </si>
  <si>
    <t>4.1 Excel filter can be used to search for special pin, sort table, filter table…</t>
  </si>
  <si>
    <t>4.2 MS Excel supports also filter by colour</t>
  </si>
  <si>
    <t xml:space="preserve"> Use overview sheet to select carrier and module </t>
  </si>
  <si>
    <t>Index</t>
  </si>
  <si>
    <t>B2B Group</t>
  </si>
  <si>
    <t>C-Name</t>
  </si>
  <si>
    <t>Carrier Net Name</t>
  </si>
  <si>
    <t>Carrier Trace Length</t>
  </si>
  <si>
    <t>Module Net Name</t>
  </si>
  <si>
    <t>FPGA Pin Name</t>
  </si>
  <si>
    <t>Module Trace Length</t>
  </si>
  <si>
    <t>Carrier + Module (PCB only)</t>
  </si>
  <si>
    <t>FPGA Pin</t>
  </si>
  <si>
    <t>Naming convention:</t>
  </si>
  <si>
    <t>Supported Software:</t>
  </si>
  <si>
    <t>3.Please verify all data with user manuals, FPGA and other components vendor's documentation.</t>
  </si>
  <si>
    <t>2. All information is subject to change at any time without notice.</t>
  </si>
  <si>
    <t>1. All pinouts and pin information is provided as-is without assurance of correctness or completeness.</t>
  </si>
  <si>
    <t>Disclaimers:</t>
  </si>
  <si>
    <t>4. Trace length are only PCB length without devices packages and connector length</t>
  </si>
  <si>
    <t>3. Detailed information’s of modules and carrier boards are available on the Trenz Electronic Wiki</t>
  </si>
  <si>
    <t>2. Document modification date:</t>
  </si>
  <si>
    <t>1. Published by Trenz Electronic GmbH, Holzweg 19A, 32257 Bünde, Germany.</t>
  </si>
  <si>
    <t>Notes:</t>
  </si>
  <si>
    <t>to update table after selection</t>
  </si>
  <si>
    <t>Depending on your Office Setup</t>
  </si>
  <si>
    <t>Select Module:</t>
  </si>
  <si>
    <t>Carrier / Module Combination:</t>
  </si>
  <si>
    <t>To-Do:</t>
  </si>
  <si>
    <t>B2B Connector</t>
  </si>
  <si>
    <t>C-Pin</t>
  </si>
  <si>
    <t>Conn Pin name</t>
  </si>
  <si>
    <t>B2B</t>
  </si>
  <si>
    <t># netname</t>
  </si>
  <si>
    <t>M-Name</t>
  </si>
  <si>
    <t>M-Pin</t>
  </si>
  <si>
    <t>C. Trace Length (mm)</t>
  </si>
  <si>
    <t xml:space="preserve">Use overview sheet to select carrier and module </t>
  </si>
  <si>
    <t>1. B2B connector pinout will be normally not changed and is the same for other variants</t>
  </si>
  <si>
    <t>others</t>
  </si>
  <si>
    <t>3.2. Go to "CONN Pin Table"</t>
  </si>
  <si>
    <t>3.3. Go to "B2B Pin Table"</t>
  </si>
  <si>
    <t>3.2.1 press 1 to see: Connector --&gt;  destinations and B2B  --&gt;  FPGA Pin and tracelength</t>
  </si>
  <si>
    <t xml:space="preserve"> Press: STRG + Shift +F9 (LibreOffice)</t>
  </si>
  <si>
    <t xml:space="preserve"> Press: F9 (Microsoft Office)</t>
  </si>
  <si>
    <t xml:space="preserve">1. Microsoft Office Excel (tested with Office 2019 on Win10 OS) </t>
  </si>
  <si>
    <t xml:space="preserve">2. LibreOffice Calc (tested with LibreOffice 6.2.3.2 (X64) on Win10 OS) </t>
  </si>
  <si>
    <t>2.3.3           indicates the component designation</t>
  </si>
  <si>
    <t>2.3.1             Pin is either connected to GND or VDD</t>
  </si>
  <si>
    <t>2.3.4                              B2B Connectors, colorcoded for differentiation</t>
  </si>
  <si>
    <t>2.3.2                    used as indicator for even and uneven numbered pins (MS Office supports color filters!)</t>
  </si>
  <si>
    <r>
      <t xml:space="preserve">2.1 Go to </t>
    </r>
    <r>
      <rPr>
        <b/>
        <sz val="11"/>
        <color rgb="FF000000"/>
        <rFont val="Calibri"/>
        <family val="2"/>
      </rPr>
      <t>"B2B Pin Table"</t>
    </r>
    <r>
      <rPr>
        <sz val="11"/>
        <color rgb="FF000000"/>
        <rFont val="Calibri"/>
        <family val="2"/>
        <charset val="1"/>
      </rPr>
      <t xml:space="preserve"> sheet  to see B2B connection between Carrier and Module</t>
    </r>
  </si>
  <si>
    <r>
      <t>2.2 Go to</t>
    </r>
    <r>
      <rPr>
        <b/>
        <sz val="11"/>
        <color rgb="FF000000"/>
        <rFont val="Calibri"/>
        <family val="2"/>
      </rPr>
      <t xml:space="preserve"> "CONN Pin Table"</t>
    </r>
    <r>
      <rPr>
        <sz val="11"/>
        <color rgb="FF000000"/>
        <rFont val="Calibri"/>
        <family val="2"/>
        <charset val="1"/>
      </rPr>
      <t xml:space="preserve"> sheet to see carrier specific external connector  pinout</t>
    </r>
  </si>
  <si>
    <r>
      <t xml:space="preserve">2.1.1 </t>
    </r>
    <r>
      <rPr>
        <b/>
        <sz val="11"/>
        <color rgb="FF000000"/>
        <rFont val="Calibri"/>
        <family val="2"/>
      </rPr>
      <t>Index</t>
    </r>
    <r>
      <rPr>
        <sz val="11"/>
        <color rgb="FF000000"/>
        <rFont val="Calibri"/>
        <family val="2"/>
        <charset val="1"/>
      </rPr>
      <t>: continuous index of all table column, can be used to get default order after filter is used</t>
    </r>
  </si>
  <si>
    <r>
      <t>2.1.2</t>
    </r>
    <r>
      <rPr>
        <b/>
        <sz val="11"/>
        <color rgb="FF000000"/>
        <rFont val="Calibri"/>
        <family val="2"/>
      </rPr>
      <t xml:space="preserve"> B2B Group</t>
    </r>
    <r>
      <rPr>
        <sz val="11"/>
        <color rgb="FF000000"/>
        <rFont val="Calibri"/>
        <family val="2"/>
        <charset val="1"/>
      </rPr>
      <t>:  Groups of different IO types, this will be extended in the futures</t>
    </r>
  </si>
  <si>
    <r>
      <t xml:space="preserve">2.2.1 </t>
    </r>
    <r>
      <rPr>
        <b/>
        <sz val="11"/>
        <color rgb="FF000000"/>
        <rFont val="Calibri"/>
        <family val="2"/>
      </rPr>
      <t>Index</t>
    </r>
    <r>
      <rPr>
        <sz val="11"/>
        <color rgb="FF000000"/>
        <rFont val="Calibri"/>
        <family val="2"/>
        <charset val="1"/>
      </rPr>
      <t>: continuous index of all table column, can be used to get default order after filter is used</t>
    </r>
  </si>
  <si>
    <r>
      <t xml:space="preserve">2.2.2 </t>
    </r>
    <r>
      <rPr>
        <b/>
        <sz val="11"/>
        <color rgb="FF000000"/>
        <rFont val="Calibri"/>
        <family val="2"/>
      </rPr>
      <t>Conn Pin Name</t>
    </r>
    <r>
      <rPr>
        <sz val="11"/>
        <color rgb="FF000000"/>
        <rFont val="Calibri"/>
        <family val="2"/>
        <charset val="1"/>
      </rPr>
      <t>: Default Connector Pin Name</t>
    </r>
  </si>
  <si>
    <r>
      <t xml:space="preserve">2.2.3 </t>
    </r>
    <r>
      <rPr>
        <b/>
        <sz val="11"/>
        <color rgb="FF000000"/>
        <rFont val="Calibri"/>
        <family val="2"/>
      </rPr>
      <t>Desig. + pin</t>
    </r>
    <r>
      <rPr>
        <sz val="11"/>
        <color rgb="FF000000"/>
        <rFont val="Calibri"/>
        <family val="2"/>
        <charset val="1"/>
      </rPr>
      <t>: Carrier Pin Coordinate</t>
    </r>
  </si>
  <si>
    <r>
      <t xml:space="preserve">2.3 Color codes for </t>
    </r>
    <r>
      <rPr>
        <b/>
        <sz val="11"/>
        <color rgb="FF000000"/>
        <rFont val="Calibri"/>
        <family val="2"/>
      </rPr>
      <t>Pin Tables</t>
    </r>
  </si>
  <si>
    <r>
      <t xml:space="preserve">2.2.5 </t>
    </r>
    <r>
      <rPr>
        <b/>
        <sz val="11"/>
        <color rgb="FF000000"/>
        <rFont val="Calibri"/>
        <family val="2"/>
      </rPr>
      <t>Carrier Net Name</t>
    </r>
    <r>
      <rPr>
        <sz val="11"/>
        <color rgb="FF000000"/>
        <rFont val="Calibri"/>
        <family val="2"/>
      </rPr>
      <t>: Netname on the carrier schematic</t>
    </r>
  </si>
  <si>
    <r>
      <t xml:space="preserve">1. </t>
    </r>
    <r>
      <rPr>
        <b/>
        <sz val="11"/>
        <color rgb="FF000000"/>
        <rFont val="Calibri"/>
        <family val="2"/>
      </rPr>
      <t>"Overview, Notes &amp; Disclaimer"</t>
    </r>
    <r>
      <rPr>
        <sz val="11"/>
        <color rgb="FF000000"/>
        <rFont val="Calibri"/>
        <family val="2"/>
        <charset val="1"/>
      </rPr>
      <t xml:space="preserve"> sheet</t>
    </r>
  </si>
  <si>
    <t>1.1 trace length can be changed during PCB revisions</t>
  </si>
  <si>
    <t>1.2 assembly options are not taken into account, only physical connection is shown. Schematic if devices is assembled or  IO is useable inside the device</t>
  </si>
  <si>
    <t>1.4 Routing over resistors, condensators or components are currently not always shown (currently only for some signals implemented, see "intermediate_c/m")</t>
  </si>
  <si>
    <t>1.3 in case the net is connected to more than one component/connector pin, not all connections are represented in the table, see "#netname"</t>
  </si>
  <si>
    <t>3.2.2 press 2 to reset</t>
  </si>
  <si>
    <t>3.3.1 press 1 to see: B2B  --&gt;  carrier/module destinations (incl FPGA) --&gt;   tracelength</t>
  </si>
  <si>
    <t>3.3.2 press 2 to reset</t>
  </si>
  <si>
    <r>
      <t xml:space="preserve">3 </t>
    </r>
    <r>
      <rPr>
        <b/>
        <sz val="11"/>
        <color rgb="FF000000"/>
        <rFont val="Calibri"/>
        <family val="2"/>
      </rPr>
      <t>Excel Group</t>
    </r>
  </si>
  <si>
    <r>
      <t xml:space="preserve">4 </t>
    </r>
    <r>
      <rPr>
        <b/>
        <sz val="11"/>
        <color rgb="FF000000"/>
        <rFont val="Calibri"/>
        <family val="2"/>
      </rPr>
      <t>Excel Filter</t>
    </r>
  </si>
  <si>
    <r>
      <t>2.1.3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C-Name/M-Name</t>
    </r>
    <r>
      <rPr>
        <sz val="11"/>
        <color rgb="FF000000"/>
        <rFont val="Calibri"/>
        <family val="2"/>
        <charset val="1"/>
      </rPr>
      <t>: Connector/Moduld Designator</t>
    </r>
  </si>
  <si>
    <r>
      <t xml:space="preserve">2.1.3 </t>
    </r>
    <r>
      <rPr>
        <b/>
        <sz val="11"/>
        <color rgb="FF000000"/>
        <rFont val="Calibri"/>
        <family val="2"/>
      </rPr>
      <t>C-Pin/M-Pin</t>
    </r>
    <r>
      <rPr>
        <sz val="11"/>
        <color rgb="FF000000"/>
        <rFont val="Calibri"/>
        <family val="2"/>
        <charset val="1"/>
      </rPr>
      <t>: Connector/Module Pin</t>
    </r>
  </si>
  <si>
    <r>
      <t xml:space="preserve">2.1.4 </t>
    </r>
    <r>
      <rPr>
        <b/>
        <sz val="11"/>
        <color rgb="FF000000"/>
        <rFont val="Calibri"/>
        <family val="2"/>
      </rPr>
      <t>intermediate</t>
    </r>
    <r>
      <rPr>
        <sz val="11"/>
        <color rgb="FF000000"/>
        <rFont val="Calibri"/>
        <family val="2"/>
        <charset val="1"/>
      </rPr>
      <t>: Routing over resistors, condensators or components are shown  as uninterrupted signal route (currently not for all signals implemented, see "#netname")</t>
    </r>
  </si>
  <si>
    <r>
      <t xml:space="preserve">2.1.5 </t>
    </r>
    <r>
      <rPr>
        <b/>
        <sz val="11"/>
        <color rgb="FF000000"/>
        <rFont val="Calibri"/>
        <family val="2"/>
      </rPr>
      <t>Carrier Net Name</t>
    </r>
    <r>
      <rPr>
        <sz val="11"/>
        <color rgb="FF000000"/>
        <rFont val="Calibri"/>
        <family val="2"/>
        <charset val="1"/>
      </rPr>
      <t>: Netname on the carrier schematic</t>
    </r>
  </si>
  <si>
    <r>
      <t xml:space="preserve">2.1.6 </t>
    </r>
    <r>
      <rPr>
        <b/>
        <sz val="11"/>
        <color rgb="FF000000"/>
        <rFont val="Calibri"/>
        <family val="2"/>
      </rPr>
      <t># netname:</t>
    </r>
    <r>
      <rPr>
        <sz val="11"/>
        <color rgb="FF000000"/>
        <rFont val="Calibri"/>
        <family val="2"/>
        <charset val="1"/>
      </rPr>
      <t xml:space="preserve"> shows how often a signal is connected on the carrier</t>
    </r>
    <r>
      <rPr>
        <b/>
        <sz val="11"/>
        <color rgb="FF000000"/>
        <rFont val="Calibri"/>
        <family val="2"/>
      </rPr>
      <t xml:space="preserve"> (if bigger than 2,not all connections are presented in the table!)</t>
    </r>
  </si>
  <si>
    <r>
      <t xml:space="preserve">2.1.7 </t>
    </r>
    <r>
      <rPr>
        <b/>
        <sz val="11"/>
        <color rgb="FF000000"/>
        <rFont val="Calibri"/>
        <family val="2"/>
      </rPr>
      <t>others</t>
    </r>
    <r>
      <rPr>
        <sz val="11"/>
        <color rgb="FF000000"/>
        <rFont val="Calibri"/>
        <family val="2"/>
        <charset val="1"/>
      </rPr>
      <t>: connector designation on carrier</t>
    </r>
  </si>
  <si>
    <r>
      <t xml:space="preserve">2.1.8 </t>
    </r>
    <r>
      <rPr>
        <b/>
        <sz val="11"/>
        <color rgb="FF000000"/>
        <rFont val="Calibri"/>
        <family val="2"/>
      </rPr>
      <t>Carrier Trace Length</t>
    </r>
    <r>
      <rPr>
        <sz val="11"/>
        <color rgb="FF000000"/>
        <rFont val="Calibri"/>
        <family val="2"/>
        <charset val="1"/>
      </rPr>
      <t>: PCB trace length from B2B pin to the carrier component pin</t>
    </r>
  </si>
  <si>
    <r>
      <t xml:space="preserve">2.1.9 </t>
    </r>
    <r>
      <rPr>
        <b/>
        <sz val="11"/>
        <color rgb="FF000000"/>
        <rFont val="Calibri"/>
        <family val="2"/>
      </rPr>
      <t>Module Net Name</t>
    </r>
    <r>
      <rPr>
        <sz val="11"/>
        <color rgb="FF000000"/>
        <rFont val="Calibri"/>
        <family val="2"/>
        <charset val="1"/>
      </rPr>
      <t>: Netname on the module schematic</t>
    </r>
  </si>
  <si>
    <r>
      <t xml:space="preserve">2.1.10 </t>
    </r>
    <r>
      <rPr>
        <b/>
        <sz val="11"/>
        <color rgb="FF000000"/>
        <rFont val="Calibri"/>
        <family val="2"/>
      </rPr>
      <t>intermediate</t>
    </r>
    <r>
      <rPr>
        <sz val="11"/>
        <color rgb="FF000000"/>
        <rFont val="Calibri"/>
        <family val="2"/>
        <charset val="1"/>
      </rPr>
      <t>: Routing over resistors, condensators or components are shown  as uninterrupted signal route (currently not for all signals implemented, see "#netname")</t>
    </r>
  </si>
  <si>
    <r>
      <t xml:space="preserve">2.1.11 </t>
    </r>
    <r>
      <rPr>
        <b/>
        <sz val="11"/>
        <color rgb="FF000000"/>
        <rFont val="Calibri"/>
        <family val="2"/>
      </rPr>
      <t># netname:</t>
    </r>
    <r>
      <rPr>
        <sz val="11"/>
        <color rgb="FF000000"/>
        <rFont val="Calibri"/>
        <family val="2"/>
        <charset val="1"/>
      </rPr>
      <t xml:space="preserve"> shows how often a signal is connected on the module</t>
    </r>
    <r>
      <rPr>
        <b/>
        <sz val="11"/>
        <color rgb="FF000000"/>
        <rFont val="Calibri"/>
        <family val="2"/>
      </rPr>
      <t xml:space="preserve"> (if bigger than 2,not all connections are presented in the table!)</t>
    </r>
  </si>
  <si>
    <r>
      <t xml:space="preserve">2.1.12 </t>
    </r>
    <r>
      <rPr>
        <b/>
        <sz val="11"/>
        <color rgb="FF000000"/>
        <rFont val="Calibri"/>
        <family val="2"/>
      </rPr>
      <t>FPGA Pin Name</t>
    </r>
    <r>
      <rPr>
        <sz val="11"/>
        <color rgb="FF000000"/>
        <rFont val="Calibri"/>
        <family val="2"/>
        <charset val="1"/>
      </rPr>
      <t>: directly connected FPGA Pin on the module</t>
    </r>
  </si>
  <si>
    <t>intermediate</t>
  </si>
  <si>
    <r>
      <t xml:space="preserve">2.1.14 </t>
    </r>
    <r>
      <rPr>
        <b/>
        <sz val="11"/>
        <color rgb="FF000000"/>
        <rFont val="Calibri"/>
        <family val="2"/>
      </rPr>
      <t>Module Trace Length</t>
    </r>
    <r>
      <rPr>
        <sz val="11"/>
        <color rgb="FF000000"/>
        <rFont val="Calibri"/>
        <family val="2"/>
        <charset val="1"/>
      </rPr>
      <t>: PCB trace length from B2B pin to the module FPGA pin</t>
    </r>
  </si>
  <si>
    <r>
      <t xml:space="preserve">2.1.13 </t>
    </r>
    <r>
      <rPr>
        <b/>
        <sz val="11"/>
        <color rgb="FF000000"/>
        <rFont val="Calibri"/>
        <family val="2"/>
      </rPr>
      <t>others</t>
    </r>
    <r>
      <rPr>
        <sz val="11"/>
        <color rgb="FF000000"/>
        <rFont val="Calibri"/>
        <family val="2"/>
        <charset val="1"/>
      </rPr>
      <t>: connector designation on module</t>
    </r>
  </si>
  <si>
    <r>
      <t xml:space="preserve">2.2.4 </t>
    </r>
    <r>
      <rPr>
        <b/>
        <sz val="11"/>
        <color rgb="FF000000"/>
        <rFont val="Calibri"/>
        <family val="2"/>
      </rPr>
      <t>intermediate</t>
    </r>
    <r>
      <rPr>
        <sz val="11"/>
        <color rgb="FF000000"/>
        <rFont val="Calibri"/>
        <family val="2"/>
        <charset val="1"/>
      </rPr>
      <t>: Routing over resistors, condensators or components are shown  as uninterrupted signal route (currently not for all signals implemented, see "#netname")</t>
    </r>
  </si>
  <si>
    <r>
      <t xml:space="preserve">2.2.6 </t>
    </r>
    <r>
      <rPr>
        <b/>
        <sz val="11"/>
        <color rgb="FF000000"/>
        <rFont val="Calibri"/>
        <family val="2"/>
      </rPr>
      <t>#netname</t>
    </r>
    <r>
      <rPr>
        <sz val="11"/>
        <color rgb="FF000000"/>
        <rFont val="Calibri"/>
        <family val="2"/>
      </rPr>
      <t xml:space="preserve">: shows how often a signal is connected on the carrier </t>
    </r>
    <r>
      <rPr>
        <b/>
        <sz val="11"/>
        <rFont val="Calibri"/>
        <family val="2"/>
      </rPr>
      <t>(if bigger than 2,not all connections are presented in the table!)</t>
    </r>
  </si>
  <si>
    <r>
      <t xml:space="preserve">2.2.7 </t>
    </r>
    <r>
      <rPr>
        <b/>
        <sz val="11"/>
        <color rgb="FF000000"/>
        <rFont val="Calibri"/>
        <family val="2"/>
      </rPr>
      <t>Carrier Trace Length</t>
    </r>
    <r>
      <rPr>
        <sz val="11"/>
        <color rgb="FF000000"/>
        <rFont val="Calibri"/>
        <family val="2"/>
      </rPr>
      <t>:  PCB trace length from B2B pin to the FMC connector</t>
    </r>
  </si>
  <si>
    <r>
      <t xml:space="preserve">2.2.8 </t>
    </r>
    <r>
      <rPr>
        <b/>
        <sz val="11"/>
        <color rgb="FF000000"/>
        <rFont val="Calibri"/>
        <family val="2"/>
      </rPr>
      <t>others</t>
    </r>
    <r>
      <rPr>
        <sz val="11"/>
        <color rgb="FF000000"/>
        <rFont val="Calibri"/>
        <family val="2"/>
        <charset val="1"/>
      </rPr>
      <t>: Shows destination of Designator which is NOT on the B2B Connector (i.e. other connectors or components)</t>
    </r>
  </si>
  <si>
    <r>
      <t xml:space="preserve">2.2.9 </t>
    </r>
    <r>
      <rPr>
        <b/>
        <sz val="11"/>
        <color rgb="FF000000"/>
        <rFont val="Calibri"/>
        <family val="2"/>
      </rPr>
      <t>pin c</t>
    </r>
    <r>
      <rPr>
        <sz val="11"/>
        <color rgb="FF000000"/>
        <rFont val="Calibri"/>
        <family val="2"/>
      </rPr>
      <t>: Shows destination on the B2B Connector</t>
    </r>
  </si>
  <si>
    <r>
      <t xml:space="preserve">2.2.10 </t>
    </r>
    <r>
      <rPr>
        <b/>
        <sz val="11"/>
        <color rgb="FF000000"/>
        <rFont val="Calibri"/>
        <family val="2"/>
      </rPr>
      <t>pin m</t>
    </r>
    <r>
      <rPr>
        <sz val="11"/>
        <color rgb="FF000000"/>
        <rFont val="Calibri"/>
        <family val="2"/>
      </rPr>
      <t>: Shows destination on the B2B Connector</t>
    </r>
  </si>
  <si>
    <r>
      <t xml:space="preserve">2.2.11 </t>
    </r>
    <r>
      <rPr>
        <b/>
        <sz val="11"/>
        <color rgb="FF000000"/>
        <rFont val="Calibri"/>
        <family val="2"/>
      </rPr>
      <t>others</t>
    </r>
    <r>
      <rPr>
        <sz val="11"/>
        <color rgb="FF000000"/>
        <rFont val="Calibri"/>
        <family val="2"/>
        <charset val="1"/>
      </rPr>
      <t>: Shows destination of Designator which is NOT on the B2B Connector (i.e. other connectors or components)</t>
    </r>
  </si>
  <si>
    <r>
      <t xml:space="preserve">2.2.12 </t>
    </r>
    <r>
      <rPr>
        <b/>
        <sz val="11"/>
        <color rgb="FF000000"/>
        <rFont val="Calibri"/>
        <family val="2"/>
      </rPr>
      <t>intermediate</t>
    </r>
    <r>
      <rPr>
        <sz val="11"/>
        <color rgb="FF000000"/>
        <rFont val="Calibri"/>
        <family val="2"/>
        <charset val="1"/>
      </rPr>
      <t>: Routing over resistors, condensators or components are shown  as uninterrupted signal route (currently not for all signals implemented, see "#netname")</t>
    </r>
  </si>
  <si>
    <r>
      <t xml:space="preserve">2.2.13 </t>
    </r>
    <r>
      <rPr>
        <b/>
        <sz val="11"/>
        <color rgb="FF000000"/>
        <rFont val="Calibri"/>
        <family val="2"/>
      </rPr>
      <t>Module Net Name</t>
    </r>
    <r>
      <rPr>
        <sz val="11"/>
        <color rgb="FF000000"/>
        <rFont val="Calibri"/>
        <family val="2"/>
      </rPr>
      <t>: Netname on the module schematic</t>
    </r>
  </si>
  <si>
    <r>
      <t xml:space="preserve">2.2.16 </t>
    </r>
    <r>
      <rPr>
        <b/>
        <sz val="11"/>
        <color rgb="FF000000"/>
        <rFont val="Calibri"/>
        <family val="2"/>
      </rPr>
      <t>Module Trace Length</t>
    </r>
    <r>
      <rPr>
        <sz val="11"/>
        <color rgb="FF000000"/>
        <rFont val="Calibri"/>
        <family val="2"/>
        <charset val="1"/>
      </rPr>
      <t>: PCB trace length from the B2B pin to the module FPGA pin</t>
    </r>
  </si>
  <si>
    <r>
      <t xml:space="preserve">2.2.17 </t>
    </r>
    <r>
      <rPr>
        <b/>
        <sz val="11"/>
        <color rgb="FF000000"/>
        <rFont val="Calibri"/>
        <family val="2"/>
      </rPr>
      <t>Total trace length (mm)</t>
    </r>
    <r>
      <rPr>
        <sz val="11"/>
        <color rgb="FF000000"/>
        <rFont val="Calibri"/>
        <family val="2"/>
        <charset val="1"/>
      </rPr>
      <t>: Sum of the carrier and module pcb trace length</t>
    </r>
  </si>
  <si>
    <r>
      <t xml:space="preserve">2.2.14 </t>
    </r>
    <r>
      <rPr>
        <b/>
        <sz val="11"/>
        <color rgb="FF000000"/>
        <rFont val="Calibri"/>
        <family val="2"/>
      </rPr>
      <t># netname</t>
    </r>
    <r>
      <rPr>
        <sz val="11"/>
        <color rgb="FF000000"/>
        <rFont val="Calibri"/>
        <family val="2"/>
      </rPr>
      <t xml:space="preserve">: shows how often a signal is connected on the module </t>
    </r>
    <r>
      <rPr>
        <b/>
        <sz val="11"/>
        <color rgb="FF000000"/>
        <rFont val="Calibri"/>
        <family val="2"/>
      </rPr>
      <t>(if bigger than 2,not all connections are presented in the table!)</t>
    </r>
  </si>
  <si>
    <r>
      <t xml:space="preserve">2.2.15 </t>
    </r>
    <r>
      <rPr>
        <b/>
        <sz val="11"/>
        <color rgb="FF000000"/>
        <rFont val="Calibri"/>
        <family val="2"/>
      </rPr>
      <t>FPGA Pin</t>
    </r>
    <r>
      <rPr>
        <sz val="11"/>
        <color rgb="FF000000"/>
        <rFont val="Calibri"/>
        <family val="2"/>
      </rPr>
      <t>: directly connected FPGA Pin on the module</t>
    </r>
  </si>
  <si>
    <t>#netname</t>
  </si>
  <si>
    <t>pin c</t>
  </si>
  <si>
    <t>pin m</t>
  </si>
  <si>
    <t>M. Trace Length (mm)</t>
  </si>
  <si>
    <t>Total trace length (mm)</t>
  </si>
  <si>
    <t>last processed:</t>
  </si>
  <si>
    <t>Version:</t>
  </si>
  <si>
    <t>major:</t>
  </si>
  <si>
    <t>minor:</t>
  </si>
  <si>
    <t>3.1 open and close predefined group to get more or less information</t>
  </si>
  <si>
    <t>3.2. Go to "BOARD Pin Table"</t>
  </si>
  <si>
    <t>3.2.1 press the - Button to see: Connector --&gt;   Destination and FPGA Pin</t>
  </si>
  <si>
    <t>3.2.2 click button again to reset and see all information again</t>
  </si>
  <si>
    <r>
      <t xml:space="preserve">2.1 Go to </t>
    </r>
    <r>
      <rPr>
        <b/>
        <sz val="11"/>
        <color rgb="FF000000"/>
        <rFont val="Calibri"/>
        <family val="2"/>
      </rPr>
      <t>"BOARD Pin Table"</t>
    </r>
    <r>
      <rPr>
        <sz val="11"/>
        <color rgb="FF000000"/>
        <rFont val="Calibri"/>
        <family val="2"/>
        <charset val="1"/>
      </rPr>
      <t xml:space="preserve"> sheet  to see designations on the board</t>
    </r>
  </si>
  <si>
    <r>
      <t xml:space="preserve">2.1.2 </t>
    </r>
    <r>
      <rPr>
        <b/>
        <sz val="11"/>
        <color rgb="FF000000"/>
        <rFont val="Calibri"/>
        <family val="2"/>
      </rPr>
      <t>Conn Pin</t>
    </r>
    <r>
      <rPr>
        <sz val="11"/>
        <color rgb="FF000000"/>
        <rFont val="Calibri"/>
        <family val="2"/>
        <charset val="1"/>
      </rPr>
      <t>: Default Connector Pin Name</t>
    </r>
  </si>
  <si>
    <t>Board Net Name</t>
  </si>
  <si>
    <t>B. Trace Length (mm)</t>
  </si>
  <si>
    <t>1.1 Select board from drop down list</t>
  </si>
  <si>
    <t>1.4 Routing over resistors, condensators or components are currently not always shown (currently only for some signals implemented, see "intermediate")</t>
  </si>
  <si>
    <t>Pin</t>
  </si>
  <si>
    <t>Desig.</t>
  </si>
  <si>
    <r>
      <t xml:space="preserve">2.1.4 </t>
    </r>
    <r>
      <rPr>
        <b/>
        <sz val="11"/>
        <color rgb="FF000000"/>
        <rFont val="Calibri"/>
        <family val="2"/>
      </rPr>
      <t>Pin</t>
    </r>
    <r>
      <rPr>
        <sz val="11"/>
        <color rgb="FF000000"/>
        <rFont val="Calibri"/>
        <family val="2"/>
        <charset val="1"/>
      </rPr>
      <t>: Board  Pin Coordinate</t>
    </r>
  </si>
  <si>
    <r>
      <t xml:space="preserve">2.1.5 </t>
    </r>
    <r>
      <rPr>
        <b/>
        <sz val="11"/>
        <color rgb="FF000000"/>
        <rFont val="Calibri"/>
        <family val="2"/>
      </rPr>
      <t>intermediate</t>
    </r>
    <r>
      <rPr>
        <sz val="11"/>
        <color rgb="FF000000"/>
        <rFont val="Calibri"/>
        <family val="2"/>
        <charset val="1"/>
      </rPr>
      <t>: Routing over resistors, condensators or components are shown  as uninterrupted signal route (currently not for all signals implemented, see "#netname")</t>
    </r>
  </si>
  <si>
    <r>
      <t xml:space="preserve">2.1.6 </t>
    </r>
    <r>
      <rPr>
        <b/>
        <sz val="11"/>
        <color rgb="FF000000"/>
        <rFont val="Calibri"/>
        <family val="2"/>
      </rPr>
      <t>Board Net Name</t>
    </r>
    <r>
      <rPr>
        <sz val="11"/>
        <color rgb="FF000000"/>
        <rFont val="Calibri"/>
        <family val="2"/>
      </rPr>
      <t>: Netname on the board schematic</t>
    </r>
  </si>
  <si>
    <r>
      <t xml:space="preserve">2.1.7 </t>
    </r>
    <r>
      <rPr>
        <b/>
        <sz val="11"/>
        <color rgb="FF000000"/>
        <rFont val="Calibri"/>
        <family val="2"/>
      </rPr>
      <t>#netname</t>
    </r>
    <r>
      <rPr>
        <sz val="11"/>
        <color rgb="FF000000"/>
        <rFont val="Calibri"/>
        <family val="2"/>
      </rPr>
      <t xml:space="preserve">: shows how often a signal is connected on the carrier </t>
    </r>
    <r>
      <rPr>
        <b/>
        <sz val="11"/>
        <rFont val="Calibri"/>
        <family val="2"/>
      </rPr>
      <t>(if bigger than 2,not all connections are presented in the table!)</t>
    </r>
  </si>
  <si>
    <r>
      <t xml:space="preserve">2.1.9 </t>
    </r>
    <r>
      <rPr>
        <b/>
        <sz val="11"/>
        <color rgb="FF000000"/>
        <rFont val="Calibri"/>
        <family val="2"/>
      </rPr>
      <t>others</t>
    </r>
    <r>
      <rPr>
        <sz val="11"/>
        <color rgb="FF000000"/>
        <rFont val="Calibri"/>
        <family val="2"/>
        <charset val="1"/>
      </rPr>
      <t>: Shows destination of Designator which is NOT an FPGA Pin</t>
    </r>
  </si>
  <si>
    <r>
      <t xml:space="preserve">2.1.3 </t>
    </r>
    <r>
      <rPr>
        <b/>
        <sz val="11"/>
        <color rgb="FF000000"/>
        <rFont val="Calibri"/>
        <family val="2"/>
      </rPr>
      <t xml:space="preserve">Desig: </t>
    </r>
    <r>
      <rPr>
        <sz val="11"/>
        <color rgb="FF000000"/>
        <rFont val="Calibri"/>
        <family val="2"/>
      </rPr>
      <t>Board Designator</t>
    </r>
  </si>
  <si>
    <r>
      <t xml:space="preserve">2.1.8 </t>
    </r>
    <r>
      <rPr>
        <b/>
        <sz val="11"/>
        <color rgb="FF000000"/>
        <rFont val="Calibri"/>
        <family val="2"/>
      </rPr>
      <t>FPGA Pin</t>
    </r>
    <r>
      <rPr>
        <sz val="11"/>
        <color rgb="FF000000"/>
        <rFont val="Calibri"/>
        <family val="2"/>
      </rPr>
      <t>: directly connected FPGA Pin on the board</t>
    </r>
  </si>
  <si>
    <r>
      <t xml:space="preserve">2.1.10 </t>
    </r>
    <r>
      <rPr>
        <b/>
        <sz val="11"/>
        <color rgb="FF000000"/>
        <rFont val="Calibri"/>
        <family val="2"/>
      </rPr>
      <t>Board Trace Length</t>
    </r>
    <r>
      <rPr>
        <sz val="11"/>
        <color rgb="FF000000"/>
        <rFont val="Calibri"/>
        <family val="2"/>
      </rPr>
      <t>:  PCB trace length from Connector pin to the designator / FPGA Pin</t>
    </r>
  </si>
  <si>
    <t>2.6</t>
  </si>
  <si>
    <t>1. Create new folder: ???x???_series_pinout_tracelength</t>
  </si>
  <si>
    <t>2. Generate NetStatus and pinmapping files in Altium</t>
  </si>
  <si>
    <t>1.1. renaming Netstatus --&gt; c/m/b_NetStatus_model_revision.txt</t>
  </si>
  <si>
    <t>1.2. renaming opt.csv --&gt; c/m/b_model_revision_pinmapping.csv</t>
  </si>
  <si>
    <t>1.3. copy to new folder</t>
  </si>
  <si>
    <t>3. Open Pinout_master.xlsm, press "Prepare new folder" on page "Intern"</t>
  </si>
  <si>
    <t>3.2. rename after merging to one file c_/m_/b_/model_set_pin.csv</t>
  </si>
  <si>
    <t>3.3. B2B_mapping_c_default.csv -&gt; Change according to series (i.e.: J -&gt; JB)</t>
  </si>
  <si>
    <t xml:space="preserve">5. run Pinout_master.xlsm </t>
  </si>
  <si>
    <t>5.1. testing will read all data and prepare tables but NOT write file</t>
  </si>
  <si>
    <t>5.2. generates and prepares xlsx file</t>
  </si>
  <si>
    <t>How-To</t>
  </si>
  <si>
    <t>m_***.* for modules      /     c_***.* for carrier     /     b_***.* for boards</t>
  </si>
  <si>
    <t>4. create CONN_XXX_settings.csv file</t>
  </si>
  <si>
    <t>3.4. B2B_mapping_m_default.csv -&gt; Change according to series (i.e.: J -&gt; JM)</t>
  </si>
  <si>
    <t>3.5. Edit ignore lists c_DEF_set_ignore / m_DEF_set_ignore / CONN_DEF_ignore</t>
  </si>
  <si>
    <t>3.6. Edit FPGA-Filter.csv to add Designator for FPGA-Filter</t>
  </si>
  <si>
    <t>4.1. use 5 columns: 1. Index / Conn name / Pin name / Designator / Pin</t>
  </si>
  <si>
    <t>and prepare a double Espresso.</t>
  </si>
  <si>
    <t>Thomas Steffens</t>
  </si>
  <si>
    <t>6. In case of problems, contact:</t>
  </si>
  <si>
    <t>Placeholder</t>
  </si>
  <si>
    <r>
      <t xml:space="preserve">3.1. R/C list will be generated for every revision and has to be merged and revised </t>
    </r>
    <r>
      <rPr>
        <sz val="11"/>
        <color rgb="FFFF0000"/>
        <rFont val="Calibri"/>
        <family val="2"/>
      </rPr>
      <t>manually</t>
    </r>
  </si>
  <si>
    <r>
      <t xml:space="preserve">2.1 Go to </t>
    </r>
    <r>
      <rPr>
        <b/>
        <sz val="11"/>
        <color rgb="FF000000"/>
        <rFont val="Calibri"/>
        <family val="2"/>
      </rPr>
      <t>"Module Pin Table"</t>
    </r>
    <r>
      <rPr>
        <sz val="11"/>
        <color rgb="FF000000"/>
        <rFont val="Calibri"/>
        <family val="2"/>
        <charset val="1"/>
      </rPr>
      <t xml:space="preserve"> sheet  to see designations on the board</t>
    </r>
  </si>
  <si>
    <r>
      <t xml:space="preserve">2.1.2 </t>
    </r>
    <r>
      <rPr>
        <b/>
        <sz val="11"/>
        <color rgb="FF000000"/>
        <rFont val="Calibri"/>
        <family val="2"/>
      </rPr>
      <t xml:space="preserve">Desig: </t>
    </r>
    <r>
      <rPr>
        <sz val="11"/>
        <color rgb="FF000000"/>
        <rFont val="Calibri"/>
        <family val="2"/>
      </rPr>
      <t>Board Designator</t>
    </r>
  </si>
  <si>
    <r>
      <t xml:space="preserve">2.1.3 </t>
    </r>
    <r>
      <rPr>
        <b/>
        <sz val="11"/>
        <color rgb="FF000000"/>
        <rFont val="Calibri"/>
        <family val="2"/>
      </rPr>
      <t>Pin</t>
    </r>
    <r>
      <rPr>
        <sz val="11"/>
        <color rgb="FF000000"/>
        <rFont val="Calibri"/>
        <family val="2"/>
        <charset val="1"/>
      </rPr>
      <t>: Board  Pin Coordinate</t>
    </r>
  </si>
  <si>
    <r>
      <t>2.1.5 Module</t>
    </r>
    <r>
      <rPr>
        <b/>
        <sz val="11"/>
        <color rgb="FF000000"/>
        <rFont val="Calibri"/>
        <family val="2"/>
      </rPr>
      <t xml:space="preserve"> Net Name</t>
    </r>
    <r>
      <rPr>
        <sz val="11"/>
        <color rgb="FF000000"/>
        <rFont val="Calibri"/>
        <family val="2"/>
      </rPr>
      <t>: Netname on the board schematic</t>
    </r>
  </si>
  <si>
    <r>
      <t xml:space="preserve">2.1.6 </t>
    </r>
    <r>
      <rPr>
        <b/>
        <sz val="11"/>
        <color rgb="FF000000"/>
        <rFont val="Calibri"/>
        <family val="2"/>
      </rPr>
      <t>#netname</t>
    </r>
    <r>
      <rPr>
        <sz val="11"/>
        <color rgb="FF000000"/>
        <rFont val="Calibri"/>
        <family val="2"/>
      </rPr>
      <t xml:space="preserve">: shows how often a signal is connected on the carrier </t>
    </r>
    <r>
      <rPr>
        <b/>
        <sz val="11"/>
        <rFont val="Calibri"/>
        <family val="2"/>
      </rPr>
      <t>(if bigger than 2,not all connections are presented in the table!)</t>
    </r>
  </si>
  <si>
    <r>
      <t xml:space="preserve">2.1.7 </t>
    </r>
    <r>
      <rPr>
        <b/>
        <sz val="11"/>
        <color rgb="FF000000"/>
        <rFont val="Calibri"/>
        <family val="2"/>
      </rPr>
      <t>FPGA Pin</t>
    </r>
    <r>
      <rPr>
        <sz val="11"/>
        <color rgb="FF000000"/>
        <rFont val="Calibri"/>
        <family val="2"/>
      </rPr>
      <t>: directly connected FPGA Pin on the module</t>
    </r>
  </si>
  <si>
    <r>
      <t xml:space="preserve">2.1.8 </t>
    </r>
    <r>
      <rPr>
        <b/>
        <sz val="11"/>
        <color rgb="FF000000"/>
        <rFont val="Calibri"/>
        <family val="2"/>
      </rPr>
      <t>others</t>
    </r>
    <r>
      <rPr>
        <sz val="11"/>
        <color rgb="FF000000"/>
        <rFont val="Calibri"/>
        <family val="2"/>
        <charset val="1"/>
      </rPr>
      <t>: Shows destination of Designator which is NOT an FPGA Pin</t>
    </r>
  </si>
  <si>
    <r>
      <t xml:space="preserve">2.1.9 </t>
    </r>
    <r>
      <rPr>
        <b/>
        <sz val="11"/>
        <color rgb="FF000000"/>
        <rFont val="Calibri"/>
        <family val="2"/>
      </rPr>
      <t>Signal Trace Length</t>
    </r>
    <r>
      <rPr>
        <sz val="11"/>
        <color rgb="FF000000"/>
        <rFont val="Calibri"/>
        <family val="2"/>
      </rPr>
      <t>:  PCB trace length from Connector pin to the designator / FPGA Pin</t>
    </r>
  </si>
  <si>
    <t>3.2. Go to "Module Pin Table"</t>
  </si>
  <si>
    <t>TEB0911</t>
  </si>
  <si>
    <t>_module</t>
  </si>
  <si>
    <t>J1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</si>
  <si>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</si>
  <si>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</si>
  <si>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</si>
  <si>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</si>
  <si>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</si>
  <si>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</si>
  <si>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</si>
  <si>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</si>
  <si>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</si>
  <si>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</si>
  <si>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</si>
  <si>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</si>
  <si>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</si>
  <si>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</si>
  <si>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</si>
  <si>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J2</t>
  </si>
  <si>
    <t>J3</t>
  </si>
  <si>
    <t>J4</t>
  </si>
  <si>
    <t>J6</t>
  </si>
  <si>
    <t>J9</t>
  </si>
  <si>
    <t>_carrier</t>
  </si>
  <si>
    <t>16</t>
  </si>
  <si>
    <t>18</t>
  </si>
  <si>
    <t>17</t>
  </si>
  <si>
    <t>20</t>
  </si>
  <si>
    <t>19</t>
  </si>
  <si>
    <t>22</t>
  </si>
  <si>
    <t>21</t>
  </si>
  <si>
    <t>24</t>
  </si>
  <si>
    <t>23</t>
  </si>
  <si>
    <t>26</t>
  </si>
  <si>
    <t>25</t>
  </si>
  <si>
    <t>28</t>
  </si>
  <si>
    <t>27</t>
  </si>
  <si>
    <t>30</t>
  </si>
  <si>
    <t>29</t>
  </si>
  <si>
    <t>32</t>
  </si>
  <si>
    <t>31</t>
  </si>
  <si>
    <t>34</t>
  </si>
  <si>
    <t>33</t>
  </si>
  <si>
    <t>36</t>
  </si>
  <si>
    <t>35</t>
  </si>
  <si>
    <t>38</t>
  </si>
  <si>
    <t>37</t>
  </si>
  <si>
    <t>40</t>
  </si>
  <si>
    <t>39</t>
  </si>
  <si>
    <t>42</t>
  </si>
  <si>
    <t>41</t>
  </si>
  <si>
    <t>44</t>
  </si>
  <si>
    <t>43</t>
  </si>
  <si>
    <t>46</t>
  </si>
  <si>
    <t>45</t>
  </si>
  <si>
    <t>48</t>
  </si>
  <si>
    <t>47</t>
  </si>
  <si>
    <t>50</t>
  </si>
  <si>
    <t>49</t>
  </si>
  <si>
    <t>52</t>
  </si>
  <si>
    <t>51</t>
  </si>
  <si>
    <t>54</t>
  </si>
  <si>
    <t>53</t>
  </si>
  <si>
    <t>56</t>
  </si>
  <si>
    <t>55</t>
  </si>
  <si>
    <t>58</t>
  </si>
  <si>
    <t>57</t>
  </si>
  <si>
    <t>60</t>
  </si>
  <si>
    <t>59</t>
  </si>
  <si>
    <t>62</t>
  </si>
  <si>
    <t>61</t>
  </si>
  <si>
    <t>64</t>
  </si>
  <si>
    <t>63</t>
  </si>
  <si>
    <t>66</t>
  </si>
  <si>
    <t>65</t>
  </si>
  <si>
    <t>68</t>
  </si>
  <si>
    <t>67</t>
  </si>
  <si>
    <t>70</t>
  </si>
  <si>
    <t>69</t>
  </si>
  <si>
    <t>72</t>
  </si>
  <si>
    <t>71</t>
  </si>
  <si>
    <t>74</t>
  </si>
  <si>
    <t>73</t>
  </si>
  <si>
    <t>76</t>
  </si>
  <si>
    <t>75</t>
  </si>
  <si>
    <t>78</t>
  </si>
  <si>
    <t>77</t>
  </si>
  <si>
    <t>80</t>
  </si>
  <si>
    <t>79</t>
  </si>
  <si>
    <t>82</t>
  </si>
  <si>
    <t>81</t>
  </si>
  <si>
    <t>84</t>
  </si>
  <si>
    <t>83</t>
  </si>
  <si>
    <t>86</t>
  </si>
  <si>
    <t>85</t>
  </si>
  <si>
    <t>88</t>
  </si>
  <si>
    <t>87</t>
  </si>
  <si>
    <t>90</t>
  </si>
  <si>
    <t>89</t>
  </si>
  <si>
    <t>92</t>
  </si>
  <si>
    <t>91</t>
  </si>
  <si>
    <t>94</t>
  </si>
  <si>
    <t>93</t>
  </si>
  <si>
    <t>96</t>
  </si>
  <si>
    <t>95</t>
  </si>
  <si>
    <t>98</t>
  </si>
  <si>
    <t>97</t>
  </si>
  <si>
    <t>100</t>
  </si>
  <si>
    <t>99</t>
  </si>
  <si>
    <t>Designator+Pin</t>
  </si>
  <si>
    <t>Designator+Netname</t>
  </si>
  <si>
    <t>Designator+Pin2</t>
  </si>
  <si>
    <t>Designator</t>
  </si>
  <si>
    <t>Netname</t>
  </si>
  <si>
    <t>Type</t>
  </si>
  <si>
    <t>Value</t>
  </si>
  <si>
    <t>Nets</t>
  </si>
  <si>
    <t>Layer</t>
  </si>
  <si>
    <t>Length</t>
  </si>
  <si>
    <t>NetnamewithoutB2B</t>
  </si>
  <si>
    <t>PinNumber</t>
  </si>
  <si>
    <t>SignalLayersOnly</t>
  </si>
  <si>
    <t>3.3V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</si>
  <si>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</si>
  <si>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</si>
  <si>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</si>
  <si>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</si>
  <si>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</si>
  <si>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</si>
  <si>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</si>
  <si>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</si>
  <si>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</si>
  <si>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</si>
  <si>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</si>
  <si>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</si>
  <si>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</si>
  <si>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</si>
  <si>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GND</t>
  </si>
  <si>
    <t>VIN</t>
  </si>
  <si>
    <t>U1</t>
  </si>
  <si>
    <t>NetD2_A</t>
  </si>
  <si>
    <t>NetR27_2</t>
  </si>
  <si>
    <t>U2</t>
  </si>
  <si>
    <t>U3</t>
  </si>
  <si>
    <t>U4</t>
  </si>
  <si>
    <t>U6</t>
  </si>
  <si>
    <t>U7</t>
  </si>
  <si>
    <t>U8</t>
  </si>
  <si>
    <t>U9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</si>
  <si>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</si>
  <si>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</si>
  <si>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</si>
  <si>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</si>
  <si>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</si>
  <si>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</si>
  <si>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</si>
  <si>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</si>
  <si>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</si>
  <si>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</si>
  <si>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</si>
  <si>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</si>
  <si>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</si>
  <si>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</si>
  <si>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</si>
  <si>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</si>
  <si>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</si>
  <si>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</si>
  <si>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</si>
  <si>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</si>
  <si>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</si>
  <si>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</si>
  <si>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</si>
  <si>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</si>
  <si>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</si>
  <si>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</si>
  <si>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</si>
  <si>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</si>
  <si>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</si>
  <si>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</si>
  <si>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</si>
  <si>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A</t>
  </si>
  <si>
    <t>K</t>
  </si>
  <si>
    <t>H1</t>
  </si>
  <si>
    <t>H2</t>
  </si>
  <si>
    <t>H3</t>
  </si>
  <si>
    <t>H4</t>
  </si>
  <si>
    <t>L1</t>
  </si>
  <si>
    <t>L2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</si>
  <si>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</si>
  <si>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</si>
  <si>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</si>
  <si>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</si>
  <si>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</si>
  <si>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</si>
  <si>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</si>
  <si>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</si>
  <si>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</si>
  <si>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</si>
  <si>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</si>
  <si>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</si>
  <si>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</si>
  <si>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</si>
  <si>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</si>
  <si>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</si>
  <si>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</si>
  <si>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</si>
  <si>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</si>
  <si>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</si>
  <si>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R23</t>
  </si>
  <si>
    <t>R24</t>
  </si>
  <si>
    <t>R25</t>
  </si>
  <si>
    <t>R27</t>
  </si>
  <si>
    <t>R28</t>
  </si>
  <si>
    <t>R29</t>
  </si>
  <si>
    <t>R30</t>
  </si>
  <si>
    <t>R31</t>
  </si>
  <si>
    <t>R32</t>
  </si>
  <si>
    <t>T1</t>
  </si>
  <si>
    <t>T2</t>
  </si>
  <si>
    <t>T3</t>
  </si>
  <si>
    <t>TE0720</t>
  </si>
  <si>
    <t>U5</t>
  </si>
  <si>
    <t>TE0803</t>
  </si>
  <si>
    <t>TE0807</t>
  </si>
  <si>
    <t>TE0808</t>
  </si>
  <si>
    <t>TE0600</t>
  </si>
  <si>
    <t>TE0710</t>
  </si>
  <si>
    <t>TE0711</t>
  </si>
  <si>
    <t>TE0712</t>
  </si>
  <si>
    <t>TE0713</t>
  </si>
  <si>
    <t>TE0715</t>
  </si>
  <si>
    <t>TE0741</t>
  </si>
  <si>
    <t>TE0820</t>
  </si>
  <si>
    <t>TE0841</t>
  </si>
  <si>
    <t>TE0729</t>
  </si>
  <si>
    <t>TE0745</t>
  </si>
  <si>
    <t>TE0728</t>
  </si>
  <si>
    <t>TE0782</t>
  </si>
  <si>
    <t>TE0783</t>
  </si>
  <si>
    <t>TE0784</t>
  </si>
  <si>
    <t>TE0714</t>
  </si>
  <si>
    <t>TEI0006</t>
  </si>
  <si>
    <t>U23</t>
  </si>
  <si>
    <t>TE0724</t>
  </si>
  <si>
    <t>TE0722</t>
  </si>
  <si>
    <t>TE0723</t>
  </si>
  <si>
    <t>TE0726</t>
  </si>
  <si>
    <t>TE0887</t>
  </si>
  <si>
    <t>TEM0002</t>
  </si>
  <si>
    <t>TEM0004</t>
  </si>
  <si>
    <t>TEI0001</t>
  </si>
  <si>
    <t>TEI0003</t>
  </si>
  <si>
    <t>TEI0010</t>
  </si>
  <si>
    <t>TEC0117</t>
  </si>
  <si>
    <t>TEL0001</t>
  </si>
  <si>
    <t>TEM0001</t>
  </si>
  <si>
    <t>Des</t>
  </si>
  <si>
    <t>Connector pin</t>
  </si>
  <si>
    <t>netname</t>
  </si>
  <si>
    <t>FPGA Filter</t>
  </si>
  <si>
    <t>trace Length</t>
  </si>
  <si>
    <t>other component</t>
  </si>
  <si>
    <t>new netname</t>
  </si>
  <si>
    <t>Ignore list</t>
  </si>
  <si>
    <t>Replace list</t>
  </si>
  <si>
    <t>A1</t>
  </si>
  <si>
    <t>A10</t>
  </si>
  <si>
    <t>A11</t>
  </si>
  <si>
    <t>A12</t>
  </si>
  <si>
    <t>A13</t>
  </si>
  <si>
    <t>A2</t>
  </si>
  <si>
    <t>A3</t>
  </si>
  <si>
    <t>A4</t>
  </si>
  <si>
    <t>A5</t>
  </si>
  <si>
    <t>A6</t>
  </si>
  <si>
    <t>A7</t>
  </si>
  <si>
    <t>A8</t>
  </si>
  <si>
    <t>A9</t>
  </si>
  <si>
    <t>B2</t>
  </si>
  <si>
    <t>B3</t>
  </si>
  <si>
    <t>B4</t>
  </si>
  <si>
    <t>B5</t>
  </si>
  <si>
    <t>B6</t>
  </si>
  <si>
    <t>B7</t>
  </si>
  <si>
    <t>B9</t>
  </si>
  <si>
    <t>B10</t>
  </si>
  <si>
    <t>B11</t>
  </si>
  <si>
    <t>NetU1_B11</t>
  </si>
  <si>
    <t>B12</t>
  </si>
  <si>
    <t>B13</t>
  </si>
  <si>
    <t>NetU1_C11</t>
  </si>
  <si>
    <t>NetU1_D13</t>
  </si>
  <si>
    <t>E6</t>
  </si>
  <si>
    <t>E7</t>
  </si>
  <si>
    <t>E8</t>
  </si>
  <si>
    <t>E9</t>
  </si>
  <si>
    <t>E10</t>
  </si>
  <si>
    <t>E12</t>
  </si>
  <si>
    <t>E13</t>
  </si>
  <si>
    <t>F8</t>
  </si>
  <si>
    <t>F9</t>
  </si>
  <si>
    <t>F10</t>
  </si>
  <si>
    <t>F11</t>
  </si>
  <si>
    <t>F12</t>
  </si>
  <si>
    <t>F13</t>
  </si>
  <si>
    <t>G5</t>
  </si>
  <si>
    <t>G9</t>
  </si>
  <si>
    <t>G10</t>
  </si>
  <si>
    <t>G11</t>
  </si>
  <si>
    <t>G12</t>
  </si>
  <si>
    <t>G13</t>
  </si>
  <si>
    <t>H5</t>
  </si>
  <si>
    <t>NetU1_H5</t>
  </si>
  <si>
    <t>H6</t>
  </si>
  <si>
    <t>H8</t>
  </si>
  <si>
    <t>H9</t>
  </si>
  <si>
    <t>H10</t>
  </si>
  <si>
    <t>H11</t>
  </si>
  <si>
    <t>H13</t>
  </si>
  <si>
    <t>J5</t>
  </si>
  <si>
    <t>J7</t>
  </si>
  <si>
    <t>J8</t>
  </si>
  <si>
    <t>J10</t>
  </si>
  <si>
    <t>J11</t>
  </si>
  <si>
    <t>J12</t>
  </si>
  <si>
    <t>J13</t>
  </si>
  <si>
    <t>K1</t>
  </si>
  <si>
    <t>K2</t>
  </si>
  <si>
    <t>K3</t>
  </si>
  <si>
    <t>K5</t>
  </si>
  <si>
    <t>K6</t>
  </si>
  <si>
    <t>K7</t>
  </si>
  <si>
    <t>K8</t>
  </si>
  <si>
    <t>K10</t>
  </si>
  <si>
    <t>K11</t>
  </si>
  <si>
    <t>K12</t>
  </si>
  <si>
    <t>K13</t>
  </si>
  <si>
    <t>NetU1_K13</t>
  </si>
  <si>
    <t>L3</t>
  </si>
  <si>
    <t>L4</t>
  </si>
  <si>
    <t>L5</t>
  </si>
  <si>
    <t>L6</t>
  </si>
  <si>
    <t>L7</t>
  </si>
  <si>
    <t>L8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</si>
  <si>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</si>
  <si>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</si>
  <si>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</si>
  <si>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</si>
  <si>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</si>
  <si>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</si>
  <si>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</si>
  <si>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</si>
  <si>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</si>
  <si>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M7</t>
  </si>
  <si>
    <t>M8</t>
  </si>
  <si>
    <t>M9</t>
  </si>
  <si>
    <t>M10</t>
  </si>
  <si>
    <t>M11</t>
  </si>
  <si>
    <t>M12</t>
  </si>
  <si>
    <t>M13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</si>
  <si>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</si>
  <si>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</si>
  <si>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</si>
  <si>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</si>
  <si>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</si>
  <si>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</si>
  <si>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</si>
  <si>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</si>
  <si>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</si>
  <si>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</si>
  <si>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</si>
  <si>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B1</t>
  </si>
  <si>
    <t>B8</t>
  </si>
  <si>
    <t>E1</t>
  </si>
  <si>
    <t>E2</t>
  </si>
  <si>
    <t>E3</t>
  </si>
  <si>
    <t>E4</t>
  </si>
  <si>
    <t>E5</t>
  </si>
  <si>
    <t>E11</t>
  </si>
  <si>
    <t>F1</t>
  </si>
  <si>
    <t>F2</t>
  </si>
  <si>
    <t>F3</t>
  </si>
  <si>
    <t>F4</t>
  </si>
  <si>
    <t>F5</t>
  </si>
  <si>
    <t>F6</t>
  </si>
  <si>
    <t>F7</t>
  </si>
  <si>
    <t>G1</t>
  </si>
  <si>
    <t>G2</t>
  </si>
  <si>
    <t>G3</t>
  </si>
  <si>
    <t>G4</t>
  </si>
  <si>
    <t>G6</t>
  </si>
  <si>
    <t>G7</t>
  </si>
  <si>
    <t>G8</t>
  </si>
  <si>
    <t>H7</t>
  </si>
  <si>
    <t>H12</t>
  </si>
  <si>
    <t>K4</t>
  </si>
  <si>
    <t>K9</t>
  </si>
  <si>
    <t>L9</t>
  </si>
  <si>
    <t>M6</t>
  </si>
  <si>
    <t>N1</t>
  </si>
  <si>
    <t>N13</t>
  </si>
  <si>
    <t>C32</t>
  </si>
  <si>
    <t>C34</t>
  </si>
  <si>
    <t>C47</t>
  </si>
  <si>
    <t>R21</t>
  </si>
  <si>
    <t>R22</t>
  </si>
  <si>
    <t>R26</t>
  </si>
  <si>
    <t>R33</t>
  </si>
  <si>
    <t>R34</t>
  </si>
  <si>
    <t>NetU1_G4</t>
  </si>
  <si>
    <t>2.5V</t>
  </si>
  <si>
    <t>B15</t>
  </si>
  <si>
    <t>B16</t>
  </si>
  <si>
    <t>D15</t>
  </si>
  <si>
    <t>D16</t>
  </si>
  <si>
    <t>E14</t>
  </si>
  <si>
    <t>E15</t>
  </si>
  <si>
    <t>E16</t>
  </si>
  <si>
    <t>F14</t>
  </si>
  <si>
    <t>F15</t>
  </si>
  <si>
    <t>F16</t>
  </si>
  <si>
    <t>G14</t>
  </si>
  <si>
    <t>G15</t>
  </si>
  <si>
    <t>G16</t>
  </si>
  <si>
    <t>H14</t>
  </si>
  <si>
    <t>H15</t>
  </si>
  <si>
    <t>H16</t>
  </si>
  <si>
    <t>P5</t>
  </si>
  <si>
    <t>P12</t>
  </si>
  <si>
    <t>A14</t>
  </si>
  <si>
    <t>A15</t>
  </si>
  <si>
    <t>A16</t>
  </si>
  <si>
    <t>B14</t>
  </si>
  <si>
    <t>J14</t>
  </si>
  <si>
    <t>J15</t>
  </si>
  <si>
    <t>J16</t>
  </si>
  <si>
    <t>K14</t>
  </si>
  <si>
    <t>K15</t>
  </si>
  <si>
    <t>K16</t>
  </si>
  <si>
    <t>L14</t>
  </si>
  <si>
    <t>L15</t>
  </si>
  <si>
    <t>L16</t>
  </si>
  <si>
    <t>M14</t>
  </si>
  <si>
    <t>M15</t>
  </si>
  <si>
    <t>M16</t>
  </si>
  <si>
    <t>N14</t>
  </si>
  <si>
    <t>NetU1_N14</t>
  </si>
  <si>
    <t>N15</t>
  </si>
  <si>
    <t>N16</t>
  </si>
  <si>
    <t>P1</t>
  </si>
  <si>
    <t>P2</t>
  </si>
  <si>
    <t>P3</t>
  </si>
  <si>
    <t>P4</t>
  </si>
  <si>
    <t>P6</t>
  </si>
  <si>
    <t>P7</t>
  </si>
  <si>
    <t>P8</t>
  </si>
  <si>
    <t>P9</t>
  </si>
  <si>
    <t>P10</t>
  </si>
  <si>
    <t>P11</t>
  </si>
  <si>
    <t>P13</t>
  </si>
  <si>
    <t>P14</t>
  </si>
  <si>
    <t>P15</t>
  </si>
  <si>
    <t>NetU1_P15</t>
  </si>
  <si>
    <t>P16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</si>
  <si>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</si>
  <si>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</si>
  <si>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</si>
  <si>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</si>
  <si>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</si>
  <si>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</si>
  <si>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</si>
  <si>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</si>
  <si>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</si>
  <si>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</si>
  <si>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</si>
  <si>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</si>
  <si>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</si>
  <si>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U10</t>
  </si>
  <si>
    <t>NetU10_1</t>
  </si>
  <si>
    <t>U11</t>
  </si>
  <si>
    <t>C33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</si>
  <si>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</si>
  <si>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</si>
  <si>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</si>
  <si>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</si>
  <si>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</si>
  <si>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</si>
  <si>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</si>
  <si>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</si>
  <si>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</si>
  <si>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</si>
  <si>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</si>
  <si>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</si>
  <si>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C48</t>
  </si>
  <si>
    <t>C49</t>
  </si>
  <si>
    <t>C50</t>
  </si>
  <si>
    <t>C51</t>
  </si>
  <si>
    <t>C52</t>
  </si>
  <si>
    <t>C53</t>
  </si>
  <si>
    <t>C54</t>
  </si>
  <si>
    <t>C55</t>
  </si>
  <si>
    <t>R46</t>
  </si>
  <si>
    <t>1.8V</t>
  </si>
  <si>
    <t>NetU11_10</t>
  </si>
  <si>
    <t>U12</t>
  </si>
  <si>
    <t>U13</t>
  </si>
  <si>
    <t>U14</t>
  </si>
  <si>
    <t>DONE</t>
  </si>
  <si>
    <t>NetR10_1</t>
  </si>
  <si>
    <t>NetR11_2</t>
  </si>
  <si>
    <t>NetR4_2</t>
  </si>
  <si>
    <t>NetR7_2</t>
  </si>
  <si>
    <t>A17</t>
  </si>
  <si>
    <t>A18</t>
  </si>
  <si>
    <t>B17</t>
  </si>
  <si>
    <t>B18</t>
  </si>
  <si>
    <t>D17</t>
  </si>
  <si>
    <t>D18</t>
  </si>
  <si>
    <t>E17</t>
  </si>
  <si>
    <t>E18</t>
  </si>
  <si>
    <t>F18</t>
  </si>
  <si>
    <t>G17</t>
  </si>
  <si>
    <t>G18</t>
  </si>
  <si>
    <t>H17</t>
  </si>
  <si>
    <t>H18</t>
  </si>
  <si>
    <t>J17</t>
  </si>
  <si>
    <t>J18</t>
  </si>
  <si>
    <t>L17</t>
  </si>
  <si>
    <t>L18</t>
  </si>
  <si>
    <t>M17</t>
  </si>
  <si>
    <t>M18</t>
  </si>
  <si>
    <t>N17</t>
  </si>
  <si>
    <t>P17</t>
  </si>
  <si>
    <t>P18</t>
  </si>
  <si>
    <t>T18</t>
  </si>
  <si>
    <t>U18</t>
  </si>
  <si>
    <t>V18</t>
  </si>
  <si>
    <t>U15</t>
  </si>
  <si>
    <t>V11</t>
  </si>
  <si>
    <t>V12</t>
  </si>
  <si>
    <t>V14</t>
  </si>
  <si>
    <t>V15</t>
  </si>
  <si>
    <t>F17</t>
  </si>
  <si>
    <t>K17</t>
  </si>
  <si>
    <t>K18</t>
  </si>
  <si>
    <t>N18</t>
  </si>
  <si>
    <t>T17</t>
  </si>
  <si>
    <t>U16</t>
  </si>
  <si>
    <t>U17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</si>
  <si>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</si>
  <si>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</si>
  <si>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</si>
  <si>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</si>
  <si>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</si>
  <si>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</si>
  <si>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</si>
  <si>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</si>
  <si>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</si>
  <si>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</si>
  <si>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V13</t>
  </si>
  <si>
    <t>V16</t>
  </si>
  <si>
    <t>V17</t>
  </si>
  <si>
    <t>NetU10_4</t>
  </si>
  <si>
    <t>B2B_mapping_group</t>
  </si>
  <si>
    <t>IO</t>
  </si>
  <si>
    <t>VCC</t>
  </si>
  <si>
    <t>NetU1_J5</t>
  </si>
  <si>
    <t>NetU1_K5</t>
  </si>
  <si>
    <t>NetU1_L4</t>
  </si>
  <si>
    <t>NetU1_L5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</si>
  <si>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</si>
  <si>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</si>
  <si>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</si>
  <si>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</si>
  <si>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</si>
  <si>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</si>
  <si>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</si>
  <si>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</si>
  <si>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</si>
  <si>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</si>
  <si>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</si>
  <si>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</si>
  <si>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</si>
  <si>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</si>
  <si>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</si>
  <si>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</si>
  <si>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</si>
  <si>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</si>
  <si>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</si>
  <si>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R54</t>
  </si>
  <si>
    <t>R55</t>
  </si>
  <si>
    <t>R56</t>
  </si>
  <si>
    <t>3.5x7.3</t>
  </si>
  <si>
    <t>JB1</t>
  </si>
  <si>
    <t>1.8V_OUT</t>
  </si>
  <si>
    <t>B35_L23_N</t>
  </si>
  <si>
    <t>1V</t>
  </si>
  <si>
    <t>B35_L23_P</t>
  </si>
  <si>
    <t>AGND</t>
  </si>
  <si>
    <t>AVCC</t>
  </si>
  <si>
    <t>VCCIO35</t>
  </si>
  <si>
    <t>B34_L10_N</t>
  </si>
  <si>
    <t>B35_L15_N</t>
  </si>
  <si>
    <t>B34_L10_P</t>
  </si>
  <si>
    <t>B35_L15_P</t>
  </si>
  <si>
    <t>B34_L11_N</t>
  </si>
  <si>
    <t>B35_L13_N</t>
  </si>
  <si>
    <t>B34_L11_P</t>
  </si>
  <si>
    <t>B35_L13_P</t>
  </si>
  <si>
    <t>B34_L12_N</t>
  </si>
  <si>
    <t>B35_L12_N</t>
  </si>
  <si>
    <t>B34_L12_P</t>
  </si>
  <si>
    <t>B35_L12_P</t>
  </si>
  <si>
    <t>B34_L13_N</t>
  </si>
  <si>
    <t>B35_L22_P</t>
  </si>
  <si>
    <t>B34_L13_P</t>
  </si>
  <si>
    <t>B35_L22_N</t>
  </si>
  <si>
    <t>B34_L14_N</t>
  </si>
  <si>
    <t>B35_L17_N</t>
  </si>
  <si>
    <t>B34_L14_P</t>
  </si>
  <si>
    <t>B35_L17_P</t>
  </si>
  <si>
    <t>B34_L15_N</t>
  </si>
  <si>
    <t>B35_L18_N</t>
  </si>
  <si>
    <t>B34_L15_P</t>
  </si>
  <si>
    <t>B35_L18_P</t>
  </si>
  <si>
    <t>B34_L16_N</t>
  </si>
  <si>
    <t>B35_L14_N</t>
  </si>
  <si>
    <t>B34_L16_P</t>
  </si>
  <si>
    <t>B35_L14_P</t>
  </si>
  <si>
    <t>B34_L17_N</t>
  </si>
  <si>
    <t>B35_L16_P</t>
  </si>
  <si>
    <t>B34_L17_P</t>
  </si>
  <si>
    <t>B35_L16_N</t>
  </si>
  <si>
    <t>B34_L18_N</t>
  </si>
  <si>
    <t>B35_L9_N</t>
  </si>
  <si>
    <t>B34_L18_P</t>
  </si>
  <si>
    <t>B35_L9_P</t>
  </si>
  <si>
    <t>B34_L19_N</t>
  </si>
  <si>
    <t>B35_L10_P</t>
  </si>
  <si>
    <t>B34_L19_P</t>
  </si>
  <si>
    <t>B35_L10_N</t>
  </si>
  <si>
    <t>B34_L1_N</t>
  </si>
  <si>
    <t>B35_L8_N</t>
  </si>
  <si>
    <t>B34_L1_P</t>
  </si>
  <si>
    <t>B35_L8_P</t>
  </si>
  <si>
    <t>B34_L20_N</t>
  </si>
  <si>
    <t>B35_L11_N</t>
  </si>
  <si>
    <t>B34_L20_P</t>
  </si>
  <si>
    <t>B35_L11_P</t>
  </si>
  <si>
    <t>B34_L21_N</t>
  </si>
  <si>
    <t>B35_L3_N</t>
  </si>
  <si>
    <t>B34_L21_P</t>
  </si>
  <si>
    <t>B35_L3_P</t>
  </si>
  <si>
    <t>B34_L22_N</t>
  </si>
  <si>
    <t>B35_L2_N</t>
  </si>
  <si>
    <t>B34_L22_P</t>
  </si>
  <si>
    <t>B35_L2_P</t>
  </si>
  <si>
    <t>B34_L23_N</t>
  </si>
  <si>
    <t>B35_L7_N</t>
  </si>
  <si>
    <t>B34_L23_P</t>
  </si>
  <si>
    <t>B35_L7_P</t>
  </si>
  <si>
    <t>B34_L24_N</t>
  </si>
  <si>
    <t>B35_L1_N</t>
  </si>
  <si>
    <t>B34_L24_P</t>
  </si>
  <si>
    <t>B35_L1_P</t>
  </si>
  <si>
    <t>B34_L3_N</t>
  </si>
  <si>
    <t>B35_L5_N</t>
  </si>
  <si>
    <t>B34_L3_P</t>
  </si>
  <si>
    <t>B35_L5_P</t>
  </si>
  <si>
    <t>B34_L4_N</t>
  </si>
  <si>
    <t>B35_L6_N</t>
  </si>
  <si>
    <t>B34_L4_P</t>
  </si>
  <si>
    <t>B35_L6_P</t>
  </si>
  <si>
    <t>B34_L7_N</t>
  </si>
  <si>
    <t>B35_L19_P</t>
  </si>
  <si>
    <t>B34_L7_P</t>
  </si>
  <si>
    <t>B35_L19_N</t>
  </si>
  <si>
    <t>B34_L8_N</t>
  </si>
  <si>
    <t>B34_L8_P</t>
  </si>
  <si>
    <t>B34_L9_N</t>
  </si>
  <si>
    <t>B35_L4_N</t>
  </si>
  <si>
    <t>B34_L9_P</t>
  </si>
  <si>
    <t>B35_L4_P</t>
  </si>
  <si>
    <t>VCCIO34</t>
  </si>
  <si>
    <t>CLK_SYS</t>
  </si>
  <si>
    <t>DIFF_IO0_N</t>
  </si>
  <si>
    <t>DIFF_IO0_P</t>
  </si>
  <si>
    <t>DIFF_IO1_N</t>
  </si>
  <si>
    <t>DIFF_IO1_P</t>
  </si>
  <si>
    <t>DIFF_IO2_N</t>
  </si>
  <si>
    <t>DIFF_IO2_P</t>
  </si>
  <si>
    <t>DIFF_IO3_N</t>
  </si>
  <si>
    <t>DIFF_IO3_P</t>
  </si>
  <si>
    <t>F_TCK</t>
  </si>
  <si>
    <t>F_TDI</t>
  </si>
  <si>
    <t>F_TDO</t>
  </si>
  <si>
    <t>F_TMS</t>
  </si>
  <si>
    <t>H1_A3</t>
  </si>
  <si>
    <t>H1_B5</t>
  </si>
  <si>
    <t>H1_C5</t>
  </si>
  <si>
    <t>H1_CLK_N</t>
  </si>
  <si>
    <t>H1_CLK_P</t>
  </si>
  <si>
    <t>H1_CS</t>
  </si>
  <si>
    <t>H1_D0</t>
  </si>
  <si>
    <t>H1_D1</t>
  </si>
  <si>
    <t>XADC_N</t>
  </si>
  <si>
    <t>H1_D2</t>
  </si>
  <si>
    <t>XADC_P</t>
  </si>
  <si>
    <t>H1_D3</t>
  </si>
  <si>
    <t>H1_D4</t>
  </si>
  <si>
    <t>H1_D5</t>
  </si>
  <si>
    <t>UART_RXD</t>
  </si>
  <si>
    <t>H1_D6</t>
  </si>
  <si>
    <t>H1_D7</t>
  </si>
  <si>
    <t>NetJB1_5</t>
  </si>
  <si>
    <t>H1_INT</t>
  </si>
  <si>
    <t>H1_RESET</t>
  </si>
  <si>
    <t>UART_TXD</t>
  </si>
  <si>
    <t>H1_RSTO</t>
  </si>
  <si>
    <t>H1_RWDS</t>
  </si>
  <si>
    <t>XMOD_E</t>
  </si>
  <si>
    <t>I2C_SCL</t>
  </si>
  <si>
    <t>I2C_SDA</t>
  </si>
  <si>
    <t>nRST</t>
  </si>
  <si>
    <t>I2C_WP</t>
  </si>
  <si>
    <t>INIT</t>
  </si>
  <si>
    <t>NRST</t>
  </si>
  <si>
    <t>NetU1_K3</t>
  </si>
  <si>
    <t>NetC11_1</t>
  </si>
  <si>
    <t>NetC13_2</t>
  </si>
  <si>
    <t>NetC15_2</t>
  </si>
  <si>
    <t>NetU1_K6</t>
  </si>
  <si>
    <t>NetC19_2</t>
  </si>
  <si>
    <t>NetC26_1</t>
  </si>
  <si>
    <t>NetU1_L3</t>
  </si>
  <si>
    <t>NetL3_1</t>
  </si>
  <si>
    <t>NetL4_1</t>
  </si>
  <si>
    <t>NetU1_L6</t>
  </si>
  <si>
    <t>NetR26_2</t>
  </si>
  <si>
    <t>NetU1_L10</t>
  </si>
  <si>
    <t>NetU1_L9</t>
  </si>
  <si>
    <t>PROG_B</t>
  </si>
  <si>
    <t>SPI-CS</t>
  </si>
  <si>
    <t>SPI-DQ1</t>
  </si>
  <si>
    <t>SPI-DQ2</t>
  </si>
  <si>
    <t>SPI-DQ3</t>
  </si>
  <si>
    <t>SPI-DQO</t>
  </si>
  <si>
    <t>SPI-SCK</t>
  </si>
  <si>
    <t>SPI_SCK</t>
  </si>
  <si>
    <t>SYSLED</t>
  </si>
  <si>
    <t>V_N</t>
  </si>
  <si>
    <t>V_P</t>
  </si>
  <si>
    <t>count:161</t>
  </si>
  <si>
    <t>NetU1_U8</t>
  </si>
  <si>
    <t>NetU1_A8</t>
  </si>
  <si>
    <t>NetU1_A9</t>
  </si>
  <si>
    <t>NetU1_A10</t>
  </si>
  <si>
    <t>NetU1_B8</t>
  </si>
  <si>
    <t>NetU1_B9</t>
  </si>
  <si>
    <t>NetU1_B10</t>
  </si>
  <si>
    <t>NetU1_C9</t>
  </si>
  <si>
    <t>NetU1_C10</t>
  </si>
  <si>
    <t>NetU1_D9</t>
  </si>
  <si>
    <t>NetU1_D10</t>
  </si>
  <si>
    <t>NetU1_L16</t>
  </si>
  <si>
    <t>NetU1_M13</t>
  </si>
  <si>
    <t>NetU1_N15</t>
  </si>
  <si>
    <t>NetU1_N16</t>
  </si>
  <si>
    <t>NetU1_N17</t>
  </si>
  <si>
    <t>NetU1_P14</t>
  </si>
  <si>
    <t>NetU1_P18</t>
  </si>
  <si>
    <t>NetU1_R10</t>
  </si>
  <si>
    <t>NetU1_R11</t>
  </si>
  <si>
    <t>NetU1_R12</t>
  </si>
  <si>
    <t>NetU1_R13</t>
  </si>
  <si>
    <t>NetU1_R17</t>
  </si>
  <si>
    <t>NetU1_R18</t>
  </si>
  <si>
    <t>NetU1_T9</t>
  </si>
  <si>
    <t>NetU1_T10</t>
  </si>
  <si>
    <t>NetU1_T11</t>
  </si>
  <si>
    <t>NetU1_T13</t>
  </si>
  <si>
    <t>NetU1_U11</t>
  </si>
  <si>
    <t>NetU1_U12</t>
  </si>
  <si>
    <t>NetU1_U13</t>
  </si>
  <si>
    <t>NetU1_U14</t>
  </si>
  <si>
    <t>NetU1_U16</t>
  </si>
  <si>
    <t>NetU1_V11</t>
  </si>
  <si>
    <t>NetU1_V12</t>
  </si>
  <si>
    <t>NetU1_V14</t>
  </si>
  <si>
    <t>NetU1_V17</t>
  </si>
  <si>
    <t>NetU1_A11</t>
  </si>
  <si>
    <t>NetU1_A15</t>
  </si>
  <si>
    <t>NetU1_B12</t>
  </si>
  <si>
    <t>NetU1_B13</t>
  </si>
  <si>
    <t>NetU1_B14</t>
  </si>
  <si>
    <t>NetU1_B16</t>
  </si>
  <si>
    <t>NetU1_C12</t>
  </si>
  <si>
    <t>NetU1_C14</t>
  </si>
  <si>
    <t>NetU1_C15</t>
  </si>
  <si>
    <t>NetU1_C16</t>
  </si>
  <si>
    <t>NetU1_D12</t>
  </si>
  <si>
    <t>NetU1_D14</t>
  </si>
  <si>
    <t>NetU1_D15</t>
  </si>
  <si>
    <t>NetU1_E15</t>
  </si>
  <si>
    <t>NetU1_E16</t>
  </si>
  <si>
    <t>NetU1_F13</t>
  </si>
  <si>
    <t>NetU1_F14</t>
  </si>
  <si>
    <t>NetU1_F15</t>
  </si>
  <si>
    <t>NetU1_G13</t>
  </si>
  <si>
    <t>NetU1_G14</t>
  </si>
  <si>
    <t>NetU1_G16</t>
  </si>
  <si>
    <t>NetU1_H14</t>
  </si>
  <si>
    <t>NetU1_H15</t>
  </si>
  <si>
    <t>NetU1_H16</t>
  </si>
  <si>
    <t>NetU1_J13</t>
  </si>
  <si>
    <t>NetU1_J14</t>
  </si>
  <si>
    <t>NetU1_J15</t>
  </si>
  <si>
    <t>NetU1_K15</t>
  </si>
  <si>
    <t>NetU1_K16</t>
  </si>
  <si>
    <t>NetU1_F5</t>
  </si>
  <si>
    <t>NetU1_G3</t>
  </si>
  <si>
    <t>NetU1_H4</t>
  </si>
  <si>
    <t>NetU1_H6</t>
  </si>
  <si>
    <t>NetU1_J4</t>
  </si>
  <si>
    <t>NetU6_8</t>
  </si>
  <si>
    <t>NetU7_A2</t>
  </si>
  <si>
    <t>NetU7_A3</t>
  </si>
  <si>
    <t>NetU7_A4</t>
  </si>
  <si>
    <t>NetU7_A5</t>
  </si>
  <si>
    <t>NetU7_B1</t>
  </si>
  <si>
    <t>NetU7_B5</t>
  </si>
  <si>
    <t>NetU7_C1</t>
  </si>
  <si>
    <t>NetU7_C3</t>
  </si>
  <si>
    <t>NetU7_C5</t>
  </si>
  <si>
    <t>NetU7_D1</t>
  </si>
  <si>
    <t>NetU7_D5</t>
  </si>
  <si>
    <t>NetU7_E1</t>
  </si>
  <si>
    <t>NetU7_E2</t>
  </si>
  <si>
    <t>NetU7_E3</t>
  </si>
  <si>
    <t>NetU7_E4</t>
  </si>
  <si>
    <t>NetU7_E5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</si>
  <si>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</si>
  <si>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</si>
  <si>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</si>
  <si>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</si>
  <si>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</si>
  <si>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</si>
  <si>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</si>
  <si>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</si>
  <si>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</si>
  <si>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C92</t>
  </si>
  <si>
    <t>C93</t>
  </si>
  <si>
    <t>C127</t>
  </si>
  <si>
    <t>R72</t>
  </si>
  <si>
    <t>TE0725</t>
  </si>
  <si>
    <t>TE0725LP</t>
  </si>
  <si>
    <t>AIN_XADC</t>
  </si>
  <si>
    <t>TD_N</t>
  </si>
  <si>
    <t>TD_P</t>
  </si>
  <si>
    <t>RD_N</t>
  </si>
  <si>
    <t>LLM</t>
  </si>
  <si>
    <t>RD_P</t>
  </si>
  <si>
    <t>NetC20_2</t>
  </si>
  <si>
    <t>NetC34_1</t>
  </si>
  <si>
    <t>NetC39_1</t>
  </si>
  <si>
    <t>NetD3_K</t>
  </si>
  <si>
    <t>RD_C_N</t>
  </si>
  <si>
    <t>RD_C_P</t>
  </si>
  <si>
    <t>SENSE</t>
  </si>
  <si>
    <t>TD_C_N</t>
  </si>
  <si>
    <t>TD_C_P</t>
  </si>
  <si>
    <t>NetU1_R15</t>
  </si>
  <si>
    <t>NetU1_R16</t>
  </si>
  <si>
    <t>V_MON</t>
  </si>
  <si>
    <t>count:158</t>
  </si>
  <si>
    <t>NetU1_T14</t>
  </si>
  <si>
    <t>NetU1_T15</t>
  </si>
  <si>
    <t>NetU1_T16</t>
  </si>
  <si>
    <t>NetU1_V15</t>
  </si>
  <si>
    <t>NetU1_V16</t>
  </si>
  <si>
    <t>NetU10_2</t>
  </si>
  <si>
    <t>NetU10_3</t>
  </si>
  <si>
    <t>NetU10_12</t>
  </si>
  <si>
    <t>NetU10_22</t>
  </si>
  <si>
    <t>NetU10_23</t>
  </si>
  <si>
    <t>NetU10_24</t>
  </si>
  <si>
    <t>NetU10_25</t>
  </si>
  <si>
    <t>NetU10_34</t>
  </si>
  <si>
    <t>NetU10_35</t>
  </si>
  <si>
    <t>NetU10_36</t>
  </si>
  <si>
    <t>NetU10_37</t>
  </si>
  <si>
    <t>NetU10_38</t>
  </si>
  <si>
    <t>NetU11_8</t>
  </si>
  <si>
    <t>NetU11_9</t>
  </si>
  <si>
    <t>NetU11_11</t>
  </si>
  <si>
    <t>NetU11_12</t>
  </si>
  <si>
    <t>NetU11_13</t>
  </si>
  <si>
    <t>NetU11_14</t>
  </si>
  <si>
    <t>NetU11_16</t>
  </si>
  <si>
    <t>C75</t>
  </si>
  <si>
    <t>C76</t>
  </si>
  <si>
    <t>NetC37_1</t>
  </si>
  <si>
    <t>POF_RX_EN</t>
  </si>
  <si>
    <t>count:162</t>
  </si>
  <si>
    <t>POF_TX_EN</t>
  </si>
  <si>
    <t>S/N</t>
  </si>
  <si>
    <t>JTAG/UART</t>
  </si>
  <si>
    <t>TE0725_REV03</t>
  </si>
  <si>
    <t>TE0725_REV02</t>
  </si>
  <si>
    <t>TE0725_REV01</t>
  </si>
  <si>
    <t>TE0725LP_REV01</t>
  </si>
  <si>
    <t>Notes</t>
  </si>
  <si>
    <t>3V3</t>
  </si>
  <si>
    <t>adc_sck</t>
  </si>
  <si>
    <t>adc_sdi</t>
  </si>
  <si>
    <t>adc_SDOB</t>
  </si>
  <si>
    <t>adc_SDOA</t>
  </si>
  <si>
    <t>adc_CS</t>
  </si>
  <si>
    <t>i2s_ws</t>
  </si>
  <si>
    <t>i2s_bclk</t>
  </si>
  <si>
    <t>i2s_sda</t>
  </si>
  <si>
    <t>artix7_hb</t>
  </si>
  <si>
    <t>spi_sck</t>
  </si>
  <si>
    <t>spi_miso</t>
  </si>
  <si>
    <t>spi_mosi</t>
  </si>
  <si>
    <t>spi_cs</t>
  </si>
  <si>
    <t>tx_active</t>
  </si>
  <si>
    <t>t - 30</t>
  </si>
  <si>
    <t>t - 29</t>
  </si>
  <si>
    <t>t - 21</t>
  </si>
  <si>
    <t>t - 22</t>
  </si>
  <si>
    <t>t - 14</t>
  </si>
  <si>
    <t>t - 13</t>
  </si>
  <si>
    <t>t - 27</t>
  </si>
  <si>
    <t>t - 26</t>
  </si>
  <si>
    <t>t - 33</t>
  </si>
  <si>
    <t>t - 5</t>
  </si>
  <si>
    <t>t - 6</t>
  </si>
  <si>
    <t>t - 7</t>
  </si>
  <si>
    <t>t - 8</t>
  </si>
  <si>
    <t>t - 15</t>
  </si>
  <si>
    <t>t - 16</t>
  </si>
  <si>
    <t>t - 32</t>
  </si>
  <si>
    <t>t - 31</t>
  </si>
  <si>
    <t>t - 24</t>
  </si>
  <si>
    <t>t - 23</t>
  </si>
  <si>
    <t>t - 39</t>
  </si>
  <si>
    <t>t - 38</t>
  </si>
  <si>
    <t>t - 47</t>
  </si>
  <si>
    <t>t - 48</t>
  </si>
  <si>
    <t>t - 55</t>
  </si>
  <si>
    <t>t - 56</t>
  </si>
  <si>
    <t>t - 63</t>
  </si>
  <si>
    <t>t - 64</t>
  </si>
  <si>
    <t>t - 37</t>
  </si>
  <si>
    <t>t - 45</t>
  </si>
  <si>
    <t>t - 46</t>
  </si>
  <si>
    <t>t - 53</t>
  </si>
  <si>
    <t>t - 54</t>
  </si>
  <si>
    <t>t - 61</t>
  </si>
  <si>
    <t>t - 62</t>
  </si>
  <si>
    <t>t - 3</t>
  </si>
  <si>
    <t>t - 4</t>
  </si>
  <si>
    <t>t - 10</t>
  </si>
  <si>
    <t>t - 12</t>
  </si>
  <si>
    <t>t - 17</t>
  </si>
  <si>
    <t>t - 18</t>
  </si>
  <si>
    <t>t - 19</t>
  </si>
  <si>
    <t>t - 20</t>
  </si>
  <si>
    <t>t - 11</t>
  </si>
  <si>
    <t>t - 28</t>
  </si>
  <si>
    <t>t - 25</t>
  </si>
  <si>
    <t>t - 9</t>
  </si>
  <si>
    <t>t - 2</t>
  </si>
  <si>
    <t>t - 1</t>
  </si>
  <si>
    <t>t - 60</t>
  </si>
  <si>
    <t>t - 59</t>
  </si>
  <si>
    <t>t - 52</t>
  </si>
  <si>
    <t>t - 51</t>
  </si>
  <si>
    <t>t - 44</t>
  </si>
  <si>
    <t>t - 43</t>
  </si>
  <si>
    <t>t - 36</t>
  </si>
  <si>
    <t>t - 35</t>
  </si>
  <si>
    <t>t - 34</t>
  </si>
  <si>
    <t>t - 41</t>
  </si>
  <si>
    <t>t - 42</t>
  </si>
  <si>
    <t>t - 49</t>
  </si>
  <si>
    <t>t - 50</t>
  </si>
  <si>
    <t>t - 57</t>
  </si>
  <si>
    <t>t - 58</t>
  </si>
  <si>
    <t>t - 40</t>
  </si>
  <si>
    <t>SYS_RST</t>
  </si>
  <si>
    <t>FPGA_IO0</t>
  </si>
  <si>
    <t>FPGA_IO1</t>
  </si>
  <si>
    <t>FPGA_IO2</t>
  </si>
  <si>
    <t>FAN_PWM</t>
  </si>
  <si>
    <t>BUFF_DIS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</si>
</sst>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dd/mm/yy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6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i/>
      <sz val="16"/>
      <color rgb="FFFF0000"/>
      <name val="Calibri"/>
      <family val="2"/>
      <charset val="1"/>
    </font>
    <font>
      <sz val="26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1"/>
    </font>
    <font>
      <b/>
      <sz val="20"/>
      <color rgb="FF000000"/>
      <name val="Calibri"/>
      <family val="2"/>
      <charset val="1"/>
    </font>
    <font>
      <u/>
      <sz val="14"/>
      <color rgb="FFFF0000"/>
      <name val="Calibri"/>
      <family val="2"/>
      <charset val="1"/>
    </font>
    <font>
      <sz val="11"/>
      <color rgb="FF000000"/>
      <name val="Calibri"/>
      <family val="2"/>
    </font>
    <font>
      <b/>
      <sz val="11"/>
      <name val="Calibri"/>
      <family val="2"/>
    </font>
    <font>
      <b/>
      <u/>
      <sz val="20"/>
      <color rgb="FF000000"/>
      <name val="Calibri"/>
      <family val="2"/>
    </font>
    <font>
      <b/>
      <u/>
      <sz val="24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1"/>
      <color rgb="FFFF000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FFFFF"/>
        <bgColor rgb="FFEEECE1"/>
      </patternFill>
    </fill>
    <fill>
      <patternFill patternType="solid">
        <fgColor rgb="FFD9D9D9"/>
        <bgColor rgb="FFD7E4BD"/>
      </patternFill>
    </fill>
    <fill>
      <patternFill patternType="solid">
        <fgColor rgb="FFEEECE1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rgb="FFEEECE1"/>
      </patternFill>
    </fill>
    <fill>
      <patternFill patternType="solid">
        <fgColor theme="0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2" borderId="0" applyBorder="0" applyProtection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8" applyNumberFormat="0" applyAlignment="0" applyProtection="0"/>
    <xf numFmtId="0" fontId="23" fillId="11" borderId="9" applyNumberFormat="0" applyAlignment="0" applyProtection="0"/>
    <xf numFmtId="0" fontId="24" fillId="11" borderId="8" applyNumberFormat="0" applyAlignment="0" applyProtection="0"/>
    <xf numFmtId="0" fontId="25" fillId="0" borderId="10" applyNumberFormat="0" applyFill="0" applyAlignment="0" applyProtection="0"/>
    <xf numFmtId="0" fontId="26" fillId="12" borderId="11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3" applyNumberFormat="0" applyFill="0" applyAlignment="0" applyProtection="0"/>
    <xf numFmtId="0" fontId="3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13" borderId="12" applyNumberFormat="0" applyFont="0" applyAlignment="0" applyProtection="0"/>
    <xf numFmtId="0" fontId="14" fillId="0" borderId="0"/>
    <xf numFmtId="0" fontId="1" fillId="0" borderId="0"/>
    <xf numFmtId="0" fontId="38" fillId="0" borderId="0" applyNumberFormat="0" applyFill="0" applyBorder="0" applyAlignment="0" applyProtection="0"/>
  </cellStyleXfs>
  <cellXfs count="101">
    <xf numFmtId="0" fontId="0" fillId="0" borderId="0" xfId="0"/>
    <xf numFmtId="0" fontId="0" fillId="3" borderId="0" xfId="0" applyFill="1"/>
    <xf numFmtId="0" fontId="0" fillId="3" borderId="1" xfId="0" applyFill="1" applyBorder="1"/>
    <xf numFmtId="0" fontId="8" fillId="3" borderId="0" xfId="0" applyFont="1" applyFill="1"/>
    <xf numFmtId="0" fontId="0" fillId="3" borderId="0" xfId="0" applyFill="1" applyProtection="1">
      <protection hidden="1"/>
    </xf>
    <xf numFmtId="165" fontId="0" fillId="3" borderId="0" xfId="0" applyNumberFormat="1" applyFill="1" applyAlignment="1">
      <alignment horizontal="left"/>
    </xf>
    <xf numFmtId="14" fontId="0" fillId="3" borderId="0" xfId="0" applyNumberFormat="1" applyFill="1"/>
    <xf numFmtId="0" fontId="10" fillId="3" borderId="0" xfId="0" applyFont="1" applyFill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0" fillId="6" borderId="0" xfId="0" applyFill="1"/>
    <xf numFmtId="22" fontId="0" fillId="6" borderId="0" xfId="0" applyNumberFormat="1" applyFill="1"/>
    <xf numFmtId="164" fontId="0" fillId="6" borderId="0" xfId="0" applyNumberFormat="1" applyFill="1"/>
    <xf numFmtId="0" fontId="6" fillId="6" borderId="0" xfId="0" applyFont="1" applyFill="1"/>
    <xf numFmtId="0" fontId="0" fillId="6" borderId="0" xfId="0" applyFill="1" applyAlignment="1">
      <alignment horizontal="center"/>
    </xf>
    <xf numFmtId="0" fontId="5" fillId="6" borderId="0" xfId="0" applyFont="1" applyFill="1"/>
    <xf numFmtId="0" fontId="0" fillId="6" borderId="0" xfId="0" applyFill="1" applyAlignment="1">
      <alignment horizontal="right"/>
    </xf>
    <xf numFmtId="0" fontId="13" fillId="6" borderId="0" xfId="0" applyFont="1" applyFill="1"/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3" borderId="17" xfId="0" applyFill="1" applyBorder="1"/>
    <xf numFmtId="0" fontId="0" fillId="3" borderId="16" xfId="0" applyFill="1" applyBorder="1"/>
    <xf numFmtId="0" fontId="0" fillId="38" borderId="15" xfId="0" applyFill="1" applyBorder="1"/>
    <xf numFmtId="0" fontId="0" fillId="3" borderId="18" xfId="0" applyFill="1" applyBorder="1"/>
    <xf numFmtId="0" fontId="0" fillId="3" borderId="14" xfId="0" applyFill="1" applyBorder="1"/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0" fillId="0" borderId="2" xfId="0" quotePrefix="1" applyBorder="1" applyAlignment="1">
      <alignment horizontal="center" wrapText="1"/>
    </xf>
    <xf numFmtId="0" fontId="0" fillId="0" borderId="0" xfId="0" applyProtection="1">
      <protection locked="0"/>
    </xf>
    <xf numFmtId="0" fontId="33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left" vertical="center"/>
    </xf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/>
    </xf>
    <xf numFmtId="0" fontId="0" fillId="0" borderId="2" xfId="0" applyBorder="1" applyAlignment="1">
      <alignment horizontal="center" wrapText="1"/>
    </xf>
    <xf numFmtId="0" fontId="0" fillId="6" borderId="0" xfId="0" applyFill="1" applyProtection="1">
      <protection locked="0"/>
    </xf>
    <xf numFmtId="49" fontId="0" fillId="38" borderId="0" xfId="0" applyNumberFormat="1" applyFill="1" applyAlignment="1">
      <alignment horizontal="center"/>
    </xf>
    <xf numFmtId="0" fontId="0" fillId="6" borderId="25" xfId="0" applyFill="1" applyBorder="1" applyAlignment="1">
      <alignment horizontal="center"/>
    </xf>
    <xf numFmtId="0" fontId="0" fillId="38" borderId="17" xfId="0" applyFill="1" applyBorder="1"/>
    <xf numFmtId="0" fontId="3" fillId="3" borderId="0" xfId="0" applyFont="1" applyFill="1"/>
    <xf numFmtId="0" fontId="0" fillId="6" borderId="17" xfId="0" applyFill="1" applyBorder="1"/>
    <xf numFmtId="0" fontId="0" fillId="0" borderId="17" xfId="0" applyBorder="1"/>
    <xf numFmtId="0" fontId="34" fillId="3" borderId="0" xfId="0" applyFont="1" applyFill="1"/>
    <xf numFmtId="49" fontId="0" fillId="3" borderId="0" xfId="0" applyNumberFormat="1" applyFill="1"/>
    <xf numFmtId="0" fontId="0" fillId="38" borderId="0" xfId="0" applyFill="1"/>
    <xf numFmtId="0" fontId="9" fillId="39" borderId="0" xfId="0" applyFont="1" applyFill="1"/>
    <xf numFmtId="49" fontId="0" fillId="6" borderId="0" xfId="0" applyNumberFormat="1" applyFill="1" applyAlignment="1">
      <alignment horizontal="left"/>
    </xf>
    <xf numFmtId="49" fontId="0" fillId="0" borderId="2" xfId="0" applyNumberFormat="1" applyBorder="1" applyAlignment="1">
      <alignment horizontal="left"/>
    </xf>
    <xf numFmtId="0" fontId="36" fillId="6" borderId="0" xfId="0" applyFont="1" applyFill="1" applyAlignment="1">
      <alignment horizontal="center"/>
    </xf>
    <xf numFmtId="0" fontId="37" fillId="6" borderId="0" xfId="0" applyFont="1" applyFill="1"/>
    <xf numFmtId="0" fontId="38" fillId="6" borderId="0" xfId="46" applyFill="1" applyBorder="1"/>
    <xf numFmtId="0" fontId="13" fillId="6" borderId="0" xfId="0" applyFont="1" applyFill="1" applyProtection="1">
      <protection locked="0"/>
    </xf>
    <xf numFmtId="49" fontId="0" fillId="0" borderId="26" xfId="0" applyNumberFormat="1" applyBorder="1" applyAlignment="1">
      <alignment horizontal="center"/>
    </xf>
    <xf numFmtId="0" fontId="0" fillId="0" borderId="27" xfId="0" quotePrefix="1" applyBorder="1" applyAlignment="1">
      <alignment horizontal="center" wrapText="1"/>
    </xf>
    <xf numFmtId="0" fontId="0" fillId="0" borderId="28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49" fontId="0" fillId="0" borderId="28" xfId="0" applyNumberFormat="1" applyBorder="1" applyAlignment="1">
      <alignment horizontal="center"/>
    </xf>
    <xf numFmtId="49" fontId="0" fillId="0" borderId="28" xfId="0" applyNumberForma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8" xfId="0" quotePrefix="1" applyBorder="1" applyAlignment="1">
      <alignment horizontal="center" wrapText="1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quotePrefix="1" applyBorder="1" applyAlignment="1">
      <alignment horizont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9" fillId="38" borderId="0" xfId="0" applyFont="1" applyFill="1"/>
    <xf numFmtId="0" fontId="0" fillId="40" borderId="27" xfId="0" quotePrefix="1" applyFill="1" applyBorder="1" applyAlignment="1">
      <alignment horizontal="center" wrapText="1"/>
    </xf>
    <xf numFmtId="0" fontId="0" fillId="41" borderId="27" xfId="0" quotePrefix="1" applyFill="1" applyBorder="1" applyAlignment="1">
      <alignment horizontal="center" wrapText="1"/>
    </xf>
    <xf numFmtId="0" fontId="0" fillId="42" borderId="27" xfId="0" quotePrefix="1" applyFill="1" applyBorder="1" applyAlignment="1">
      <alignment horizontal="center" wrapText="1"/>
    </xf>
    <xf numFmtId="0" fontId="0" fillId="43" borderId="27" xfId="0" quotePrefix="1" applyFill="1" applyBorder="1" applyAlignment="1">
      <alignment horizontal="center" wrapText="1"/>
    </xf>
    <xf numFmtId="0" fontId="0" fillId="44" borderId="27" xfId="0" quotePrefix="1" applyFill="1" applyBorder="1" applyAlignment="1">
      <alignment horizontal="center" wrapText="1"/>
    </xf>
    <xf numFmtId="0" fontId="0" fillId="45" borderId="27" xfId="0" quotePrefix="1" applyFill="1" applyBorder="1" applyAlignment="1">
      <alignment horizontal="center" wrapText="1"/>
    </xf>
    <xf numFmtId="0" fontId="0" fillId="6" borderId="0" xfId="0" applyFill="1" applyAlignment="1">
      <alignment horizontal="right"/>
    </xf>
    <xf numFmtId="0" fontId="7" fillId="39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9" fillId="38" borderId="0" xfId="0" applyFont="1" applyFill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7" fillId="38" borderId="0" xfId="0" applyFont="1" applyFill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0" fillId="0" borderId="2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cel Built-in Good" xfId="1" xr:uid="{00000000-0005-0000-0000-00001D00000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6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iz 2" xfId="43" xr:uid="{00000000-0005-0000-0000-000021000000}"/>
    <cellStyle name="Output" xfId="11" builtinId="21" customBuiltin="1"/>
    <cellStyle name="Standard 2" xfId="44" xr:uid="{00000000-0005-0000-0000-000024000000}"/>
    <cellStyle name="Standard 3" xfId="42" xr:uid="{00000000-0005-0000-0000-000025000000}"/>
    <cellStyle name="Standard 4" xfId="45" xr:uid="{00000000-0005-0000-0000-000026000000}"/>
    <cellStyle name="Title" xfId="2" builtinId="15" customBuiltin="1"/>
    <cellStyle name="Total" xfId="17" builtinId="25" customBuiltin="1"/>
    <cellStyle name="Warning Text" xfId="15" builtinId="11" customBuiltin="1"/>
  </cellStyles>
  <dxfs count="116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6100"/>
      <rgbColor rgb="FF000080"/>
      <rgbColor rgb="FFF2DCDB"/>
      <rgbColor rgb="FF800080"/>
      <rgbColor rgb="FF008080"/>
      <rgbColor rgb="FFCCC1DA"/>
      <rgbColor rgb="FF4F81BD"/>
      <rgbColor rgb="FF8EB4E3"/>
      <rgbColor rgb="FFFF3333"/>
      <rgbColor rgb="FFEEECE1"/>
      <rgbColor rgb="FFD7E4BD"/>
      <rgbColor rgb="FF660066"/>
      <rgbColor rgb="FFFCD5B5"/>
      <rgbColor rgb="FF0066CC"/>
      <rgbColor rgb="FFC6D9F1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FF99"/>
      <rgbColor rgb="FF93CDDD"/>
      <rgbColor rgb="FFFF99FF"/>
      <rgbColor rgb="FFE6B9B8"/>
      <rgbColor rgb="FFFAC090"/>
      <rgbColor rgb="FF6666FF"/>
      <rgbColor rgb="FF4BACC6"/>
      <rgbColor rgb="FF99FF66"/>
      <rgbColor rgb="FFFFFF66"/>
      <rgbColor rgb="FFCCCCCC"/>
      <rgbColor rgb="FFFF6600"/>
      <rgbColor rgb="FF5983B0"/>
      <rgbColor rgb="FFC4BD9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FF3300"/>
      <color rgb="FFFF3737"/>
      <color rgb="FFFF0F0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20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6.png"/><Relationship Id="rId7" Type="http://schemas.openxmlformats.org/officeDocument/2006/relationships/image" Target="../media/image1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6.png"/><Relationship Id="rId3" Type="http://schemas.openxmlformats.org/officeDocument/2006/relationships/image" Target="../media/image20.png"/><Relationship Id="rId7" Type="http://schemas.openxmlformats.org/officeDocument/2006/relationships/image" Target="../media/image8.png"/><Relationship Id="rId12" Type="http://schemas.openxmlformats.org/officeDocument/2006/relationships/image" Target="../media/image25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7.png"/><Relationship Id="rId11" Type="http://schemas.openxmlformats.org/officeDocument/2006/relationships/image" Target="../media/image24.png"/><Relationship Id="rId5" Type="http://schemas.openxmlformats.org/officeDocument/2006/relationships/image" Target="../media/image22.png"/><Relationship Id="rId10" Type="http://schemas.openxmlformats.org/officeDocument/2006/relationships/image" Target="../media/image23.png"/><Relationship Id="rId4" Type="http://schemas.openxmlformats.org/officeDocument/2006/relationships/image" Target="../media/image21.pn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6</xdr:row>
          <xdr:rowOff>127000</xdr:rowOff>
        </xdr:from>
        <xdr:to>
          <xdr:col>4</xdr:col>
          <xdr:colOff>234950</xdr:colOff>
          <xdr:row>8</xdr:row>
          <xdr:rowOff>120650</xdr:rowOff>
        </xdr:to>
        <xdr:sp macro="" textlink="">
          <xdr:nvSpPr>
            <xdr:cNvPr id="3078" name="CommandButton3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127000</xdr:rowOff>
        </xdr:from>
        <xdr:to>
          <xdr:col>7</xdr:col>
          <xdr:colOff>76200</xdr:colOff>
          <xdr:row>6</xdr:row>
          <xdr:rowOff>120650</xdr:rowOff>
        </xdr:to>
        <xdr:sp macro="" textlink="">
          <xdr:nvSpPr>
            <xdr:cNvPr id="3079" name="CommandButton4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</xdr:row>
          <xdr:rowOff>69850</xdr:rowOff>
        </xdr:from>
        <xdr:to>
          <xdr:col>4</xdr:col>
          <xdr:colOff>222250</xdr:colOff>
          <xdr:row>5</xdr:row>
          <xdr:rowOff>63500</xdr:rowOff>
        </xdr:to>
        <xdr:sp macro="" textlink="">
          <xdr:nvSpPr>
            <xdr:cNvPr id="3080" name="testing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908050</xdr:colOff>
          <xdr:row>4</xdr:row>
          <xdr:rowOff>127000</xdr:rowOff>
        </xdr:from>
        <xdr:to>
          <xdr:col>9</xdr:col>
          <xdr:colOff>1244600</xdr:colOff>
          <xdr:row>6</xdr:row>
          <xdr:rowOff>120650</xdr:rowOff>
        </xdr:to>
        <xdr:sp macro="" textlink="">
          <xdr:nvSpPr>
            <xdr:cNvPr id="3081" name="CommandButton1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599289</xdr:colOff>
      <xdr:row>5</xdr:row>
      <xdr:rowOff>145509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9524" cy="1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168089</xdr:colOff>
      <xdr:row>14</xdr:row>
      <xdr:rowOff>22413</xdr:rowOff>
    </xdr:from>
    <xdr:to>
      <xdr:col>11</xdr:col>
      <xdr:colOff>327211</xdr:colOff>
      <xdr:row>23</xdr:row>
      <xdr:rowOff>123265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942" y="2868707"/>
          <a:ext cx="3207122" cy="1815352"/>
        </a:xfrm>
        <a:prstGeom prst="rect">
          <a:avLst/>
        </a:prstGeom>
      </xdr:spPr>
    </xdr:pic>
    <xdr:clientData/>
  </xdr:twoCellAnchor>
  <xdr:twoCellAnchor>
    <xdr:from>
      <xdr:col>9</xdr:col>
      <xdr:colOff>515469</xdr:colOff>
      <xdr:row>13</xdr:row>
      <xdr:rowOff>22410</xdr:rowOff>
    </xdr:from>
    <xdr:to>
      <xdr:col>10</xdr:col>
      <xdr:colOff>305919</xdr:colOff>
      <xdr:row>16</xdr:row>
      <xdr:rowOff>146235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CxnSpPr/>
      </xdr:nvCxnSpPr>
      <xdr:spPr>
        <a:xfrm flipH="1">
          <a:off x="6712322" y="2678204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65274</xdr:colOff>
      <xdr:row>13</xdr:row>
      <xdr:rowOff>127467</xdr:rowOff>
    </xdr:from>
    <xdr:to>
      <xdr:col>8</xdr:col>
      <xdr:colOff>760599</xdr:colOff>
      <xdr:row>16</xdr:row>
      <xdr:rowOff>108417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CxnSpPr/>
      </xdr:nvCxnSpPr>
      <xdr:spPr>
        <a:xfrm rot="16800000" flipH="1">
          <a:off x="5571565" y="2711823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638175</xdr:colOff>
      <xdr:row>39</xdr:row>
      <xdr:rowOff>0</xdr:rowOff>
    </xdr:from>
    <xdr:to>
      <xdr:col>6</xdr:col>
      <xdr:colOff>57127</xdr:colOff>
      <xdr:row>39</xdr:row>
      <xdr:rowOff>180952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0950" y="11982450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37</xdr:row>
      <xdr:rowOff>180975</xdr:rowOff>
    </xdr:from>
    <xdr:to>
      <xdr:col>5</xdr:col>
      <xdr:colOff>571477</xdr:colOff>
      <xdr:row>38</xdr:row>
      <xdr:rowOff>171427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43300" y="11782425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393593</xdr:colOff>
      <xdr:row>40</xdr:row>
      <xdr:rowOff>5650</xdr:rowOff>
    </xdr:from>
    <xdr:to>
      <xdr:col>5</xdr:col>
      <xdr:colOff>574545</xdr:colOff>
      <xdr:row>40</xdr:row>
      <xdr:rowOff>186602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46368" y="12178600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39</xdr:row>
      <xdr:rowOff>0</xdr:rowOff>
    </xdr:from>
    <xdr:to>
      <xdr:col>5</xdr:col>
      <xdr:colOff>571477</xdr:colOff>
      <xdr:row>39</xdr:row>
      <xdr:rowOff>180952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300" y="11982450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291353</xdr:colOff>
      <xdr:row>41</xdr:row>
      <xdr:rowOff>156883</xdr:rowOff>
    </xdr:from>
    <xdr:to>
      <xdr:col>16</xdr:col>
      <xdr:colOff>1366210</xdr:colOff>
      <xdr:row>49</xdr:row>
      <xdr:rowOff>109073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4206" y="8146677"/>
          <a:ext cx="11742857" cy="1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22412</xdr:colOff>
      <xdr:row>57</xdr:row>
      <xdr:rowOff>67236</xdr:rowOff>
    </xdr:from>
    <xdr:to>
      <xdr:col>12</xdr:col>
      <xdr:colOff>678888</xdr:colOff>
      <xdr:row>67</xdr:row>
      <xdr:rowOff>66998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71265" y="11105030"/>
          <a:ext cx="5990476" cy="1904762"/>
        </a:xfrm>
        <a:prstGeom prst="rect">
          <a:avLst/>
        </a:prstGeom>
      </xdr:spPr>
    </xdr:pic>
    <xdr:clientData/>
  </xdr:twoCellAnchor>
  <xdr:twoCellAnchor>
    <xdr:from>
      <xdr:col>12</xdr:col>
      <xdr:colOff>182657</xdr:colOff>
      <xdr:row>56</xdr:row>
      <xdr:rowOff>60512</xdr:rowOff>
    </xdr:from>
    <xdr:to>
      <xdr:col>12</xdr:col>
      <xdr:colOff>744632</xdr:colOff>
      <xdr:row>58</xdr:row>
      <xdr:rowOff>22412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H="1">
          <a:off x="8665510" y="10907806"/>
          <a:ext cx="561975" cy="342900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560294</xdr:colOff>
      <xdr:row>75</xdr:row>
      <xdr:rowOff>156882</xdr:rowOff>
    </xdr:from>
    <xdr:to>
      <xdr:col>16</xdr:col>
      <xdr:colOff>1635151</xdr:colOff>
      <xdr:row>79</xdr:row>
      <xdr:rowOff>156787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3147" y="14623676"/>
          <a:ext cx="11742857" cy="761905"/>
        </a:xfrm>
        <a:prstGeom prst="rect">
          <a:avLst/>
        </a:prstGeom>
      </xdr:spPr>
    </xdr:pic>
    <xdr:clientData/>
  </xdr:twoCellAnchor>
  <xdr:twoCellAnchor>
    <xdr:from>
      <xdr:col>3</xdr:col>
      <xdr:colOff>538443</xdr:colOff>
      <xdr:row>74</xdr:row>
      <xdr:rowOff>100853</xdr:rowOff>
    </xdr:from>
    <xdr:to>
      <xdr:col>4</xdr:col>
      <xdr:colOff>179294</xdr:colOff>
      <xdr:row>77</xdr:row>
      <xdr:rowOff>29133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 flipH="1">
          <a:off x="2163296" y="14377147"/>
          <a:ext cx="402851" cy="499780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746312</xdr:colOff>
      <xdr:row>74</xdr:row>
      <xdr:rowOff>156882</xdr:rowOff>
    </xdr:from>
    <xdr:to>
      <xdr:col>6</xdr:col>
      <xdr:colOff>324971</xdr:colOff>
      <xdr:row>77</xdr:row>
      <xdr:rowOff>108695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flipH="1">
          <a:off x="3895165" y="18814676"/>
          <a:ext cx="340659" cy="523313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14294</xdr:colOff>
      <xdr:row>74</xdr:row>
      <xdr:rowOff>72004</xdr:rowOff>
    </xdr:from>
    <xdr:to>
      <xdr:col>9</xdr:col>
      <xdr:colOff>709619</xdr:colOff>
      <xdr:row>77</xdr:row>
      <xdr:rowOff>52954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 rot="16200000" flipH="1">
          <a:off x="6282585" y="14276860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628096</xdr:colOff>
      <xdr:row>74</xdr:row>
      <xdr:rowOff>73404</xdr:rowOff>
    </xdr:from>
    <xdr:to>
      <xdr:col>11</xdr:col>
      <xdr:colOff>561421</xdr:colOff>
      <xdr:row>77</xdr:row>
      <xdr:rowOff>54354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CxnSpPr/>
      </xdr:nvCxnSpPr>
      <xdr:spPr>
        <a:xfrm rot="16200000" flipH="1">
          <a:off x="7658387" y="14278260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100855</xdr:colOff>
      <xdr:row>73</xdr:row>
      <xdr:rowOff>112059</xdr:rowOff>
    </xdr:from>
    <xdr:to>
      <xdr:col>16</xdr:col>
      <xdr:colOff>147236</xdr:colOff>
      <xdr:row>79</xdr:row>
      <xdr:rowOff>64297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5708" y="14197853"/>
          <a:ext cx="9952381" cy="1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224118</xdr:colOff>
      <xdr:row>57</xdr:row>
      <xdr:rowOff>67235</xdr:rowOff>
    </xdr:from>
    <xdr:to>
      <xdr:col>13</xdr:col>
      <xdr:colOff>756689</xdr:colOff>
      <xdr:row>67</xdr:row>
      <xdr:rowOff>28902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2971" y="11105029"/>
          <a:ext cx="6628571" cy="18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459441</xdr:colOff>
      <xdr:row>14</xdr:row>
      <xdr:rowOff>134471</xdr:rowOff>
    </xdr:from>
    <xdr:to>
      <xdr:col>12</xdr:col>
      <xdr:colOff>173155</xdr:colOff>
      <xdr:row>23</xdr:row>
      <xdr:rowOff>67590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0294" y="2980765"/>
          <a:ext cx="4285714" cy="1647619"/>
        </a:xfrm>
        <a:prstGeom prst="rect">
          <a:avLst/>
        </a:prstGeom>
      </xdr:spPr>
    </xdr:pic>
    <xdr:clientData/>
  </xdr:twoCellAnchor>
  <xdr:twoCellAnchor>
    <xdr:from>
      <xdr:col>12</xdr:col>
      <xdr:colOff>145675</xdr:colOff>
      <xdr:row>12</xdr:row>
      <xdr:rowOff>89646</xdr:rowOff>
    </xdr:from>
    <xdr:to>
      <xdr:col>12</xdr:col>
      <xdr:colOff>698125</xdr:colOff>
      <xdr:row>16</xdr:row>
      <xdr:rowOff>22971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 flipH="1">
          <a:off x="8628528" y="2554940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457480</xdr:colOff>
      <xdr:row>13</xdr:row>
      <xdr:rowOff>4202</xdr:rowOff>
    </xdr:from>
    <xdr:to>
      <xdr:col>10</xdr:col>
      <xdr:colOff>390805</xdr:colOff>
      <xdr:row>15</xdr:row>
      <xdr:rowOff>175652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6800000" flipH="1">
          <a:off x="6725771" y="2588558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638175</xdr:colOff>
      <xdr:row>39</xdr:row>
      <xdr:rowOff>0</xdr:rowOff>
    </xdr:from>
    <xdr:to>
      <xdr:col>6</xdr:col>
      <xdr:colOff>57127</xdr:colOff>
      <xdr:row>39</xdr:row>
      <xdr:rowOff>180952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90950" y="7600950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37</xdr:row>
      <xdr:rowOff>180975</xdr:rowOff>
    </xdr:from>
    <xdr:to>
      <xdr:col>5</xdr:col>
      <xdr:colOff>571477</xdr:colOff>
      <xdr:row>38</xdr:row>
      <xdr:rowOff>171427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300" y="7400925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393593</xdr:colOff>
      <xdr:row>40</xdr:row>
      <xdr:rowOff>5650</xdr:rowOff>
    </xdr:from>
    <xdr:to>
      <xdr:col>5</xdr:col>
      <xdr:colOff>574545</xdr:colOff>
      <xdr:row>40</xdr:row>
      <xdr:rowOff>186602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46368" y="7797100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39</xdr:row>
      <xdr:rowOff>0</xdr:rowOff>
    </xdr:from>
    <xdr:to>
      <xdr:col>5</xdr:col>
      <xdr:colOff>571477</xdr:colOff>
      <xdr:row>39</xdr:row>
      <xdr:rowOff>180952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43300" y="7600950"/>
          <a:ext cx="180952" cy="180952"/>
        </a:xfrm>
        <a:prstGeom prst="rect">
          <a:avLst/>
        </a:prstGeom>
      </xdr:spPr>
    </xdr:pic>
    <xdr:clientData/>
  </xdr:twoCellAnchor>
  <xdr:twoCellAnchor>
    <xdr:from>
      <xdr:col>12</xdr:col>
      <xdr:colOff>182657</xdr:colOff>
      <xdr:row>56</xdr:row>
      <xdr:rowOff>60512</xdr:rowOff>
    </xdr:from>
    <xdr:to>
      <xdr:col>12</xdr:col>
      <xdr:colOff>744632</xdr:colOff>
      <xdr:row>58</xdr:row>
      <xdr:rowOff>22412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CxnSpPr/>
      </xdr:nvCxnSpPr>
      <xdr:spPr>
        <a:xfrm flipH="1">
          <a:off x="8669432" y="10899962"/>
          <a:ext cx="561975" cy="342900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157443</xdr:colOff>
      <xdr:row>74</xdr:row>
      <xdr:rowOff>56030</xdr:rowOff>
    </xdr:from>
    <xdr:to>
      <xdr:col>4</xdr:col>
      <xdr:colOff>560294</xdr:colOff>
      <xdr:row>76</xdr:row>
      <xdr:rowOff>174810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CxnSpPr/>
      </xdr:nvCxnSpPr>
      <xdr:spPr>
        <a:xfrm flipH="1">
          <a:off x="2544296" y="14332324"/>
          <a:ext cx="402851" cy="499780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29137</xdr:colOff>
      <xdr:row>74</xdr:row>
      <xdr:rowOff>33617</xdr:rowOff>
    </xdr:from>
    <xdr:to>
      <xdr:col>6</xdr:col>
      <xdr:colOff>425824</xdr:colOff>
      <xdr:row>76</xdr:row>
      <xdr:rowOff>175930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CxnSpPr/>
      </xdr:nvCxnSpPr>
      <xdr:spPr>
        <a:xfrm flipH="1">
          <a:off x="3939990" y="14309911"/>
          <a:ext cx="396687" cy="523313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731472</xdr:colOff>
      <xdr:row>74</xdr:row>
      <xdr:rowOff>27182</xdr:rowOff>
    </xdr:from>
    <xdr:to>
      <xdr:col>9</xdr:col>
      <xdr:colOff>664797</xdr:colOff>
      <xdr:row>77</xdr:row>
      <xdr:rowOff>8132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CxnSpPr/>
      </xdr:nvCxnSpPr>
      <xdr:spPr>
        <a:xfrm rot="16200000" flipH="1">
          <a:off x="6237763" y="14232038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684126</xdr:colOff>
      <xdr:row>73</xdr:row>
      <xdr:rowOff>185464</xdr:rowOff>
    </xdr:from>
    <xdr:to>
      <xdr:col>12</xdr:col>
      <xdr:colOff>617451</xdr:colOff>
      <xdr:row>76</xdr:row>
      <xdr:rowOff>166414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CxnSpPr/>
      </xdr:nvCxnSpPr>
      <xdr:spPr>
        <a:xfrm rot="16200000" flipH="1">
          <a:off x="8476417" y="14199820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571500</xdr:colOff>
      <xdr:row>43</xdr:row>
      <xdr:rowOff>67235</xdr:rowOff>
    </xdr:from>
    <xdr:to>
      <xdr:col>15</xdr:col>
      <xdr:colOff>608357</xdr:colOff>
      <xdr:row>48</xdr:row>
      <xdr:rowOff>171878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4353" y="8438029"/>
          <a:ext cx="9942857" cy="1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98</xdr:row>
      <xdr:rowOff>6862</xdr:rowOff>
    </xdr:from>
    <xdr:to>
      <xdr:col>16</xdr:col>
      <xdr:colOff>657225</xdr:colOff>
      <xdr:row>102</xdr:row>
      <xdr:rowOff>173633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5227812"/>
          <a:ext cx="11496675" cy="928771"/>
        </a:xfrm>
        <a:prstGeom prst="rect">
          <a:avLst/>
        </a:prstGeom>
      </xdr:spPr>
    </xdr:pic>
    <xdr:clientData/>
  </xdr:twoCellAnchor>
  <xdr:twoCellAnchor>
    <xdr:from>
      <xdr:col>4</xdr:col>
      <xdr:colOff>695326</xdr:colOff>
      <xdr:row>98</xdr:row>
      <xdr:rowOff>28576</xdr:rowOff>
    </xdr:from>
    <xdr:to>
      <xdr:col>5</xdr:col>
      <xdr:colOff>485776</xdr:colOff>
      <xdr:row>101</xdr:row>
      <xdr:rowOff>152401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/>
      </xdr:nvCxnSpPr>
      <xdr:spPr>
        <a:xfrm flipH="1">
          <a:off x="3086101" y="15249526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98</xdr:row>
      <xdr:rowOff>85726</xdr:rowOff>
    </xdr:from>
    <xdr:to>
      <xdr:col>6</xdr:col>
      <xdr:colOff>133351</xdr:colOff>
      <xdr:row>102</xdr:row>
      <xdr:rowOff>19051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CxnSpPr/>
      </xdr:nvCxnSpPr>
      <xdr:spPr>
        <a:xfrm flipH="1">
          <a:off x="3495676" y="15306676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395293</xdr:colOff>
      <xdr:row>99</xdr:row>
      <xdr:rowOff>4769</xdr:rowOff>
    </xdr:from>
    <xdr:to>
      <xdr:col>9</xdr:col>
      <xdr:colOff>328618</xdr:colOff>
      <xdr:row>101</xdr:row>
      <xdr:rowOff>176219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CxnSpPr/>
      </xdr:nvCxnSpPr>
      <xdr:spPr>
        <a:xfrm rot="16200000" flipH="1">
          <a:off x="5905506" y="15344781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695329</xdr:colOff>
      <xdr:row>99</xdr:row>
      <xdr:rowOff>28581</xdr:rowOff>
    </xdr:from>
    <xdr:to>
      <xdr:col>10</xdr:col>
      <xdr:colOff>628654</xdr:colOff>
      <xdr:row>102</xdr:row>
      <xdr:rowOff>9531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CxnSpPr/>
      </xdr:nvCxnSpPr>
      <xdr:spPr>
        <a:xfrm rot="16200000" flipH="1">
          <a:off x="6967542" y="15368593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190499</xdr:colOff>
      <xdr:row>80</xdr:row>
      <xdr:rowOff>36748</xdr:rowOff>
    </xdr:from>
    <xdr:to>
      <xdr:col>16</xdr:col>
      <xdr:colOff>447609</xdr:colOff>
      <xdr:row>85</xdr:row>
      <xdr:rowOff>123825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099" y="11828698"/>
          <a:ext cx="11182285" cy="1039577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79</xdr:row>
      <xdr:rowOff>38100</xdr:rowOff>
    </xdr:from>
    <xdr:to>
      <xdr:col>2</xdr:col>
      <xdr:colOff>733425</xdr:colOff>
      <xdr:row>81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CxnSpPr/>
      </xdr:nvCxnSpPr>
      <xdr:spPr>
        <a:xfrm flipH="1">
          <a:off x="1038225" y="11639550"/>
          <a:ext cx="561975" cy="342900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209551</xdr:colOff>
      <xdr:row>81</xdr:row>
      <xdr:rowOff>114300</xdr:rowOff>
    </xdr:from>
    <xdr:to>
      <xdr:col>3</xdr:col>
      <xdr:colOff>200025</xdr:colOff>
      <xdr:row>81</xdr:row>
      <xdr:rowOff>171450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 flipH="1">
          <a:off x="1076326" y="12096750"/>
          <a:ext cx="752474" cy="57150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200024</xdr:colOff>
      <xdr:row>90</xdr:row>
      <xdr:rowOff>8380</xdr:rowOff>
    </xdr:from>
    <xdr:to>
      <xdr:col>16</xdr:col>
      <xdr:colOff>489583</xdr:colOff>
      <xdr:row>94</xdr:row>
      <xdr:rowOff>19049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4" y="13705330"/>
          <a:ext cx="11214734" cy="772669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89</xdr:row>
      <xdr:rowOff>28575</xdr:rowOff>
    </xdr:from>
    <xdr:to>
      <xdr:col>2</xdr:col>
      <xdr:colOff>714375</xdr:colOff>
      <xdr:row>90</xdr:row>
      <xdr:rowOff>180975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CxnSpPr/>
      </xdr:nvCxnSpPr>
      <xdr:spPr>
        <a:xfrm flipH="1">
          <a:off x="1019175" y="13535025"/>
          <a:ext cx="561975" cy="342900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91</xdr:row>
      <xdr:rowOff>104775</xdr:rowOff>
    </xdr:from>
    <xdr:to>
      <xdr:col>3</xdr:col>
      <xdr:colOff>180975</xdr:colOff>
      <xdr:row>91</xdr:row>
      <xdr:rowOff>161925</xdr:rowOff>
    </xdr:to>
    <xdr:cxnSp macro="">
      <xdr:nvCxnSpPr>
        <xdr:cNvPr id="23" name="Gerade Verbindung mit Pfeil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CxnSpPr/>
      </xdr:nvCxnSpPr>
      <xdr:spPr>
        <a:xfrm flipH="1">
          <a:off x="1057276" y="13992225"/>
          <a:ext cx="752474" cy="57150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609600</xdr:colOff>
      <xdr:row>15</xdr:row>
      <xdr:rowOff>57150</xdr:rowOff>
    </xdr:from>
    <xdr:to>
      <xdr:col>12</xdr:col>
      <xdr:colOff>8933</xdr:colOff>
      <xdr:row>23</xdr:row>
      <xdr:rowOff>171245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62375" y="3657600"/>
          <a:ext cx="4733333" cy="1638095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14</xdr:row>
      <xdr:rowOff>0</xdr:rowOff>
    </xdr:from>
    <xdr:to>
      <xdr:col>8</xdr:col>
      <xdr:colOff>742949</xdr:colOff>
      <xdr:row>17</xdr:row>
      <xdr:rowOff>123825</xdr:rowOff>
    </xdr:to>
    <xdr:cxnSp macro="">
      <xdr:nvCxnSpPr>
        <xdr:cNvPr id="20" name="Gerade Verbindung mit Pfeil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CxnSpPr/>
      </xdr:nvCxnSpPr>
      <xdr:spPr>
        <a:xfrm flipH="1">
          <a:off x="5629274" y="3409950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233362</xdr:colOff>
      <xdr:row>14</xdr:row>
      <xdr:rowOff>71439</xdr:rowOff>
    </xdr:from>
    <xdr:to>
      <xdr:col>10</xdr:col>
      <xdr:colOff>166687</xdr:colOff>
      <xdr:row>17</xdr:row>
      <xdr:rowOff>52389</xdr:rowOff>
    </xdr:to>
    <xdr:cxnSp macro="">
      <xdr:nvCxnSpPr>
        <xdr:cNvPr id="22" name="Gerade Verbindung mit Pfeil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CxnSpPr/>
      </xdr:nvCxnSpPr>
      <xdr:spPr>
        <a:xfrm rot="16800000" flipH="1">
          <a:off x="6505575" y="3409951"/>
          <a:ext cx="552450" cy="695325"/>
        </a:xfrm>
        <a:prstGeom prst="straightConnector1">
          <a:avLst/>
        </a:prstGeom>
        <a:ln>
          <a:solidFill>
            <a:srgbClr val="FF3737"/>
          </a:solidFill>
          <a:headEnd type="none" w="med" len="med"/>
          <a:tailEnd type="stealth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247650</xdr:colOff>
      <xdr:row>65</xdr:row>
      <xdr:rowOff>138878</xdr:rowOff>
    </xdr:from>
    <xdr:to>
      <xdr:col>12</xdr:col>
      <xdr:colOff>713243</xdr:colOff>
      <xdr:row>74</xdr:row>
      <xdr:rowOff>28261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00425" y="11749853"/>
          <a:ext cx="5799593" cy="1603883"/>
        </a:xfrm>
        <a:prstGeom prst="rect">
          <a:avLst/>
        </a:prstGeom>
      </xdr:spPr>
    </xdr:pic>
    <xdr:clientData/>
  </xdr:twoCellAnchor>
  <xdr:twoCellAnchor editAs="oneCell">
    <xdr:from>
      <xdr:col>5</xdr:col>
      <xdr:colOff>638175</xdr:colOff>
      <xdr:row>62</xdr:row>
      <xdr:rowOff>0</xdr:rowOff>
    </xdr:from>
    <xdr:to>
      <xdr:col>6</xdr:col>
      <xdr:colOff>57127</xdr:colOff>
      <xdr:row>62</xdr:row>
      <xdr:rowOff>180952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90950" y="11029950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60</xdr:row>
      <xdr:rowOff>180975</xdr:rowOff>
    </xdr:from>
    <xdr:to>
      <xdr:col>5</xdr:col>
      <xdr:colOff>571477</xdr:colOff>
      <xdr:row>61</xdr:row>
      <xdr:rowOff>171427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43300" y="10829925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393593</xdr:colOff>
      <xdr:row>63</xdr:row>
      <xdr:rowOff>5650</xdr:rowOff>
    </xdr:from>
    <xdr:to>
      <xdr:col>5</xdr:col>
      <xdr:colOff>574545</xdr:colOff>
      <xdr:row>63</xdr:row>
      <xdr:rowOff>186602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48144" y="11238692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62</xdr:row>
      <xdr:rowOff>0</xdr:rowOff>
    </xdr:from>
    <xdr:to>
      <xdr:col>5</xdr:col>
      <xdr:colOff>571477</xdr:colOff>
      <xdr:row>62</xdr:row>
      <xdr:rowOff>180952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43300" y="11029950"/>
          <a:ext cx="180952" cy="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64</xdr:row>
      <xdr:rowOff>26899</xdr:rowOff>
    </xdr:from>
    <xdr:to>
      <xdr:col>5</xdr:col>
      <xdr:colOff>561975</xdr:colOff>
      <xdr:row>64</xdr:row>
      <xdr:rowOff>188824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50627" y="11434918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5</xdr:col>
      <xdr:colOff>596201</xdr:colOff>
      <xdr:row>64</xdr:row>
      <xdr:rowOff>31319</xdr:rowOff>
    </xdr:from>
    <xdr:to>
      <xdr:col>5</xdr:col>
      <xdr:colOff>748601</xdr:colOff>
      <xdr:row>65</xdr:row>
      <xdr:rowOff>1240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50752" y="11454861"/>
          <a:ext cx="152400" cy="160421"/>
        </a:xfrm>
        <a:prstGeom prst="rect">
          <a:avLst/>
        </a:prstGeom>
      </xdr:spPr>
    </xdr:pic>
    <xdr:clientData/>
  </xdr:twoCellAnchor>
  <xdr:twoCellAnchor editAs="oneCell">
    <xdr:from>
      <xdr:col>6</xdr:col>
      <xdr:colOff>30350</xdr:colOff>
      <xdr:row>64</xdr:row>
      <xdr:rowOff>31321</xdr:rowOff>
    </xdr:from>
    <xdr:to>
      <xdr:col>6</xdr:col>
      <xdr:colOff>210805</xdr:colOff>
      <xdr:row>65</xdr:row>
      <xdr:rowOff>3231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6901" y="11454863"/>
          <a:ext cx="180455" cy="162410"/>
        </a:xfrm>
        <a:prstGeom prst="rect">
          <a:avLst/>
        </a:prstGeom>
      </xdr:spPr>
    </xdr:pic>
    <xdr:clientData/>
  </xdr:twoCellAnchor>
  <xdr:twoCellAnchor editAs="oneCell">
    <xdr:from>
      <xdr:col>6</xdr:col>
      <xdr:colOff>248780</xdr:colOff>
      <xdr:row>64</xdr:row>
      <xdr:rowOff>31320</xdr:rowOff>
    </xdr:from>
    <xdr:to>
      <xdr:col>6</xdr:col>
      <xdr:colOff>403069</xdr:colOff>
      <xdr:row>65</xdr:row>
      <xdr:rowOff>3230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65331" y="11454862"/>
          <a:ext cx="154289" cy="162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%20t.steffens@trenz-electronic.de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2:H37"/>
  <sheetViews>
    <sheetView zoomScaleNormal="100" workbookViewId="0"/>
  </sheetViews>
  <sheetFormatPr defaultColWidth="9.1796875" defaultRowHeight="14.5" x14ac:dyDescent="0.35"/>
  <cols>
    <col min="1" max="1" width="20.7265625" style="10" customWidth="1"/>
    <col min="2" max="2" width="18.26953125" style="10" customWidth="1"/>
    <col min="3" max="3" width="20.26953125" style="10" customWidth="1"/>
    <col min="4" max="4" width="3.81640625" style="10" customWidth="1"/>
    <col min="5" max="5" width="22.54296875" style="10" customWidth="1"/>
    <col min="6" max="6" width="6" style="10" customWidth="1"/>
    <col min="7" max="7" width="16.453125" style="10" bestFit="1" customWidth="1"/>
    <col min="8" max="8" width="12.81640625" style="10" customWidth="1"/>
    <col min="9" max="9" width="15.1796875" style="10" customWidth="1"/>
    <col min="10" max="10" width="26.54296875" style="10" customWidth="1"/>
    <col min="11" max="11" width="20.54296875" style="10" bestFit="1" customWidth="1"/>
    <col min="12" max="12" width="4.453125" style="10" customWidth="1"/>
    <col min="13" max="16384" width="9.1796875" style="10"/>
  </cols>
  <sheetData>
    <row r="2" spans="1:8" x14ac:dyDescent="0.35">
      <c r="B2" s="11"/>
      <c r="C2" s="12"/>
    </row>
    <row r="3" spans="1:8" x14ac:dyDescent="0.35">
      <c r="B3" s="12"/>
      <c r="G3" s="13"/>
      <c r="H3" s="13"/>
    </row>
    <row r="4" spans="1:8" x14ac:dyDescent="0.35">
      <c r="A4" s="82"/>
      <c r="B4" s="14"/>
      <c r="G4" s="15"/>
      <c r="H4" s="15"/>
    </row>
    <row r="5" spans="1:8" x14ac:dyDescent="0.35">
      <c r="A5" s="82"/>
      <c r="B5" s="14"/>
      <c r="G5" s="15"/>
      <c r="H5" s="15"/>
    </row>
    <row r="6" spans="1:8" x14ac:dyDescent="0.35">
      <c r="A6" s="16"/>
      <c r="B6" s="22"/>
    </row>
    <row r="7" spans="1:8" x14ac:dyDescent="0.35">
      <c r="A7" s="16"/>
      <c r="B7" s="14"/>
    </row>
    <row r="9" spans="1:8" x14ac:dyDescent="0.35">
      <c r="A9" s="14"/>
    </row>
    <row r="12" spans="1:8" ht="31" x14ac:dyDescent="0.7">
      <c r="G12" s="57" t="s">
        <v>144</v>
      </c>
    </row>
    <row r="13" spans="1:8" ht="26" x14ac:dyDescent="0.6">
      <c r="G13" s="56"/>
    </row>
    <row r="14" spans="1:8" x14ac:dyDescent="0.35">
      <c r="E14" s="10" t="s">
        <v>133</v>
      </c>
    </row>
    <row r="15" spans="1:8" x14ac:dyDescent="0.35">
      <c r="E15" s="10" t="s">
        <v>134</v>
      </c>
    </row>
    <row r="16" spans="1:8" x14ac:dyDescent="0.35">
      <c r="F16" s="10" t="s">
        <v>135</v>
      </c>
    </row>
    <row r="17" spans="5:8" x14ac:dyDescent="0.35">
      <c r="F17" s="10" t="s">
        <v>136</v>
      </c>
    </row>
    <row r="18" spans="5:8" x14ac:dyDescent="0.35">
      <c r="F18" s="10" t="s">
        <v>137</v>
      </c>
    </row>
    <row r="19" spans="5:8" x14ac:dyDescent="0.35">
      <c r="E19" s="10" t="s">
        <v>138</v>
      </c>
    </row>
    <row r="20" spans="5:8" x14ac:dyDescent="0.35">
      <c r="F20" s="10" t="s">
        <v>155</v>
      </c>
    </row>
    <row r="21" spans="5:8" x14ac:dyDescent="0.35">
      <c r="F21" s="10" t="s">
        <v>139</v>
      </c>
    </row>
    <row r="22" spans="5:8" x14ac:dyDescent="0.35">
      <c r="F22" s="10" t="s">
        <v>140</v>
      </c>
    </row>
    <row r="23" spans="5:8" x14ac:dyDescent="0.35">
      <c r="F23" s="10" t="s">
        <v>147</v>
      </c>
    </row>
    <row r="24" spans="5:8" x14ac:dyDescent="0.35">
      <c r="F24" s="10" t="s">
        <v>148</v>
      </c>
    </row>
    <row r="25" spans="5:8" x14ac:dyDescent="0.35">
      <c r="F25" s="10" t="s">
        <v>149</v>
      </c>
    </row>
    <row r="26" spans="5:8" x14ac:dyDescent="0.35">
      <c r="E26" s="10" t="s">
        <v>146</v>
      </c>
    </row>
    <row r="27" spans="5:8" x14ac:dyDescent="0.35">
      <c r="F27" s="10" t="s">
        <v>150</v>
      </c>
    </row>
    <row r="28" spans="5:8" x14ac:dyDescent="0.35">
      <c r="E28" s="10" t="s">
        <v>141</v>
      </c>
    </row>
    <row r="29" spans="5:8" x14ac:dyDescent="0.35">
      <c r="F29" s="10" t="s">
        <v>142</v>
      </c>
    </row>
    <row r="30" spans="5:8" x14ac:dyDescent="0.35">
      <c r="F30" s="10" t="s">
        <v>143</v>
      </c>
    </row>
    <row r="31" spans="5:8" x14ac:dyDescent="0.35">
      <c r="E31" s="10" t="s">
        <v>153</v>
      </c>
      <c r="G31" s="58" t="s">
        <v>152</v>
      </c>
      <c r="H31" s="10" t="s">
        <v>151</v>
      </c>
    </row>
    <row r="34" spans="1:2" x14ac:dyDescent="0.35">
      <c r="A34" s="17" t="s">
        <v>19</v>
      </c>
      <c r="B34" s="10" t="s">
        <v>145</v>
      </c>
    </row>
    <row r="36" spans="1:2" ht="17.25" customHeight="1" x14ac:dyDescent="0.35"/>
    <row r="37" spans="1:2" x14ac:dyDescent="0.35">
      <c r="A37" s="17" t="s">
        <v>34</v>
      </c>
    </row>
  </sheetData>
  <dataConsolidate/>
  <mergeCells count="1">
    <mergeCell ref="A4:A5"/>
  </mergeCells>
  <hyperlinks>
    <hyperlink ref="G31" r:id="rId1" xr:uid="{00000000-0004-0000-0000-000000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"/>
  <drawing r:id="rId3"/>
  <legacyDrawing r:id="rId4"/>
  <controls>
    <mc:AlternateContent xmlns:mc="http://schemas.openxmlformats.org/markup-compatibility/2006">
      <mc:Choice Requires="x14">
        <control shapeId="3081" r:id="rId5" name="CommandButton1">
          <controlPr defaultSize="0" autoLine="0" r:id="rId6">
            <anchor moveWithCells="1">
              <from>
                <xdr:col>8</xdr:col>
                <xdr:colOff>908050</xdr:colOff>
                <xdr:row>4</xdr:row>
                <xdr:rowOff>127000</xdr:rowOff>
              </from>
              <to>
                <xdr:col>9</xdr:col>
                <xdr:colOff>1244600</xdr:colOff>
                <xdr:row>6</xdr:row>
                <xdr:rowOff>120650</xdr:rowOff>
              </to>
            </anchor>
          </controlPr>
        </control>
      </mc:Choice>
      <mc:Fallback>
        <control shapeId="3081" r:id="rId5" name="CommandButton1"/>
      </mc:Fallback>
    </mc:AlternateContent>
    <mc:AlternateContent xmlns:mc="http://schemas.openxmlformats.org/markup-compatibility/2006">
      <mc:Choice Requires="x14">
        <control shapeId="3080" r:id="rId7" name="testing">
          <controlPr defaultSize="0" autoLine="0" r:id="rId8">
            <anchor moveWithCells="1">
              <from>
                <xdr:col>2</xdr:col>
                <xdr:colOff>190500</xdr:colOff>
                <xdr:row>3</xdr:row>
                <xdr:rowOff>69850</xdr:rowOff>
              </from>
              <to>
                <xdr:col>4</xdr:col>
                <xdr:colOff>222250</xdr:colOff>
                <xdr:row>5</xdr:row>
                <xdr:rowOff>63500</xdr:rowOff>
              </to>
            </anchor>
          </controlPr>
        </control>
      </mc:Choice>
      <mc:Fallback>
        <control shapeId="3080" r:id="rId7" name="testing"/>
      </mc:Fallback>
    </mc:AlternateContent>
    <mc:AlternateContent xmlns:mc="http://schemas.openxmlformats.org/markup-compatibility/2006">
      <mc:Choice Requires="x14">
        <control shapeId="3079" r:id="rId9" name="CommandButton4">
          <controlPr defaultSize="0" autoLine="0" r:id="rId10">
            <anchor moveWithCells="1">
              <from>
                <xdr:col>6</xdr:col>
                <xdr:colOff>0</xdr:colOff>
                <xdr:row>4</xdr:row>
                <xdr:rowOff>127000</xdr:rowOff>
              </from>
              <to>
                <xdr:col>7</xdr:col>
                <xdr:colOff>76200</xdr:colOff>
                <xdr:row>6</xdr:row>
                <xdr:rowOff>120650</xdr:rowOff>
              </to>
            </anchor>
          </controlPr>
        </control>
      </mc:Choice>
      <mc:Fallback>
        <control shapeId="3079" r:id="rId9" name="CommandButton4"/>
      </mc:Fallback>
    </mc:AlternateContent>
    <mc:AlternateContent xmlns:mc="http://schemas.openxmlformats.org/markup-compatibility/2006">
      <mc:Choice Requires="x14">
        <control shapeId="3078" r:id="rId11" name="CommandButton3">
          <controlPr defaultSize="0" autoLine="0" r:id="rId12">
            <anchor moveWithCells="1">
              <from>
                <xdr:col>2</xdr:col>
                <xdr:colOff>203200</xdr:colOff>
                <xdr:row>6</xdr:row>
                <xdr:rowOff>127000</xdr:rowOff>
              </from>
              <to>
                <xdr:col>4</xdr:col>
                <xdr:colOff>234950</xdr:colOff>
                <xdr:row>8</xdr:row>
                <xdr:rowOff>120650</xdr:rowOff>
              </to>
            </anchor>
          </controlPr>
        </control>
      </mc:Choice>
      <mc:Fallback>
        <control shapeId="3078" r:id="rId11" name="CommandButton3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1:W7"/>
  <sheetViews>
    <sheetView zoomScaleNormal="100" workbookViewId="0">
      <pane ySplit="5" topLeftCell="A6" activePane="bottomLeft" state="frozen"/>
      <selection activeCell="C6" sqref="C6:P7"/>
      <selection pane="bottomLeft" activeCell="A8" sqref="A8:XFD694"/>
    </sheetView>
  </sheetViews>
  <sheetFormatPr defaultColWidth="9.1796875" defaultRowHeight="15" customHeight="1" outlineLevelCol="1" x14ac:dyDescent="0.35"/>
  <cols>
    <col min="1" max="1" width="1.26953125" style="28" customWidth="1"/>
    <col min="2" max="2" width="7.26953125" style="30" customWidth="1"/>
    <col min="3" max="3" width="31" style="33" customWidth="1"/>
    <col min="4" max="4" width="9.7265625" style="30" customWidth="1"/>
    <col min="5" max="5" width="6" style="30" customWidth="1"/>
    <col min="6" max="6" width="26" style="30" customWidth="1" outlineLevel="1"/>
    <col min="7" max="7" width="18.453125" style="30" customWidth="1" outlineLevel="1"/>
    <col min="8" max="8" width="9.1796875" style="30" customWidth="1" outlineLevel="1"/>
    <col min="9" max="9" width="20.81640625" style="30" customWidth="1" outlineLevel="1"/>
    <col min="10" max="10" width="10.7265625" style="30" customWidth="1"/>
    <col min="11" max="11" width="9.7265625" style="30" customWidth="1"/>
    <col min="12" max="12" width="10.54296875" style="30" bestFit="1" customWidth="1"/>
    <col min="13" max="13" width="9.26953125" style="30" customWidth="1"/>
    <col min="14" max="14" width="15.26953125" style="30" customWidth="1" outlineLevel="1"/>
    <col min="15" max="15" width="18.54296875" style="30" customWidth="1" outlineLevel="1"/>
    <col min="16" max="16" width="12.26953125" style="30" customWidth="1" outlineLevel="1"/>
    <col min="17" max="17" width="9.453125" style="30" customWidth="1"/>
    <col min="18" max="18" width="19.453125" style="30" customWidth="1"/>
    <col min="19" max="19" width="24.7265625" style="21" customWidth="1"/>
    <col min="20" max="22" width="10.7265625" style="30" customWidth="1"/>
  </cols>
  <sheetData>
    <row r="1" spans="2:23" ht="15" customHeight="1" x14ac:dyDescent="0.35"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O1" s="28"/>
      <c r="P1" s="28"/>
      <c r="Q1" s="28"/>
      <c r="R1" s="28"/>
      <c r="S1" s="20"/>
      <c r="T1" s="44"/>
      <c r="U1" s="44"/>
      <c r="V1" s="44"/>
      <c r="W1" s="10"/>
    </row>
    <row r="2" spans="2:23" ht="15" customHeight="1" x14ac:dyDescent="0.35">
      <c r="B2" s="91" t="s">
        <v>43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44"/>
      <c r="U2" s="44"/>
      <c r="V2" s="44"/>
      <c r="W2" s="10"/>
    </row>
    <row r="3" spans="2:23" ht="15" customHeight="1" x14ac:dyDescent="0.35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44"/>
      <c r="U3" s="44"/>
      <c r="V3" s="44"/>
      <c r="W3" s="10"/>
    </row>
    <row r="4" spans="2:23" ht="15" customHeight="1" x14ac:dyDescent="0.35">
      <c r="B4" s="31"/>
      <c r="C4" s="94">
        <f>'Overview, Notes &amp; Disclaimer'!E17</f>
        <v>0</v>
      </c>
      <c r="D4" s="95"/>
      <c r="E4" s="95"/>
      <c r="F4" s="95"/>
      <c r="G4" s="95"/>
      <c r="H4" s="95"/>
      <c r="I4" s="95"/>
      <c r="J4" s="96"/>
      <c r="K4" s="92" t="s">
        <v>38</v>
      </c>
      <c r="L4" s="93"/>
      <c r="M4" s="94" t="str">
        <f>'Overview, Notes &amp; Disclaimer'!J17</f>
        <v>TE0725_REV03</v>
      </c>
      <c r="N4" s="95"/>
      <c r="O4" s="95"/>
      <c r="P4" s="95"/>
      <c r="Q4" s="95"/>
      <c r="R4" s="96"/>
      <c r="S4" s="18" t="s">
        <v>17</v>
      </c>
      <c r="T4" s="44"/>
      <c r="U4" s="44"/>
      <c r="V4" s="44"/>
      <c r="W4" s="10"/>
    </row>
    <row r="5" spans="2:23" ht="15" customHeight="1" x14ac:dyDescent="0.35">
      <c r="B5" s="32" t="s">
        <v>9</v>
      </c>
      <c r="C5" s="32" t="s">
        <v>37</v>
      </c>
      <c r="D5" s="32" t="s">
        <v>123</v>
      </c>
      <c r="E5" s="55" t="s">
        <v>122</v>
      </c>
      <c r="F5" s="32" t="s">
        <v>87</v>
      </c>
      <c r="G5" s="32" t="s">
        <v>12</v>
      </c>
      <c r="H5" s="32" t="s">
        <v>103</v>
      </c>
      <c r="I5" s="32" t="s">
        <v>42</v>
      </c>
      <c r="J5" s="32" t="s">
        <v>45</v>
      </c>
      <c r="K5" s="32" t="s">
        <v>104</v>
      </c>
      <c r="L5" s="32" t="s">
        <v>105</v>
      </c>
      <c r="M5" s="32" t="s">
        <v>45</v>
      </c>
      <c r="N5" s="32" t="s">
        <v>87</v>
      </c>
      <c r="O5" s="32" t="s">
        <v>14</v>
      </c>
      <c r="P5" s="32" t="s">
        <v>103</v>
      </c>
      <c r="Q5" s="32" t="s">
        <v>18</v>
      </c>
      <c r="R5" s="32" t="s">
        <v>106</v>
      </c>
      <c r="S5" s="19" t="s">
        <v>107</v>
      </c>
      <c r="T5" s="44"/>
      <c r="U5" s="44"/>
      <c r="V5" s="44"/>
      <c r="W5" s="10"/>
    </row>
    <row r="6" spans="2:23" ht="15" customHeight="1" x14ac:dyDescent="0.35">
      <c r="B6" s="19">
        <v>1</v>
      </c>
      <c r="C6" s="34">
        <f>IFERROR(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,)))))))))))))))))))),"---")</f>
        <v>0</v>
      </c>
      <c r="D6" s="19">
        <f>IFERROR(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,)))))))))))))))))))),"---")</f>
        <v>0</v>
      </c>
      <c r="E6" s="19">
        <f>IFERROR(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,)))))))))))))))))))),"---")</f>
        <v>0</v>
      </c>
      <c r="F6" s="19" t="str">
        <f>IFERROR(IF(VLOOKUP($D6&amp;"-"&amp;$E6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)))))))))))))))))))),4,0)="--","---",IF($C$4="TE0701_REV03",#REF!&amp; " --&gt; " &amp;#REF!&amp; " --&gt; ",IF($C$4="TE0701_REV04",#REF!&amp; " --&gt; " &amp;#REF!&amp; " --&gt; ",IF($C$4="TE0701_REV05",#REF!&amp; " --&gt; " &amp;#REF!&amp; " --&gt; ",IF($C$4="TE0701_REV06",#REF!&amp; " --&gt; " &amp;#REF!&amp; " --&gt; ",IF($C$4="TE0703_REV01",#REF!&amp; " --&gt; " &amp;#REF!&amp; " --&gt; ",IF($C$4="TE0703_REV02",#REF!&amp; " --&gt; " &amp;#REF!&amp; " --&gt; ",IF($C$4="TE0703_REV03",#REF!&amp; " --&gt; " &amp;#REF!&amp; " --&gt; ",IF($C$4="TE0703_REV04",#REF!&amp; " --&gt; " &amp;#REF!&amp; " --&gt; ",IF($C$4="TE0703_REV05",#REF!&amp; " --&gt; " &amp;#REF!&amp; " --&gt; ",IF($C$4="TE0703_REV06",#REF!&amp; " --&gt; " &amp;#REF!&amp; " --&gt; ",IF($C$4="TE0705_REV01",#REF!&amp; " --&gt; " &amp;#REF!&amp; " --&gt; ",IF($C$4="TE0705_REV02",#REF!&amp; " --&gt; " &amp;#REF!&amp; " --&gt; ",IF($C$4="TE0705_REV03",#REF!&amp; " --&gt; " &amp;#REF!&amp; " --&gt; ",IF($C$4="TE0705_REV04",#REF!&amp; " --&gt; " &amp;#REF!&amp; " --&gt; ",IF($C$4="TE0706_REV01",#REF!&amp; " --&gt; " &amp;#REF!&amp; " --&gt; ",IF($C$4="TE0706_REV02",#REF!&amp; " --&gt; " &amp;#REF!&amp; " --&gt; ",IF($C$4="TE0706_REV03",#REF!&amp; " --&gt; " &amp;#REF!&amp; " --&gt; ",IF($C$4="TEBA0841_REV01",#REF!&amp; " --&gt; " &amp;#REF!&amp; " --&gt; ",IF($C$4="TEBA0841_REV02",#REF!&amp; " --&gt; " &amp;#REF!&amp; " --&gt; ",IF($C$4="TEF1002_REV01",#REF!&amp; " --&gt; " &amp;#REF!&amp; " --&gt; "))))))))))))))))))))),"---")</f>
        <v>---</v>
      </c>
      <c r="G6" s="19" t="str">
        <f>IFERROR(IF(VLOOKUP($D6&amp;"-"&amp;$E6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)))))))))))))))))))),3,0)="--",VLOOKUP($D6&amp;"-"&amp;$E6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)))))))))))))))))))),2,0),VLOOKUP($D6&amp;"-"&amp;$E6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)))))))))))))))))))),3,0)),"---")</f>
        <v>---</v>
      </c>
      <c r="H6" s="19" t="str">
        <f>IFERROR(VLOOKUP(G6,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)))))))))))))))))))),14,0),"---")</f>
        <v>---</v>
      </c>
      <c r="I6" s="19" t="str">
        <f>IFERROR(VLOOKUP($D6&amp;"-"&amp;$E6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,"???")))))))))))))))))))),6,0),"---")</f>
        <v>---</v>
      </c>
      <c r="J6" s="35" t="str">
        <f>IFERROR(VLOOKUP($D6&amp;"-"&amp;$E6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,"???")))))))))))))))))))),8,0),"---")</f>
        <v>---</v>
      </c>
      <c r="K6" s="36" t="str">
        <f>IFERROR(VLOOKUP($D6&amp;"-"&amp;$E6,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)))))))))))))))))))),9,0),"---")</f>
        <v>---</v>
      </c>
      <c r="L6" s="19" t="str">
        <f>IFERROR(VLOOKUP(K6,#REF!,2,0),"---")</f>
        <v>---</v>
      </c>
      <c r="M6" s="19" t="str">
        <f>IFERROR(VLOOKUP(L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5,0),"---")</f>
        <v>---</v>
      </c>
      <c r="N6" s="19" t="str">
        <f>IFERROR(VLOOKUP(L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6,0),"---")</f>
        <v>---</v>
      </c>
      <c r="O6" s="42" t="str">
        <f>IFERROR(VLOOKUP(L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2,0),"---")</f>
        <v>---</v>
      </c>
      <c r="P6" s="19" t="str">
        <f>IFERROR(VLOOKUP(O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2,0),"---")</f>
        <v>---</v>
      </c>
      <c r="Q6" s="19" t="str">
        <f>IFERROR(VLOOKUP(L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3,0),"---")</f>
        <v>---</v>
      </c>
      <c r="R6" s="19" t="str">
        <f>IFERROR(VLOOKUP(O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3,0),"---")</f>
        <v>---</v>
      </c>
      <c r="S6" s="19" t="str">
        <f>IFERROR(SUBSTITUTE(I6,"mm","")+SUBSTITUTE(R6,"mm",""),"---")</f>
        <v>---</v>
      </c>
      <c r="T6" s="44"/>
      <c r="U6" s="44"/>
      <c r="V6" s="44"/>
      <c r="W6" s="10"/>
    </row>
    <row r="7" spans="2:23" ht="15" customHeight="1" x14ac:dyDescent="0.35">
      <c r="B7" s="19">
        <f>B6+1</f>
        <v>2</v>
      </c>
      <c r="C7" s="34">
        <f>IFERROR(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,)))))))))))))))))))),"---")</f>
        <v>0</v>
      </c>
      <c r="D7" s="19">
        <f>IFERROR(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,)))))))))))))))))))),"---")</f>
        <v>0</v>
      </c>
      <c r="E7" s="19">
        <f>IFERROR(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,)))))))))))))))))))),"---")</f>
        <v>0</v>
      </c>
      <c r="F7" s="19" t="str">
        <f>IFERROR(IF(VLOOKUP($D7&amp;"-"&amp;$E7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)))))))))))))))))))),4,0)="--","---",IF($C$4="TE0701_REV03",#REF!&amp; " --&gt; " &amp;#REF!&amp; " --&gt; ",IF($C$4="TE0701_REV04",#REF!&amp; " --&gt; " &amp;#REF!&amp; " --&gt; ",IF($C$4="TE0701_REV05",#REF!&amp; " --&gt; " &amp;#REF!&amp; " --&gt; ",IF($C$4="TE0701_REV06",#REF!&amp; " --&gt; " &amp;#REF!&amp; " --&gt; ",IF($C$4="TE0703_REV01",#REF!&amp; " --&gt; " &amp;#REF!&amp; " --&gt; ",IF($C$4="TE0703_REV02",#REF!&amp; " --&gt; " &amp;#REF!&amp; " --&gt; ",IF($C$4="TE0703_REV03",#REF!&amp; " --&gt; " &amp;#REF!&amp; " --&gt; ",IF($C$4="TE0703_REV04",#REF!&amp; " --&gt; " &amp;#REF!&amp; " --&gt; ",IF($C$4="TE0703_REV05",#REF!&amp; " --&gt; " &amp;#REF!&amp; " --&gt; ",IF($C$4="TE0703_REV06",#REF!&amp; " --&gt; " &amp;#REF!&amp; " --&gt; ",IF($C$4="TE0705_REV01",#REF!&amp; " --&gt; " &amp;#REF!&amp; " --&gt; ",IF($C$4="TE0705_REV02",#REF!&amp; " --&gt; " &amp;#REF!&amp; " --&gt; ",IF($C$4="TE0705_REV03",#REF!&amp; " --&gt; " &amp;#REF!&amp; " --&gt; ",IF($C$4="TE0705_REV04",#REF!&amp; " --&gt; " &amp;#REF!&amp; " --&gt; ",IF($C$4="TE0706_REV01",#REF!&amp; " --&gt; " &amp;#REF!&amp; " --&gt; ",IF($C$4="TE0706_REV02",#REF!&amp; " --&gt; " &amp;#REF!&amp; " --&gt; ",IF($C$4="TE0706_REV03",#REF!&amp; " --&gt; " &amp;#REF!&amp; " --&gt; ",IF($C$4="TEBA0841_REV01",#REF!&amp; " --&gt; " &amp;#REF!&amp; " --&gt; ",IF($C$4="TEBA0841_REV02",#REF!&amp; " --&gt; " &amp;#REF!&amp; " --&gt; ",IF($C$4="TEF1002_REV01",#REF!&amp; " --&gt; " &amp;#REF!&amp; " --&gt; "))))))))))))))))))))),"---")</f>
        <v>---</v>
      </c>
      <c r="G7" s="19" t="str">
        <f>IFERROR(IF(VLOOKUP($D7&amp;"-"&amp;$E7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)))))))))))))))))))),3,0)="--",VLOOKUP($D7&amp;"-"&amp;$E7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)))))))))))))))))))),2,0),VLOOKUP($D7&amp;"-"&amp;$E7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)))))))))))))))))))),3,0)),"---")</f>
        <v>---</v>
      </c>
      <c r="H7" s="19" t="str">
        <f>IFERROR(VLOOKUP(G7,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)))))))))))))))))))),14,0),"---")</f>
        <v>---</v>
      </c>
      <c r="I7" s="19" t="str">
        <f>IFERROR(VLOOKUP($D7&amp;"-"&amp;$E7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,"???")))))))))))))))))))),6,0),"---")</f>
        <v>---</v>
      </c>
      <c r="J7" s="35" t="str">
        <f>IFERROR(VLOOKUP($D7&amp;"-"&amp;$E7,IF($C$4="TE0701_REV03",#REF!,IF($C$4="TE0701_REV04",#REF!,IF($C$4="TE0701_REV05",#REF!,IF($C$4="TE0701_REV06",#REF!,IF($C$4="TE0703_REV01",#REF!,IF($C$4="TE0703_REV02",#REF!,IF($C$4="TE0703_REV03",#REF!,IF($C$4="TE0703_REV04",#REF!,IF($C$4="TE0703_REV05",#REF!,IF($C$4="TE0703_REV06",#REF!,IF($C$4="TE0705_REV01",#REF!,IF($C$4="TE0705_REV02",#REF!,IF($C$4="TE0705_REV03",#REF!,IF($C$4="TE0705_REV04",#REF!,IF($C$4="TE0706_REV01",#REF!,IF($C$4="TE0706_REV02",#REF!,IF($C$4="TE0706_REV03",#REF!,IF($C$4="TEBA0841_REV01",#REF!,IF($C$4="TEBA0841_REV02",#REF!,IF($C$4="TEF1002_REV01",#REF!,"???")))))))))))))))))))),8,0),"---")</f>
        <v>---</v>
      </c>
      <c r="K7" s="36" t="str">
        <f>IFERROR(VLOOKUP($D7&amp;"-"&amp;$E7,IF($C$4="TEF1002_REV01",#REF!,IF($C$4="TEBA0841_REV02",#REF!,IF($C$4="TEBA0841_REV01",#REF!,IF($C$4="TE0706_REV03",#REF!,IF($C$4="TE0706_REV02",#REF!,IF($C$4="TE0706_REV01",#REF!,IF($C$4="TE0705_REV04",#REF!,IF($C$4="TE0705_REV03",#REF!,IF($C$4="TE0705_REV02",#REF!,IF($C$4="TE0705_REV01",#REF!,IF($C$4="TE0703_REV06",#REF!,IF($C$4="TE0703_REV05",#REF!,IF($C$4="TE0703_REV04",#REF!,IF($C$4="TE0703_REV03",#REF!,IF($C$4="TE0703_REV02",#REF!,IF($C$4="TE0703_REV01",#REF!,IF($C$4="TE0701_REV06",#REF!,IF($C$4="TE0701_REV05",#REF!,IF($C$4="TE0701_REV04",#REF!,IF($C$4="TE0701_REV03",#REF!)))))))))))))))))))),9,0),"---")</f>
        <v>---</v>
      </c>
      <c r="L7" s="19" t="str">
        <f>IFERROR(VLOOKUP(K7,#REF!,2,0),"---")</f>
        <v>---</v>
      </c>
      <c r="M7" s="19" t="str">
        <f>IFERROR(VLOOKUP(L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5,0),"---")</f>
        <v>---</v>
      </c>
      <c r="N7" s="19" t="str">
        <f>IFERROR(VLOOKUP(L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6,0),"---")</f>
        <v>---</v>
      </c>
      <c r="O7" s="42" t="str">
        <f>IFERROR(VLOOKUP(L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2,0),"---")</f>
        <v>---</v>
      </c>
      <c r="P7" s="19" t="str">
        <f>IFERROR(VLOOKUP(O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2,0),"---")</f>
        <v>---</v>
      </c>
      <c r="Q7" s="19" t="str">
        <f>IFERROR(VLOOKUP(L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3,0),"---")</f>
        <v>---</v>
      </c>
      <c r="R7" s="19" t="str">
        <f>IFERROR(VLOOKUP(O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3,0),"---")</f>
        <v>---</v>
      </c>
      <c r="S7" s="19" t="str">
        <f>IFERROR(SUBSTITUTE(I7,"mm","")+SUBSTITUTE(R7,"mm",""),"---")</f>
        <v>---</v>
      </c>
      <c r="T7" s="22"/>
      <c r="U7" s="22"/>
      <c r="V7" s="22"/>
      <c r="W7" s="10"/>
    </row>
  </sheetData>
  <autoFilter ref="B5:S7" xr:uid="{00000000-0009-0000-0000-000003000000}"/>
  <mergeCells count="4">
    <mergeCell ref="B2:S3"/>
    <mergeCell ref="K4:L4"/>
    <mergeCell ref="C4:J4"/>
    <mergeCell ref="M4:R4"/>
  </mergeCells>
  <phoneticPr fontId="31" type="noConversion"/>
  <conditionalFormatting sqref="C6:C7">
    <cfRule type="expression" dxfId="115" priority="39">
      <formula>$I6="---"</formula>
    </cfRule>
  </conditionalFormatting>
  <conditionalFormatting sqref="E6:E7">
    <cfRule type="expression" dxfId="114" priority="18">
      <formula>ISODD(E6)</formula>
    </cfRule>
    <cfRule type="expression" dxfId="113" priority="19">
      <formula>ISEVEN(E6)</formula>
    </cfRule>
  </conditionalFormatting>
  <conditionalFormatting sqref="J6:J7 M6:M7">
    <cfRule type="cellIs" dxfId="112" priority="36" operator="notEqual">
      <formula>"---"</formula>
    </cfRule>
  </conditionalFormatting>
  <conditionalFormatting sqref="K1:K4 K6:K1048576">
    <cfRule type="containsText" dxfId="111" priority="22" operator="containsText" text="J1*">
      <formula>NOT(ISERROR(SEARCH("J1*",K1)))</formula>
    </cfRule>
  </conditionalFormatting>
  <conditionalFormatting sqref="L6:L7">
    <cfRule type="containsText" dxfId="107" priority="25" operator="containsText" text="J4*">
      <formula>NOT(ISERROR(SEARCH("J4*",L6)))</formula>
    </cfRule>
    <cfRule type="containsText" dxfId="106" priority="26" operator="containsText" text="J3*">
      <formula>NOT(ISERROR(SEARCH("J3*",L6)))</formula>
    </cfRule>
    <cfRule type="containsText" dxfId="105" priority="27" operator="containsText" text="J2*">
      <formula>NOT(ISERROR(SEARCH("J2*",L6)))</formula>
    </cfRule>
    <cfRule type="containsText" dxfId="104" priority="28" operator="containsText" text="J1*">
      <formula>NOT(ISERROR(SEARCH("J1*",L6)))</formula>
    </cfRule>
  </conditionalFormatting>
  <conditionalFormatting sqref="Q6:Q7">
    <cfRule type="cellIs" dxfId="103" priority="20" operator="equal">
      <formula>"--"</formula>
    </cfRule>
    <cfRule type="cellIs" dxfId="102" priority="21" operator="notEqual">
      <formula>"---"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" operator="containsText" id="{F7C8BE0A-5828-4827-A5BA-B61A5D69C2A9}">
            <xm:f>NOT(ISERROR(SEARCH("J2*",K6)))</xm:f>
            <xm:f>"J2*"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1" operator="containsText" id="{F3ACAF1F-E656-4DC4-82D4-DEC4F53452C2}">
            <xm:f>NOT(ISERROR(SEARCH("J4*",K6)))</xm:f>
            <xm:f>"J4*"</xm:f>
            <x14:dxf>
              <font>
                <color auto="1"/>
              </font>
              <fill>
                <patternFill>
                  <bgColor theme="6" tint="0.79998168889431442"/>
                </patternFill>
              </fill>
            </x14:dxf>
          </x14:cfRule>
          <x14:cfRule type="containsText" priority="42" operator="containsText" id="{6C5A4752-16B6-41DC-AE5A-13AAFB22C89C}">
            <xm:f>NOT(ISERROR(SEARCH("J3*",K6)))</xm:f>
            <xm:f>"J3*"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K6:K7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9"/>
  <dimension ref="A1:V118"/>
  <sheetViews>
    <sheetView zoomScaleNormal="100" workbookViewId="0">
      <pane ySplit="5" topLeftCell="A109" activePane="bottomLeft" state="frozen"/>
      <selection activeCell="C6" sqref="C6:P7"/>
      <selection pane="bottomLeft" activeCell="B4" sqref="B4:K118"/>
    </sheetView>
  </sheetViews>
  <sheetFormatPr defaultColWidth="9.1796875" defaultRowHeight="15" customHeight="1" outlineLevelCol="1" x14ac:dyDescent="0.35"/>
  <cols>
    <col min="1" max="1" width="54.26953125" style="28" customWidth="1"/>
    <col min="2" max="2" width="10.54296875" style="30" bestFit="1" customWidth="1"/>
    <col min="3" max="3" width="15.54296875" style="30" bestFit="1" customWidth="1"/>
    <col min="4" max="4" width="12" style="30" customWidth="1"/>
    <col min="5" max="5" width="9.1796875" style="30" customWidth="1"/>
    <col min="6" max="6" width="24.81640625" style="30" customWidth="1" outlineLevel="1"/>
    <col min="7" max="7" width="21.1796875" style="30" customWidth="1" outlineLevel="1"/>
    <col min="8" max="8" width="15" style="30" customWidth="1" outlineLevel="1"/>
    <col min="9" max="9" width="19" style="30" customWidth="1"/>
    <col min="10" max="10" width="11.26953125" style="30" bestFit="1" customWidth="1"/>
    <col min="11" max="11" width="24.26953125" style="30" bestFit="1" customWidth="1"/>
    <col min="12" max="14" width="10.7265625" style="22" customWidth="1"/>
    <col min="15" max="15" width="9.1796875" style="10"/>
  </cols>
  <sheetData>
    <row r="1" spans="2:22" ht="15" customHeight="1" x14ac:dyDescent="0.35">
      <c r="B1" s="28"/>
      <c r="C1" s="28"/>
      <c r="D1" s="28"/>
      <c r="E1" s="28"/>
      <c r="F1" s="28"/>
      <c r="G1" s="28"/>
      <c r="H1" s="28"/>
      <c r="I1" s="28"/>
      <c r="J1" s="28"/>
      <c r="K1" s="28"/>
      <c r="L1" s="44"/>
      <c r="M1" s="44"/>
      <c r="N1" s="44"/>
      <c r="P1" s="10"/>
      <c r="Q1" s="10"/>
      <c r="R1" s="10"/>
      <c r="S1" s="10"/>
      <c r="T1" s="10"/>
      <c r="U1" s="10"/>
      <c r="V1" s="10"/>
    </row>
    <row r="2" spans="2:22" ht="15" customHeight="1" x14ac:dyDescent="0.35">
      <c r="B2" s="91" t="s">
        <v>43</v>
      </c>
      <c r="C2" s="97"/>
      <c r="D2" s="91"/>
      <c r="E2" s="91"/>
      <c r="F2" s="91"/>
      <c r="G2" s="91"/>
      <c r="H2" s="91"/>
      <c r="I2" s="91"/>
      <c r="J2" s="91"/>
      <c r="K2" s="91"/>
      <c r="L2" s="44"/>
      <c r="M2" s="44"/>
      <c r="N2" s="44"/>
      <c r="P2" s="10"/>
      <c r="Q2" s="10"/>
      <c r="R2" s="10"/>
      <c r="S2" s="10"/>
      <c r="T2" s="10"/>
      <c r="U2" s="10"/>
      <c r="V2" s="10"/>
    </row>
    <row r="3" spans="2:22" ht="15" customHeight="1" x14ac:dyDescent="0.35">
      <c r="B3" s="91"/>
      <c r="C3" s="97"/>
      <c r="D3" s="91"/>
      <c r="E3" s="91"/>
      <c r="F3" s="91"/>
      <c r="G3" s="91"/>
      <c r="H3" s="91"/>
      <c r="I3" s="91"/>
      <c r="J3" s="91"/>
      <c r="K3" s="91"/>
      <c r="L3" s="44"/>
      <c r="M3" s="44"/>
      <c r="N3" s="44"/>
      <c r="P3" s="10"/>
      <c r="Q3" s="10"/>
      <c r="R3" s="10"/>
      <c r="S3" s="10"/>
      <c r="T3" s="10"/>
      <c r="U3" s="10"/>
      <c r="V3" s="10"/>
    </row>
    <row r="4" spans="2:22" ht="15" customHeight="1" x14ac:dyDescent="0.35">
      <c r="B4" s="31"/>
      <c r="C4" s="94" t="str">
        <f>'Overview, Notes &amp; Disclaimer'!J17</f>
        <v>TE0725_REV03</v>
      </c>
      <c r="D4" s="95"/>
      <c r="E4" s="95"/>
      <c r="F4" s="95"/>
      <c r="G4" s="95"/>
      <c r="H4" s="95"/>
      <c r="I4" s="95"/>
      <c r="J4" s="95"/>
      <c r="K4" s="96"/>
      <c r="M4" s="44"/>
      <c r="N4" s="44"/>
      <c r="P4" s="10"/>
      <c r="Q4" s="10"/>
      <c r="R4" s="10"/>
      <c r="S4" s="10"/>
      <c r="T4" s="10"/>
      <c r="U4" s="10"/>
      <c r="V4" s="10"/>
    </row>
    <row r="5" spans="2:22" ht="15" customHeight="1" x14ac:dyDescent="0.35">
      <c r="B5" s="65" t="s">
        <v>9</v>
      </c>
      <c r="C5" s="65" t="s">
        <v>37</v>
      </c>
      <c r="D5" s="65" t="s">
        <v>123</v>
      </c>
      <c r="E5" s="65" t="s">
        <v>122</v>
      </c>
      <c r="F5" s="65" t="s">
        <v>87</v>
      </c>
      <c r="G5" s="65" t="s">
        <v>14</v>
      </c>
      <c r="H5" s="65" t="s">
        <v>39</v>
      </c>
      <c r="I5" s="65" t="s">
        <v>18</v>
      </c>
      <c r="J5" s="65" t="s">
        <v>45</v>
      </c>
      <c r="K5" s="60" t="s">
        <v>106</v>
      </c>
      <c r="T5" s="10"/>
      <c r="U5" s="10"/>
      <c r="V5" s="10"/>
    </row>
    <row r="6" spans="2:22" ht="15" customHeight="1" x14ac:dyDescent="0.35">
      <c r="B6" s="69">
        <v>1</v>
      </c>
      <c r="C6" s="70" t="str">
        <f>IFERROR(IF((COUNTIF(B2B!A2:K2,$C$4)&lt;0),"---",INDEX(B2B!A:K,MATCH('Module Pin Table'!B6,B2B!A:A,0),6)),"---")</f>
        <v>GND</v>
      </c>
      <c r="D6" s="70" t="str">
        <f>IFERROR(IF((COUNTIF(B2B!A2:K2,$C$4)&lt;0),"---",INDEX(B2B!A:K,MATCH('Module Pin Table'!B6,B2B!A:A,0),4)),"---")</f>
        <v>J1</v>
      </c>
      <c r="E6" s="70" t="str">
        <f>IFERROR(IF((COUNTIF(B2B!A2:K2,$C$4)&lt;0),"---",INDEX(B2B!A:K,MATCH('Module Pin Table'!B6,B2B!A:A,0),5)),"---")</f>
        <v>1</v>
      </c>
      <c r="F6" s="70" t="str">
        <f>IFERROR(IF(VLOOKUP($D6&amp;"-"&amp;$E6,IF($C$4="TE0725LP_REV01",RAW_m_TE0725LP_REV01!$AD:$AU,IF($C$4="TE0725_REV01",RAW_m_TE0725_REV01!$AD:$AU,IF($C$4="TE0725_REV02",RAW_m_TE0725_REV02!$AD:$AU,IF($C$4="TE0725_REV03",RAW_m_TE0725_REV03!$AD:$AU)))),6,0)="--","---",IF($C$4="TE0725LP_REV01",RAW_m_TE0725LP_REV01!$AE6&amp; " --&gt; " &amp;RAW_m_TE0725LP_REV01!$AU5&amp; " --&gt; ",IF($C$4="TE0725_REV01",RAW_m_TE0725_REV01!$AE6&amp; " --&gt; " &amp;RAW_m_TE0725_REV01!$AU5&amp; " --&gt; ",IF($C$4="TE0725_REV02",RAW_m_TE0725_REV02!$AE6&amp; " --&gt; " &amp;RAW_m_TE0725_REV02!$AU5&amp; " --&gt; ",IF($C$4="TE0725_REV03",RAW_m_TE0725_REV03!$AE6&amp; " --&gt; " &amp;RAW_m_TE0725_REV03!$AU5&amp; " --&gt; "))))),"---")</f>
        <v>---</v>
      </c>
      <c r="G6" s="70" t="str">
        <f>IFERROR(VLOOKUP(D6&amp;"-"&amp;E6,IF($C$4="TE0725LP_REV01",RAW_m_TE0725LP_REV01!$AD:$AJ,IF($C$4="TE0725_REV01",RAW_m_TE0725_REV01!$AD:$AJ,IF($C$4="TE0725_REV02",RAW_m_TE0725_REV02!$AD:$AJ,IF($C$4="TE0725_REV03",RAW_m_TE0725_REV03!$AD:$AJ)))),7,0),"---")</f>
        <v>GND</v>
      </c>
      <c r="H6" s="70">
        <f>IFERROR(VLOOKUP(G6,IF($C$4="TE0725LP_REV01",RAW_m_TE0725LP_REV01!$AJ:$AK,IF($C$4="TE0725_REV01",RAW_m_TE0725_REV01!$AJ:$AK,IF($C$4="TE0725_REV02",RAW_m_TE0725_REV02!$AJ:$AK,IF($C$4="TE0725_REV03",RAW_m_TE0725_REV03!$AJ:$AK)))),2,0),"---")</f>
        <v>188</v>
      </c>
      <c r="I6" s="70" t="str">
        <f>IFERROR(VLOOKUP(G6,IF($C$4="TE0725LP_REV01",RAW_m_TE0725LP_REV01!$AJ:$AL,IF($C$4="TE0725_REV01",RAW_m_TE0725_REV01!$AJ:$AL,IF($C$4="TE0725_REV02",RAW_m_TE0725_REV02!$AJ:$AL,IF($C$4="TE0725_REV03",RAW_m_TE0725_REV03!$AJ:$AL)))),3,0),"---")</f>
        <v>---</v>
      </c>
      <c r="J6" s="71" t="str">
        <f>IFERROR(VLOOKUP(G6,IF($C$4="TE0725LP_REV01",RAW_m_TE0725LP_REV01!$AE:$AH,IF($C$4="TE0725_REV01",RAW_m_TE0725_REV01!$AE:$AH,IF($C$4="TE0725_REV02",RAW_m_TE0725_REV02!$AE:$AH,IF($C$4="TE0725_REV03",RAW_m_TE0725_REV03!$AE:$AH)))),4,0),"---")</f>
        <v>---</v>
      </c>
      <c r="K6" s="61" t="str">
        <f>IFERROR(VLOOKUP(D6&amp;"-"&amp;E6,IF($C$4="TE0725LP_REV01",RAW_m_TE0725LP_REV01!$AD:$AG,IF($C$4="TE0725_REV01",RAW_m_TE0725_REV01!$AD:$AG,IF($C$4="TE0725_REV02",RAW_m_TE0725_REV02!$AD:$AG,IF($C$4="TE0725_REV03",RAW_m_TE0725_REV03!$AD:$AG)))),4,0),"---")</f>
        <v>---</v>
      </c>
      <c r="T6" s="10"/>
      <c r="U6" s="10"/>
      <c r="V6" s="10"/>
    </row>
    <row r="7" spans="2:22" ht="15" customHeight="1" x14ac:dyDescent="0.35">
      <c r="B7" s="72">
        <v>2</v>
      </c>
      <c r="C7" s="73" t="str">
        <f>IFERROR(IF((COUNTIF(B2B!A3:K3,$C$4)&lt;0),"---",INDEX(B2B!A:K,MATCH('Module Pin Table'!B7,B2B!A:A,0),6)),"---")</f>
        <v>GND</v>
      </c>
      <c r="D7" s="73" t="str">
        <f>IFERROR(IF((COUNTIF(B2B!A3:K3,$C$4)&lt;0),"---",INDEX(B2B!A:K,MATCH('Module Pin Table'!B7,B2B!A:A,0),4)),"---")</f>
        <v>J1</v>
      </c>
      <c r="E7" s="73" t="str">
        <f>IFERROR(IF((COUNTIF(B2B!A3:K3,$C$4)&lt;0),"---",INDEX(B2B!A:K,MATCH('Module Pin Table'!B7,B2B!A:A,0),5)),"---")</f>
        <v>2</v>
      </c>
      <c r="F7" s="73" t="str">
        <f>IFERROR(IF(VLOOKUP($D7&amp;"-"&amp;$E7,IF($C$4="TE0725LP_REV01",RAW_m_TE0725LP_REV01!$AD:$AU,IF($C$4="TE0725_REV01",RAW_m_TE0725_REV01!$AD:$AU,IF($C$4="TE0725_REV02",RAW_m_TE0725_REV02!$AD:$AU,IF($C$4="TE0725_REV03",RAW_m_TE0725_REV03!$AD:$AU)))),6,0)="--","---",IF($C$4="TE0725LP_REV01",RAW_m_TE0725LP_REV01!$AE7&amp; " --&gt; " &amp;RAW_m_TE0725LP_REV01!$AU6&amp; " --&gt; ",IF($C$4="TE0725_REV01",RAW_m_TE0725_REV01!$AE7&amp; " --&gt; " &amp;RAW_m_TE0725_REV01!$AU6&amp; " --&gt; ",IF($C$4="TE0725_REV02",RAW_m_TE0725_REV02!$AE7&amp; " --&gt; " &amp;RAW_m_TE0725_REV02!$AU6&amp; " --&gt; ",IF($C$4="TE0725_REV03",RAW_m_TE0725_REV03!$AE7&amp; " --&gt; " &amp;RAW_m_TE0725_REV03!$AU6&amp; " --&gt; "))))),"---")</f>
        <v>---</v>
      </c>
      <c r="G7" s="73" t="str">
        <f>IFERROR(VLOOKUP(D7&amp;"-"&amp;E7,IF($C$4="TE0725LP_REV01",RAW_m_TE0725LP_REV01!$AD:$AJ,IF($C$4="TE0725_REV01",RAW_m_TE0725_REV01!$AD:$AJ,IF($C$4="TE0725_REV02",RAW_m_TE0725_REV02!$AD:$AJ,IF($C$4="TE0725_REV03",RAW_m_TE0725_REV03!$AD:$AJ)))),7,0),"---")</f>
        <v>GND</v>
      </c>
      <c r="H7" s="73">
        <f>IFERROR(VLOOKUP(G7,IF($C$4="TE0725LP_REV01",RAW_m_TE0725LP_REV01!$AJ:$AK,IF($C$4="TE0725_REV01",RAW_m_TE0725_REV01!$AJ:$AK,IF($C$4="TE0725_REV02",RAW_m_TE0725_REV02!$AJ:$AK,IF($C$4="TE0725_REV03",RAW_m_TE0725_REV03!$AJ:$AK)))),2,0),"---")</f>
        <v>188</v>
      </c>
      <c r="I7" s="73" t="str">
        <f>IFERROR(VLOOKUP(G7,IF($C$4="TE0725LP_REV01",RAW_m_TE0725LP_REV01!$AJ:$AL,IF($C$4="TE0725_REV01",RAW_m_TE0725_REV01!$AJ:$AL,IF($C$4="TE0725_REV02",RAW_m_TE0725_REV02!$AJ:$AL,IF($C$4="TE0725_REV03",RAW_m_TE0725_REV03!$AJ:$AL)))),3,0),"---")</f>
        <v>---</v>
      </c>
      <c r="J7" s="74" t="str">
        <f>IFERROR(VLOOKUP(G7,IF($C$4="TE0725LP_REV01",RAW_m_TE0725LP_REV01!$AE:$AH,IF($C$4="TE0725_REV01",RAW_m_TE0725_REV01!$AE:$AH,IF($C$4="TE0725_REV02",RAW_m_TE0725_REV02!$AE:$AH,IF($C$4="TE0725_REV03",RAW_m_TE0725_REV03!$AE:$AH)))),4,0),"---")</f>
        <v>---</v>
      </c>
      <c r="K7" s="61" t="str">
        <f>IFERROR(VLOOKUP(D7&amp;"-"&amp;E7,IF($C$4="TE0725LP_REV01",RAW_m_TE0725LP_REV01!$AD:$AG,IF($C$4="TE0725_REV01",RAW_m_TE0725_REV01!$AD:$AG,IF($C$4="TE0725_REV02",RAW_m_TE0725_REV02!$AD:$AG,IF($C$4="TE0725_REV03",RAW_m_TE0725_REV03!$AD:$AG)))),4,0),"---")</f>
        <v>---</v>
      </c>
    </row>
    <row r="8" spans="2:22" ht="15" customHeight="1" x14ac:dyDescent="0.35">
      <c r="B8" s="72">
        <v>3</v>
      </c>
      <c r="C8" s="73" t="str">
        <f>IFERROR(IF((COUNTIF(B2B!A4:K4,$C$4)&lt;0),"---",INDEX(B2B!A:K,MATCH('Module Pin Table'!B8,B2B!A:A,0),6)),"---")</f>
        <v>IO</v>
      </c>
      <c r="D8" s="73" t="str">
        <f>IFERROR(IF((COUNTIF(B2B!A4:K4,$C$4)&lt;0),"---",INDEX(B2B!A:K,MATCH('Module Pin Table'!B8,B2B!A:A,0),4)),"---")</f>
        <v>J1</v>
      </c>
      <c r="E8" s="73" t="str">
        <f>IFERROR(IF((COUNTIF(B2B!A4:K4,$C$4)&lt;0),"---",INDEX(B2B!A:K,MATCH('Module Pin Table'!B8,B2B!A:A,0),5)),"---")</f>
        <v>3</v>
      </c>
      <c r="F8" s="73" t="str">
        <f>IFERROR(IF(VLOOKUP($D8&amp;"-"&amp;$E8,IF($C$4="TE0725LP_REV01",RAW_m_TE0725LP_REV01!$AD:$AU,IF($C$4="TE0725_REV01",RAW_m_TE0725_REV01!$AD:$AU,IF($C$4="TE0725_REV02",RAW_m_TE0725_REV02!$AD:$AU,IF($C$4="TE0725_REV03",RAW_m_TE0725_REV03!$AD:$AU)))),6,0)="--","---",IF($C$4="TE0725LP_REV01",RAW_m_TE0725LP_REV01!$AE8&amp; " --&gt; " &amp;RAW_m_TE0725LP_REV01!$AU7&amp; " --&gt; ",IF($C$4="TE0725_REV01",RAW_m_TE0725_REV01!$AE8&amp; " --&gt; " &amp;RAW_m_TE0725_REV01!$AU7&amp; " --&gt; ",IF($C$4="TE0725_REV02",RAW_m_TE0725_REV02!$AE8&amp; " --&gt; " &amp;RAW_m_TE0725_REV02!$AU7&amp; " --&gt; ",IF($C$4="TE0725_REV03",RAW_m_TE0725_REV03!$AE8&amp; " --&gt; " &amp;RAW_m_TE0725_REV03!$AU7&amp; " --&gt; "))))),"---")</f>
        <v>---</v>
      </c>
      <c r="G8" s="73" t="str">
        <f>IFERROR(VLOOKUP(D8&amp;"-"&amp;E8,IF($C$4="TE0725LP_REV01",RAW_m_TE0725LP_REV01!$AD:$AJ,IF($C$4="TE0725_REV01",RAW_m_TE0725_REV01!$AD:$AJ,IF($C$4="TE0725_REV02",RAW_m_TE0725_REV02!$AD:$AJ,IF($C$4="TE0725_REV03",RAW_m_TE0725_REV03!$AD:$AJ)))),7,0),"---")</f>
        <v>B35_L23_N</v>
      </c>
      <c r="H8" s="73">
        <f>IFERROR(VLOOKUP(G8,IF($C$4="TE0725LP_REV01",RAW_m_TE0725LP_REV01!$AJ:$AK,IF($C$4="TE0725_REV01",RAW_m_TE0725_REV01!$AJ:$AK,IF($C$4="TE0725_REV02",RAW_m_TE0725_REV02!$AJ:$AK,IF($C$4="TE0725_REV03",RAW_m_TE0725_REV03!$AJ:$AK)))),2,0),"---")</f>
        <v>2</v>
      </c>
      <c r="I8" s="73" t="str">
        <f>IFERROR(VLOOKUP(G8,IF($C$4="TE0725LP_REV01",RAW_m_TE0725LP_REV01!$AJ:$AL,IF($C$4="TE0725_REV01",RAW_m_TE0725_REV01!$AJ:$AL,IF($C$4="TE0725_REV02",RAW_m_TE0725_REV02!$AJ:$AL,IF($C$4="TE0725_REV03",RAW_m_TE0725_REV03!$AJ:$AL)))),3,0),"---")</f>
        <v>K1</v>
      </c>
      <c r="J8" s="74" t="str">
        <f>IFERROR(VLOOKUP(G8,IF($C$4="TE0725LP_REV01",RAW_m_TE0725LP_REV01!$AE:$AH,IF($C$4="TE0725_REV01",RAW_m_TE0725_REV01!$AE:$AH,IF($C$4="TE0725_REV02",RAW_m_TE0725_REV02!$AE:$AH,IF($C$4="TE0725_REV03",RAW_m_TE0725_REV03!$AE:$AH)))),4,0),"---")</f>
        <v>---</v>
      </c>
      <c r="K8" s="61">
        <f>IFERROR(VLOOKUP(D8&amp;"-"&amp;E8,IF($C$4="TE0725LP_REV01",RAW_m_TE0725LP_REV01!$AD:$AG,IF($C$4="TE0725_REV01",RAW_m_TE0725_REV01!$AD:$AG,IF($C$4="TE0725_REV02",RAW_m_TE0725_REV02!$AD:$AG,IF($C$4="TE0725_REV03",RAW_m_TE0725_REV03!$AD:$AG)))),4,0),"---")</f>
        <v>35.732700000000001</v>
      </c>
    </row>
    <row r="9" spans="2:22" ht="15" customHeight="1" x14ac:dyDescent="0.35">
      <c r="B9" s="72">
        <v>4</v>
      </c>
      <c r="C9" s="73" t="str">
        <f>IFERROR(IF((COUNTIF(B2B!A5:K5,$C$4)&lt;0),"---",INDEX(B2B!A:K,MATCH('Module Pin Table'!B9,B2B!A:A,0),6)),"---")</f>
        <v>IO</v>
      </c>
      <c r="D9" s="73" t="str">
        <f>IFERROR(IF((COUNTIF(B2B!A5:K5,$C$4)&lt;0),"---",INDEX(B2B!A:K,MATCH('Module Pin Table'!B9,B2B!A:A,0),4)),"---")</f>
        <v>J1</v>
      </c>
      <c r="E9" s="73" t="str">
        <f>IFERROR(IF((COUNTIF(B2B!A5:K5,$C$4)&lt;0),"---",INDEX(B2B!A:K,MATCH('Module Pin Table'!B9,B2B!A:A,0),5)),"---")</f>
        <v>4</v>
      </c>
      <c r="F9" s="73" t="str">
        <f>IFERROR(IF(VLOOKUP($D9&amp;"-"&amp;$E9,IF($C$4="TE0725LP_REV01",RAW_m_TE0725LP_REV01!$AD:$AU,IF($C$4="TE0725_REV01",RAW_m_TE0725_REV01!$AD:$AU,IF($C$4="TE0725_REV02",RAW_m_TE0725_REV02!$AD:$AU,IF($C$4="TE0725_REV03",RAW_m_TE0725_REV03!$AD:$AU)))),6,0)="--","---",IF($C$4="TE0725LP_REV01",RAW_m_TE0725LP_REV01!$AE9&amp; " --&gt; " &amp;RAW_m_TE0725LP_REV01!$AU8&amp; " --&gt; ",IF($C$4="TE0725_REV01",RAW_m_TE0725_REV01!$AE9&amp; " --&gt; " &amp;RAW_m_TE0725_REV01!$AU8&amp; " --&gt; ",IF($C$4="TE0725_REV02",RAW_m_TE0725_REV02!$AE9&amp; " --&gt; " &amp;RAW_m_TE0725_REV02!$AU8&amp; " --&gt; ",IF($C$4="TE0725_REV03",RAW_m_TE0725_REV03!$AE9&amp; " --&gt; " &amp;RAW_m_TE0725_REV03!$AU8&amp; " --&gt; "))))),"---")</f>
        <v>---</v>
      </c>
      <c r="G9" s="73" t="str">
        <f>IFERROR(VLOOKUP(D9&amp;"-"&amp;E9,IF($C$4="TE0725LP_REV01",RAW_m_TE0725LP_REV01!$AD:$AJ,IF($C$4="TE0725_REV01",RAW_m_TE0725_REV01!$AD:$AJ,IF($C$4="TE0725_REV02",RAW_m_TE0725_REV02!$AD:$AJ,IF($C$4="TE0725_REV03",RAW_m_TE0725_REV03!$AD:$AJ)))),7,0),"---")</f>
        <v>B35_L23_P</v>
      </c>
      <c r="H9" s="73">
        <f>IFERROR(VLOOKUP(G9,IF($C$4="TE0725LP_REV01",RAW_m_TE0725LP_REV01!$AJ:$AK,IF($C$4="TE0725_REV01",RAW_m_TE0725_REV01!$AJ:$AK,IF($C$4="TE0725_REV02",RAW_m_TE0725_REV02!$AJ:$AK,IF($C$4="TE0725_REV03",RAW_m_TE0725_REV03!$AJ:$AK)))),2,0),"---")</f>
        <v>2</v>
      </c>
      <c r="I9" s="73" t="str">
        <f>IFERROR(VLOOKUP(G9,IF($C$4="TE0725LP_REV01",RAW_m_TE0725LP_REV01!$AJ:$AL,IF($C$4="TE0725_REV01",RAW_m_TE0725_REV01!$AJ:$AL,IF($C$4="TE0725_REV02",RAW_m_TE0725_REV02!$AJ:$AL,IF($C$4="TE0725_REV03",RAW_m_TE0725_REV03!$AJ:$AL)))),3,0),"---")</f>
        <v>K2</v>
      </c>
      <c r="J9" s="74" t="str">
        <f>IFERROR(VLOOKUP(G9,IF($C$4="TE0725LP_REV01",RAW_m_TE0725LP_REV01!$AE:$AH,IF($C$4="TE0725_REV01",RAW_m_TE0725_REV01!$AE:$AH,IF($C$4="TE0725_REV02",RAW_m_TE0725_REV02!$AE:$AH,IF($C$4="TE0725_REV03",RAW_m_TE0725_REV03!$AE:$AH)))),4,0),"---")</f>
        <v>---</v>
      </c>
      <c r="K9" s="61">
        <f>IFERROR(VLOOKUP(D9&amp;"-"&amp;E9,IF($C$4="TE0725LP_REV01",RAW_m_TE0725LP_REV01!$AD:$AG,IF($C$4="TE0725_REV01",RAW_m_TE0725_REV01!$AD:$AG,IF($C$4="TE0725_REV02",RAW_m_TE0725_REV02!$AD:$AG,IF($C$4="TE0725_REV03",RAW_m_TE0725_REV03!$AD:$AG)))),4,0),"---")</f>
        <v>36.632100000000001</v>
      </c>
    </row>
    <row r="10" spans="2:22" ht="15" customHeight="1" x14ac:dyDescent="0.35">
      <c r="B10" s="72">
        <v>5</v>
      </c>
      <c r="C10" s="73" t="str">
        <f>IFERROR(IF((COUNTIF(B2B!A6:K6,$C$4)&lt;0),"---",INDEX(B2B!A:K,MATCH('Module Pin Table'!B10,B2B!A:A,0),6)),"---")</f>
        <v>VCC</v>
      </c>
      <c r="D10" s="73" t="str">
        <f>IFERROR(IF((COUNTIF(B2B!A6:K6,$C$4)&lt;0),"---",INDEX(B2B!A:K,MATCH('Module Pin Table'!B10,B2B!A:A,0),4)),"---")</f>
        <v>J1</v>
      </c>
      <c r="E10" s="73" t="str">
        <f>IFERROR(IF((COUNTIF(B2B!A6:K6,$C$4)&lt;0),"---",INDEX(B2B!A:K,MATCH('Module Pin Table'!B10,B2B!A:A,0),5)),"---")</f>
        <v>5</v>
      </c>
      <c r="F10" s="73" t="str">
        <f>IFERROR(IF(VLOOKUP($D10&amp;"-"&amp;$E10,IF($C$4="TE0725LP_REV01",RAW_m_TE0725LP_REV01!$AD:$AU,IF($C$4="TE0725_REV01",RAW_m_TE0725_REV01!$AD:$AU,IF($C$4="TE0725_REV02",RAW_m_TE0725_REV02!$AD:$AU,IF($C$4="TE0725_REV03",RAW_m_TE0725_REV03!$AD:$AU)))),6,0)="--","---",IF($C$4="TE0725LP_REV01",RAW_m_TE0725LP_REV01!$AE10&amp; " --&gt; " &amp;RAW_m_TE0725LP_REV01!$AU9&amp; " --&gt; ",IF($C$4="TE0725_REV01",RAW_m_TE0725_REV01!$AE10&amp; " --&gt; " &amp;RAW_m_TE0725_REV01!$AU9&amp; " --&gt; ",IF($C$4="TE0725_REV02",RAW_m_TE0725_REV02!$AE10&amp; " --&gt; " &amp;RAW_m_TE0725_REV02!$AU9&amp; " --&gt; ",IF($C$4="TE0725_REV03",RAW_m_TE0725_REV03!$AE10&amp; " --&gt; " &amp;RAW_m_TE0725_REV03!$AU9&amp; " --&gt; "))))),"---")</f>
        <v>---</v>
      </c>
      <c r="G10" s="73" t="str">
        <f>IFERROR(VLOOKUP(D10&amp;"-"&amp;E10,IF($C$4="TE0725LP_REV01",RAW_m_TE0725LP_REV01!$AD:$AJ,IF($C$4="TE0725_REV01",RAW_m_TE0725_REV01!$AD:$AJ,IF($C$4="TE0725_REV02",RAW_m_TE0725_REV02!$AD:$AJ,IF($C$4="TE0725_REV03",RAW_m_TE0725_REV03!$AD:$AJ)))),7,0),"---")</f>
        <v>3.3V</v>
      </c>
      <c r="H10" s="73">
        <f>IFERROR(VLOOKUP(G10,IF($C$4="TE0725LP_REV01",RAW_m_TE0725LP_REV01!$AJ:$AK,IF($C$4="TE0725_REV01",RAW_m_TE0725_REV01!$AJ:$AK,IF($C$4="TE0725_REV02",RAW_m_TE0725_REV02!$AJ:$AK,IF($C$4="TE0725_REV03",RAW_m_TE0725_REV03!$AJ:$AK)))),2,0),"---")</f>
        <v>57</v>
      </c>
      <c r="I10" s="73" t="str">
        <f>IFERROR(VLOOKUP(G10,IF($C$4="TE0725LP_REV01",RAW_m_TE0725LP_REV01!$AJ:$AL,IF($C$4="TE0725_REV01",RAW_m_TE0725_REV01!$AJ:$AL,IF($C$4="TE0725_REV02",RAW_m_TE0725_REV02!$AJ:$AL,IF($C$4="TE0725_REV03",RAW_m_TE0725_REV03!$AJ:$AL)))),3,0),"---")</f>
        <v>---</v>
      </c>
      <c r="J10" s="74" t="str">
        <f>IFERROR(VLOOKUP(G10,IF($C$4="TE0725LP_REV01",RAW_m_TE0725LP_REV01!$AE:$AH,IF($C$4="TE0725_REV01",RAW_m_TE0725_REV01!$AE:$AH,IF($C$4="TE0725_REV02",RAW_m_TE0725_REV02!$AE:$AH,IF($C$4="TE0725_REV03",RAW_m_TE0725_REV03!$AE:$AH)))),4,0),"---")</f>
        <v>---</v>
      </c>
      <c r="K10" s="61" t="str">
        <f>IFERROR(VLOOKUP(D10&amp;"-"&amp;E10,IF($C$4="TE0725LP_REV01",RAW_m_TE0725LP_REV01!$AD:$AG,IF($C$4="TE0725_REV01",RAW_m_TE0725_REV01!$AD:$AG,IF($C$4="TE0725_REV02",RAW_m_TE0725_REV02!$AD:$AG,IF($C$4="TE0725_REV03",RAW_m_TE0725_REV03!$AD:$AG)))),4,0),"---")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" spans="2:22" ht="15" customHeight="1" x14ac:dyDescent="0.35">
      <c r="B11" s="72">
        <v>6</v>
      </c>
      <c r="C11" s="73" t="str">
        <f>IFERROR(IF((COUNTIF(B2B!A7:K7,$C$4)&lt;0),"---",INDEX(B2B!A:K,MATCH('Module Pin Table'!B11,B2B!A:A,0),6)),"---")</f>
        <v>VCC</v>
      </c>
      <c r="D11" s="73" t="str">
        <f>IFERROR(IF((COUNTIF(B2B!A7:K7,$C$4)&lt;0),"---",INDEX(B2B!A:K,MATCH('Module Pin Table'!B11,B2B!A:A,0),4)),"---")</f>
        <v>J1</v>
      </c>
      <c r="E11" s="73" t="str">
        <f>IFERROR(IF((COUNTIF(B2B!A7:K7,$C$4)&lt;0),"---",INDEX(B2B!A:K,MATCH('Module Pin Table'!B11,B2B!A:A,0),5)),"---")</f>
        <v>6</v>
      </c>
      <c r="F11" s="73" t="str">
        <f>IFERROR(IF(VLOOKUP($D11&amp;"-"&amp;$E11,IF($C$4="TE0725LP_REV01",RAW_m_TE0725LP_REV01!$AD:$AU,IF($C$4="TE0725_REV01",RAW_m_TE0725_REV01!$AD:$AU,IF($C$4="TE0725_REV02",RAW_m_TE0725_REV02!$AD:$AU,IF($C$4="TE0725_REV03",RAW_m_TE0725_REV03!$AD:$AU)))),6,0)="--","---",IF($C$4="TE0725LP_REV01",RAW_m_TE0725LP_REV01!$AE11&amp; " --&gt; " &amp;RAW_m_TE0725LP_REV01!$AU10&amp; " --&gt; ",IF($C$4="TE0725_REV01",RAW_m_TE0725_REV01!$AE11&amp; " --&gt; " &amp;RAW_m_TE0725_REV01!$AU10&amp; " --&gt; ",IF($C$4="TE0725_REV02",RAW_m_TE0725_REV02!$AE11&amp; " --&gt; " &amp;RAW_m_TE0725_REV02!$AU10&amp; " --&gt; ",IF($C$4="TE0725_REV03",RAW_m_TE0725_REV03!$AE11&amp; " --&gt; " &amp;RAW_m_TE0725_REV03!$AU10&amp; " --&gt; "))))),"---")</f>
        <v>---</v>
      </c>
      <c r="G11" s="73" t="str">
        <f>IFERROR(VLOOKUP(D11&amp;"-"&amp;E11,IF($C$4="TE0725LP_REV01",RAW_m_TE0725LP_REV01!$AD:$AJ,IF($C$4="TE0725_REV01",RAW_m_TE0725_REV01!$AD:$AJ,IF($C$4="TE0725_REV02",RAW_m_TE0725_REV02!$AD:$AJ,IF($C$4="TE0725_REV03",RAW_m_TE0725_REV03!$AD:$AJ)))),7,0),"---")</f>
        <v>VCCIO35</v>
      </c>
      <c r="H11" s="73">
        <f>IFERROR(VLOOKUP(G11,IF($C$4="TE0725LP_REV01",RAW_m_TE0725LP_REV01!$AJ:$AK,IF($C$4="TE0725_REV01",RAW_m_TE0725_REV01!$AJ:$AK,IF($C$4="TE0725_REV02",RAW_m_TE0725_REV02!$AJ:$AK,IF($C$4="TE0725_REV03",RAW_m_TE0725_REV03!$AJ:$AK)))),2,0),"---")</f>
        <v>16</v>
      </c>
      <c r="I11" s="73" t="str">
        <f>IFERROR(VLOOKUP(G11,IF($C$4="TE0725LP_REV01",RAW_m_TE0725LP_REV01!$AJ:$AL,IF($C$4="TE0725_REV01",RAW_m_TE0725_REV01!$AJ:$AL,IF($C$4="TE0725_REV02",RAW_m_TE0725_REV02!$AJ:$AL,IF($C$4="TE0725_REV03",RAW_m_TE0725_REV03!$AJ:$AL)))),3,0),"---")</f>
        <v>---</v>
      </c>
      <c r="J11" s="74" t="str">
        <f>IFERROR(VLOOKUP(G11,IF($C$4="TE0725LP_REV01",RAW_m_TE0725LP_REV01!$AE:$AH,IF($C$4="TE0725_REV01",RAW_m_TE0725_REV01!$AE:$AH,IF($C$4="TE0725_REV02",RAW_m_TE0725_REV02!$AE:$AH,IF($C$4="TE0725_REV03",RAW_m_TE0725_REV03!$AE:$AH)))),4,0),"---")</f>
        <v>---</v>
      </c>
      <c r="K11" s="61" t="str">
        <f>IFERROR(VLOOKUP(D11&amp;"-"&amp;E11,IF($C$4="TE0725LP_REV01",RAW_m_TE0725LP_REV01!$AD:$AG,IF($C$4="TE0725_REV01",RAW_m_TE0725_REV01!$AD:$AG,IF($C$4="TE0725_REV02",RAW_m_TE0725_REV02!$AD:$AG,IF($C$4="TE0725_REV03",RAW_m_TE0725_REV03!$AD:$AG)))),4,0),"---")</f>
        <v>---</v>
      </c>
    </row>
    <row r="12" spans="2:22" ht="15" customHeight="1" x14ac:dyDescent="0.35">
      <c r="B12" s="72">
        <v>7</v>
      </c>
      <c r="C12" s="73" t="str">
        <f>IFERROR(IF((COUNTIF(B2B!A8:K8,$C$4)&lt;0),"---",INDEX(B2B!A:K,MATCH('Module Pin Table'!B12,B2B!A:A,0),6)),"---")</f>
        <v>IO</v>
      </c>
      <c r="D12" s="73" t="str">
        <f>IFERROR(IF((COUNTIF(B2B!A8:K8,$C$4)&lt;0),"---",INDEX(B2B!A:K,MATCH('Module Pin Table'!B12,B2B!A:A,0),4)),"---")</f>
        <v>J1</v>
      </c>
      <c r="E12" s="73" t="str">
        <f>IFERROR(IF((COUNTIF(B2B!A8:K8,$C$4)&lt;0),"---",INDEX(B2B!A:K,MATCH('Module Pin Table'!B12,B2B!A:A,0),5)),"---")</f>
        <v>7</v>
      </c>
      <c r="F12" s="73" t="str">
        <f>IFERROR(IF(VLOOKUP($D12&amp;"-"&amp;$E12,IF($C$4="TE0725LP_REV01",RAW_m_TE0725LP_REV01!$AD:$AU,IF($C$4="TE0725_REV01",RAW_m_TE0725_REV01!$AD:$AU,IF($C$4="TE0725_REV02",RAW_m_TE0725_REV02!$AD:$AU,IF($C$4="TE0725_REV03",RAW_m_TE0725_REV03!$AD:$AU)))),6,0)="--","---",IF($C$4="TE0725LP_REV01",RAW_m_TE0725LP_REV01!$AE12&amp; " --&gt; " &amp;RAW_m_TE0725LP_REV01!$AU11&amp; " --&gt; ",IF($C$4="TE0725_REV01",RAW_m_TE0725_REV01!$AE12&amp; " --&gt; " &amp;RAW_m_TE0725_REV01!$AU11&amp; " --&gt; ",IF($C$4="TE0725_REV02",RAW_m_TE0725_REV02!$AE12&amp; " --&gt; " &amp;RAW_m_TE0725_REV02!$AU11&amp; " --&gt; ",IF($C$4="TE0725_REV03",RAW_m_TE0725_REV03!$AE12&amp; " --&gt; " &amp;RAW_m_TE0725_REV03!$AU11&amp; " --&gt; "))))),"---")</f>
        <v>---</v>
      </c>
      <c r="G12" s="73" t="str">
        <f>IFERROR(VLOOKUP(D12&amp;"-"&amp;E12,IF($C$4="TE0725LP_REV01",RAW_m_TE0725LP_REV01!$AD:$AJ,IF($C$4="TE0725_REV01",RAW_m_TE0725_REV01!$AD:$AJ,IF($C$4="TE0725_REV02",RAW_m_TE0725_REV02!$AD:$AJ,IF($C$4="TE0725_REV03",RAW_m_TE0725_REV03!$AD:$AJ)))),7,0),"---")</f>
        <v>B35_L15_N</v>
      </c>
      <c r="H12" s="73">
        <f>IFERROR(VLOOKUP(G12,IF($C$4="TE0725LP_REV01",RAW_m_TE0725LP_REV01!$AJ:$AK,IF($C$4="TE0725_REV01",RAW_m_TE0725_REV01!$AJ:$AK,IF($C$4="TE0725_REV02",RAW_m_TE0725_REV02!$AJ:$AK,IF($C$4="TE0725_REV03",RAW_m_TE0725_REV03!$AJ:$AK)))),2,0),"---")</f>
        <v>2</v>
      </c>
      <c r="I12" s="73" t="str">
        <f>IFERROR(VLOOKUP(G12,IF($C$4="TE0725LP_REV01",RAW_m_TE0725LP_REV01!$AJ:$AL,IF($C$4="TE0725_REV01",RAW_m_TE0725_REV01!$AJ:$AL,IF($C$4="TE0725_REV02",RAW_m_TE0725_REV02!$AJ:$AL,IF($C$4="TE0725_REV03",RAW_m_TE0725_REV03!$AJ:$AL)))),3,0),"---")</f>
        <v>G2</v>
      </c>
      <c r="J12" s="74" t="str">
        <f>IFERROR(VLOOKUP(G12,IF($C$4="TE0725LP_REV01",RAW_m_TE0725LP_REV01!$AE:$AH,IF($C$4="TE0725_REV01",RAW_m_TE0725_REV01!$AE:$AH,IF($C$4="TE0725_REV02",RAW_m_TE0725_REV02!$AE:$AH,IF($C$4="TE0725_REV03",RAW_m_TE0725_REV03!$AE:$AH)))),4,0),"---")</f>
        <v>---</v>
      </c>
      <c r="K12" s="61">
        <f>IFERROR(VLOOKUP(D12&amp;"-"&amp;E12,IF($C$4="TE0725LP_REV01",RAW_m_TE0725LP_REV01!$AD:$AG,IF($C$4="TE0725_REV01",RAW_m_TE0725_REV01!$AD:$AG,IF($C$4="TE0725_REV02",RAW_m_TE0725_REV02!$AD:$AG,IF($C$4="TE0725_REV03",RAW_m_TE0725_REV03!$AD:$AG)))),4,0),"---")</f>
        <v>33.2423</v>
      </c>
    </row>
    <row r="13" spans="2:22" ht="15" customHeight="1" x14ac:dyDescent="0.35">
      <c r="B13" s="72">
        <v>8</v>
      </c>
      <c r="C13" s="73" t="str">
        <f>IFERROR(IF((COUNTIF(B2B!A9:K9,$C$4)&lt;0),"---",INDEX(B2B!A:K,MATCH('Module Pin Table'!B13,B2B!A:A,0),6)),"---")</f>
        <v>IO</v>
      </c>
      <c r="D13" s="73" t="str">
        <f>IFERROR(IF((COUNTIF(B2B!A9:K9,$C$4)&lt;0),"---",INDEX(B2B!A:K,MATCH('Module Pin Table'!B13,B2B!A:A,0),4)),"---")</f>
        <v>J1</v>
      </c>
      <c r="E13" s="73" t="str">
        <f>IFERROR(IF((COUNTIF(B2B!A9:K9,$C$4)&lt;0),"---",INDEX(B2B!A:K,MATCH('Module Pin Table'!B13,B2B!A:A,0),5)),"---")</f>
        <v>8</v>
      </c>
      <c r="F13" s="73" t="str">
        <f>IFERROR(IF(VLOOKUP($D13&amp;"-"&amp;$E13,IF($C$4="TE0725LP_REV01",RAW_m_TE0725LP_REV01!$AD:$AU,IF($C$4="TE0725_REV01",RAW_m_TE0725_REV01!$AD:$AU,IF($C$4="TE0725_REV02",RAW_m_TE0725_REV02!$AD:$AU,IF($C$4="TE0725_REV03",RAW_m_TE0725_REV03!$AD:$AU)))),6,0)="--","---",IF($C$4="TE0725LP_REV01",RAW_m_TE0725LP_REV01!$AE13&amp; " --&gt; " &amp;RAW_m_TE0725LP_REV01!$AU12&amp; " --&gt; ",IF($C$4="TE0725_REV01",RAW_m_TE0725_REV01!$AE13&amp; " --&gt; " &amp;RAW_m_TE0725_REV01!$AU12&amp; " --&gt; ",IF($C$4="TE0725_REV02",RAW_m_TE0725_REV02!$AE13&amp; " --&gt; " &amp;RAW_m_TE0725_REV02!$AU12&amp; " --&gt; ",IF($C$4="TE0725_REV03",RAW_m_TE0725_REV03!$AE13&amp; " --&gt; " &amp;RAW_m_TE0725_REV03!$AU12&amp; " --&gt; "))))),"---")</f>
        <v>---</v>
      </c>
      <c r="G13" s="73" t="str">
        <f>IFERROR(VLOOKUP(D13&amp;"-"&amp;E13,IF($C$4="TE0725LP_REV01",RAW_m_TE0725LP_REV01!$AD:$AJ,IF($C$4="TE0725_REV01",RAW_m_TE0725_REV01!$AD:$AJ,IF($C$4="TE0725_REV02",RAW_m_TE0725_REV02!$AD:$AJ,IF($C$4="TE0725_REV03",RAW_m_TE0725_REV03!$AD:$AJ)))),7,0),"---")</f>
        <v>B35_L15_P</v>
      </c>
      <c r="H13" s="73">
        <f>IFERROR(VLOOKUP(G13,IF($C$4="TE0725LP_REV01",RAW_m_TE0725LP_REV01!$AJ:$AK,IF($C$4="TE0725_REV01",RAW_m_TE0725_REV01!$AJ:$AK,IF($C$4="TE0725_REV02",RAW_m_TE0725_REV02!$AJ:$AK,IF($C$4="TE0725_REV03",RAW_m_TE0725_REV03!$AJ:$AK)))),2,0),"---")</f>
        <v>2</v>
      </c>
      <c r="I13" s="73" t="str">
        <f>IFERROR(VLOOKUP(G13,IF($C$4="TE0725LP_REV01",RAW_m_TE0725LP_REV01!$AJ:$AL,IF($C$4="TE0725_REV01",RAW_m_TE0725_REV01!$AJ:$AL,IF($C$4="TE0725_REV02",RAW_m_TE0725_REV02!$AJ:$AL,IF($C$4="TE0725_REV03",RAW_m_TE0725_REV03!$AJ:$AL)))),3,0),"---")</f>
        <v>H2</v>
      </c>
      <c r="J13" s="74" t="str">
        <f>IFERROR(VLOOKUP(G13,IF($C$4="TE0725LP_REV01",RAW_m_TE0725LP_REV01!$AE:$AH,IF($C$4="TE0725_REV01",RAW_m_TE0725_REV01!$AE:$AH,IF($C$4="TE0725_REV02",RAW_m_TE0725_REV02!$AE:$AH,IF($C$4="TE0725_REV03",RAW_m_TE0725_REV03!$AE:$AH)))),4,0),"---")</f>
        <v>---</v>
      </c>
      <c r="K13" s="61">
        <f>IFERROR(VLOOKUP(D13&amp;"-"&amp;E13,IF($C$4="TE0725LP_REV01",RAW_m_TE0725LP_REV01!$AD:$AG,IF($C$4="TE0725_REV01",RAW_m_TE0725_REV01!$AD:$AG,IF($C$4="TE0725_REV02",RAW_m_TE0725_REV02!$AD:$AG,IF($C$4="TE0725_REV03",RAW_m_TE0725_REV03!$AD:$AG)))),4,0),"---")</f>
        <v>33.2423</v>
      </c>
    </row>
    <row r="14" spans="2:22" ht="15" customHeight="1" x14ac:dyDescent="0.35">
      <c r="B14" s="72">
        <v>9</v>
      </c>
      <c r="C14" s="73" t="str">
        <f>IFERROR(IF((COUNTIF(B2B!A10:K10,$C$4)&lt;0),"---",INDEX(B2B!A:K,MATCH('Module Pin Table'!B14,B2B!A:A,0),6)),"---")</f>
        <v>IO</v>
      </c>
      <c r="D14" s="73" t="str">
        <f>IFERROR(IF((COUNTIF(B2B!A10:K10,$C$4)&lt;0),"---",INDEX(B2B!A:K,MATCH('Module Pin Table'!B14,B2B!A:A,0),4)),"---")</f>
        <v>J1</v>
      </c>
      <c r="E14" s="73" t="str">
        <f>IFERROR(IF((COUNTIF(B2B!A10:K10,$C$4)&lt;0),"---",INDEX(B2B!A:K,MATCH('Module Pin Table'!B14,B2B!A:A,0),5)),"---")</f>
        <v>9</v>
      </c>
      <c r="F14" s="73" t="str">
        <f>IFERROR(IF(VLOOKUP($D14&amp;"-"&amp;$E14,IF($C$4="TE0725LP_REV01",RAW_m_TE0725LP_REV01!$AD:$AU,IF($C$4="TE0725_REV01",RAW_m_TE0725_REV01!$AD:$AU,IF($C$4="TE0725_REV02",RAW_m_TE0725_REV02!$AD:$AU,IF($C$4="TE0725_REV03",RAW_m_TE0725_REV03!$AD:$AU)))),6,0)="--","---",IF($C$4="TE0725LP_REV01",RAW_m_TE0725LP_REV01!$AE14&amp; " --&gt; " &amp;RAW_m_TE0725LP_REV01!$AU13&amp; " --&gt; ",IF($C$4="TE0725_REV01",RAW_m_TE0725_REV01!$AE14&amp; " --&gt; " &amp;RAW_m_TE0725_REV01!$AU13&amp; " --&gt; ",IF($C$4="TE0725_REV02",RAW_m_TE0725_REV02!$AE14&amp; " --&gt; " &amp;RAW_m_TE0725_REV02!$AU13&amp; " --&gt; ",IF($C$4="TE0725_REV03",RAW_m_TE0725_REV03!$AE14&amp; " --&gt; " &amp;RAW_m_TE0725_REV03!$AU13&amp; " --&gt; "))))),"---")</f>
        <v>---</v>
      </c>
      <c r="G14" s="73" t="str">
        <f>IFERROR(VLOOKUP(D14&amp;"-"&amp;E14,IF($C$4="TE0725LP_REV01",RAW_m_TE0725LP_REV01!$AD:$AJ,IF($C$4="TE0725_REV01",RAW_m_TE0725_REV01!$AD:$AJ,IF($C$4="TE0725_REV02",RAW_m_TE0725_REV02!$AD:$AJ,IF($C$4="TE0725_REV03",RAW_m_TE0725_REV03!$AD:$AJ)))),7,0),"---")</f>
        <v>B35_L13_N</v>
      </c>
      <c r="H14" s="73">
        <f>IFERROR(VLOOKUP(G14,IF($C$4="TE0725LP_REV01",RAW_m_TE0725LP_REV01!$AJ:$AK,IF($C$4="TE0725_REV01",RAW_m_TE0725_REV01!$AJ:$AK,IF($C$4="TE0725_REV02",RAW_m_TE0725_REV02!$AJ:$AK,IF($C$4="TE0725_REV03",RAW_m_TE0725_REV03!$AJ:$AK)))),2,0),"---")</f>
        <v>2</v>
      </c>
      <c r="I14" s="73" t="str">
        <f>IFERROR(VLOOKUP(G14,IF($C$4="TE0725LP_REV01",RAW_m_TE0725LP_REV01!$AJ:$AL,IF($C$4="TE0725_REV01",RAW_m_TE0725_REV01!$AJ:$AL,IF($C$4="TE0725_REV02",RAW_m_TE0725_REV02!$AJ:$AL,IF($C$4="TE0725_REV03",RAW_m_TE0725_REV03!$AJ:$AL)))),3,0),"---")</f>
        <v>F3</v>
      </c>
      <c r="J14" s="74" t="str">
        <f>IFERROR(VLOOKUP(G14,IF($C$4="TE0725LP_REV01",RAW_m_TE0725LP_REV01!$AE:$AH,IF($C$4="TE0725_REV01",RAW_m_TE0725_REV01!$AE:$AH,IF($C$4="TE0725_REV02",RAW_m_TE0725_REV02!$AE:$AH,IF($C$4="TE0725_REV03",RAW_m_TE0725_REV03!$AE:$AH)))),4,0),"---")</f>
        <v>---</v>
      </c>
      <c r="K14" s="61">
        <f>IFERROR(VLOOKUP(D14&amp;"-"&amp;E14,IF($C$4="TE0725LP_REV01",RAW_m_TE0725LP_REV01!$AD:$AG,IF($C$4="TE0725_REV01",RAW_m_TE0725_REV01!$AD:$AG,IF($C$4="TE0725_REV02",RAW_m_TE0725_REV02!$AD:$AG,IF($C$4="TE0725_REV03",RAW_m_TE0725_REV03!$AD:$AG)))),4,0),"---")</f>
        <v>31.786200000000001</v>
      </c>
    </row>
    <row r="15" spans="2:22" ht="15" customHeight="1" x14ac:dyDescent="0.35">
      <c r="B15" s="72">
        <v>10</v>
      </c>
      <c r="C15" s="73" t="str">
        <f>IFERROR(IF((COUNTIF(B2B!A11:K11,$C$4)&lt;0),"---",INDEX(B2B!A:K,MATCH('Module Pin Table'!B15,B2B!A:A,0),6)),"---")</f>
        <v>IO</v>
      </c>
      <c r="D15" s="73" t="str">
        <f>IFERROR(IF((COUNTIF(B2B!A11:K11,$C$4)&lt;0),"---",INDEX(B2B!A:K,MATCH('Module Pin Table'!B15,B2B!A:A,0),4)),"---")</f>
        <v>J1</v>
      </c>
      <c r="E15" s="73" t="str">
        <f>IFERROR(IF((COUNTIF(B2B!A11:K11,$C$4)&lt;0),"---",INDEX(B2B!A:K,MATCH('Module Pin Table'!B15,B2B!A:A,0),5)),"---")</f>
        <v>10</v>
      </c>
      <c r="F15" s="73" t="str">
        <f>IFERROR(IF(VLOOKUP($D15&amp;"-"&amp;$E15,IF($C$4="TE0725LP_REV01",RAW_m_TE0725LP_REV01!$AD:$AU,IF($C$4="TE0725_REV01",RAW_m_TE0725_REV01!$AD:$AU,IF($C$4="TE0725_REV02",RAW_m_TE0725_REV02!$AD:$AU,IF($C$4="TE0725_REV03",RAW_m_TE0725_REV03!$AD:$AU)))),6,0)="--","---",IF($C$4="TE0725LP_REV01",RAW_m_TE0725LP_REV01!$AE15&amp; " --&gt; " &amp;RAW_m_TE0725LP_REV01!$AU14&amp; " --&gt; ",IF($C$4="TE0725_REV01",RAW_m_TE0725_REV01!$AE15&amp; " --&gt; " &amp;RAW_m_TE0725_REV01!$AU14&amp; " --&gt; ",IF($C$4="TE0725_REV02",RAW_m_TE0725_REV02!$AE15&amp; " --&gt; " &amp;RAW_m_TE0725_REV02!$AU14&amp; " --&gt; ",IF($C$4="TE0725_REV03",RAW_m_TE0725_REV03!$AE15&amp; " --&gt; " &amp;RAW_m_TE0725_REV03!$AU14&amp; " --&gt; "))))),"---")</f>
        <v>---</v>
      </c>
      <c r="G15" s="73" t="str">
        <f>IFERROR(VLOOKUP(D15&amp;"-"&amp;E15,IF($C$4="TE0725LP_REV01",RAW_m_TE0725LP_REV01!$AD:$AJ,IF($C$4="TE0725_REV01",RAW_m_TE0725_REV01!$AD:$AJ,IF($C$4="TE0725_REV02",RAW_m_TE0725_REV02!$AD:$AJ,IF($C$4="TE0725_REV03",RAW_m_TE0725_REV03!$AD:$AJ)))),7,0),"---")</f>
        <v>B35_L13_P</v>
      </c>
      <c r="H15" s="73">
        <f>IFERROR(VLOOKUP(G15,IF($C$4="TE0725LP_REV01",RAW_m_TE0725LP_REV01!$AJ:$AK,IF($C$4="TE0725_REV01",RAW_m_TE0725_REV01!$AJ:$AK,IF($C$4="TE0725_REV02",RAW_m_TE0725_REV02!$AJ:$AK,IF($C$4="TE0725_REV03",RAW_m_TE0725_REV03!$AJ:$AK)))),2,0),"---")</f>
        <v>2</v>
      </c>
      <c r="I15" s="73" t="str">
        <f>IFERROR(VLOOKUP(G15,IF($C$4="TE0725LP_REV01",RAW_m_TE0725LP_REV01!$AJ:$AL,IF($C$4="TE0725_REV01",RAW_m_TE0725_REV01!$AJ:$AL,IF($C$4="TE0725_REV02",RAW_m_TE0725_REV02!$AJ:$AL,IF($C$4="TE0725_REV03",RAW_m_TE0725_REV03!$AJ:$AL)))),3,0),"---")</f>
        <v>F4</v>
      </c>
      <c r="J15" s="74" t="str">
        <f>IFERROR(VLOOKUP(G15,IF($C$4="TE0725LP_REV01",RAW_m_TE0725LP_REV01!$AE:$AH,IF($C$4="TE0725_REV01",RAW_m_TE0725_REV01!$AE:$AH,IF($C$4="TE0725_REV02",RAW_m_TE0725_REV02!$AE:$AH,IF($C$4="TE0725_REV03",RAW_m_TE0725_REV03!$AE:$AH)))),4,0),"---")</f>
        <v>---</v>
      </c>
      <c r="K15" s="61">
        <f>IFERROR(VLOOKUP(D15&amp;"-"&amp;E15,IF($C$4="TE0725LP_REV01",RAW_m_TE0725LP_REV01!$AD:$AG,IF($C$4="TE0725_REV01",RAW_m_TE0725_REV01!$AD:$AG,IF($C$4="TE0725_REV02",RAW_m_TE0725_REV02!$AD:$AG,IF($C$4="TE0725_REV03",RAW_m_TE0725_REV03!$AD:$AG)))),4,0),"---")</f>
        <v>32.821399999999997</v>
      </c>
    </row>
    <row r="16" spans="2:22" ht="15" customHeight="1" x14ac:dyDescent="0.35">
      <c r="B16" s="72">
        <v>11</v>
      </c>
      <c r="C16" s="73" t="str">
        <f>IFERROR(IF((COUNTIF(B2B!A12:K12,$C$4)&lt;0),"---",INDEX(B2B!A:K,MATCH('Module Pin Table'!B16,B2B!A:A,0),6)),"---")</f>
        <v>IO</v>
      </c>
      <c r="D16" s="73" t="str">
        <f>IFERROR(IF((COUNTIF(B2B!A12:K12,$C$4)&lt;0),"---",INDEX(B2B!A:K,MATCH('Module Pin Table'!B16,B2B!A:A,0),4)),"---")</f>
        <v>J1</v>
      </c>
      <c r="E16" s="73" t="str">
        <f>IFERROR(IF((COUNTIF(B2B!A12:K12,$C$4)&lt;0),"---",INDEX(B2B!A:K,MATCH('Module Pin Table'!B16,B2B!A:A,0),5)),"---")</f>
        <v>11</v>
      </c>
      <c r="F16" s="73" t="str">
        <f>IFERROR(IF(VLOOKUP($D16&amp;"-"&amp;$E16,IF($C$4="TE0725LP_REV01",RAW_m_TE0725LP_REV01!$AD:$AU,IF($C$4="TE0725_REV01",RAW_m_TE0725_REV01!$AD:$AU,IF($C$4="TE0725_REV02",RAW_m_TE0725_REV02!$AD:$AU,IF($C$4="TE0725_REV03",RAW_m_TE0725_REV03!$AD:$AU)))),6,0)="--","---",IF($C$4="TE0725LP_REV01",RAW_m_TE0725LP_REV01!$AE16&amp; " --&gt; " &amp;RAW_m_TE0725LP_REV01!$AU15&amp; " --&gt; ",IF($C$4="TE0725_REV01",RAW_m_TE0725_REV01!$AE16&amp; " --&gt; " &amp;RAW_m_TE0725_REV01!$AU15&amp; " --&gt; ",IF($C$4="TE0725_REV02",RAW_m_TE0725_REV02!$AE16&amp; " --&gt; " &amp;RAW_m_TE0725_REV02!$AU15&amp; " --&gt; ",IF($C$4="TE0725_REV03",RAW_m_TE0725_REV03!$AE16&amp; " --&gt; " &amp;RAW_m_TE0725_REV03!$AU15&amp; " --&gt; "))))),"---")</f>
        <v>---</v>
      </c>
      <c r="G16" s="73" t="str">
        <f>IFERROR(VLOOKUP(D16&amp;"-"&amp;E16,IF($C$4="TE0725LP_REV01",RAW_m_TE0725LP_REV01!$AD:$AJ,IF($C$4="TE0725_REV01",RAW_m_TE0725_REV01!$AD:$AJ,IF($C$4="TE0725_REV02",RAW_m_TE0725_REV02!$AD:$AJ,IF($C$4="TE0725_REV03",RAW_m_TE0725_REV03!$AD:$AJ)))),7,0),"---")</f>
        <v>B35_L12_N</v>
      </c>
      <c r="H16" s="73">
        <f>IFERROR(VLOOKUP(G16,IF($C$4="TE0725LP_REV01",RAW_m_TE0725LP_REV01!$AJ:$AK,IF($C$4="TE0725_REV01",RAW_m_TE0725_REV01!$AJ:$AK,IF($C$4="TE0725_REV02",RAW_m_TE0725_REV02!$AJ:$AK,IF($C$4="TE0725_REV03",RAW_m_TE0725_REV03!$AJ:$AK)))),2,0),"---")</f>
        <v>2</v>
      </c>
      <c r="I16" s="73" t="str">
        <f>IFERROR(VLOOKUP(G16,IF($C$4="TE0725LP_REV01",RAW_m_TE0725LP_REV01!$AJ:$AL,IF($C$4="TE0725_REV01",RAW_m_TE0725_REV01!$AJ:$AL,IF($C$4="TE0725_REV02",RAW_m_TE0725_REV02!$AJ:$AL,IF($C$4="TE0725_REV03",RAW_m_TE0725_REV03!$AJ:$AL)))),3,0),"---")</f>
        <v>D3</v>
      </c>
      <c r="J16" s="74" t="str">
        <f>IFERROR(VLOOKUP(G16,IF($C$4="TE0725LP_REV01",RAW_m_TE0725LP_REV01!$AE:$AH,IF($C$4="TE0725_REV01",RAW_m_TE0725_REV01!$AE:$AH,IF($C$4="TE0725_REV02",RAW_m_TE0725_REV02!$AE:$AH,IF($C$4="TE0725_REV03",RAW_m_TE0725_REV03!$AE:$AH)))),4,0),"---")</f>
        <v>---</v>
      </c>
      <c r="K16" s="61">
        <f>IFERROR(VLOOKUP(D16&amp;"-"&amp;E16,IF($C$4="TE0725LP_REV01",RAW_m_TE0725LP_REV01!$AD:$AG,IF($C$4="TE0725_REV01",RAW_m_TE0725_REV01!$AD:$AG,IF($C$4="TE0725_REV02",RAW_m_TE0725_REV02!$AD:$AG,IF($C$4="TE0725_REV03",RAW_m_TE0725_REV03!$AD:$AG)))),4,0),"---")</f>
        <v>28.884799999999998</v>
      </c>
    </row>
    <row r="17" spans="2:11" ht="15" customHeight="1" x14ac:dyDescent="0.35">
      <c r="B17" s="72">
        <v>12</v>
      </c>
      <c r="C17" s="73" t="str">
        <f>IFERROR(IF((COUNTIF(B2B!A13:K13,$C$4)&lt;0),"---",INDEX(B2B!A:K,MATCH('Module Pin Table'!B17,B2B!A:A,0),6)),"---")</f>
        <v>IO</v>
      </c>
      <c r="D17" s="73" t="str">
        <f>IFERROR(IF((COUNTIF(B2B!A13:K13,$C$4)&lt;0),"---",INDEX(B2B!A:K,MATCH('Module Pin Table'!B17,B2B!A:A,0),4)),"---")</f>
        <v>J1</v>
      </c>
      <c r="E17" s="73" t="str">
        <f>IFERROR(IF((COUNTIF(B2B!A13:K13,$C$4)&lt;0),"---",INDEX(B2B!A:K,MATCH('Module Pin Table'!B17,B2B!A:A,0),5)),"---")</f>
        <v>12</v>
      </c>
      <c r="F17" s="73" t="str">
        <f>IFERROR(IF(VLOOKUP($D17&amp;"-"&amp;$E17,IF($C$4="TE0725LP_REV01",RAW_m_TE0725LP_REV01!$AD:$AU,IF($C$4="TE0725_REV01",RAW_m_TE0725_REV01!$AD:$AU,IF($C$4="TE0725_REV02",RAW_m_TE0725_REV02!$AD:$AU,IF($C$4="TE0725_REV03",RAW_m_TE0725_REV03!$AD:$AU)))),6,0)="--","---",IF($C$4="TE0725LP_REV01",RAW_m_TE0725LP_REV01!$AE17&amp; " --&gt; " &amp;RAW_m_TE0725LP_REV01!$AU16&amp; " --&gt; ",IF($C$4="TE0725_REV01",RAW_m_TE0725_REV01!$AE17&amp; " --&gt; " &amp;RAW_m_TE0725_REV01!$AU16&amp; " --&gt; ",IF($C$4="TE0725_REV02",RAW_m_TE0725_REV02!$AE17&amp; " --&gt; " &amp;RAW_m_TE0725_REV02!$AU16&amp; " --&gt; ",IF($C$4="TE0725_REV03",RAW_m_TE0725_REV03!$AE17&amp; " --&gt; " &amp;RAW_m_TE0725_REV03!$AU16&amp; " --&gt; "))))),"---")</f>
        <v>---</v>
      </c>
      <c r="G17" s="73" t="str">
        <f>IFERROR(VLOOKUP(D17&amp;"-"&amp;E17,IF($C$4="TE0725LP_REV01",RAW_m_TE0725LP_REV01!$AD:$AJ,IF($C$4="TE0725_REV01",RAW_m_TE0725_REV01!$AD:$AJ,IF($C$4="TE0725_REV02",RAW_m_TE0725_REV02!$AD:$AJ,IF($C$4="TE0725_REV03",RAW_m_TE0725_REV03!$AD:$AJ)))),7,0),"---")</f>
        <v>B35_L12_P</v>
      </c>
      <c r="H17" s="73">
        <f>IFERROR(VLOOKUP(G17,IF($C$4="TE0725LP_REV01",RAW_m_TE0725LP_REV01!$AJ:$AK,IF($C$4="TE0725_REV01",RAW_m_TE0725_REV01!$AJ:$AK,IF($C$4="TE0725_REV02",RAW_m_TE0725_REV02!$AJ:$AK,IF($C$4="TE0725_REV03",RAW_m_TE0725_REV03!$AJ:$AK)))),2,0),"---")</f>
        <v>2</v>
      </c>
      <c r="I17" s="73" t="str">
        <f>IFERROR(VLOOKUP(G17,IF($C$4="TE0725LP_REV01",RAW_m_TE0725LP_REV01!$AJ:$AL,IF($C$4="TE0725_REV01",RAW_m_TE0725_REV01!$AJ:$AL,IF($C$4="TE0725_REV02",RAW_m_TE0725_REV02!$AJ:$AL,IF($C$4="TE0725_REV03",RAW_m_TE0725_REV03!$AJ:$AL)))),3,0),"---")</f>
        <v>E3</v>
      </c>
      <c r="J17" s="74" t="str">
        <f>IFERROR(VLOOKUP(G17,IF($C$4="TE0725LP_REV01",RAW_m_TE0725LP_REV01!$AE:$AH,IF($C$4="TE0725_REV01",RAW_m_TE0725_REV01!$AE:$AH,IF($C$4="TE0725_REV02",RAW_m_TE0725_REV02!$AE:$AH,IF($C$4="TE0725_REV03",RAW_m_TE0725_REV03!$AE:$AH)))),4,0),"---")</f>
        <v>---</v>
      </c>
      <c r="K17" s="61">
        <f>IFERROR(VLOOKUP(D17&amp;"-"&amp;E17,IF($C$4="TE0725LP_REV01",RAW_m_TE0725LP_REV01!$AD:$AG,IF($C$4="TE0725_REV01",RAW_m_TE0725_REV01!$AD:$AG,IF($C$4="TE0725_REV02",RAW_m_TE0725_REV02!$AD:$AG,IF($C$4="TE0725_REV03",RAW_m_TE0725_REV03!$AD:$AG)))),4,0),"---")</f>
        <v>28.9374</v>
      </c>
    </row>
    <row r="18" spans="2:11" ht="15" customHeight="1" x14ac:dyDescent="0.35">
      <c r="B18" s="72">
        <v>13</v>
      </c>
      <c r="C18" s="73" t="str">
        <f>IFERROR(IF((COUNTIF(B2B!A14:K14,$C$4)&lt;0),"---",INDEX(B2B!A:K,MATCH('Module Pin Table'!B18,B2B!A:A,0),6)),"---")</f>
        <v>IO</v>
      </c>
      <c r="D18" s="73" t="str">
        <f>IFERROR(IF((COUNTIF(B2B!A14:K14,$C$4)&lt;0),"---",INDEX(B2B!A:K,MATCH('Module Pin Table'!B18,B2B!A:A,0),4)),"---")</f>
        <v>J1</v>
      </c>
      <c r="E18" s="73" t="str">
        <f>IFERROR(IF((COUNTIF(B2B!A14:K14,$C$4)&lt;0),"---",INDEX(B2B!A:K,MATCH('Module Pin Table'!B18,B2B!A:A,0),5)),"---")</f>
        <v>13</v>
      </c>
      <c r="F18" s="73" t="str">
        <f>IFERROR(IF(VLOOKUP($D18&amp;"-"&amp;$E18,IF($C$4="TE0725LP_REV01",RAW_m_TE0725LP_REV01!$AD:$AU,IF($C$4="TE0725_REV01",RAW_m_TE0725_REV01!$AD:$AU,IF($C$4="TE0725_REV02",RAW_m_TE0725_REV02!$AD:$AU,IF($C$4="TE0725_REV03",RAW_m_TE0725_REV03!$AD:$AU)))),6,0)="--","---",IF($C$4="TE0725LP_REV01",RAW_m_TE0725LP_REV01!$AE18&amp; " --&gt; " &amp;RAW_m_TE0725LP_REV01!$AU17&amp; " --&gt; ",IF($C$4="TE0725_REV01",RAW_m_TE0725_REV01!$AE18&amp; " --&gt; " &amp;RAW_m_TE0725_REV01!$AU17&amp; " --&gt; ",IF($C$4="TE0725_REV02",RAW_m_TE0725_REV02!$AE18&amp; " --&gt; " &amp;RAW_m_TE0725_REV02!$AU17&amp; " --&gt; ",IF($C$4="TE0725_REV03",RAW_m_TE0725_REV03!$AE18&amp; " --&gt; " &amp;RAW_m_TE0725_REV03!$AU17&amp; " --&gt; "))))),"---")</f>
        <v>---</v>
      </c>
      <c r="G18" s="73" t="str">
        <f>IFERROR(VLOOKUP(D18&amp;"-"&amp;E18,IF($C$4="TE0725LP_REV01",RAW_m_TE0725LP_REV01!$AD:$AJ,IF($C$4="TE0725_REV01",RAW_m_TE0725_REV01!$AD:$AJ,IF($C$4="TE0725_REV02",RAW_m_TE0725_REV02!$AD:$AJ,IF($C$4="TE0725_REV03",RAW_m_TE0725_REV03!$AD:$AJ)))),7,0),"---")</f>
        <v>B35_L22_P</v>
      </c>
      <c r="H18" s="73">
        <f>IFERROR(VLOOKUP(G18,IF($C$4="TE0725LP_REV01",RAW_m_TE0725LP_REV01!$AJ:$AK,IF($C$4="TE0725_REV01",RAW_m_TE0725_REV01!$AJ:$AK,IF($C$4="TE0725_REV02",RAW_m_TE0725_REV02!$AJ:$AK,IF($C$4="TE0725_REV03",RAW_m_TE0725_REV03!$AJ:$AK)))),2,0),"---")</f>
        <v>2</v>
      </c>
      <c r="I18" s="73" t="str">
        <f>IFERROR(VLOOKUP(G18,IF($C$4="TE0725LP_REV01",RAW_m_TE0725LP_REV01!$AJ:$AL,IF($C$4="TE0725_REV01",RAW_m_TE0725_REV01!$AJ:$AL,IF($C$4="TE0725_REV02",RAW_m_TE0725_REV02!$AJ:$AL,IF($C$4="TE0725_REV03",RAW_m_TE0725_REV03!$AJ:$AL)))),3,0),"---")</f>
        <v>J3</v>
      </c>
      <c r="J18" s="74" t="str">
        <f>IFERROR(VLOOKUP(G18,IF($C$4="TE0725LP_REV01",RAW_m_TE0725LP_REV01!$AE:$AH,IF($C$4="TE0725_REV01",RAW_m_TE0725_REV01!$AE:$AH,IF($C$4="TE0725_REV02",RAW_m_TE0725_REV02!$AE:$AH,IF($C$4="TE0725_REV03",RAW_m_TE0725_REV03!$AE:$AH)))),4,0),"---")</f>
        <v>---</v>
      </c>
      <c r="K18" s="61">
        <f>IFERROR(VLOOKUP(D18&amp;"-"&amp;E18,IF($C$4="TE0725LP_REV01",RAW_m_TE0725LP_REV01!$AD:$AG,IF($C$4="TE0725_REV01",RAW_m_TE0725_REV01!$AD:$AG,IF($C$4="TE0725_REV02",RAW_m_TE0725_REV02!$AD:$AG,IF($C$4="TE0725_REV03",RAW_m_TE0725_REV03!$AD:$AG)))),4,0),"---")</f>
        <v>24.3505</v>
      </c>
    </row>
    <row r="19" spans="2:11" ht="15" customHeight="1" x14ac:dyDescent="0.35">
      <c r="B19" s="72">
        <v>14</v>
      </c>
      <c r="C19" s="73" t="str">
        <f>IFERROR(IF((COUNTIF(B2B!A15:K15,$C$4)&lt;0),"---",INDEX(B2B!A:K,MATCH('Module Pin Table'!B19,B2B!A:A,0),6)),"---")</f>
        <v>IO</v>
      </c>
      <c r="D19" s="73" t="str">
        <f>IFERROR(IF((COUNTIF(B2B!A15:K15,$C$4)&lt;0),"---",INDEX(B2B!A:K,MATCH('Module Pin Table'!B19,B2B!A:A,0),4)),"---")</f>
        <v>J1</v>
      </c>
      <c r="E19" s="73" t="str">
        <f>IFERROR(IF((COUNTIF(B2B!A15:K15,$C$4)&lt;0),"---",INDEX(B2B!A:K,MATCH('Module Pin Table'!B19,B2B!A:A,0),5)),"---")</f>
        <v>14</v>
      </c>
      <c r="F19" s="73" t="str">
        <f>IFERROR(IF(VLOOKUP($D19&amp;"-"&amp;$E19,IF($C$4="TE0725LP_REV01",RAW_m_TE0725LP_REV01!$AD:$AU,IF($C$4="TE0725_REV01",RAW_m_TE0725_REV01!$AD:$AU,IF($C$4="TE0725_REV02",RAW_m_TE0725_REV02!$AD:$AU,IF($C$4="TE0725_REV03",RAW_m_TE0725_REV03!$AD:$AU)))),6,0)="--","---",IF($C$4="TE0725LP_REV01",RAW_m_TE0725LP_REV01!$AE19&amp; " --&gt; " &amp;RAW_m_TE0725LP_REV01!$AU18&amp; " --&gt; ",IF($C$4="TE0725_REV01",RAW_m_TE0725_REV01!$AE19&amp; " --&gt; " &amp;RAW_m_TE0725_REV01!$AU18&amp; " --&gt; ",IF($C$4="TE0725_REV02",RAW_m_TE0725_REV02!$AE19&amp; " --&gt; " &amp;RAW_m_TE0725_REV02!$AU18&amp; " --&gt; ",IF($C$4="TE0725_REV03",RAW_m_TE0725_REV03!$AE19&amp; " --&gt; " &amp;RAW_m_TE0725_REV03!$AU18&amp; " --&gt; "))))),"---")</f>
        <v>---</v>
      </c>
      <c r="G19" s="73" t="str">
        <f>IFERROR(VLOOKUP(D19&amp;"-"&amp;E19,IF($C$4="TE0725LP_REV01",RAW_m_TE0725LP_REV01!$AD:$AJ,IF($C$4="TE0725_REV01",RAW_m_TE0725_REV01!$AD:$AJ,IF($C$4="TE0725_REV02",RAW_m_TE0725_REV02!$AD:$AJ,IF($C$4="TE0725_REV03",RAW_m_TE0725_REV03!$AD:$AJ)))),7,0),"---")</f>
        <v>B35_L22_N</v>
      </c>
      <c r="H19" s="73">
        <f>IFERROR(VLOOKUP(G19,IF($C$4="TE0725LP_REV01",RAW_m_TE0725LP_REV01!$AJ:$AK,IF($C$4="TE0725_REV01",RAW_m_TE0725_REV01!$AJ:$AK,IF($C$4="TE0725_REV02",RAW_m_TE0725_REV02!$AJ:$AK,IF($C$4="TE0725_REV03",RAW_m_TE0725_REV03!$AJ:$AK)))),2,0),"---")</f>
        <v>2</v>
      </c>
      <c r="I19" s="73" t="str">
        <f>IFERROR(VLOOKUP(G19,IF($C$4="TE0725LP_REV01",RAW_m_TE0725LP_REV01!$AJ:$AL,IF($C$4="TE0725_REV01",RAW_m_TE0725_REV01!$AJ:$AL,IF($C$4="TE0725_REV02",RAW_m_TE0725_REV02!$AJ:$AL,IF($C$4="TE0725_REV03",RAW_m_TE0725_REV03!$AJ:$AL)))),3,0),"---")</f>
        <v>J2</v>
      </c>
      <c r="J19" s="74" t="str">
        <f>IFERROR(VLOOKUP(G19,IF($C$4="TE0725LP_REV01",RAW_m_TE0725LP_REV01!$AE:$AH,IF($C$4="TE0725_REV01",RAW_m_TE0725_REV01!$AE:$AH,IF($C$4="TE0725_REV02",RAW_m_TE0725_REV02!$AE:$AH,IF($C$4="TE0725_REV03",RAW_m_TE0725_REV03!$AE:$AH)))),4,0),"---")</f>
        <v>---</v>
      </c>
      <c r="K19" s="61">
        <f>IFERROR(VLOOKUP(D19&amp;"-"&amp;E19,IF($C$4="TE0725LP_REV01",RAW_m_TE0725LP_REV01!$AD:$AG,IF($C$4="TE0725_REV01",RAW_m_TE0725_REV01!$AD:$AG,IF($C$4="TE0725_REV02",RAW_m_TE0725_REV02!$AD:$AG,IF($C$4="TE0725_REV03",RAW_m_TE0725_REV03!$AD:$AG)))),4,0),"---")</f>
        <v>24.0032</v>
      </c>
    </row>
    <row r="20" spans="2:11" ht="15" customHeight="1" x14ac:dyDescent="0.35">
      <c r="B20" s="72">
        <v>15</v>
      </c>
      <c r="C20" s="73" t="str">
        <f>IFERROR(IF((COUNTIF(B2B!A16:K16,$C$4)&lt;0),"---",INDEX(B2B!A:K,MATCH('Module Pin Table'!B20,B2B!A:A,0),6)),"---")</f>
        <v>IO</v>
      </c>
      <c r="D20" s="73" t="str">
        <f>IFERROR(IF((COUNTIF(B2B!A16:K16,$C$4)&lt;0),"---",INDEX(B2B!A:K,MATCH('Module Pin Table'!B20,B2B!A:A,0),4)),"---")</f>
        <v>J1</v>
      </c>
      <c r="E20" s="73" t="str">
        <f>IFERROR(IF((COUNTIF(B2B!A16:K16,$C$4)&lt;0),"---",INDEX(B2B!A:K,MATCH('Module Pin Table'!B20,B2B!A:A,0),5)),"---")</f>
        <v>15</v>
      </c>
      <c r="F20" s="73" t="str">
        <f>IFERROR(IF(VLOOKUP($D20&amp;"-"&amp;$E20,IF($C$4="TE0725LP_REV01",RAW_m_TE0725LP_REV01!$AD:$AU,IF($C$4="TE0725_REV01",RAW_m_TE0725_REV01!$AD:$AU,IF($C$4="TE0725_REV02",RAW_m_TE0725_REV02!$AD:$AU,IF($C$4="TE0725_REV03",RAW_m_TE0725_REV03!$AD:$AU)))),6,0)="--","---",IF($C$4="TE0725LP_REV01",RAW_m_TE0725LP_REV01!$AE20&amp; " --&gt; " &amp;RAW_m_TE0725LP_REV01!$AU19&amp; " --&gt; ",IF($C$4="TE0725_REV01",RAW_m_TE0725_REV01!$AE20&amp; " --&gt; " &amp;RAW_m_TE0725_REV01!$AU19&amp; " --&gt; ",IF($C$4="TE0725_REV02",RAW_m_TE0725_REV02!$AE20&amp; " --&gt; " &amp;RAW_m_TE0725_REV02!$AU19&amp; " --&gt; ",IF($C$4="TE0725_REV03",RAW_m_TE0725_REV03!$AE20&amp; " --&gt; " &amp;RAW_m_TE0725_REV03!$AU19&amp; " --&gt; "))))),"---")</f>
        <v>---</v>
      </c>
      <c r="G20" s="73" t="str">
        <f>IFERROR(VLOOKUP(D20&amp;"-"&amp;E20,IF($C$4="TE0725LP_REV01",RAW_m_TE0725LP_REV01!$AD:$AJ,IF($C$4="TE0725_REV01",RAW_m_TE0725_REV01!$AD:$AJ,IF($C$4="TE0725_REV02",RAW_m_TE0725_REV02!$AD:$AJ,IF($C$4="TE0725_REV03",RAW_m_TE0725_REV03!$AD:$AJ)))),7,0),"---")</f>
        <v>B35_L17_N</v>
      </c>
      <c r="H20" s="73">
        <f>IFERROR(VLOOKUP(G20,IF($C$4="TE0725LP_REV01",RAW_m_TE0725LP_REV01!$AJ:$AK,IF($C$4="TE0725_REV01",RAW_m_TE0725_REV01!$AJ:$AK,IF($C$4="TE0725_REV02",RAW_m_TE0725_REV02!$AJ:$AK,IF($C$4="TE0725_REV03",RAW_m_TE0725_REV03!$AJ:$AK)))),2,0),"---")</f>
        <v>2</v>
      </c>
      <c r="I20" s="73" t="str">
        <f>IFERROR(VLOOKUP(G20,IF($C$4="TE0725LP_REV01",RAW_m_TE0725LP_REV01!$AJ:$AL,IF($C$4="TE0725_REV01",RAW_m_TE0725_REV01!$AJ:$AL,IF($C$4="TE0725_REV02",RAW_m_TE0725_REV02!$AJ:$AL,IF($C$4="TE0725_REV03",RAW_m_TE0725_REV03!$AJ:$AL)))),3,0),"---")</f>
        <v>G1</v>
      </c>
      <c r="J20" s="74" t="str">
        <f>IFERROR(VLOOKUP(G20,IF($C$4="TE0725LP_REV01",RAW_m_TE0725LP_REV01!$AE:$AH,IF($C$4="TE0725_REV01",RAW_m_TE0725_REV01!$AE:$AH,IF($C$4="TE0725_REV02",RAW_m_TE0725_REV02!$AE:$AH,IF($C$4="TE0725_REV03",RAW_m_TE0725_REV03!$AE:$AH)))),4,0),"---")</f>
        <v>---</v>
      </c>
      <c r="K20" s="61">
        <f>IFERROR(VLOOKUP(D20&amp;"-"&amp;E20,IF($C$4="TE0725LP_REV01",RAW_m_TE0725LP_REV01!$AD:$AG,IF($C$4="TE0725_REV01",RAW_m_TE0725_REV01!$AD:$AG,IF($C$4="TE0725_REV02",RAW_m_TE0725_REV02!$AD:$AG,IF($C$4="TE0725_REV03",RAW_m_TE0725_REV03!$AD:$AG)))),4,0),"---")</f>
        <v>19.8156</v>
      </c>
    </row>
    <row r="21" spans="2:11" ht="15" customHeight="1" x14ac:dyDescent="0.35">
      <c r="B21" s="72">
        <v>16</v>
      </c>
      <c r="C21" s="73" t="str">
        <f>IFERROR(IF((COUNTIF(B2B!A17:K17,$C$4)&lt;0),"---",INDEX(B2B!A:K,MATCH('Module Pin Table'!B21,B2B!A:A,0),6)),"---")</f>
        <v>IO</v>
      </c>
      <c r="D21" s="73" t="str">
        <f>IFERROR(IF((COUNTIF(B2B!A17:K17,$C$4)&lt;0),"---",INDEX(B2B!A:K,MATCH('Module Pin Table'!B21,B2B!A:A,0),4)),"---")</f>
        <v>J1</v>
      </c>
      <c r="E21" s="73" t="str">
        <f>IFERROR(IF((COUNTIF(B2B!A17:K17,$C$4)&lt;0),"---",INDEX(B2B!A:K,MATCH('Module Pin Table'!B21,B2B!A:A,0),5)),"---")</f>
        <v>16</v>
      </c>
      <c r="F21" s="73" t="str">
        <f>IFERROR(IF(VLOOKUP($D21&amp;"-"&amp;$E21,IF($C$4="TE0725LP_REV01",RAW_m_TE0725LP_REV01!$AD:$AU,IF($C$4="TE0725_REV01",RAW_m_TE0725_REV01!$AD:$AU,IF($C$4="TE0725_REV02",RAW_m_TE0725_REV02!$AD:$AU,IF($C$4="TE0725_REV03",RAW_m_TE0725_REV03!$AD:$AU)))),6,0)="--","---",IF($C$4="TE0725LP_REV01",RAW_m_TE0725LP_REV01!$AE21&amp; " --&gt; " &amp;RAW_m_TE0725LP_REV01!$AU20&amp; " --&gt; ",IF($C$4="TE0725_REV01",RAW_m_TE0725_REV01!$AE21&amp; " --&gt; " &amp;RAW_m_TE0725_REV01!$AU20&amp; " --&gt; ",IF($C$4="TE0725_REV02",RAW_m_TE0725_REV02!$AE21&amp; " --&gt; " &amp;RAW_m_TE0725_REV02!$AU20&amp; " --&gt; ",IF($C$4="TE0725_REV03",RAW_m_TE0725_REV03!$AE21&amp; " --&gt; " &amp;RAW_m_TE0725_REV03!$AU20&amp; " --&gt; "))))),"---")</f>
        <v>---</v>
      </c>
      <c r="G21" s="73" t="str">
        <f>IFERROR(VLOOKUP(D21&amp;"-"&amp;E21,IF($C$4="TE0725LP_REV01",RAW_m_TE0725LP_REV01!$AD:$AJ,IF($C$4="TE0725_REV01",RAW_m_TE0725_REV01!$AD:$AJ,IF($C$4="TE0725_REV02",RAW_m_TE0725_REV02!$AD:$AJ,IF($C$4="TE0725_REV03",RAW_m_TE0725_REV03!$AD:$AJ)))),7,0),"---")</f>
        <v>B35_L17_P</v>
      </c>
      <c r="H21" s="73">
        <f>IFERROR(VLOOKUP(G21,IF($C$4="TE0725LP_REV01",RAW_m_TE0725LP_REV01!$AJ:$AK,IF($C$4="TE0725_REV01",RAW_m_TE0725_REV01!$AJ:$AK,IF($C$4="TE0725_REV02",RAW_m_TE0725_REV02!$AJ:$AK,IF($C$4="TE0725_REV03",RAW_m_TE0725_REV03!$AJ:$AK)))),2,0),"---")</f>
        <v>2</v>
      </c>
      <c r="I21" s="73" t="str">
        <f>IFERROR(VLOOKUP(G21,IF($C$4="TE0725LP_REV01",RAW_m_TE0725LP_REV01!$AJ:$AL,IF($C$4="TE0725_REV01",RAW_m_TE0725_REV01!$AJ:$AL,IF($C$4="TE0725_REV02",RAW_m_TE0725_REV02!$AJ:$AL,IF($C$4="TE0725_REV03",RAW_m_TE0725_REV03!$AJ:$AL)))),3,0),"---")</f>
        <v>H1</v>
      </c>
      <c r="J21" s="74" t="str">
        <f>IFERROR(VLOOKUP(G21,IF($C$4="TE0725LP_REV01",RAW_m_TE0725LP_REV01!$AE:$AH,IF($C$4="TE0725_REV01",RAW_m_TE0725_REV01!$AE:$AH,IF($C$4="TE0725_REV02",RAW_m_TE0725_REV02!$AE:$AH,IF($C$4="TE0725_REV03",RAW_m_TE0725_REV03!$AE:$AH)))),4,0),"---")</f>
        <v>---</v>
      </c>
      <c r="K21" s="61">
        <f>IFERROR(VLOOKUP(D21&amp;"-"&amp;E21,IF($C$4="TE0725LP_REV01",RAW_m_TE0725LP_REV01!$AD:$AG,IF($C$4="TE0725_REV01",RAW_m_TE0725_REV01!$AD:$AG,IF($C$4="TE0725_REV02",RAW_m_TE0725_REV02!$AD:$AG,IF($C$4="TE0725_REV03",RAW_m_TE0725_REV03!$AD:$AG)))),4,0),"---")</f>
        <v>19.8156</v>
      </c>
    </row>
    <row r="22" spans="2:11" ht="15" customHeight="1" x14ac:dyDescent="0.35">
      <c r="B22" s="72">
        <v>17</v>
      </c>
      <c r="C22" s="73" t="str">
        <f>IFERROR(IF((COUNTIF(B2B!A18:K18,$C$4)&lt;0),"---",INDEX(B2B!A:K,MATCH('Module Pin Table'!B22,B2B!A:A,0),6)),"---")</f>
        <v>IO</v>
      </c>
      <c r="D22" s="73" t="str">
        <f>IFERROR(IF((COUNTIF(B2B!A18:K18,$C$4)&lt;0),"---",INDEX(B2B!A:K,MATCH('Module Pin Table'!B22,B2B!A:A,0),4)),"---")</f>
        <v>J1</v>
      </c>
      <c r="E22" s="73" t="str">
        <f>IFERROR(IF((COUNTIF(B2B!A18:K18,$C$4)&lt;0),"---",INDEX(B2B!A:K,MATCH('Module Pin Table'!B22,B2B!A:A,0),5)),"---")</f>
        <v>17</v>
      </c>
      <c r="F22" s="73" t="str">
        <f>IFERROR(IF(VLOOKUP($D22&amp;"-"&amp;$E22,IF($C$4="TE0725LP_REV01",RAW_m_TE0725LP_REV01!$AD:$AU,IF($C$4="TE0725_REV01",RAW_m_TE0725_REV01!$AD:$AU,IF($C$4="TE0725_REV02",RAW_m_TE0725_REV02!$AD:$AU,IF($C$4="TE0725_REV03",RAW_m_TE0725_REV03!$AD:$AU)))),6,0)="--","---",IF($C$4="TE0725LP_REV01",RAW_m_TE0725LP_REV01!$AE22&amp; " --&gt; " &amp;RAW_m_TE0725LP_REV01!$AU21&amp; " --&gt; ",IF($C$4="TE0725_REV01",RAW_m_TE0725_REV01!$AE22&amp; " --&gt; " &amp;RAW_m_TE0725_REV01!$AU21&amp; " --&gt; ",IF($C$4="TE0725_REV02",RAW_m_TE0725_REV02!$AE22&amp; " --&gt; " &amp;RAW_m_TE0725_REV02!$AU21&amp; " --&gt; ",IF($C$4="TE0725_REV03",RAW_m_TE0725_REV03!$AE22&amp; " --&gt; " &amp;RAW_m_TE0725_REV03!$AU21&amp; " --&gt; "))))),"---")</f>
        <v>---</v>
      </c>
      <c r="G22" s="73" t="str">
        <f>IFERROR(VLOOKUP(D22&amp;"-"&amp;E22,IF($C$4="TE0725LP_REV01",RAW_m_TE0725LP_REV01!$AD:$AJ,IF($C$4="TE0725_REV01",RAW_m_TE0725_REV01!$AD:$AJ,IF($C$4="TE0725_REV02",RAW_m_TE0725_REV02!$AD:$AJ,IF($C$4="TE0725_REV03",RAW_m_TE0725_REV03!$AD:$AJ)))),7,0),"---")</f>
        <v>B35_L18_N</v>
      </c>
      <c r="H22" s="73">
        <f>IFERROR(VLOOKUP(G22,IF($C$4="TE0725LP_REV01",RAW_m_TE0725LP_REV01!$AJ:$AK,IF($C$4="TE0725_REV01",RAW_m_TE0725_REV01!$AJ:$AK,IF($C$4="TE0725_REV02",RAW_m_TE0725_REV02!$AJ:$AK,IF($C$4="TE0725_REV03",RAW_m_TE0725_REV03!$AJ:$AK)))),2,0),"---")</f>
        <v>2</v>
      </c>
      <c r="I22" s="73" t="str">
        <f>IFERROR(VLOOKUP(G22,IF($C$4="TE0725LP_REV01",RAW_m_TE0725LP_REV01!$AJ:$AL,IF($C$4="TE0725_REV01",RAW_m_TE0725_REV01!$AJ:$AL,IF($C$4="TE0725_REV02",RAW_m_TE0725_REV02!$AJ:$AL,IF($C$4="TE0725_REV03",RAW_m_TE0725_REV03!$AJ:$AL)))),3,0),"---")</f>
        <v>E1</v>
      </c>
      <c r="J22" s="74" t="str">
        <f>IFERROR(VLOOKUP(G22,IF($C$4="TE0725LP_REV01",RAW_m_TE0725LP_REV01!$AE:$AH,IF($C$4="TE0725_REV01",RAW_m_TE0725_REV01!$AE:$AH,IF($C$4="TE0725_REV02",RAW_m_TE0725_REV02!$AE:$AH,IF($C$4="TE0725_REV03",RAW_m_TE0725_REV03!$AE:$AH)))),4,0),"---")</f>
        <v>---</v>
      </c>
      <c r="K22" s="61">
        <f>IFERROR(VLOOKUP(D22&amp;"-"&amp;E22,IF($C$4="TE0725LP_REV01",RAW_m_TE0725LP_REV01!$AD:$AG,IF($C$4="TE0725_REV01",RAW_m_TE0725_REV01!$AD:$AG,IF($C$4="TE0725_REV02",RAW_m_TE0725_REV02!$AD:$AG,IF($C$4="TE0725_REV03",RAW_m_TE0725_REV03!$AD:$AG)))),4,0),"---")</f>
        <v>17.2377</v>
      </c>
    </row>
    <row r="23" spans="2:11" ht="15" customHeight="1" x14ac:dyDescent="0.35">
      <c r="B23" s="72">
        <v>18</v>
      </c>
      <c r="C23" s="73" t="str">
        <f>IFERROR(IF((COUNTIF(B2B!A19:K19,$C$4)&lt;0),"---",INDEX(B2B!A:K,MATCH('Module Pin Table'!B23,B2B!A:A,0),6)),"---")</f>
        <v>IO</v>
      </c>
      <c r="D23" s="73" t="str">
        <f>IFERROR(IF((COUNTIF(B2B!A19:K19,$C$4)&lt;0),"---",INDEX(B2B!A:K,MATCH('Module Pin Table'!B23,B2B!A:A,0),4)),"---")</f>
        <v>J1</v>
      </c>
      <c r="E23" s="73" t="str">
        <f>IFERROR(IF((COUNTIF(B2B!A19:K19,$C$4)&lt;0),"---",INDEX(B2B!A:K,MATCH('Module Pin Table'!B23,B2B!A:A,0),5)),"---")</f>
        <v>18</v>
      </c>
      <c r="F23" s="73" t="str">
        <f>IFERROR(IF(VLOOKUP($D23&amp;"-"&amp;$E23,IF($C$4="TE0725LP_REV01",RAW_m_TE0725LP_REV01!$AD:$AU,IF($C$4="TE0725_REV01",RAW_m_TE0725_REV01!$AD:$AU,IF($C$4="TE0725_REV02",RAW_m_TE0725_REV02!$AD:$AU,IF($C$4="TE0725_REV03",RAW_m_TE0725_REV03!$AD:$AU)))),6,0)="--","---",IF($C$4="TE0725LP_REV01",RAW_m_TE0725LP_REV01!$AE23&amp; " --&gt; " &amp;RAW_m_TE0725LP_REV01!$AU22&amp; " --&gt; ",IF($C$4="TE0725_REV01",RAW_m_TE0725_REV01!$AE23&amp; " --&gt; " &amp;RAW_m_TE0725_REV01!$AU22&amp; " --&gt; ",IF($C$4="TE0725_REV02",RAW_m_TE0725_REV02!$AE23&amp; " --&gt; " &amp;RAW_m_TE0725_REV02!$AU22&amp; " --&gt; ",IF($C$4="TE0725_REV03",RAW_m_TE0725_REV03!$AE23&amp; " --&gt; " &amp;RAW_m_TE0725_REV03!$AU22&amp; " --&gt; "))))),"---")</f>
        <v>---</v>
      </c>
      <c r="G23" s="73" t="str">
        <f>IFERROR(VLOOKUP(D23&amp;"-"&amp;E23,IF($C$4="TE0725LP_REV01",RAW_m_TE0725LP_REV01!$AD:$AJ,IF($C$4="TE0725_REV01",RAW_m_TE0725_REV01!$AD:$AJ,IF($C$4="TE0725_REV02",RAW_m_TE0725_REV02!$AD:$AJ,IF($C$4="TE0725_REV03",RAW_m_TE0725_REV03!$AD:$AJ)))),7,0),"---")</f>
        <v>B35_L18_P</v>
      </c>
      <c r="H23" s="73">
        <f>IFERROR(VLOOKUP(G23,IF($C$4="TE0725LP_REV01",RAW_m_TE0725LP_REV01!$AJ:$AK,IF($C$4="TE0725_REV01",RAW_m_TE0725_REV01!$AJ:$AK,IF($C$4="TE0725_REV02",RAW_m_TE0725_REV02!$AJ:$AK,IF($C$4="TE0725_REV03",RAW_m_TE0725_REV03!$AJ:$AK)))),2,0),"---")</f>
        <v>2</v>
      </c>
      <c r="I23" s="73" t="str">
        <f>IFERROR(VLOOKUP(G23,IF($C$4="TE0725LP_REV01",RAW_m_TE0725LP_REV01!$AJ:$AL,IF($C$4="TE0725_REV01",RAW_m_TE0725_REV01!$AJ:$AL,IF($C$4="TE0725_REV02",RAW_m_TE0725_REV02!$AJ:$AL,IF($C$4="TE0725_REV03",RAW_m_TE0725_REV03!$AJ:$AL)))),3,0),"---")</f>
        <v>F1</v>
      </c>
      <c r="J23" s="74" t="str">
        <f>IFERROR(VLOOKUP(G23,IF($C$4="TE0725LP_REV01",RAW_m_TE0725LP_REV01!$AE:$AH,IF($C$4="TE0725_REV01",RAW_m_TE0725_REV01!$AE:$AH,IF($C$4="TE0725_REV02",RAW_m_TE0725_REV02!$AE:$AH,IF($C$4="TE0725_REV03",RAW_m_TE0725_REV03!$AE:$AH)))),4,0),"---")</f>
        <v>---</v>
      </c>
      <c r="K23" s="61">
        <f>IFERROR(VLOOKUP(D23&amp;"-"&amp;E23,IF($C$4="TE0725LP_REV01",RAW_m_TE0725LP_REV01!$AD:$AG,IF($C$4="TE0725_REV01",RAW_m_TE0725_REV01!$AD:$AG,IF($C$4="TE0725_REV02",RAW_m_TE0725_REV02!$AD:$AG,IF($C$4="TE0725_REV03",RAW_m_TE0725_REV03!$AD:$AG)))),4,0),"---")</f>
        <v>17.4862</v>
      </c>
    </row>
    <row r="24" spans="2:11" ht="15" customHeight="1" x14ac:dyDescent="0.35">
      <c r="B24" s="72">
        <v>19</v>
      </c>
      <c r="C24" s="73" t="str">
        <f>IFERROR(IF((COUNTIF(B2B!A20:K20,$C$4)&lt;0),"---",INDEX(B2B!A:K,MATCH('Module Pin Table'!B24,B2B!A:A,0),6)),"---")</f>
        <v>IO</v>
      </c>
      <c r="D24" s="73" t="str">
        <f>IFERROR(IF((COUNTIF(B2B!A20:K20,$C$4)&lt;0),"---",INDEX(B2B!A:K,MATCH('Module Pin Table'!B24,B2B!A:A,0),4)),"---")</f>
        <v>J1</v>
      </c>
      <c r="E24" s="73" t="str">
        <f>IFERROR(IF((COUNTIF(B2B!A20:K20,$C$4)&lt;0),"---",INDEX(B2B!A:K,MATCH('Module Pin Table'!B24,B2B!A:A,0),5)),"---")</f>
        <v>19</v>
      </c>
      <c r="F24" s="73" t="str">
        <f>IFERROR(IF(VLOOKUP($D24&amp;"-"&amp;$E24,IF($C$4="TE0725LP_REV01",RAW_m_TE0725LP_REV01!$AD:$AU,IF($C$4="TE0725_REV01",RAW_m_TE0725_REV01!$AD:$AU,IF($C$4="TE0725_REV02",RAW_m_TE0725_REV02!$AD:$AU,IF($C$4="TE0725_REV03",RAW_m_TE0725_REV03!$AD:$AU)))),6,0)="--","---",IF($C$4="TE0725LP_REV01",RAW_m_TE0725LP_REV01!$AE24&amp; " --&gt; " &amp;RAW_m_TE0725LP_REV01!$AU23&amp; " --&gt; ",IF($C$4="TE0725_REV01",RAW_m_TE0725_REV01!$AE24&amp; " --&gt; " &amp;RAW_m_TE0725_REV01!$AU23&amp; " --&gt; ",IF($C$4="TE0725_REV02",RAW_m_TE0725_REV02!$AE24&amp; " --&gt; " &amp;RAW_m_TE0725_REV02!$AU23&amp; " --&gt; ",IF($C$4="TE0725_REV03",RAW_m_TE0725_REV03!$AE24&amp; " --&gt; " &amp;RAW_m_TE0725_REV03!$AU23&amp; " --&gt; "))))),"---")</f>
        <v>---</v>
      </c>
      <c r="G24" s="73" t="str">
        <f>IFERROR(VLOOKUP(D24&amp;"-"&amp;E24,IF($C$4="TE0725LP_REV01",RAW_m_TE0725LP_REV01!$AD:$AJ,IF($C$4="TE0725_REV01",RAW_m_TE0725_REV01!$AD:$AJ,IF($C$4="TE0725_REV02",RAW_m_TE0725_REV02!$AD:$AJ,IF($C$4="TE0725_REV03",RAW_m_TE0725_REV03!$AD:$AJ)))),7,0),"---")</f>
        <v>B35_L14_N</v>
      </c>
      <c r="H24" s="73">
        <f>IFERROR(VLOOKUP(G24,IF($C$4="TE0725LP_REV01",RAW_m_TE0725LP_REV01!$AJ:$AK,IF($C$4="TE0725_REV01",RAW_m_TE0725_REV01!$AJ:$AK,IF($C$4="TE0725_REV02",RAW_m_TE0725_REV02!$AJ:$AK,IF($C$4="TE0725_REV03",RAW_m_TE0725_REV03!$AJ:$AK)))),2,0),"---")</f>
        <v>2</v>
      </c>
      <c r="I24" s="73" t="str">
        <f>IFERROR(VLOOKUP(G24,IF($C$4="TE0725LP_REV01",RAW_m_TE0725LP_REV01!$AJ:$AL,IF($C$4="TE0725_REV01",RAW_m_TE0725_REV01!$AJ:$AL,IF($C$4="TE0725_REV02",RAW_m_TE0725_REV02!$AJ:$AL,IF($C$4="TE0725_REV03",RAW_m_TE0725_REV03!$AJ:$AL)))),3,0),"---")</f>
        <v>D2</v>
      </c>
      <c r="J24" s="74" t="str">
        <f>IFERROR(VLOOKUP(G24,IF($C$4="TE0725LP_REV01",RAW_m_TE0725LP_REV01!$AE:$AH,IF($C$4="TE0725_REV01",RAW_m_TE0725_REV01!$AE:$AH,IF($C$4="TE0725_REV02",RAW_m_TE0725_REV02!$AE:$AH,IF($C$4="TE0725_REV03",RAW_m_TE0725_REV03!$AE:$AH)))),4,0),"---")</f>
        <v>---</v>
      </c>
      <c r="K24" s="61">
        <f>IFERROR(VLOOKUP(D24&amp;"-"&amp;E24,IF($C$4="TE0725LP_REV01",RAW_m_TE0725LP_REV01!$AD:$AG,IF($C$4="TE0725_REV01",RAW_m_TE0725_REV01!$AD:$AG,IF($C$4="TE0725_REV02",RAW_m_TE0725_REV02!$AD:$AG,IF($C$4="TE0725_REV03",RAW_m_TE0725_REV03!$AD:$AG)))),4,0),"---")</f>
        <v>15.3667</v>
      </c>
    </row>
    <row r="25" spans="2:11" ht="15" customHeight="1" x14ac:dyDescent="0.35">
      <c r="B25" s="72">
        <v>20</v>
      </c>
      <c r="C25" s="73" t="str">
        <f>IFERROR(IF((COUNTIF(B2B!A21:K21,$C$4)&lt;0),"---",INDEX(B2B!A:K,MATCH('Module Pin Table'!B25,B2B!A:A,0),6)),"---")</f>
        <v>IO</v>
      </c>
      <c r="D25" s="73" t="str">
        <f>IFERROR(IF((COUNTIF(B2B!A21:K21,$C$4)&lt;0),"---",INDEX(B2B!A:K,MATCH('Module Pin Table'!B25,B2B!A:A,0),4)),"---")</f>
        <v>J1</v>
      </c>
      <c r="E25" s="73" t="str">
        <f>IFERROR(IF((COUNTIF(B2B!A21:K21,$C$4)&lt;0),"---",INDEX(B2B!A:K,MATCH('Module Pin Table'!B25,B2B!A:A,0),5)),"---")</f>
        <v>20</v>
      </c>
      <c r="F25" s="73" t="str">
        <f>IFERROR(IF(VLOOKUP($D25&amp;"-"&amp;$E25,IF($C$4="TE0725LP_REV01",RAW_m_TE0725LP_REV01!$AD:$AU,IF($C$4="TE0725_REV01",RAW_m_TE0725_REV01!$AD:$AU,IF($C$4="TE0725_REV02",RAW_m_TE0725_REV02!$AD:$AU,IF($C$4="TE0725_REV03",RAW_m_TE0725_REV03!$AD:$AU)))),6,0)="--","---",IF($C$4="TE0725LP_REV01",RAW_m_TE0725LP_REV01!$AE25&amp; " --&gt; " &amp;RAW_m_TE0725LP_REV01!$AU24&amp; " --&gt; ",IF($C$4="TE0725_REV01",RAW_m_TE0725_REV01!$AE25&amp; " --&gt; " &amp;RAW_m_TE0725_REV01!$AU24&amp; " --&gt; ",IF($C$4="TE0725_REV02",RAW_m_TE0725_REV02!$AE25&amp; " --&gt; " &amp;RAW_m_TE0725_REV02!$AU24&amp; " --&gt; ",IF($C$4="TE0725_REV03",RAW_m_TE0725_REV03!$AE25&amp; " --&gt; " &amp;RAW_m_TE0725_REV03!$AU24&amp; " --&gt; "))))),"---")</f>
        <v>---</v>
      </c>
      <c r="G25" s="73" t="str">
        <f>IFERROR(VLOOKUP(D25&amp;"-"&amp;E25,IF($C$4="TE0725LP_REV01",RAW_m_TE0725LP_REV01!$AD:$AJ,IF($C$4="TE0725_REV01",RAW_m_TE0725_REV01!$AD:$AJ,IF($C$4="TE0725_REV02",RAW_m_TE0725_REV02!$AD:$AJ,IF($C$4="TE0725_REV03",RAW_m_TE0725_REV03!$AD:$AJ)))),7,0),"---")</f>
        <v>B35_L14_P</v>
      </c>
      <c r="H25" s="73">
        <f>IFERROR(VLOOKUP(G25,IF($C$4="TE0725LP_REV01",RAW_m_TE0725LP_REV01!$AJ:$AK,IF($C$4="TE0725_REV01",RAW_m_TE0725_REV01!$AJ:$AK,IF($C$4="TE0725_REV02",RAW_m_TE0725_REV02!$AJ:$AK,IF($C$4="TE0725_REV03",RAW_m_TE0725_REV03!$AJ:$AK)))),2,0),"---")</f>
        <v>2</v>
      </c>
      <c r="I25" s="73" t="str">
        <f>IFERROR(VLOOKUP(G25,IF($C$4="TE0725LP_REV01",RAW_m_TE0725LP_REV01!$AJ:$AL,IF($C$4="TE0725_REV01",RAW_m_TE0725_REV01!$AJ:$AL,IF($C$4="TE0725_REV02",RAW_m_TE0725_REV02!$AJ:$AL,IF($C$4="TE0725_REV03",RAW_m_TE0725_REV03!$AJ:$AL)))),3,0),"---")</f>
        <v>E2</v>
      </c>
      <c r="J25" s="74" t="str">
        <f>IFERROR(VLOOKUP(G25,IF($C$4="TE0725LP_REV01",RAW_m_TE0725LP_REV01!$AE:$AH,IF($C$4="TE0725_REV01",RAW_m_TE0725_REV01!$AE:$AH,IF($C$4="TE0725_REV02",RAW_m_TE0725_REV02!$AE:$AH,IF($C$4="TE0725_REV03",RAW_m_TE0725_REV03!$AE:$AH)))),4,0),"---")</f>
        <v>---</v>
      </c>
      <c r="K25" s="61">
        <f>IFERROR(VLOOKUP(D25&amp;"-"&amp;E25,IF($C$4="TE0725LP_REV01",RAW_m_TE0725LP_REV01!$AD:$AG,IF($C$4="TE0725_REV01",RAW_m_TE0725_REV01!$AD:$AG,IF($C$4="TE0725_REV02",RAW_m_TE0725_REV02!$AD:$AG,IF($C$4="TE0725_REV03",RAW_m_TE0725_REV03!$AD:$AG)))),4,0),"---")</f>
        <v>15.7195</v>
      </c>
    </row>
    <row r="26" spans="2:11" ht="15" customHeight="1" x14ac:dyDescent="0.35">
      <c r="B26" s="72">
        <v>21</v>
      </c>
      <c r="C26" s="73" t="str">
        <f>IFERROR(IF((COUNTIF(B2B!A22:K22,$C$4)&lt;0),"---",INDEX(B2B!A:K,MATCH('Module Pin Table'!B26,B2B!A:A,0),6)),"---")</f>
        <v>IO</v>
      </c>
      <c r="D26" s="73" t="str">
        <f>IFERROR(IF((COUNTIF(B2B!A22:K22,$C$4)&lt;0),"---",INDEX(B2B!A:K,MATCH('Module Pin Table'!B26,B2B!A:A,0),4)),"---")</f>
        <v>J1</v>
      </c>
      <c r="E26" s="73" t="str">
        <f>IFERROR(IF((COUNTIF(B2B!A22:K22,$C$4)&lt;0),"---",INDEX(B2B!A:K,MATCH('Module Pin Table'!B26,B2B!A:A,0),5)),"---")</f>
        <v>21</v>
      </c>
      <c r="F26" s="73" t="str">
        <f>IFERROR(IF(VLOOKUP($D26&amp;"-"&amp;$E26,IF($C$4="TE0725LP_REV01",RAW_m_TE0725LP_REV01!$AD:$AU,IF($C$4="TE0725_REV01",RAW_m_TE0725_REV01!$AD:$AU,IF($C$4="TE0725_REV02",RAW_m_TE0725_REV02!$AD:$AU,IF($C$4="TE0725_REV03",RAW_m_TE0725_REV03!$AD:$AU)))),6,0)="--","---",IF($C$4="TE0725LP_REV01",RAW_m_TE0725LP_REV01!$AE26&amp; " --&gt; " &amp;RAW_m_TE0725LP_REV01!$AU25&amp; " --&gt; ",IF($C$4="TE0725_REV01",RAW_m_TE0725_REV01!$AE26&amp; " --&gt; " &amp;RAW_m_TE0725_REV01!$AU25&amp; " --&gt; ",IF($C$4="TE0725_REV02",RAW_m_TE0725_REV02!$AE26&amp; " --&gt; " &amp;RAW_m_TE0725_REV02!$AU25&amp; " --&gt; ",IF($C$4="TE0725_REV03",RAW_m_TE0725_REV03!$AE26&amp; " --&gt; " &amp;RAW_m_TE0725_REV03!$AU25&amp; " --&gt; "))))),"---")</f>
        <v>---</v>
      </c>
      <c r="G26" s="73" t="str">
        <f>IFERROR(VLOOKUP(D26&amp;"-"&amp;E26,IF($C$4="TE0725LP_REV01",RAW_m_TE0725LP_REV01!$AD:$AJ,IF($C$4="TE0725_REV01",RAW_m_TE0725_REV01!$AD:$AJ,IF($C$4="TE0725_REV02",RAW_m_TE0725_REV02!$AD:$AJ,IF($C$4="TE0725_REV03",RAW_m_TE0725_REV03!$AD:$AJ)))),7,0),"---")</f>
        <v>B35_L16_P</v>
      </c>
      <c r="H26" s="73">
        <f>IFERROR(VLOOKUP(G26,IF($C$4="TE0725LP_REV01",RAW_m_TE0725LP_REV01!$AJ:$AK,IF($C$4="TE0725_REV01",RAW_m_TE0725_REV01!$AJ:$AK,IF($C$4="TE0725_REV02",RAW_m_TE0725_REV02!$AJ:$AK,IF($C$4="TE0725_REV03",RAW_m_TE0725_REV03!$AJ:$AK)))),2,0),"---")</f>
        <v>2</v>
      </c>
      <c r="I26" s="73" t="str">
        <f>IFERROR(VLOOKUP(G26,IF($C$4="TE0725LP_REV01",RAW_m_TE0725LP_REV01!$AJ:$AL,IF($C$4="TE0725_REV01",RAW_m_TE0725_REV01!$AJ:$AL,IF($C$4="TE0725_REV02",RAW_m_TE0725_REV02!$AJ:$AL,IF($C$4="TE0725_REV03",RAW_m_TE0725_REV03!$AJ:$AL)))),3,0),"---")</f>
        <v>C2</v>
      </c>
      <c r="J26" s="74" t="str">
        <f>IFERROR(VLOOKUP(G26,IF($C$4="TE0725LP_REV01",RAW_m_TE0725LP_REV01!$AE:$AH,IF($C$4="TE0725_REV01",RAW_m_TE0725_REV01!$AE:$AH,IF($C$4="TE0725_REV02",RAW_m_TE0725_REV02!$AE:$AH,IF($C$4="TE0725_REV03",RAW_m_TE0725_REV03!$AE:$AH)))),4,0),"---")</f>
        <v>---</v>
      </c>
      <c r="K26" s="61">
        <f>IFERROR(VLOOKUP(D26&amp;"-"&amp;E26,IF($C$4="TE0725LP_REV01",RAW_m_TE0725LP_REV01!$AD:$AG,IF($C$4="TE0725_REV01",RAW_m_TE0725_REV01!$AD:$AG,IF($C$4="TE0725_REV02",RAW_m_TE0725_REV02!$AD:$AG,IF($C$4="TE0725_REV03",RAW_m_TE0725_REV03!$AD:$AG)))),4,0),"---")</f>
        <v>12.974600000000001</v>
      </c>
    </row>
    <row r="27" spans="2:11" ht="15" customHeight="1" x14ac:dyDescent="0.35">
      <c r="B27" s="72">
        <v>22</v>
      </c>
      <c r="C27" s="73" t="str">
        <f>IFERROR(IF((COUNTIF(B2B!A23:K23,$C$4)&lt;0),"---",INDEX(B2B!A:K,MATCH('Module Pin Table'!B27,B2B!A:A,0),6)),"---")</f>
        <v>IO</v>
      </c>
      <c r="D27" s="73" t="str">
        <f>IFERROR(IF((COUNTIF(B2B!A23:K23,$C$4)&lt;0),"---",INDEX(B2B!A:K,MATCH('Module Pin Table'!B27,B2B!A:A,0),4)),"---")</f>
        <v>J1</v>
      </c>
      <c r="E27" s="73" t="str">
        <f>IFERROR(IF((COUNTIF(B2B!A23:K23,$C$4)&lt;0),"---",INDEX(B2B!A:K,MATCH('Module Pin Table'!B27,B2B!A:A,0),5)),"---")</f>
        <v>22</v>
      </c>
      <c r="F27" s="73" t="str">
        <f>IFERROR(IF(VLOOKUP($D27&amp;"-"&amp;$E27,IF($C$4="TE0725LP_REV01",RAW_m_TE0725LP_REV01!$AD:$AU,IF($C$4="TE0725_REV01",RAW_m_TE0725_REV01!$AD:$AU,IF($C$4="TE0725_REV02",RAW_m_TE0725_REV02!$AD:$AU,IF($C$4="TE0725_REV03",RAW_m_TE0725_REV03!$AD:$AU)))),6,0)="--","---",IF($C$4="TE0725LP_REV01",RAW_m_TE0725LP_REV01!$AE27&amp; " --&gt; " &amp;RAW_m_TE0725LP_REV01!$AU26&amp; " --&gt; ",IF($C$4="TE0725_REV01",RAW_m_TE0725_REV01!$AE27&amp; " --&gt; " &amp;RAW_m_TE0725_REV01!$AU26&amp; " --&gt; ",IF($C$4="TE0725_REV02",RAW_m_TE0725_REV02!$AE27&amp; " --&gt; " &amp;RAW_m_TE0725_REV02!$AU26&amp; " --&gt; ",IF($C$4="TE0725_REV03",RAW_m_TE0725_REV03!$AE27&amp; " --&gt; " &amp;RAW_m_TE0725_REV03!$AU26&amp; " --&gt; "))))),"---")</f>
        <v>---</v>
      </c>
      <c r="G27" s="73" t="str">
        <f>IFERROR(VLOOKUP(D27&amp;"-"&amp;E27,IF($C$4="TE0725LP_REV01",RAW_m_TE0725LP_REV01!$AD:$AJ,IF($C$4="TE0725_REV01",RAW_m_TE0725_REV01!$AD:$AJ,IF($C$4="TE0725_REV02",RAW_m_TE0725_REV02!$AD:$AJ,IF($C$4="TE0725_REV03",RAW_m_TE0725_REV03!$AD:$AJ)))),7,0),"---")</f>
        <v>B35_L16_N</v>
      </c>
      <c r="H27" s="73">
        <f>IFERROR(VLOOKUP(G27,IF($C$4="TE0725LP_REV01",RAW_m_TE0725LP_REV01!$AJ:$AK,IF($C$4="TE0725_REV01",RAW_m_TE0725_REV01!$AJ:$AK,IF($C$4="TE0725_REV02",RAW_m_TE0725_REV02!$AJ:$AK,IF($C$4="TE0725_REV03",RAW_m_TE0725_REV03!$AJ:$AK)))),2,0),"---")</f>
        <v>2</v>
      </c>
      <c r="I27" s="73" t="str">
        <f>IFERROR(VLOOKUP(G27,IF($C$4="TE0725LP_REV01",RAW_m_TE0725LP_REV01!$AJ:$AL,IF($C$4="TE0725_REV01",RAW_m_TE0725_REV01!$AJ:$AL,IF($C$4="TE0725_REV02",RAW_m_TE0725_REV02!$AJ:$AL,IF($C$4="TE0725_REV03",RAW_m_TE0725_REV03!$AJ:$AL)))),3,0),"---")</f>
        <v>C1</v>
      </c>
      <c r="J27" s="74" t="str">
        <f>IFERROR(VLOOKUP(G27,IF($C$4="TE0725LP_REV01",RAW_m_TE0725LP_REV01!$AE:$AH,IF($C$4="TE0725_REV01",RAW_m_TE0725_REV01!$AE:$AH,IF($C$4="TE0725_REV02",RAW_m_TE0725_REV02!$AE:$AH,IF($C$4="TE0725_REV03",RAW_m_TE0725_REV03!$AE:$AH)))),4,0),"---")</f>
        <v>---</v>
      </c>
      <c r="K27" s="61">
        <f>IFERROR(VLOOKUP(D27&amp;"-"&amp;E27,IF($C$4="TE0725LP_REV01",RAW_m_TE0725LP_REV01!$AD:$AG,IF($C$4="TE0725_REV01",RAW_m_TE0725_REV01!$AD:$AG,IF($C$4="TE0725_REV02",RAW_m_TE0725_REV02!$AD:$AG,IF($C$4="TE0725_REV03",RAW_m_TE0725_REV03!$AD:$AG)))),4,0),"---")</f>
        <v>12.755000000000001</v>
      </c>
    </row>
    <row r="28" spans="2:11" ht="15" customHeight="1" x14ac:dyDescent="0.35">
      <c r="B28" s="72">
        <v>23</v>
      </c>
      <c r="C28" s="73" t="str">
        <f>IFERROR(IF((COUNTIF(B2B!A24:K24,$C$4)&lt;0),"---",INDEX(B2B!A:K,MATCH('Module Pin Table'!B28,B2B!A:A,0),6)),"---")</f>
        <v>IO</v>
      </c>
      <c r="D28" s="73" t="str">
        <f>IFERROR(IF((COUNTIF(B2B!A24:K24,$C$4)&lt;0),"---",INDEX(B2B!A:K,MATCH('Module Pin Table'!B28,B2B!A:A,0),4)),"---")</f>
        <v>J1</v>
      </c>
      <c r="E28" s="73" t="str">
        <f>IFERROR(IF((COUNTIF(B2B!A24:K24,$C$4)&lt;0),"---",INDEX(B2B!A:K,MATCH('Module Pin Table'!B28,B2B!A:A,0),5)),"---")</f>
        <v>23</v>
      </c>
      <c r="F28" s="73" t="str">
        <f>IFERROR(IF(VLOOKUP($D28&amp;"-"&amp;$E28,IF($C$4="TE0725LP_REV01",RAW_m_TE0725LP_REV01!$AD:$AU,IF($C$4="TE0725_REV01",RAW_m_TE0725_REV01!$AD:$AU,IF($C$4="TE0725_REV02",RAW_m_TE0725_REV02!$AD:$AU,IF($C$4="TE0725_REV03",RAW_m_TE0725_REV03!$AD:$AU)))),6,0)="--","---",IF($C$4="TE0725LP_REV01",RAW_m_TE0725LP_REV01!$AE28&amp; " --&gt; " &amp;RAW_m_TE0725LP_REV01!$AU27&amp; " --&gt; ",IF($C$4="TE0725_REV01",RAW_m_TE0725_REV01!$AE28&amp; " --&gt; " &amp;RAW_m_TE0725_REV01!$AU27&amp; " --&gt; ",IF($C$4="TE0725_REV02",RAW_m_TE0725_REV02!$AE28&amp; " --&gt; " &amp;RAW_m_TE0725_REV02!$AU27&amp; " --&gt; ",IF($C$4="TE0725_REV03",RAW_m_TE0725_REV03!$AE28&amp; " --&gt; " &amp;RAW_m_TE0725_REV03!$AU27&amp; " --&gt; "))))),"---")</f>
        <v>---</v>
      </c>
      <c r="G28" s="73" t="str">
        <f>IFERROR(VLOOKUP(D28&amp;"-"&amp;E28,IF($C$4="TE0725LP_REV01",RAW_m_TE0725LP_REV01!$AD:$AJ,IF($C$4="TE0725_REV01",RAW_m_TE0725_REV01!$AD:$AJ,IF($C$4="TE0725_REV02",RAW_m_TE0725_REV02!$AD:$AJ,IF($C$4="TE0725_REV03",RAW_m_TE0725_REV03!$AD:$AJ)))),7,0),"---")</f>
        <v>B35_L9_N</v>
      </c>
      <c r="H28" s="73">
        <f>IFERROR(VLOOKUP(G28,IF($C$4="TE0725LP_REV01",RAW_m_TE0725LP_REV01!$AJ:$AK,IF($C$4="TE0725_REV01",RAW_m_TE0725_REV01!$AJ:$AK,IF($C$4="TE0725_REV02",RAW_m_TE0725_REV02!$AJ:$AK,IF($C$4="TE0725_REV03",RAW_m_TE0725_REV03!$AJ:$AK)))),2,0),"---")</f>
        <v>2</v>
      </c>
      <c r="I28" s="73" t="str">
        <f>IFERROR(VLOOKUP(G28,IF($C$4="TE0725LP_REV01",RAW_m_TE0725LP_REV01!$AJ:$AL,IF($C$4="TE0725_REV01",RAW_m_TE0725_REV01!$AJ:$AL,IF($C$4="TE0725_REV02",RAW_m_TE0725_REV02!$AJ:$AL,IF($C$4="TE0725_REV03",RAW_m_TE0725_REV03!$AJ:$AL)))),3,0),"---")</f>
        <v>A1</v>
      </c>
      <c r="J28" s="74" t="str">
        <f>IFERROR(VLOOKUP(G28,IF($C$4="TE0725LP_REV01",RAW_m_TE0725LP_REV01!$AE:$AH,IF($C$4="TE0725_REV01",RAW_m_TE0725_REV01!$AE:$AH,IF($C$4="TE0725_REV02",RAW_m_TE0725_REV02!$AE:$AH,IF($C$4="TE0725_REV03",RAW_m_TE0725_REV03!$AE:$AH)))),4,0),"---")</f>
        <v>---</v>
      </c>
      <c r="K28" s="61">
        <f>IFERROR(VLOOKUP(D28&amp;"-"&amp;E28,IF($C$4="TE0725LP_REV01",RAW_m_TE0725LP_REV01!$AD:$AG,IF($C$4="TE0725_REV01",RAW_m_TE0725_REV01!$AD:$AG,IF($C$4="TE0725_REV02",RAW_m_TE0725_REV02!$AD:$AG,IF($C$4="TE0725_REV03",RAW_m_TE0725_REV03!$AD:$AG)))),4,0),"---")</f>
        <v>9.9247999999999994</v>
      </c>
    </row>
    <row r="29" spans="2:11" ht="15" customHeight="1" x14ac:dyDescent="0.35">
      <c r="B29" s="72">
        <v>24</v>
      </c>
      <c r="C29" s="73" t="str">
        <f>IFERROR(IF((COUNTIF(B2B!A25:K25,$C$4)&lt;0),"---",INDEX(B2B!A:K,MATCH('Module Pin Table'!B29,B2B!A:A,0),6)),"---")</f>
        <v>IO</v>
      </c>
      <c r="D29" s="73" t="str">
        <f>IFERROR(IF((COUNTIF(B2B!A25:K25,$C$4)&lt;0),"---",INDEX(B2B!A:K,MATCH('Module Pin Table'!B29,B2B!A:A,0),4)),"---")</f>
        <v>J1</v>
      </c>
      <c r="E29" s="73" t="str">
        <f>IFERROR(IF((COUNTIF(B2B!A25:K25,$C$4)&lt;0),"---",INDEX(B2B!A:K,MATCH('Module Pin Table'!B29,B2B!A:A,0),5)),"---")</f>
        <v>24</v>
      </c>
      <c r="F29" s="73" t="str">
        <f>IFERROR(IF(VLOOKUP($D29&amp;"-"&amp;$E29,IF($C$4="TE0725LP_REV01",RAW_m_TE0725LP_REV01!$AD:$AU,IF($C$4="TE0725_REV01",RAW_m_TE0725_REV01!$AD:$AU,IF($C$4="TE0725_REV02",RAW_m_TE0725_REV02!$AD:$AU,IF($C$4="TE0725_REV03",RAW_m_TE0725_REV03!$AD:$AU)))),6,0)="--","---",IF($C$4="TE0725LP_REV01",RAW_m_TE0725LP_REV01!$AE29&amp; " --&gt; " &amp;RAW_m_TE0725LP_REV01!$AU28&amp; " --&gt; ",IF($C$4="TE0725_REV01",RAW_m_TE0725_REV01!$AE29&amp; " --&gt; " &amp;RAW_m_TE0725_REV01!$AU28&amp; " --&gt; ",IF($C$4="TE0725_REV02",RAW_m_TE0725_REV02!$AE29&amp; " --&gt; " &amp;RAW_m_TE0725_REV02!$AU28&amp; " --&gt; ",IF($C$4="TE0725_REV03",RAW_m_TE0725_REV03!$AE29&amp; " --&gt; " &amp;RAW_m_TE0725_REV03!$AU28&amp; " --&gt; "))))),"---")</f>
        <v>---</v>
      </c>
      <c r="G29" s="73" t="str">
        <f>IFERROR(VLOOKUP(D29&amp;"-"&amp;E29,IF($C$4="TE0725LP_REV01",RAW_m_TE0725LP_REV01!$AD:$AJ,IF($C$4="TE0725_REV01",RAW_m_TE0725_REV01!$AD:$AJ,IF($C$4="TE0725_REV02",RAW_m_TE0725_REV02!$AD:$AJ,IF($C$4="TE0725_REV03",RAW_m_TE0725_REV03!$AD:$AJ)))),7,0),"---")</f>
        <v>B35_L9_P</v>
      </c>
      <c r="H29" s="73">
        <f>IFERROR(VLOOKUP(G29,IF($C$4="TE0725LP_REV01",RAW_m_TE0725LP_REV01!$AJ:$AK,IF($C$4="TE0725_REV01",RAW_m_TE0725_REV01!$AJ:$AK,IF($C$4="TE0725_REV02",RAW_m_TE0725_REV02!$AJ:$AK,IF($C$4="TE0725_REV03",RAW_m_TE0725_REV03!$AJ:$AK)))),2,0),"---")</f>
        <v>2</v>
      </c>
      <c r="I29" s="73" t="str">
        <f>IFERROR(VLOOKUP(G29,IF($C$4="TE0725LP_REV01",RAW_m_TE0725LP_REV01!$AJ:$AL,IF($C$4="TE0725_REV01",RAW_m_TE0725_REV01!$AJ:$AL,IF($C$4="TE0725_REV02",RAW_m_TE0725_REV02!$AJ:$AL,IF($C$4="TE0725_REV03",RAW_m_TE0725_REV03!$AJ:$AL)))),3,0),"---")</f>
        <v>B1</v>
      </c>
      <c r="J29" s="74" t="str">
        <f>IFERROR(VLOOKUP(G29,IF($C$4="TE0725LP_REV01",RAW_m_TE0725LP_REV01!$AE:$AH,IF($C$4="TE0725_REV01",RAW_m_TE0725_REV01!$AE:$AH,IF($C$4="TE0725_REV02",RAW_m_TE0725_REV02!$AE:$AH,IF($C$4="TE0725_REV03",RAW_m_TE0725_REV03!$AE:$AH)))),4,0),"---")</f>
        <v>---</v>
      </c>
      <c r="K29" s="61">
        <f>IFERROR(VLOOKUP(D29&amp;"-"&amp;E29,IF($C$4="TE0725LP_REV01",RAW_m_TE0725LP_REV01!$AD:$AG,IF($C$4="TE0725_REV01",RAW_m_TE0725_REV01!$AD:$AG,IF($C$4="TE0725_REV02",RAW_m_TE0725_REV02!$AD:$AG,IF($C$4="TE0725_REV03",RAW_m_TE0725_REV03!$AD:$AG)))),4,0),"---")</f>
        <v>10.4762</v>
      </c>
    </row>
    <row r="30" spans="2:11" ht="15" customHeight="1" x14ac:dyDescent="0.35">
      <c r="B30" s="72">
        <v>25</v>
      </c>
      <c r="C30" s="73" t="str">
        <f>IFERROR(IF((COUNTIF(B2B!A26:K26,$C$4)&lt;0),"---",INDEX(B2B!A:K,MATCH('Module Pin Table'!B30,B2B!A:A,0),6)),"---")</f>
        <v>IO</v>
      </c>
      <c r="D30" s="73" t="str">
        <f>IFERROR(IF((COUNTIF(B2B!A26:K26,$C$4)&lt;0),"---",INDEX(B2B!A:K,MATCH('Module Pin Table'!B30,B2B!A:A,0),4)),"---")</f>
        <v>J1</v>
      </c>
      <c r="E30" s="73" t="str">
        <f>IFERROR(IF((COUNTIF(B2B!A26:K26,$C$4)&lt;0),"---",INDEX(B2B!A:K,MATCH('Module Pin Table'!B30,B2B!A:A,0),5)),"---")</f>
        <v>25</v>
      </c>
      <c r="F30" s="73" t="str">
        <f>IFERROR(IF(VLOOKUP($D30&amp;"-"&amp;$E30,IF($C$4="TE0725LP_REV01",RAW_m_TE0725LP_REV01!$AD:$AU,IF($C$4="TE0725_REV01",RAW_m_TE0725_REV01!$AD:$AU,IF($C$4="TE0725_REV02",RAW_m_TE0725_REV02!$AD:$AU,IF($C$4="TE0725_REV03",RAW_m_TE0725_REV03!$AD:$AU)))),6,0)="--","---",IF($C$4="TE0725LP_REV01",RAW_m_TE0725LP_REV01!$AE30&amp; " --&gt; " &amp;RAW_m_TE0725LP_REV01!$AU29&amp; " --&gt; ",IF($C$4="TE0725_REV01",RAW_m_TE0725_REV01!$AE30&amp; " --&gt; " &amp;RAW_m_TE0725_REV01!$AU29&amp; " --&gt; ",IF($C$4="TE0725_REV02",RAW_m_TE0725_REV02!$AE30&amp; " --&gt; " &amp;RAW_m_TE0725_REV02!$AU29&amp; " --&gt; ",IF($C$4="TE0725_REV03",RAW_m_TE0725_REV03!$AE30&amp; " --&gt; " &amp;RAW_m_TE0725_REV03!$AU29&amp; " --&gt; "))))),"---")</f>
        <v>---</v>
      </c>
      <c r="G30" s="73" t="str">
        <f>IFERROR(VLOOKUP(D30&amp;"-"&amp;E30,IF($C$4="TE0725LP_REV01",RAW_m_TE0725LP_REV01!$AD:$AJ,IF($C$4="TE0725_REV01",RAW_m_TE0725_REV01!$AD:$AJ,IF($C$4="TE0725_REV02",RAW_m_TE0725_REV02!$AD:$AJ,IF($C$4="TE0725_REV03",RAW_m_TE0725_REV03!$AD:$AJ)))),7,0),"---")</f>
        <v>B35_L10_P</v>
      </c>
      <c r="H30" s="73">
        <f>IFERROR(VLOOKUP(G30,IF($C$4="TE0725LP_REV01",RAW_m_TE0725LP_REV01!$AJ:$AK,IF($C$4="TE0725_REV01",RAW_m_TE0725_REV01!$AJ:$AK,IF($C$4="TE0725_REV02",RAW_m_TE0725_REV02!$AJ:$AK,IF($C$4="TE0725_REV03",RAW_m_TE0725_REV03!$AJ:$AK)))),2,0),"---")</f>
        <v>2</v>
      </c>
      <c r="I30" s="73" t="str">
        <f>IFERROR(VLOOKUP(G30,IF($C$4="TE0725LP_REV01",RAW_m_TE0725LP_REV01!$AJ:$AL,IF($C$4="TE0725_REV01",RAW_m_TE0725_REV01!$AJ:$AL,IF($C$4="TE0725_REV02",RAW_m_TE0725_REV02!$AJ:$AL,IF($C$4="TE0725_REV03",RAW_m_TE0725_REV03!$AJ:$AL)))),3,0),"---")</f>
        <v>B3</v>
      </c>
      <c r="J30" s="74" t="str">
        <f>IFERROR(VLOOKUP(G30,IF($C$4="TE0725LP_REV01",RAW_m_TE0725LP_REV01!$AE:$AH,IF($C$4="TE0725_REV01",RAW_m_TE0725_REV01!$AE:$AH,IF($C$4="TE0725_REV02",RAW_m_TE0725_REV02!$AE:$AH,IF($C$4="TE0725_REV03",RAW_m_TE0725_REV03!$AE:$AH)))),4,0),"---")</f>
        <v>---</v>
      </c>
      <c r="K30" s="61">
        <f>IFERROR(VLOOKUP(D30&amp;"-"&amp;E30,IF($C$4="TE0725LP_REV01",RAW_m_TE0725LP_REV01!$AD:$AG,IF($C$4="TE0725_REV01",RAW_m_TE0725_REV01!$AD:$AG,IF($C$4="TE0725_REV02",RAW_m_TE0725_REV02!$AD:$AG,IF($C$4="TE0725_REV03",RAW_m_TE0725_REV03!$AD:$AG)))),4,0),"---")</f>
        <v>10.9407</v>
      </c>
    </row>
    <row r="31" spans="2:11" ht="15" customHeight="1" x14ac:dyDescent="0.35">
      <c r="B31" s="72">
        <v>26</v>
      </c>
      <c r="C31" s="73" t="str">
        <f>IFERROR(IF((COUNTIF(B2B!A27:K27,$C$4)&lt;0),"---",INDEX(B2B!A:K,MATCH('Module Pin Table'!B31,B2B!A:A,0),6)),"---")</f>
        <v>IO</v>
      </c>
      <c r="D31" s="73" t="str">
        <f>IFERROR(IF((COUNTIF(B2B!A27:K27,$C$4)&lt;0),"---",INDEX(B2B!A:K,MATCH('Module Pin Table'!B31,B2B!A:A,0),4)),"---")</f>
        <v>J1</v>
      </c>
      <c r="E31" s="73" t="str">
        <f>IFERROR(IF((COUNTIF(B2B!A27:K27,$C$4)&lt;0),"---",INDEX(B2B!A:K,MATCH('Module Pin Table'!B31,B2B!A:A,0),5)),"---")</f>
        <v>26</v>
      </c>
      <c r="F31" s="73" t="str">
        <f>IFERROR(IF(VLOOKUP($D31&amp;"-"&amp;$E31,IF($C$4="TE0725LP_REV01",RAW_m_TE0725LP_REV01!$AD:$AU,IF($C$4="TE0725_REV01",RAW_m_TE0725_REV01!$AD:$AU,IF($C$4="TE0725_REV02",RAW_m_TE0725_REV02!$AD:$AU,IF($C$4="TE0725_REV03",RAW_m_TE0725_REV03!$AD:$AU)))),6,0)="--","---",IF($C$4="TE0725LP_REV01",RAW_m_TE0725LP_REV01!$AE31&amp; " --&gt; " &amp;RAW_m_TE0725LP_REV01!$AU30&amp; " --&gt; ",IF($C$4="TE0725_REV01",RAW_m_TE0725_REV01!$AE31&amp; " --&gt; " &amp;RAW_m_TE0725_REV01!$AU30&amp; " --&gt; ",IF($C$4="TE0725_REV02",RAW_m_TE0725_REV02!$AE31&amp; " --&gt; " &amp;RAW_m_TE0725_REV02!$AU30&amp; " --&gt; ",IF($C$4="TE0725_REV03",RAW_m_TE0725_REV03!$AE31&amp; " --&gt; " &amp;RAW_m_TE0725_REV03!$AU30&amp; " --&gt; "))))),"---")</f>
        <v>---</v>
      </c>
      <c r="G31" s="73" t="str">
        <f>IFERROR(VLOOKUP(D31&amp;"-"&amp;E31,IF($C$4="TE0725LP_REV01",RAW_m_TE0725LP_REV01!$AD:$AJ,IF($C$4="TE0725_REV01",RAW_m_TE0725_REV01!$AD:$AJ,IF($C$4="TE0725_REV02",RAW_m_TE0725_REV02!$AD:$AJ,IF($C$4="TE0725_REV03",RAW_m_TE0725_REV03!$AD:$AJ)))),7,0),"---")</f>
        <v>B35_L10_N</v>
      </c>
      <c r="H31" s="73">
        <f>IFERROR(VLOOKUP(G31,IF($C$4="TE0725LP_REV01",RAW_m_TE0725LP_REV01!$AJ:$AK,IF($C$4="TE0725_REV01",RAW_m_TE0725_REV01!$AJ:$AK,IF($C$4="TE0725_REV02",RAW_m_TE0725_REV02!$AJ:$AK,IF($C$4="TE0725_REV03",RAW_m_TE0725_REV03!$AJ:$AK)))),2,0),"---")</f>
        <v>2</v>
      </c>
      <c r="I31" s="73" t="str">
        <f>IFERROR(VLOOKUP(G31,IF($C$4="TE0725LP_REV01",RAW_m_TE0725LP_REV01!$AJ:$AL,IF($C$4="TE0725_REV01",RAW_m_TE0725_REV01!$AJ:$AL,IF($C$4="TE0725_REV02",RAW_m_TE0725_REV02!$AJ:$AL,IF($C$4="TE0725_REV03",RAW_m_TE0725_REV03!$AJ:$AL)))),3,0),"---")</f>
        <v>B2</v>
      </c>
      <c r="J31" s="74" t="str">
        <f>IFERROR(VLOOKUP(G31,IF($C$4="TE0725LP_REV01",RAW_m_TE0725LP_REV01!$AE:$AH,IF($C$4="TE0725_REV01",RAW_m_TE0725_REV01!$AE:$AH,IF($C$4="TE0725_REV02",RAW_m_TE0725_REV02!$AE:$AH,IF($C$4="TE0725_REV03",RAW_m_TE0725_REV03!$AE:$AH)))),4,0),"---")</f>
        <v>---</v>
      </c>
      <c r="K31" s="61">
        <f>IFERROR(VLOOKUP(D31&amp;"-"&amp;E31,IF($C$4="TE0725LP_REV01",RAW_m_TE0725LP_REV01!$AD:$AG,IF($C$4="TE0725_REV01",RAW_m_TE0725_REV01!$AD:$AG,IF($C$4="TE0725_REV02",RAW_m_TE0725_REV02!$AD:$AG,IF($C$4="TE0725_REV03",RAW_m_TE0725_REV03!$AD:$AG)))),4,0),"---")</f>
        <v>10.856199999999999</v>
      </c>
    </row>
    <row r="32" spans="2:11" ht="15" customHeight="1" x14ac:dyDescent="0.35">
      <c r="B32" s="72">
        <v>27</v>
      </c>
      <c r="C32" s="73" t="str">
        <f>IFERROR(IF((COUNTIF(B2B!A28:K28,$C$4)&lt;0),"---",INDEX(B2B!A:K,MATCH('Module Pin Table'!B32,B2B!A:A,0),6)),"---")</f>
        <v>IO</v>
      </c>
      <c r="D32" s="73" t="str">
        <f>IFERROR(IF((COUNTIF(B2B!A28:K28,$C$4)&lt;0),"---",INDEX(B2B!A:K,MATCH('Module Pin Table'!B32,B2B!A:A,0),4)),"---")</f>
        <v>J1</v>
      </c>
      <c r="E32" s="73" t="str">
        <f>IFERROR(IF((COUNTIF(B2B!A28:K28,$C$4)&lt;0),"---",INDEX(B2B!A:K,MATCH('Module Pin Table'!B32,B2B!A:A,0),5)),"---")</f>
        <v>27</v>
      </c>
      <c r="F32" s="73" t="str">
        <f>IFERROR(IF(VLOOKUP($D32&amp;"-"&amp;$E32,IF($C$4="TE0725LP_REV01",RAW_m_TE0725LP_REV01!$AD:$AU,IF($C$4="TE0725_REV01",RAW_m_TE0725_REV01!$AD:$AU,IF($C$4="TE0725_REV02",RAW_m_TE0725_REV02!$AD:$AU,IF($C$4="TE0725_REV03",RAW_m_TE0725_REV03!$AD:$AU)))),6,0)="--","---",IF($C$4="TE0725LP_REV01",RAW_m_TE0725LP_REV01!$AE32&amp; " --&gt; " &amp;RAW_m_TE0725LP_REV01!$AU31&amp; " --&gt; ",IF($C$4="TE0725_REV01",RAW_m_TE0725_REV01!$AE32&amp; " --&gt; " &amp;RAW_m_TE0725_REV01!$AU31&amp; " --&gt; ",IF($C$4="TE0725_REV02",RAW_m_TE0725_REV02!$AE32&amp; " --&gt; " &amp;RAW_m_TE0725_REV02!$AU31&amp; " --&gt; ",IF($C$4="TE0725_REV03",RAW_m_TE0725_REV03!$AE32&amp; " --&gt; " &amp;RAW_m_TE0725_REV03!$AU31&amp; " --&gt; "))))),"---")</f>
        <v>---</v>
      </c>
      <c r="G32" s="73" t="str">
        <f>IFERROR(VLOOKUP(D32&amp;"-"&amp;E32,IF($C$4="TE0725LP_REV01",RAW_m_TE0725LP_REV01!$AD:$AJ,IF($C$4="TE0725_REV01",RAW_m_TE0725_REV01!$AD:$AJ,IF($C$4="TE0725_REV02",RAW_m_TE0725_REV02!$AD:$AJ,IF($C$4="TE0725_REV03",RAW_m_TE0725_REV03!$AD:$AJ)))),7,0),"---")</f>
        <v>B35_L8_N</v>
      </c>
      <c r="H32" s="73">
        <f>IFERROR(VLOOKUP(G32,IF($C$4="TE0725LP_REV01",RAW_m_TE0725LP_REV01!$AJ:$AK,IF($C$4="TE0725_REV01",RAW_m_TE0725_REV01!$AJ:$AK,IF($C$4="TE0725_REV02",RAW_m_TE0725_REV02!$AJ:$AK,IF($C$4="TE0725_REV03",RAW_m_TE0725_REV03!$AJ:$AK)))),2,0),"---")</f>
        <v>2</v>
      </c>
      <c r="I32" s="73" t="str">
        <f>IFERROR(VLOOKUP(G32,IF($C$4="TE0725LP_REV01",RAW_m_TE0725LP_REV01!$AJ:$AL,IF($C$4="TE0725_REV01",RAW_m_TE0725_REV01!$AJ:$AL,IF($C$4="TE0725_REV02",RAW_m_TE0725_REV02!$AJ:$AL,IF($C$4="TE0725_REV03",RAW_m_TE0725_REV03!$AJ:$AL)))),3,0),"---")</f>
        <v>A3</v>
      </c>
      <c r="J32" s="74" t="str">
        <f>IFERROR(VLOOKUP(G32,IF($C$4="TE0725LP_REV01",RAW_m_TE0725LP_REV01!$AE:$AH,IF($C$4="TE0725_REV01",RAW_m_TE0725_REV01!$AE:$AH,IF($C$4="TE0725_REV02",RAW_m_TE0725_REV02!$AE:$AH,IF($C$4="TE0725_REV03",RAW_m_TE0725_REV03!$AE:$AH)))),4,0),"---")</f>
        <v>---</v>
      </c>
      <c r="K32" s="61">
        <f>IFERROR(VLOOKUP(D32&amp;"-"&amp;E32,IF($C$4="TE0725LP_REV01",RAW_m_TE0725LP_REV01!$AD:$AG,IF($C$4="TE0725_REV01",RAW_m_TE0725_REV01!$AD:$AG,IF($C$4="TE0725_REV02",RAW_m_TE0725_REV02!$AD:$AG,IF($C$4="TE0725_REV03",RAW_m_TE0725_REV03!$AD:$AG)))),4,0),"---")</f>
        <v>9.7786000000000008</v>
      </c>
    </row>
    <row r="33" spans="2:11" ht="15" customHeight="1" x14ac:dyDescent="0.35">
      <c r="B33" s="72">
        <v>28</v>
      </c>
      <c r="C33" s="73" t="str">
        <f>IFERROR(IF((COUNTIF(B2B!A29:K29,$C$4)&lt;0),"---",INDEX(B2B!A:K,MATCH('Module Pin Table'!B33,B2B!A:A,0),6)),"---")</f>
        <v>IO</v>
      </c>
      <c r="D33" s="73" t="str">
        <f>IFERROR(IF((COUNTIF(B2B!A29:K29,$C$4)&lt;0),"---",INDEX(B2B!A:K,MATCH('Module Pin Table'!B33,B2B!A:A,0),4)),"---")</f>
        <v>J1</v>
      </c>
      <c r="E33" s="73" t="str">
        <f>IFERROR(IF((COUNTIF(B2B!A29:K29,$C$4)&lt;0),"---",INDEX(B2B!A:K,MATCH('Module Pin Table'!B33,B2B!A:A,0),5)),"---")</f>
        <v>28</v>
      </c>
      <c r="F33" s="73" t="str">
        <f>IFERROR(IF(VLOOKUP($D33&amp;"-"&amp;$E33,IF($C$4="TE0725LP_REV01",RAW_m_TE0725LP_REV01!$AD:$AU,IF($C$4="TE0725_REV01",RAW_m_TE0725_REV01!$AD:$AU,IF($C$4="TE0725_REV02",RAW_m_TE0725_REV02!$AD:$AU,IF($C$4="TE0725_REV03",RAW_m_TE0725_REV03!$AD:$AU)))),6,0)="--","---",IF($C$4="TE0725LP_REV01",RAW_m_TE0725LP_REV01!$AE33&amp; " --&gt; " &amp;RAW_m_TE0725LP_REV01!$AU32&amp; " --&gt; ",IF($C$4="TE0725_REV01",RAW_m_TE0725_REV01!$AE33&amp; " --&gt; " &amp;RAW_m_TE0725_REV01!$AU32&amp; " --&gt; ",IF($C$4="TE0725_REV02",RAW_m_TE0725_REV02!$AE33&amp; " --&gt; " &amp;RAW_m_TE0725_REV02!$AU32&amp; " --&gt; ",IF($C$4="TE0725_REV03",RAW_m_TE0725_REV03!$AE33&amp; " --&gt; " &amp;RAW_m_TE0725_REV03!$AU32&amp; " --&gt; "))))),"---")</f>
        <v>---</v>
      </c>
      <c r="G33" s="73" t="str">
        <f>IFERROR(VLOOKUP(D33&amp;"-"&amp;E33,IF($C$4="TE0725LP_REV01",RAW_m_TE0725LP_REV01!$AD:$AJ,IF($C$4="TE0725_REV01",RAW_m_TE0725_REV01!$AD:$AJ,IF($C$4="TE0725_REV02",RAW_m_TE0725_REV02!$AD:$AJ,IF($C$4="TE0725_REV03",RAW_m_TE0725_REV03!$AD:$AJ)))),7,0),"---")</f>
        <v>B35_L8_P</v>
      </c>
      <c r="H33" s="73">
        <f>IFERROR(VLOOKUP(G33,IF($C$4="TE0725LP_REV01",RAW_m_TE0725LP_REV01!$AJ:$AK,IF($C$4="TE0725_REV01",RAW_m_TE0725_REV01!$AJ:$AK,IF($C$4="TE0725_REV02",RAW_m_TE0725_REV02!$AJ:$AK,IF($C$4="TE0725_REV03",RAW_m_TE0725_REV03!$AJ:$AK)))),2,0),"---")</f>
        <v>2</v>
      </c>
      <c r="I33" s="73" t="str">
        <f>IFERROR(VLOOKUP(G33,IF($C$4="TE0725LP_REV01",RAW_m_TE0725LP_REV01!$AJ:$AL,IF($C$4="TE0725_REV01",RAW_m_TE0725_REV01!$AJ:$AL,IF($C$4="TE0725_REV02",RAW_m_TE0725_REV02!$AJ:$AL,IF($C$4="TE0725_REV03",RAW_m_TE0725_REV03!$AJ:$AL)))),3,0),"---")</f>
        <v>A4</v>
      </c>
      <c r="J33" s="74" t="str">
        <f>IFERROR(VLOOKUP(G33,IF($C$4="TE0725LP_REV01",RAW_m_TE0725LP_REV01!$AE:$AH,IF($C$4="TE0725_REV01",RAW_m_TE0725_REV01!$AE:$AH,IF($C$4="TE0725_REV02",RAW_m_TE0725_REV02!$AE:$AH,IF($C$4="TE0725_REV03",RAW_m_TE0725_REV03!$AE:$AH)))),4,0),"---")</f>
        <v>---</v>
      </c>
      <c r="K33" s="61">
        <f>IFERROR(VLOOKUP(D33&amp;"-"&amp;E33,IF($C$4="TE0725LP_REV01",RAW_m_TE0725LP_REV01!$AD:$AG,IF($C$4="TE0725_REV01",RAW_m_TE0725_REV01!$AD:$AG,IF($C$4="TE0725_REV02",RAW_m_TE0725_REV02!$AD:$AG,IF($C$4="TE0725_REV03",RAW_m_TE0725_REV03!$AD:$AG)))),4,0),"---")</f>
        <v>9.6852999999999998</v>
      </c>
    </row>
    <row r="34" spans="2:11" ht="15" customHeight="1" x14ac:dyDescent="0.35">
      <c r="B34" s="72">
        <v>29</v>
      </c>
      <c r="C34" s="73" t="str">
        <f>IFERROR(IF((COUNTIF(B2B!A30:K30,$C$4)&lt;0),"---",INDEX(B2B!A:K,MATCH('Module Pin Table'!B34,B2B!A:A,0),6)),"---")</f>
        <v>IO</v>
      </c>
      <c r="D34" s="73" t="str">
        <f>IFERROR(IF((COUNTIF(B2B!A30:K30,$C$4)&lt;0),"---",INDEX(B2B!A:K,MATCH('Module Pin Table'!B34,B2B!A:A,0),4)),"---")</f>
        <v>J1</v>
      </c>
      <c r="E34" s="73" t="str">
        <f>IFERROR(IF((COUNTIF(B2B!A30:K30,$C$4)&lt;0),"---",INDEX(B2B!A:K,MATCH('Module Pin Table'!B34,B2B!A:A,0),5)),"---")</f>
        <v>29</v>
      </c>
      <c r="F34" s="73" t="str">
        <f>IFERROR(IF(VLOOKUP($D34&amp;"-"&amp;$E34,IF($C$4="TE0725LP_REV01",RAW_m_TE0725LP_REV01!$AD:$AU,IF($C$4="TE0725_REV01",RAW_m_TE0725_REV01!$AD:$AU,IF($C$4="TE0725_REV02",RAW_m_TE0725_REV02!$AD:$AU,IF($C$4="TE0725_REV03",RAW_m_TE0725_REV03!$AD:$AU)))),6,0)="--","---",IF($C$4="TE0725LP_REV01",RAW_m_TE0725LP_REV01!$AE34&amp; " --&gt; " &amp;RAW_m_TE0725LP_REV01!$AU33&amp; " --&gt; ",IF($C$4="TE0725_REV01",RAW_m_TE0725_REV01!$AE34&amp; " --&gt; " &amp;RAW_m_TE0725_REV01!$AU33&amp; " --&gt; ",IF($C$4="TE0725_REV02",RAW_m_TE0725_REV02!$AE34&amp; " --&gt; " &amp;RAW_m_TE0725_REV02!$AU33&amp; " --&gt; ",IF($C$4="TE0725_REV03",RAW_m_TE0725_REV03!$AE34&amp; " --&gt; " &amp;RAW_m_TE0725_REV03!$AU33&amp; " --&gt; "))))),"---")</f>
        <v>---</v>
      </c>
      <c r="G34" s="73" t="str">
        <f>IFERROR(VLOOKUP(D34&amp;"-"&amp;E34,IF($C$4="TE0725LP_REV01",RAW_m_TE0725LP_REV01!$AD:$AJ,IF($C$4="TE0725_REV01",RAW_m_TE0725_REV01!$AD:$AJ,IF($C$4="TE0725_REV02",RAW_m_TE0725_REV02!$AD:$AJ,IF($C$4="TE0725_REV03",RAW_m_TE0725_REV03!$AD:$AJ)))),7,0),"---")</f>
        <v>B35_L11_N</v>
      </c>
      <c r="H34" s="73">
        <f>IFERROR(VLOOKUP(G34,IF($C$4="TE0725LP_REV01",RAW_m_TE0725LP_REV01!$AJ:$AK,IF($C$4="TE0725_REV01",RAW_m_TE0725_REV01!$AJ:$AK,IF($C$4="TE0725_REV02",RAW_m_TE0725_REV02!$AJ:$AK,IF($C$4="TE0725_REV03",RAW_m_TE0725_REV03!$AJ:$AK)))),2,0),"---")</f>
        <v>2</v>
      </c>
      <c r="I34" s="73" t="str">
        <f>IFERROR(VLOOKUP(G34,IF($C$4="TE0725LP_REV01",RAW_m_TE0725LP_REV01!$AJ:$AL,IF($C$4="TE0725_REV01",RAW_m_TE0725_REV01!$AJ:$AL,IF($C$4="TE0725_REV02",RAW_m_TE0725_REV02!$AJ:$AL,IF($C$4="TE0725_REV03",RAW_m_TE0725_REV03!$AJ:$AL)))),3,0),"---")</f>
        <v>D4</v>
      </c>
      <c r="J34" s="74" t="str">
        <f>IFERROR(VLOOKUP(G34,IF($C$4="TE0725LP_REV01",RAW_m_TE0725LP_REV01!$AE:$AH,IF($C$4="TE0725_REV01",RAW_m_TE0725_REV01!$AE:$AH,IF($C$4="TE0725_REV02",RAW_m_TE0725_REV02!$AE:$AH,IF($C$4="TE0725_REV03",RAW_m_TE0725_REV03!$AE:$AH)))),4,0),"---")</f>
        <v>---</v>
      </c>
      <c r="K34" s="61">
        <f>IFERROR(VLOOKUP(D34&amp;"-"&amp;E34,IF($C$4="TE0725LP_REV01",RAW_m_TE0725LP_REV01!$AD:$AG,IF($C$4="TE0725_REV01",RAW_m_TE0725_REV01!$AD:$AG,IF($C$4="TE0725_REV02",RAW_m_TE0725_REV02!$AD:$AG,IF($C$4="TE0725_REV03",RAW_m_TE0725_REV03!$AD:$AG)))),4,0),"---")</f>
        <v>16.82</v>
      </c>
    </row>
    <row r="35" spans="2:11" ht="15" customHeight="1" x14ac:dyDescent="0.35">
      <c r="B35" s="72">
        <v>30</v>
      </c>
      <c r="C35" s="73" t="str">
        <f>IFERROR(IF((COUNTIF(B2B!A31:K31,$C$4)&lt;0),"---",INDEX(B2B!A:K,MATCH('Module Pin Table'!B35,B2B!A:A,0),6)),"---")</f>
        <v>IO</v>
      </c>
      <c r="D35" s="73" t="str">
        <f>IFERROR(IF((COUNTIF(B2B!A31:K31,$C$4)&lt;0),"---",INDEX(B2B!A:K,MATCH('Module Pin Table'!B35,B2B!A:A,0),4)),"---")</f>
        <v>J1</v>
      </c>
      <c r="E35" s="73" t="str">
        <f>IFERROR(IF((COUNTIF(B2B!A31:K31,$C$4)&lt;0),"---",INDEX(B2B!A:K,MATCH('Module Pin Table'!B35,B2B!A:A,0),5)),"---")</f>
        <v>30</v>
      </c>
      <c r="F35" s="73" t="str">
        <f>IFERROR(IF(VLOOKUP($D35&amp;"-"&amp;$E35,IF($C$4="TE0725LP_REV01",RAW_m_TE0725LP_REV01!$AD:$AU,IF($C$4="TE0725_REV01",RAW_m_TE0725_REV01!$AD:$AU,IF($C$4="TE0725_REV02",RAW_m_TE0725_REV02!$AD:$AU,IF($C$4="TE0725_REV03",RAW_m_TE0725_REV03!$AD:$AU)))),6,0)="--","---",IF($C$4="TE0725LP_REV01",RAW_m_TE0725LP_REV01!$AE35&amp; " --&gt; " &amp;RAW_m_TE0725LP_REV01!$AU34&amp; " --&gt; ",IF($C$4="TE0725_REV01",RAW_m_TE0725_REV01!$AE35&amp; " --&gt; " &amp;RAW_m_TE0725_REV01!$AU34&amp; " --&gt; ",IF($C$4="TE0725_REV02",RAW_m_TE0725_REV02!$AE35&amp; " --&gt; " &amp;RAW_m_TE0725_REV02!$AU34&amp; " --&gt; ",IF($C$4="TE0725_REV03",RAW_m_TE0725_REV03!$AE35&amp; " --&gt; " &amp;RAW_m_TE0725_REV03!$AU34&amp; " --&gt; "))))),"---")</f>
        <v>---</v>
      </c>
      <c r="G35" s="73" t="str">
        <f>IFERROR(VLOOKUP(D35&amp;"-"&amp;E35,IF($C$4="TE0725LP_REV01",RAW_m_TE0725LP_REV01!$AD:$AJ,IF($C$4="TE0725_REV01",RAW_m_TE0725_REV01!$AD:$AJ,IF($C$4="TE0725_REV02",RAW_m_TE0725_REV02!$AD:$AJ,IF($C$4="TE0725_REV03",RAW_m_TE0725_REV03!$AD:$AJ)))),7,0),"---")</f>
        <v>B35_L11_P</v>
      </c>
      <c r="H35" s="73">
        <f>IFERROR(VLOOKUP(G35,IF($C$4="TE0725LP_REV01",RAW_m_TE0725LP_REV01!$AJ:$AK,IF($C$4="TE0725_REV01",RAW_m_TE0725_REV01!$AJ:$AK,IF($C$4="TE0725_REV02",RAW_m_TE0725_REV02!$AJ:$AK,IF($C$4="TE0725_REV03",RAW_m_TE0725_REV03!$AJ:$AK)))),2,0),"---")</f>
        <v>2</v>
      </c>
      <c r="I35" s="73" t="str">
        <f>IFERROR(VLOOKUP(G35,IF($C$4="TE0725LP_REV01",RAW_m_TE0725LP_REV01!$AJ:$AL,IF($C$4="TE0725_REV01",RAW_m_TE0725_REV01!$AJ:$AL,IF($C$4="TE0725_REV02",RAW_m_TE0725_REV02!$AJ:$AL,IF($C$4="TE0725_REV03",RAW_m_TE0725_REV03!$AJ:$AL)))),3,0),"---")</f>
        <v>D5</v>
      </c>
      <c r="J35" s="74" t="str">
        <f>IFERROR(VLOOKUP(G35,IF($C$4="TE0725LP_REV01",RAW_m_TE0725LP_REV01!$AE:$AH,IF($C$4="TE0725_REV01",RAW_m_TE0725_REV01!$AE:$AH,IF($C$4="TE0725_REV02",RAW_m_TE0725_REV02!$AE:$AH,IF($C$4="TE0725_REV03",RAW_m_TE0725_REV03!$AE:$AH)))),4,0),"---")</f>
        <v>---</v>
      </c>
      <c r="K35" s="61">
        <f>IFERROR(VLOOKUP(D35&amp;"-"&amp;E35,IF($C$4="TE0725LP_REV01",RAW_m_TE0725LP_REV01!$AD:$AG,IF($C$4="TE0725_REV01",RAW_m_TE0725_REV01!$AD:$AG,IF($C$4="TE0725_REV02",RAW_m_TE0725_REV02!$AD:$AG,IF($C$4="TE0725_REV03",RAW_m_TE0725_REV03!$AD:$AG)))),4,0),"---")</f>
        <v>16.098500000000001</v>
      </c>
    </row>
    <row r="36" spans="2:11" ht="15" customHeight="1" x14ac:dyDescent="0.35">
      <c r="B36" s="72">
        <v>31</v>
      </c>
      <c r="C36" s="73" t="str">
        <f>IFERROR(IF((COUNTIF(B2B!A32:K32,$C$4)&lt;0),"---",INDEX(B2B!A:K,MATCH('Module Pin Table'!B36,B2B!A:A,0),6)),"---")</f>
        <v>IO</v>
      </c>
      <c r="D36" s="73" t="str">
        <f>IFERROR(IF((COUNTIF(B2B!A32:K32,$C$4)&lt;0),"---",INDEX(B2B!A:K,MATCH('Module Pin Table'!B36,B2B!A:A,0),4)),"---")</f>
        <v>J1</v>
      </c>
      <c r="E36" s="73" t="str">
        <f>IFERROR(IF((COUNTIF(B2B!A32:K32,$C$4)&lt;0),"---",INDEX(B2B!A:K,MATCH('Module Pin Table'!B36,B2B!A:A,0),5)),"---")</f>
        <v>31</v>
      </c>
      <c r="F36" s="73" t="str">
        <f>IFERROR(IF(VLOOKUP($D36&amp;"-"&amp;$E36,IF($C$4="TE0725LP_REV01",RAW_m_TE0725LP_REV01!$AD:$AU,IF($C$4="TE0725_REV01",RAW_m_TE0725_REV01!$AD:$AU,IF($C$4="TE0725_REV02",RAW_m_TE0725_REV02!$AD:$AU,IF($C$4="TE0725_REV03",RAW_m_TE0725_REV03!$AD:$AU)))),6,0)="--","---",IF($C$4="TE0725LP_REV01",RAW_m_TE0725LP_REV01!$AE36&amp; " --&gt; " &amp;RAW_m_TE0725LP_REV01!$AU35&amp; " --&gt; ",IF($C$4="TE0725_REV01",RAW_m_TE0725_REV01!$AE36&amp; " --&gt; " &amp;RAW_m_TE0725_REV01!$AU35&amp; " --&gt; ",IF($C$4="TE0725_REV02",RAW_m_TE0725_REV02!$AE36&amp; " --&gt; " &amp;RAW_m_TE0725_REV02!$AU35&amp; " --&gt; ",IF($C$4="TE0725_REV03",RAW_m_TE0725_REV03!$AE36&amp; " --&gt; " &amp;RAW_m_TE0725_REV03!$AU35&amp; " --&gt; "))))),"---")</f>
        <v>---</v>
      </c>
      <c r="G36" s="73" t="str">
        <f>IFERROR(VLOOKUP(D36&amp;"-"&amp;E36,IF($C$4="TE0725LP_REV01",RAW_m_TE0725LP_REV01!$AD:$AJ,IF($C$4="TE0725_REV01",RAW_m_TE0725_REV01!$AD:$AJ,IF($C$4="TE0725_REV02",RAW_m_TE0725_REV02!$AD:$AJ,IF($C$4="TE0725_REV03",RAW_m_TE0725_REV03!$AD:$AJ)))),7,0),"---")</f>
        <v>B35_L3_N</v>
      </c>
      <c r="H36" s="73">
        <f>IFERROR(VLOOKUP(G36,IF($C$4="TE0725LP_REV01",RAW_m_TE0725LP_REV01!$AJ:$AK,IF($C$4="TE0725_REV01",RAW_m_TE0725_REV01!$AJ:$AK,IF($C$4="TE0725_REV02",RAW_m_TE0725_REV02!$AJ:$AK,IF($C$4="TE0725_REV03",RAW_m_TE0725_REV03!$AJ:$AK)))),2,0),"---")</f>
        <v>2</v>
      </c>
      <c r="I36" s="73" t="str">
        <f>IFERROR(VLOOKUP(G36,IF($C$4="TE0725LP_REV01",RAW_m_TE0725LP_REV01!$AJ:$AL,IF($C$4="TE0725_REV01",RAW_m_TE0725_REV01!$AJ:$AL,IF($C$4="TE0725_REV02",RAW_m_TE0725_REV02!$AJ:$AL,IF($C$4="TE0725_REV03",RAW_m_TE0725_REV03!$AJ:$AL)))),3,0),"---")</f>
        <v>A5</v>
      </c>
      <c r="J36" s="74" t="str">
        <f>IFERROR(VLOOKUP(G36,IF($C$4="TE0725LP_REV01",RAW_m_TE0725LP_REV01!$AE:$AH,IF($C$4="TE0725_REV01",RAW_m_TE0725_REV01!$AE:$AH,IF($C$4="TE0725_REV02",RAW_m_TE0725_REV02!$AE:$AH,IF($C$4="TE0725_REV03",RAW_m_TE0725_REV03!$AE:$AH)))),4,0),"---")</f>
        <v>---</v>
      </c>
      <c r="K36" s="61">
        <f>IFERROR(VLOOKUP(D36&amp;"-"&amp;E36,IF($C$4="TE0725LP_REV01",RAW_m_TE0725LP_REV01!$AD:$AG,IF($C$4="TE0725_REV01",RAW_m_TE0725_REV01!$AD:$AG,IF($C$4="TE0725_REV02",RAW_m_TE0725_REV02!$AD:$AG,IF($C$4="TE0725_REV03",RAW_m_TE0725_REV03!$AD:$AG)))),4,0),"---")</f>
        <v>11.2399</v>
      </c>
    </row>
    <row r="37" spans="2:11" ht="15" customHeight="1" x14ac:dyDescent="0.35">
      <c r="B37" s="72">
        <v>32</v>
      </c>
      <c r="C37" s="73" t="str">
        <f>IFERROR(IF((COUNTIF(B2B!A33:K33,$C$4)&lt;0),"---",INDEX(B2B!A:K,MATCH('Module Pin Table'!B37,B2B!A:A,0),6)),"---")</f>
        <v>IO</v>
      </c>
      <c r="D37" s="73" t="str">
        <f>IFERROR(IF((COUNTIF(B2B!A33:K33,$C$4)&lt;0),"---",INDEX(B2B!A:K,MATCH('Module Pin Table'!B37,B2B!A:A,0),4)),"---")</f>
        <v>J1</v>
      </c>
      <c r="E37" s="73" t="str">
        <f>IFERROR(IF((COUNTIF(B2B!A33:K33,$C$4)&lt;0),"---",INDEX(B2B!A:K,MATCH('Module Pin Table'!B37,B2B!A:A,0),5)),"---")</f>
        <v>32</v>
      </c>
      <c r="F37" s="73" t="str">
        <f>IFERROR(IF(VLOOKUP($D37&amp;"-"&amp;$E37,IF($C$4="TE0725LP_REV01",RAW_m_TE0725LP_REV01!$AD:$AU,IF($C$4="TE0725_REV01",RAW_m_TE0725_REV01!$AD:$AU,IF($C$4="TE0725_REV02",RAW_m_TE0725_REV02!$AD:$AU,IF($C$4="TE0725_REV03",RAW_m_TE0725_REV03!$AD:$AU)))),6,0)="--","---",IF($C$4="TE0725LP_REV01",RAW_m_TE0725LP_REV01!$AE37&amp; " --&gt; " &amp;RAW_m_TE0725LP_REV01!$AU36&amp; " --&gt; ",IF($C$4="TE0725_REV01",RAW_m_TE0725_REV01!$AE37&amp; " --&gt; " &amp;RAW_m_TE0725_REV01!$AU36&amp; " --&gt; ",IF($C$4="TE0725_REV02",RAW_m_TE0725_REV02!$AE37&amp; " --&gt; " &amp;RAW_m_TE0725_REV02!$AU36&amp; " --&gt; ",IF($C$4="TE0725_REV03",RAW_m_TE0725_REV03!$AE37&amp; " --&gt; " &amp;RAW_m_TE0725_REV03!$AU36&amp; " --&gt; "))))),"---")</f>
        <v>---</v>
      </c>
      <c r="G37" s="73" t="str">
        <f>IFERROR(VLOOKUP(D37&amp;"-"&amp;E37,IF($C$4="TE0725LP_REV01",RAW_m_TE0725LP_REV01!$AD:$AJ,IF($C$4="TE0725_REV01",RAW_m_TE0725_REV01!$AD:$AJ,IF($C$4="TE0725_REV02",RAW_m_TE0725_REV02!$AD:$AJ,IF($C$4="TE0725_REV03",RAW_m_TE0725_REV03!$AD:$AJ)))),7,0),"---")</f>
        <v>B35_L3_P</v>
      </c>
      <c r="H37" s="73">
        <f>IFERROR(VLOOKUP(G37,IF($C$4="TE0725LP_REV01",RAW_m_TE0725LP_REV01!$AJ:$AK,IF($C$4="TE0725_REV01",RAW_m_TE0725_REV01!$AJ:$AK,IF($C$4="TE0725_REV02",RAW_m_TE0725_REV02!$AJ:$AK,IF($C$4="TE0725_REV03",RAW_m_TE0725_REV03!$AJ:$AK)))),2,0),"---")</f>
        <v>2</v>
      </c>
      <c r="I37" s="73" t="str">
        <f>IFERROR(VLOOKUP(G37,IF($C$4="TE0725LP_REV01",RAW_m_TE0725LP_REV01!$AJ:$AL,IF($C$4="TE0725_REV01",RAW_m_TE0725_REV01!$AJ:$AL,IF($C$4="TE0725_REV02",RAW_m_TE0725_REV02!$AJ:$AL,IF($C$4="TE0725_REV03",RAW_m_TE0725_REV03!$AJ:$AL)))),3,0),"---")</f>
        <v>A6</v>
      </c>
      <c r="J37" s="74" t="str">
        <f>IFERROR(VLOOKUP(G37,IF($C$4="TE0725LP_REV01",RAW_m_TE0725LP_REV01!$AE:$AH,IF($C$4="TE0725_REV01",RAW_m_TE0725_REV01!$AE:$AH,IF($C$4="TE0725_REV02",RAW_m_TE0725_REV02!$AE:$AH,IF($C$4="TE0725_REV03",RAW_m_TE0725_REV03!$AE:$AH)))),4,0),"---")</f>
        <v>---</v>
      </c>
      <c r="K37" s="61">
        <f>IFERROR(VLOOKUP(D37&amp;"-"&amp;E37,IF($C$4="TE0725LP_REV01",RAW_m_TE0725LP_REV01!$AD:$AG,IF($C$4="TE0725_REV01",RAW_m_TE0725_REV01!$AD:$AG,IF($C$4="TE0725_REV02",RAW_m_TE0725_REV02!$AD:$AG,IF($C$4="TE0725_REV03",RAW_m_TE0725_REV03!$AD:$AG)))),4,0),"---")</f>
        <v>11.157</v>
      </c>
    </row>
    <row r="38" spans="2:11" ht="15" customHeight="1" x14ac:dyDescent="0.35">
      <c r="B38" s="72">
        <v>33</v>
      </c>
      <c r="C38" s="73" t="str">
        <f>IFERROR(IF((COUNTIF(B2B!A34:K34,$C$4)&lt;0),"---",INDEX(B2B!A:K,MATCH('Module Pin Table'!B38,B2B!A:A,0),6)),"---")</f>
        <v>IO</v>
      </c>
      <c r="D38" s="73" t="str">
        <f>IFERROR(IF((COUNTIF(B2B!A34:K34,$C$4)&lt;0),"---",INDEX(B2B!A:K,MATCH('Module Pin Table'!B38,B2B!A:A,0),4)),"---")</f>
        <v>J1</v>
      </c>
      <c r="E38" s="73" t="str">
        <f>IFERROR(IF((COUNTIF(B2B!A34:K34,$C$4)&lt;0),"---",INDEX(B2B!A:K,MATCH('Module Pin Table'!B38,B2B!A:A,0),5)),"---")</f>
        <v>33</v>
      </c>
      <c r="F38" s="73" t="str">
        <f>IFERROR(IF(VLOOKUP($D38&amp;"-"&amp;$E38,IF($C$4="TE0725LP_REV01",RAW_m_TE0725LP_REV01!$AD:$AU,IF($C$4="TE0725_REV01",RAW_m_TE0725_REV01!$AD:$AU,IF($C$4="TE0725_REV02",RAW_m_TE0725_REV02!$AD:$AU,IF($C$4="TE0725_REV03",RAW_m_TE0725_REV03!$AD:$AU)))),6,0)="--","---",IF($C$4="TE0725LP_REV01",RAW_m_TE0725LP_REV01!$AE38&amp; " --&gt; " &amp;RAW_m_TE0725LP_REV01!$AU37&amp; " --&gt; ",IF($C$4="TE0725_REV01",RAW_m_TE0725_REV01!$AE38&amp; " --&gt; " &amp;RAW_m_TE0725_REV01!$AU37&amp; " --&gt; ",IF($C$4="TE0725_REV02",RAW_m_TE0725_REV02!$AE38&amp; " --&gt; " &amp;RAW_m_TE0725_REV02!$AU37&amp; " --&gt; ",IF($C$4="TE0725_REV03",RAW_m_TE0725_REV03!$AE38&amp; " --&gt; " &amp;RAW_m_TE0725_REV03!$AU37&amp; " --&gt; "))))),"---")</f>
        <v>---</v>
      </c>
      <c r="G38" s="73" t="str">
        <f>IFERROR(VLOOKUP(D38&amp;"-"&amp;E38,IF($C$4="TE0725LP_REV01",RAW_m_TE0725LP_REV01!$AD:$AJ,IF($C$4="TE0725_REV01",RAW_m_TE0725_REV01!$AD:$AJ,IF($C$4="TE0725_REV02",RAW_m_TE0725_REV02!$AD:$AJ,IF($C$4="TE0725_REV03",RAW_m_TE0725_REV03!$AD:$AJ)))),7,0),"---")</f>
        <v>B35_L2_N</v>
      </c>
      <c r="H38" s="73">
        <f>IFERROR(VLOOKUP(G38,IF($C$4="TE0725LP_REV01",RAW_m_TE0725LP_REV01!$AJ:$AK,IF($C$4="TE0725_REV01",RAW_m_TE0725_REV01!$AJ:$AK,IF($C$4="TE0725_REV02",RAW_m_TE0725_REV02!$AJ:$AK,IF($C$4="TE0725_REV03",RAW_m_TE0725_REV03!$AJ:$AK)))),2,0),"---")</f>
        <v>2</v>
      </c>
      <c r="I38" s="73" t="str">
        <f>IFERROR(VLOOKUP(G38,IF($C$4="TE0725LP_REV01",RAW_m_TE0725LP_REV01!$AJ:$AL,IF($C$4="TE0725_REV01",RAW_m_TE0725_REV01!$AJ:$AL,IF($C$4="TE0725_REV02",RAW_m_TE0725_REV02!$AJ:$AL,IF($C$4="TE0725_REV03",RAW_m_TE0725_REV03!$AJ:$AL)))),3,0),"---")</f>
        <v>B6</v>
      </c>
      <c r="J38" s="74" t="str">
        <f>IFERROR(VLOOKUP(G38,IF($C$4="TE0725LP_REV01",RAW_m_TE0725LP_REV01!$AE:$AH,IF($C$4="TE0725_REV01",RAW_m_TE0725_REV01!$AE:$AH,IF($C$4="TE0725_REV02",RAW_m_TE0725_REV02!$AE:$AH,IF($C$4="TE0725_REV03",RAW_m_TE0725_REV03!$AE:$AH)))),4,0),"---")</f>
        <v>---</v>
      </c>
      <c r="K38" s="61">
        <f>IFERROR(VLOOKUP(D38&amp;"-"&amp;E38,IF($C$4="TE0725LP_REV01",RAW_m_TE0725LP_REV01!$AD:$AG,IF($C$4="TE0725_REV01",RAW_m_TE0725_REV01!$AD:$AG,IF($C$4="TE0725_REV02",RAW_m_TE0725_REV02!$AD:$AG,IF($C$4="TE0725_REV03",RAW_m_TE0725_REV03!$AD:$AG)))),4,0),"---")</f>
        <v>13.664999999999999</v>
      </c>
    </row>
    <row r="39" spans="2:11" ht="15" customHeight="1" x14ac:dyDescent="0.35">
      <c r="B39" s="72">
        <v>34</v>
      </c>
      <c r="C39" s="73" t="str">
        <f>IFERROR(IF((COUNTIF(B2B!A35:K35,$C$4)&lt;0),"---",INDEX(B2B!A:K,MATCH('Module Pin Table'!B39,B2B!A:A,0),6)),"---")</f>
        <v>IO</v>
      </c>
      <c r="D39" s="73" t="str">
        <f>IFERROR(IF((COUNTIF(B2B!A35:K35,$C$4)&lt;0),"---",INDEX(B2B!A:K,MATCH('Module Pin Table'!B39,B2B!A:A,0),4)),"---")</f>
        <v>J1</v>
      </c>
      <c r="E39" s="73" t="str">
        <f>IFERROR(IF((COUNTIF(B2B!A35:K35,$C$4)&lt;0),"---",INDEX(B2B!A:K,MATCH('Module Pin Table'!B39,B2B!A:A,0),5)),"---")</f>
        <v>34</v>
      </c>
      <c r="F39" s="73" t="str">
        <f>IFERROR(IF(VLOOKUP($D39&amp;"-"&amp;$E39,IF($C$4="TE0725LP_REV01",RAW_m_TE0725LP_REV01!$AD:$AU,IF($C$4="TE0725_REV01",RAW_m_TE0725_REV01!$AD:$AU,IF($C$4="TE0725_REV02",RAW_m_TE0725_REV02!$AD:$AU,IF($C$4="TE0725_REV03",RAW_m_TE0725_REV03!$AD:$AU)))),6,0)="--","---",IF($C$4="TE0725LP_REV01",RAW_m_TE0725LP_REV01!$AE39&amp; " --&gt; " &amp;RAW_m_TE0725LP_REV01!$AU38&amp; " --&gt; ",IF($C$4="TE0725_REV01",RAW_m_TE0725_REV01!$AE39&amp; " --&gt; " &amp;RAW_m_TE0725_REV01!$AU38&amp; " --&gt; ",IF($C$4="TE0725_REV02",RAW_m_TE0725_REV02!$AE39&amp; " --&gt; " &amp;RAW_m_TE0725_REV02!$AU38&amp; " --&gt; ",IF($C$4="TE0725_REV03",RAW_m_TE0725_REV03!$AE39&amp; " --&gt; " &amp;RAW_m_TE0725_REV03!$AU38&amp; " --&gt; "))))),"---")</f>
        <v>---</v>
      </c>
      <c r="G39" s="73" t="str">
        <f>IFERROR(VLOOKUP(D39&amp;"-"&amp;E39,IF($C$4="TE0725LP_REV01",RAW_m_TE0725LP_REV01!$AD:$AJ,IF($C$4="TE0725_REV01",RAW_m_TE0725_REV01!$AD:$AJ,IF($C$4="TE0725_REV02",RAW_m_TE0725_REV02!$AD:$AJ,IF($C$4="TE0725_REV03",RAW_m_TE0725_REV03!$AD:$AJ)))),7,0),"---")</f>
        <v>B35_L2_P</v>
      </c>
      <c r="H39" s="73">
        <f>IFERROR(VLOOKUP(G39,IF($C$4="TE0725LP_REV01",RAW_m_TE0725LP_REV01!$AJ:$AK,IF($C$4="TE0725_REV01",RAW_m_TE0725_REV01!$AJ:$AK,IF($C$4="TE0725_REV02",RAW_m_TE0725_REV02!$AJ:$AK,IF($C$4="TE0725_REV03",RAW_m_TE0725_REV03!$AJ:$AK)))),2,0),"---")</f>
        <v>2</v>
      </c>
      <c r="I39" s="73" t="str">
        <f>IFERROR(VLOOKUP(G39,IF($C$4="TE0725LP_REV01",RAW_m_TE0725LP_REV01!$AJ:$AL,IF($C$4="TE0725_REV01",RAW_m_TE0725_REV01!$AJ:$AL,IF($C$4="TE0725_REV02",RAW_m_TE0725_REV02!$AJ:$AL,IF($C$4="TE0725_REV03",RAW_m_TE0725_REV03!$AJ:$AL)))),3,0),"---")</f>
        <v>B7</v>
      </c>
      <c r="J39" s="74" t="str">
        <f>IFERROR(VLOOKUP(G39,IF($C$4="TE0725LP_REV01",RAW_m_TE0725LP_REV01!$AE:$AH,IF($C$4="TE0725_REV01",RAW_m_TE0725_REV01!$AE:$AH,IF($C$4="TE0725_REV02",RAW_m_TE0725_REV02!$AE:$AH,IF($C$4="TE0725_REV03",RAW_m_TE0725_REV03!$AE:$AH)))),4,0),"---")</f>
        <v>---</v>
      </c>
      <c r="K39" s="61">
        <f>IFERROR(VLOOKUP(D39&amp;"-"&amp;E39,IF($C$4="TE0725LP_REV01",RAW_m_TE0725LP_REV01!$AD:$AG,IF($C$4="TE0725_REV01",RAW_m_TE0725_REV01!$AD:$AG,IF($C$4="TE0725_REV02",RAW_m_TE0725_REV02!$AD:$AG,IF($C$4="TE0725_REV03",RAW_m_TE0725_REV03!$AD:$AG)))),4,0),"---")</f>
        <v>13.3926</v>
      </c>
    </row>
    <row r="40" spans="2:11" ht="15" customHeight="1" x14ac:dyDescent="0.35">
      <c r="B40" s="72">
        <v>35</v>
      </c>
      <c r="C40" s="73" t="str">
        <f>IFERROR(IF((COUNTIF(B2B!A36:K36,$C$4)&lt;0),"---",INDEX(B2B!A:K,MATCH('Module Pin Table'!B40,B2B!A:A,0),6)),"---")</f>
        <v>IO</v>
      </c>
      <c r="D40" s="73" t="str">
        <f>IFERROR(IF((COUNTIF(B2B!A36:K36,$C$4)&lt;0),"---",INDEX(B2B!A:K,MATCH('Module Pin Table'!B40,B2B!A:A,0),4)),"---")</f>
        <v>J1</v>
      </c>
      <c r="E40" s="73" t="str">
        <f>IFERROR(IF((COUNTIF(B2B!A36:K36,$C$4)&lt;0),"---",INDEX(B2B!A:K,MATCH('Module Pin Table'!B40,B2B!A:A,0),5)),"---")</f>
        <v>35</v>
      </c>
      <c r="F40" s="73" t="str">
        <f>IFERROR(IF(VLOOKUP($D40&amp;"-"&amp;$E40,IF($C$4="TE0725LP_REV01",RAW_m_TE0725LP_REV01!$AD:$AU,IF($C$4="TE0725_REV01",RAW_m_TE0725_REV01!$AD:$AU,IF($C$4="TE0725_REV02",RAW_m_TE0725_REV02!$AD:$AU,IF($C$4="TE0725_REV03",RAW_m_TE0725_REV03!$AD:$AU)))),6,0)="--","---",IF($C$4="TE0725LP_REV01",RAW_m_TE0725LP_REV01!$AE40&amp; " --&gt; " &amp;RAW_m_TE0725LP_REV01!$AU39&amp; " --&gt; ",IF($C$4="TE0725_REV01",RAW_m_TE0725_REV01!$AE40&amp; " --&gt; " &amp;RAW_m_TE0725_REV01!$AU39&amp; " --&gt; ",IF($C$4="TE0725_REV02",RAW_m_TE0725_REV02!$AE40&amp; " --&gt; " &amp;RAW_m_TE0725_REV02!$AU39&amp; " --&gt; ",IF($C$4="TE0725_REV03",RAW_m_TE0725_REV03!$AE40&amp; " --&gt; " &amp;RAW_m_TE0725_REV03!$AU39&amp; " --&gt; "))))),"---")</f>
        <v>---</v>
      </c>
      <c r="G40" s="73" t="str">
        <f>IFERROR(VLOOKUP(D40&amp;"-"&amp;E40,IF($C$4="TE0725LP_REV01",RAW_m_TE0725LP_REV01!$AD:$AJ,IF($C$4="TE0725_REV01",RAW_m_TE0725_REV01!$AD:$AJ,IF($C$4="TE0725_REV02",RAW_m_TE0725_REV02!$AD:$AJ,IF($C$4="TE0725_REV03",RAW_m_TE0725_REV03!$AD:$AJ)))),7,0),"---")</f>
        <v>B35_L7_N</v>
      </c>
      <c r="H40" s="73">
        <f>IFERROR(VLOOKUP(G40,IF($C$4="TE0725LP_REV01",RAW_m_TE0725LP_REV01!$AJ:$AK,IF($C$4="TE0725_REV01",RAW_m_TE0725_REV01!$AJ:$AK,IF($C$4="TE0725_REV02",RAW_m_TE0725_REV02!$AJ:$AK,IF($C$4="TE0725_REV03",RAW_m_TE0725_REV03!$AJ:$AK)))),2,0),"---")</f>
        <v>2</v>
      </c>
      <c r="I40" s="73" t="str">
        <f>IFERROR(VLOOKUP(G40,IF($C$4="TE0725LP_REV01",RAW_m_TE0725LP_REV01!$AJ:$AL,IF($C$4="TE0725_REV01",RAW_m_TE0725_REV01!$AJ:$AL,IF($C$4="TE0725_REV02",RAW_m_TE0725_REV02!$AJ:$AL,IF($C$4="TE0725_REV03",RAW_m_TE0725_REV03!$AJ:$AL)))),3,0),"---")</f>
        <v>B4</v>
      </c>
      <c r="J40" s="74" t="str">
        <f>IFERROR(VLOOKUP(G40,IF($C$4="TE0725LP_REV01",RAW_m_TE0725LP_REV01!$AE:$AH,IF($C$4="TE0725_REV01",RAW_m_TE0725_REV01!$AE:$AH,IF($C$4="TE0725_REV02",RAW_m_TE0725_REV02!$AE:$AH,IF($C$4="TE0725_REV03",RAW_m_TE0725_REV03!$AE:$AH)))),4,0),"---")</f>
        <v>---</v>
      </c>
      <c r="K40" s="61">
        <f>IFERROR(VLOOKUP(D40&amp;"-"&amp;E40,IF($C$4="TE0725LP_REV01",RAW_m_TE0725LP_REV01!$AD:$AG,IF($C$4="TE0725_REV01",RAW_m_TE0725_REV01!$AD:$AG,IF($C$4="TE0725_REV02",RAW_m_TE0725_REV02!$AD:$AG,IF($C$4="TE0725_REV03",RAW_m_TE0725_REV03!$AD:$AG)))),4,0),"---")</f>
        <v>19.352499999999999</v>
      </c>
    </row>
    <row r="41" spans="2:11" ht="15" customHeight="1" x14ac:dyDescent="0.35">
      <c r="B41" s="72">
        <v>36</v>
      </c>
      <c r="C41" s="73" t="str">
        <f>IFERROR(IF((COUNTIF(B2B!A37:K37,$C$4)&lt;0),"---",INDEX(B2B!A:K,MATCH('Module Pin Table'!B41,B2B!A:A,0),6)),"---")</f>
        <v>IO</v>
      </c>
      <c r="D41" s="73" t="str">
        <f>IFERROR(IF((COUNTIF(B2B!A37:K37,$C$4)&lt;0),"---",INDEX(B2B!A:K,MATCH('Module Pin Table'!B41,B2B!A:A,0),4)),"---")</f>
        <v>J1</v>
      </c>
      <c r="E41" s="73" t="str">
        <f>IFERROR(IF((COUNTIF(B2B!A37:K37,$C$4)&lt;0),"---",INDEX(B2B!A:K,MATCH('Module Pin Table'!B41,B2B!A:A,0),5)),"---")</f>
        <v>36</v>
      </c>
      <c r="F41" s="73" t="str">
        <f>IFERROR(IF(VLOOKUP($D41&amp;"-"&amp;$E41,IF($C$4="TE0725LP_REV01",RAW_m_TE0725LP_REV01!$AD:$AU,IF($C$4="TE0725_REV01",RAW_m_TE0725_REV01!$AD:$AU,IF($C$4="TE0725_REV02",RAW_m_TE0725_REV02!$AD:$AU,IF($C$4="TE0725_REV03",RAW_m_TE0725_REV03!$AD:$AU)))),6,0)="--","---",IF($C$4="TE0725LP_REV01",RAW_m_TE0725LP_REV01!$AE41&amp; " --&gt; " &amp;RAW_m_TE0725LP_REV01!$AU40&amp; " --&gt; ",IF($C$4="TE0725_REV01",RAW_m_TE0725_REV01!$AE41&amp; " --&gt; " &amp;RAW_m_TE0725_REV01!$AU40&amp; " --&gt; ",IF($C$4="TE0725_REV02",RAW_m_TE0725_REV02!$AE41&amp; " --&gt; " &amp;RAW_m_TE0725_REV02!$AU40&amp; " --&gt; ",IF($C$4="TE0725_REV03",RAW_m_TE0725_REV03!$AE41&amp; " --&gt; " &amp;RAW_m_TE0725_REV03!$AU40&amp; " --&gt; "))))),"---")</f>
        <v>---</v>
      </c>
      <c r="G41" s="73" t="str">
        <f>IFERROR(VLOOKUP(D41&amp;"-"&amp;E41,IF($C$4="TE0725LP_REV01",RAW_m_TE0725LP_REV01!$AD:$AJ,IF($C$4="TE0725_REV01",RAW_m_TE0725_REV01!$AD:$AJ,IF($C$4="TE0725_REV02",RAW_m_TE0725_REV02!$AD:$AJ,IF($C$4="TE0725_REV03",RAW_m_TE0725_REV03!$AD:$AJ)))),7,0),"---")</f>
        <v>B35_L7_P</v>
      </c>
      <c r="H41" s="73">
        <f>IFERROR(VLOOKUP(G41,IF($C$4="TE0725LP_REV01",RAW_m_TE0725LP_REV01!$AJ:$AK,IF($C$4="TE0725_REV01",RAW_m_TE0725_REV01!$AJ:$AK,IF($C$4="TE0725_REV02",RAW_m_TE0725_REV02!$AJ:$AK,IF($C$4="TE0725_REV03",RAW_m_TE0725_REV03!$AJ:$AK)))),2,0),"---")</f>
        <v>3</v>
      </c>
      <c r="I41" s="73" t="str">
        <f>IFERROR(VLOOKUP(G41,IF($C$4="TE0725LP_REV01",RAW_m_TE0725LP_REV01!$AJ:$AL,IF($C$4="TE0725_REV01",RAW_m_TE0725_REV01!$AJ:$AL,IF($C$4="TE0725_REV02",RAW_m_TE0725_REV02!$AJ:$AL,IF($C$4="TE0725_REV03",RAW_m_TE0725_REV03!$AJ:$AL)))),3,0),"---")</f>
        <v>C4</v>
      </c>
      <c r="J41" s="74" t="str">
        <f>IFERROR(VLOOKUP(G41,IF($C$4="TE0725LP_REV01",RAW_m_TE0725LP_REV01!$AE:$AH,IF($C$4="TE0725_REV01",RAW_m_TE0725_REV01!$AE:$AH,IF($C$4="TE0725_REV02",RAW_m_TE0725_REV02!$AE:$AH,IF($C$4="TE0725_REV03",RAW_m_TE0725_REV03!$AE:$AH)))),4,0),"---")</f>
        <v>---</v>
      </c>
      <c r="K41" s="61">
        <f>IFERROR(VLOOKUP(D41&amp;"-"&amp;E41,IF($C$4="TE0725LP_REV01",RAW_m_TE0725LP_REV01!$AD:$AG,IF($C$4="TE0725_REV01",RAW_m_TE0725_REV01!$AD:$AG,IF($C$4="TE0725_REV02",RAW_m_TE0725_REV02!$AD:$AG,IF($C$4="TE0725_REV03",RAW_m_TE0725_REV03!$AD:$AG)))),4,0),"---")</f>
        <v>35.947200000000002</v>
      </c>
    </row>
    <row r="42" spans="2:11" ht="15" customHeight="1" x14ac:dyDescent="0.35">
      <c r="B42" s="72">
        <v>37</v>
      </c>
      <c r="C42" s="73" t="str">
        <f>IFERROR(IF((COUNTIF(B2B!A38:K38,$C$4)&lt;0),"---",INDEX(B2B!A:K,MATCH('Module Pin Table'!B42,B2B!A:A,0),6)),"---")</f>
        <v>IO</v>
      </c>
      <c r="D42" s="73" t="str">
        <f>IFERROR(IF((COUNTIF(B2B!A38:K38,$C$4)&lt;0),"---",INDEX(B2B!A:K,MATCH('Module Pin Table'!B42,B2B!A:A,0),4)),"---")</f>
        <v>J1</v>
      </c>
      <c r="E42" s="73" t="str">
        <f>IFERROR(IF((COUNTIF(B2B!A38:K38,$C$4)&lt;0),"---",INDEX(B2B!A:K,MATCH('Module Pin Table'!B42,B2B!A:A,0),5)),"---")</f>
        <v>37</v>
      </c>
      <c r="F42" s="73" t="str">
        <f>IFERROR(IF(VLOOKUP($D42&amp;"-"&amp;$E42,IF($C$4="TE0725LP_REV01",RAW_m_TE0725LP_REV01!$AD:$AU,IF($C$4="TE0725_REV01",RAW_m_TE0725_REV01!$AD:$AU,IF($C$4="TE0725_REV02",RAW_m_TE0725_REV02!$AD:$AU,IF($C$4="TE0725_REV03",RAW_m_TE0725_REV03!$AD:$AU)))),6,0)="--","---",IF($C$4="TE0725LP_REV01",RAW_m_TE0725LP_REV01!$AE42&amp; " --&gt; " &amp;RAW_m_TE0725LP_REV01!$AU41&amp; " --&gt; ",IF($C$4="TE0725_REV01",RAW_m_TE0725_REV01!$AE42&amp; " --&gt; " &amp;RAW_m_TE0725_REV01!$AU41&amp; " --&gt; ",IF($C$4="TE0725_REV02",RAW_m_TE0725_REV02!$AE42&amp; " --&gt; " &amp;RAW_m_TE0725_REV02!$AU41&amp; " --&gt; ",IF($C$4="TE0725_REV03",RAW_m_TE0725_REV03!$AE42&amp; " --&gt; " &amp;RAW_m_TE0725_REV03!$AU41&amp; " --&gt; "))))),"---")</f>
        <v>---</v>
      </c>
      <c r="G42" s="73" t="str">
        <f>IFERROR(VLOOKUP(D42&amp;"-"&amp;E42,IF($C$4="TE0725LP_REV01",RAW_m_TE0725LP_REV01!$AD:$AJ,IF($C$4="TE0725_REV01",RAW_m_TE0725_REV01!$AD:$AJ,IF($C$4="TE0725_REV02",RAW_m_TE0725_REV02!$AD:$AJ,IF($C$4="TE0725_REV03",RAW_m_TE0725_REV03!$AD:$AJ)))),7,0),"---")</f>
        <v>B35_L1_N</v>
      </c>
      <c r="H42" s="73">
        <f>IFERROR(VLOOKUP(G42,IF($C$4="TE0725LP_REV01",RAW_m_TE0725LP_REV01!$AJ:$AK,IF($C$4="TE0725_REV01",RAW_m_TE0725_REV01!$AJ:$AK,IF($C$4="TE0725_REV02",RAW_m_TE0725_REV02!$AJ:$AK,IF($C$4="TE0725_REV03",RAW_m_TE0725_REV03!$AJ:$AK)))),2,0),"---")</f>
        <v>2</v>
      </c>
      <c r="I42" s="73" t="str">
        <f>IFERROR(VLOOKUP(G42,IF($C$4="TE0725LP_REV01",RAW_m_TE0725LP_REV01!$AJ:$AL,IF($C$4="TE0725_REV01",RAW_m_TE0725_REV01!$AJ:$AL,IF($C$4="TE0725_REV02",RAW_m_TE0725_REV02!$AJ:$AL,IF($C$4="TE0725_REV03",RAW_m_TE0725_REV03!$AJ:$AL)))),3,0),"---")</f>
        <v>C5</v>
      </c>
      <c r="J42" s="74" t="str">
        <f>IFERROR(VLOOKUP(G42,IF($C$4="TE0725LP_REV01",RAW_m_TE0725LP_REV01!$AE:$AH,IF($C$4="TE0725_REV01",RAW_m_TE0725_REV01!$AE:$AH,IF($C$4="TE0725_REV02",RAW_m_TE0725_REV02!$AE:$AH,IF($C$4="TE0725_REV03",RAW_m_TE0725_REV03!$AE:$AH)))),4,0),"---")</f>
        <v>---</v>
      </c>
      <c r="K42" s="61">
        <f>IFERROR(VLOOKUP(D42&amp;"-"&amp;E42,IF($C$4="TE0725LP_REV01",RAW_m_TE0725LP_REV01!$AD:$AG,IF($C$4="TE0725_REV01",RAW_m_TE0725_REV01!$AD:$AG,IF($C$4="TE0725_REV02",RAW_m_TE0725_REV02!$AD:$AG,IF($C$4="TE0725_REV03",RAW_m_TE0725_REV03!$AD:$AG)))),4,0),"---")</f>
        <v>22.193000000000001</v>
      </c>
    </row>
    <row r="43" spans="2:11" ht="15" customHeight="1" x14ac:dyDescent="0.35">
      <c r="B43" s="72">
        <v>38</v>
      </c>
      <c r="C43" s="73" t="str">
        <f>IFERROR(IF((COUNTIF(B2B!A39:K39,$C$4)&lt;0),"---",INDEX(B2B!A:K,MATCH('Module Pin Table'!B43,B2B!A:A,0),6)),"---")</f>
        <v>IO</v>
      </c>
      <c r="D43" s="73" t="str">
        <f>IFERROR(IF((COUNTIF(B2B!A39:K39,$C$4)&lt;0),"---",INDEX(B2B!A:K,MATCH('Module Pin Table'!B43,B2B!A:A,0),4)),"---")</f>
        <v>J1</v>
      </c>
      <c r="E43" s="73" t="str">
        <f>IFERROR(IF((COUNTIF(B2B!A39:K39,$C$4)&lt;0),"---",INDEX(B2B!A:K,MATCH('Module Pin Table'!B43,B2B!A:A,0),5)),"---")</f>
        <v>38</v>
      </c>
      <c r="F43" s="73" t="str">
        <f>IFERROR(IF(VLOOKUP($D43&amp;"-"&amp;$E43,IF($C$4="TE0725LP_REV01",RAW_m_TE0725LP_REV01!$AD:$AU,IF($C$4="TE0725_REV01",RAW_m_TE0725_REV01!$AD:$AU,IF($C$4="TE0725_REV02",RAW_m_TE0725_REV02!$AD:$AU,IF($C$4="TE0725_REV03",RAW_m_TE0725_REV03!$AD:$AU)))),6,0)="--","---",IF($C$4="TE0725LP_REV01",RAW_m_TE0725LP_REV01!$AE43&amp; " --&gt; " &amp;RAW_m_TE0725LP_REV01!$AU42&amp; " --&gt; ",IF($C$4="TE0725_REV01",RAW_m_TE0725_REV01!$AE43&amp; " --&gt; " &amp;RAW_m_TE0725_REV01!$AU42&amp; " --&gt; ",IF($C$4="TE0725_REV02",RAW_m_TE0725_REV02!$AE43&amp; " --&gt; " &amp;RAW_m_TE0725_REV02!$AU42&amp; " --&gt; ",IF($C$4="TE0725_REV03",RAW_m_TE0725_REV03!$AE43&amp; " --&gt; " &amp;RAW_m_TE0725_REV03!$AU42&amp; " --&gt; "))))),"---")</f>
        <v>---</v>
      </c>
      <c r="G43" s="73" t="str">
        <f>IFERROR(VLOOKUP(D43&amp;"-"&amp;E43,IF($C$4="TE0725LP_REV01",RAW_m_TE0725LP_REV01!$AD:$AJ,IF($C$4="TE0725_REV01",RAW_m_TE0725_REV01!$AD:$AJ,IF($C$4="TE0725_REV02",RAW_m_TE0725_REV02!$AD:$AJ,IF($C$4="TE0725_REV03",RAW_m_TE0725_REV03!$AD:$AJ)))),7,0),"---")</f>
        <v>B35_L1_P</v>
      </c>
      <c r="H43" s="73">
        <f>IFERROR(VLOOKUP(G43,IF($C$4="TE0725LP_REV01",RAW_m_TE0725LP_REV01!$AJ:$AK,IF($C$4="TE0725_REV01",RAW_m_TE0725_REV01!$AJ:$AK,IF($C$4="TE0725_REV02",RAW_m_TE0725_REV02!$AJ:$AK,IF($C$4="TE0725_REV03",RAW_m_TE0725_REV03!$AJ:$AK)))),2,0),"---")</f>
        <v>2</v>
      </c>
      <c r="I43" s="73" t="str">
        <f>IFERROR(VLOOKUP(G43,IF($C$4="TE0725LP_REV01",RAW_m_TE0725LP_REV01!$AJ:$AL,IF($C$4="TE0725_REV01",RAW_m_TE0725_REV01!$AJ:$AL,IF($C$4="TE0725_REV02",RAW_m_TE0725_REV02!$AJ:$AL,IF($C$4="TE0725_REV03",RAW_m_TE0725_REV03!$AJ:$AL)))),3,0),"---")</f>
        <v>C6</v>
      </c>
      <c r="J43" s="74" t="str">
        <f>IFERROR(VLOOKUP(G43,IF($C$4="TE0725LP_REV01",RAW_m_TE0725LP_REV01!$AE:$AH,IF($C$4="TE0725_REV01",RAW_m_TE0725_REV01!$AE:$AH,IF($C$4="TE0725_REV02",RAW_m_TE0725_REV02!$AE:$AH,IF($C$4="TE0725_REV03",RAW_m_TE0725_REV03!$AE:$AH)))),4,0),"---")</f>
        <v>---</v>
      </c>
      <c r="K43" s="61">
        <f>IFERROR(VLOOKUP(D43&amp;"-"&amp;E43,IF($C$4="TE0725LP_REV01",RAW_m_TE0725LP_REV01!$AD:$AG,IF($C$4="TE0725_REV01",RAW_m_TE0725_REV01!$AD:$AG,IF($C$4="TE0725_REV02",RAW_m_TE0725_REV02!$AD:$AG,IF($C$4="TE0725_REV03",RAW_m_TE0725_REV03!$AD:$AG)))),4,0),"---")</f>
        <v>21.748799999999999</v>
      </c>
    </row>
    <row r="44" spans="2:11" ht="15" customHeight="1" x14ac:dyDescent="0.35">
      <c r="B44" s="72">
        <v>39</v>
      </c>
      <c r="C44" s="73" t="str">
        <f>IFERROR(IF((COUNTIF(B2B!A40:K40,$C$4)&lt;0),"---",INDEX(B2B!A:K,MATCH('Module Pin Table'!B44,B2B!A:A,0),6)),"---")</f>
        <v>IO</v>
      </c>
      <c r="D44" s="73" t="str">
        <f>IFERROR(IF((COUNTIF(B2B!A40:K40,$C$4)&lt;0),"---",INDEX(B2B!A:K,MATCH('Module Pin Table'!B44,B2B!A:A,0),4)),"---")</f>
        <v>J1</v>
      </c>
      <c r="E44" s="73" t="str">
        <f>IFERROR(IF((COUNTIF(B2B!A40:K40,$C$4)&lt;0),"---",INDEX(B2B!A:K,MATCH('Module Pin Table'!B44,B2B!A:A,0),5)),"---")</f>
        <v>39</v>
      </c>
      <c r="F44" s="73" t="str">
        <f>IFERROR(IF(VLOOKUP($D44&amp;"-"&amp;$E44,IF($C$4="TE0725LP_REV01",RAW_m_TE0725LP_REV01!$AD:$AU,IF($C$4="TE0725_REV01",RAW_m_TE0725_REV01!$AD:$AU,IF($C$4="TE0725_REV02",RAW_m_TE0725_REV02!$AD:$AU,IF($C$4="TE0725_REV03",RAW_m_TE0725_REV03!$AD:$AU)))),6,0)="--","---",IF($C$4="TE0725LP_REV01",RAW_m_TE0725LP_REV01!$AE44&amp; " --&gt; " &amp;RAW_m_TE0725LP_REV01!$AU43&amp; " --&gt; ",IF($C$4="TE0725_REV01",RAW_m_TE0725_REV01!$AE44&amp; " --&gt; " &amp;RAW_m_TE0725_REV01!$AU43&amp; " --&gt; ",IF($C$4="TE0725_REV02",RAW_m_TE0725_REV02!$AE44&amp; " --&gt; " &amp;RAW_m_TE0725_REV02!$AU43&amp; " --&gt; ",IF($C$4="TE0725_REV03",RAW_m_TE0725_REV03!$AE44&amp; " --&gt; " &amp;RAW_m_TE0725_REV03!$AU43&amp; " --&gt; "))))),"---")</f>
        <v>---</v>
      </c>
      <c r="G44" s="73" t="str">
        <f>IFERROR(VLOOKUP(D44&amp;"-"&amp;E44,IF($C$4="TE0725LP_REV01",RAW_m_TE0725LP_REV01!$AD:$AJ,IF($C$4="TE0725_REV01",RAW_m_TE0725_REV01!$AD:$AJ,IF($C$4="TE0725_REV02",RAW_m_TE0725_REV02!$AD:$AJ,IF($C$4="TE0725_REV03",RAW_m_TE0725_REV03!$AD:$AJ)))),7,0),"---")</f>
        <v>B35_L5_N</v>
      </c>
      <c r="H44" s="73">
        <f>IFERROR(VLOOKUP(G44,IF($C$4="TE0725LP_REV01",RAW_m_TE0725LP_REV01!$AJ:$AK,IF($C$4="TE0725_REV01",RAW_m_TE0725_REV01!$AJ:$AK,IF($C$4="TE0725_REV02",RAW_m_TE0725_REV02!$AJ:$AK,IF($C$4="TE0725_REV03",RAW_m_TE0725_REV03!$AJ:$AK)))),2,0),"---")</f>
        <v>2</v>
      </c>
      <c r="I44" s="73" t="str">
        <f>IFERROR(VLOOKUP(G44,IF($C$4="TE0725LP_REV01",RAW_m_TE0725LP_REV01!$AJ:$AL,IF($C$4="TE0725_REV01",RAW_m_TE0725_REV01!$AJ:$AL,IF($C$4="TE0725_REV02",RAW_m_TE0725_REV02!$AJ:$AL,IF($C$4="TE0725_REV03",RAW_m_TE0725_REV03!$AJ:$AL)))),3,0),"---")</f>
        <v>E5</v>
      </c>
      <c r="J44" s="74" t="str">
        <f>IFERROR(VLOOKUP(G44,IF($C$4="TE0725LP_REV01",RAW_m_TE0725LP_REV01!$AE:$AH,IF($C$4="TE0725_REV01",RAW_m_TE0725_REV01!$AE:$AH,IF($C$4="TE0725_REV02",RAW_m_TE0725_REV02!$AE:$AH,IF($C$4="TE0725_REV03",RAW_m_TE0725_REV03!$AE:$AH)))),4,0),"---")</f>
        <v>---</v>
      </c>
      <c r="K44" s="61">
        <f>IFERROR(VLOOKUP(D44&amp;"-"&amp;E44,IF($C$4="TE0725LP_REV01",RAW_m_TE0725LP_REV01!$AD:$AG,IF($C$4="TE0725_REV01",RAW_m_TE0725_REV01!$AD:$AG,IF($C$4="TE0725_REV02",RAW_m_TE0725_REV02!$AD:$AG,IF($C$4="TE0725_REV03",RAW_m_TE0725_REV03!$AD:$AG)))),4,0),"---")</f>
        <v>27.126100000000001</v>
      </c>
    </row>
    <row r="45" spans="2:11" ht="15" customHeight="1" x14ac:dyDescent="0.35">
      <c r="B45" s="72">
        <v>40</v>
      </c>
      <c r="C45" s="73" t="str">
        <f>IFERROR(IF((COUNTIF(B2B!A41:K41,$C$4)&lt;0),"---",INDEX(B2B!A:K,MATCH('Module Pin Table'!B45,B2B!A:A,0),6)),"---")</f>
        <v>IO</v>
      </c>
      <c r="D45" s="73" t="str">
        <f>IFERROR(IF((COUNTIF(B2B!A41:K41,$C$4)&lt;0),"---",INDEX(B2B!A:K,MATCH('Module Pin Table'!B45,B2B!A:A,0),4)),"---")</f>
        <v>J1</v>
      </c>
      <c r="E45" s="73" t="str">
        <f>IFERROR(IF((COUNTIF(B2B!A41:K41,$C$4)&lt;0),"---",INDEX(B2B!A:K,MATCH('Module Pin Table'!B45,B2B!A:A,0),5)),"---")</f>
        <v>40</v>
      </c>
      <c r="F45" s="73" t="str">
        <f>IFERROR(IF(VLOOKUP($D45&amp;"-"&amp;$E45,IF($C$4="TE0725LP_REV01",RAW_m_TE0725LP_REV01!$AD:$AU,IF($C$4="TE0725_REV01",RAW_m_TE0725_REV01!$AD:$AU,IF($C$4="TE0725_REV02",RAW_m_TE0725_REV02!$AD:$AU,IF($C$4="TE0725_REV03",RAW_m_TE0725_REV03!$AD:$AU)))),6,0)="--","---",IF($C$4="TE0725LP_REV01",RAW_m_TE0725LP_REV01!$AE45&amp; " --&gt; " &amp;RAW_m_TE0725LP_REV01!$AU44&amp; " --&gt; ",IF($C$4="TE0725_REV01",RAW_m_TE0725_REV01!$AE45&amp; " --&gt; " &amp;RAW_m_TE0725_REV01!$AU44&amp; " --&gt; ",IF($C$4="TE0725_REV02",RAW_m_TE0725_REV02!$AE45&amp; " --&gt; " &amp;RAW_m_TE0725_REV02!$AU44&amp; " --&gt; ",IF($C$4="TE0725_REV03",RAW_m_TE0725_REV03!$AE45&amp; " --&gt; " &amp;RAW_m_TE0725_REV03!$AU44&amp; " --&gt; "))))),"---")</f>
        <v>---</v>
      </c>
      <c r="G45" s="73" t="str">
        <f>IFERROR(VLOOKUP(D45&amp;"-"&amp;E45,IF($C$4="TE0725LP_REV01",RAW_m_TE0725LP_REV01!$AD:$AJ,IF($C$4="TE0725_REV01",RAW_m_TE0725_REV01!$AD:$AJ,IF($C$4="TE0725_REV02",RAW_m_TE0725_REV02!$AD:$AJ,IF($C$4="TE0725_REV03",RAW_m_TE0725_REV03!$AD:$AJ)))),7,0),"---")</f>
        <v>B35_L5_P</v>
      </c>
      <c r="H45" s="73">
        <f>IFERROR(VLOOKUP(G45,IF($C$4="TE0725LP_REV01",RAW_m_TE0725LP_REV01!$AJ:$AK,IF($C$4="TE0725_REV01",RAW_m_TE0725_REV01!$AJ:$AK,IF($C$4="TE0725_REV02",RAW_m_TE0725_REV02!$AJ:$AK,IF($C$4="TE0725_REV03",RAW_m_TE0725_REV03!$AJ:$AK)))),2,0),"---")</f>
        <v>2</v>
      </c>
      <c r="I45" s="73" t="str">
        <f>IFERROR(VLOOKUP(G45,IF($C$4="TE0725LP_REV01",RAW_m_TE0725LP_REV01!$AJ:$AL,IF($C$4="TE0725_REV01",RAW_m_TE0725_REV01!$AJ:$AL,IF($C$4="TE0725_REV02",RAW_m_TE0725_REV02!$AJ:$AL,IF($C$4="TE0725_REV03",RAW_m_TE0725_REV03!$AJ:$AL)))),3,0),"---")</f>
        <v>E6</v>
      </c>
      <c r="J45" s="74" t="str">
        <f>IFERROR(VLOOKUP(G45,IF($C$4="TE0725LP_REV01",RAW_m_TE0725LP_REV01!$AE:$AH,IF($C$4="TE0725_REV01",RAW_m_TE0725_REV01!$AE:$AH,IF($C$4="TE0725_REV02",RAW_m_TE0725_REV02!$AE:$AH,IF($C$4="TE0725_REV03",RAW_m_TE0725_REV03!$AE:$AH)))),4,0),"---")</f>
        <v>---</v>
      </c>
      <c r="K45" s="61">
        <f>IFERROR(VLOOKUP(D45&amp;"-"&amp;E45,IF($C$4="TE0725LP_REV01",RAW_m_TE0725LP_REV01!$AD:$AG,IF($C$4="TE0725_REV01",RAW_m_TE0725_REV01!$AD:$AG,IF($C$4="TE0725_REV02",RAW_m_TE0725_REV02!$AD:$AG,IF($C$4="TE0725_REV03",RAW_m_TE0725_REV03!$AD:$AG)))),4,0),"---")</f>
        <v>26.706600000000002</v>
      </c>
    </row>
    <row r="46" spans="2:11" ht="15" customHeight="1" x14ac:dyDescent="0.35">
      <c r="B46" s="72">
        <v>41</v>
      </c>
      <c r="C46" s="73" t="str">
        <f>IFERROR(IF((COUNTIF(B2B!A42:K42,$C$4)&lt;0),"---",INDEX(B2B!A:K,MATCH('Module Pin Table'!B46,B2B!A:A,0),6)),"---")</f>
        <v>IO</v>
      </c>
      <c r="D46" s="73" t="str">
        <f>IFERROR(IF((COUNTIF(B2B!A42:K42,$C$4)&lt;0),"---",INDEX(B2B!A:K,MATCH('Module Pin Table'!B46,B2B!A:A,0),4)),"---")</f>
        <v>J1</v>
      </c>
      <c r="E46" s="73" t="str">
        <f>IFERROR(IF((COUNTIF(B2B!A42:K42,$C$4)&lt;0),"---",INDEX(B2B!A:K,MATCH('Module Pin Table'!B46,B2B!A:A,0),5)),"---")</f>
        <v>41</v>
      </c>
      <c r="F46" s="73" t="str">
        <f>IFERROR(IF(VLOOKUP($D46&amp;"-"&amp;$E46,IF($C$4="TE0725LP_REV01",RAW_m_TE0725LP_REV01!$AD:$AU,IF($C$4="TE0725_REV01",RAW_m_TE0725_REV01!$AD:$AU,IF($C$4="TE0725_REV02",RAW_m_TE0725_REV02!$AD:$AU,IF($C$4="TE0725_REV03",RAW_m_TE0725_REV03!$AD:$AU)))),6,0)="--","---",IF($C$4="TE0725LP_REV01",RAW_m_TE0725LP_REV01!$AE46&amp; " --&gt; " &amp;RAW_m_TE0725LP_REV01!$AU45&amp; " --&gt; ",IF($C$4="TE0725_REV01",RAW_m_TE0725_REV01!$AE46&amp; " --&gt; " &amp;RAW_m_TE0725_REV01!$AU45&amp; " --&gt; ",IF($C$4="TE0725_REV02",RAW_m_TE0725_REV02!$AE46&amp; " --&gt; " &amp;RAW_m_TE0725_REV02!$AU45&amp; " --&gt; ",IF($C$4="TE0725_REV03",RAW_m_TE0725_REV03!$AE46&amp; " --&gt; " &amp;RAW_m_TE0725_REV03!$AU45&amp; " --&gt; "))))),"---")</f>
        <v>---</v>
      </c>
      <c r="G46" s="73" t="str">
        <f>IFERROR(VLOOKUP(D46&amp;"-"&amp;E46,IF($C$4="TE0725LP_REV01",RAW_m_TE0725LP_REV01!$AD:$AJ,IF($C$4="TE0725_REV01",RAW_m_TE0725_REV01!$AD:$AJ,IF($C$4="TE0725_REV02",RAW_m_TE0725_REV02!$AD:$AJ,IF($C$4="TE0725_REV03",RAW_m_TE0725_REV03!$AD:$AJ)))),7,0),"---")</f>
        <v>B35_L6_N</v>
      </c>
      <c r="H46" s="73">
        <f>IFERROR(VLOOKUP(G46,IF($C$4="TE0725LP_REV01",RAW_m_TE0725LP_REV01!$AJ:$AK,IF($C$4="TE0725_REV01",RAW_m_TE0725_REV01!$AJ:$AK,IF($C$4="TE0725_REV02",RAW_m_TE0725_REV02!$AJ:$AK,IF($C$4="TE0725_REV03",RAW_m_TE0725_REV03!$AJ:$AK)))),2,0),"---")</f>
        <v>2</v>
      </c>
      <c r="I46" s="73" t="str">
        <f>IFERROR(VLOOKUP(G46,IF($C$4="TE0725LP_REV01",RAW_m_TE0725LP_REV01!$AJ:$AL,IF($C$4="TE0725_REV01",RAW_m_TE0725_REV01!$AJ:$AL,IF($C$4="TE0725_REV02",RAW_m_TE0725_REV02!$AJ:$AL,IF($C$4="TE0725_REV03",RAW_m_TE0725_REV03!$AJ:$AL)))),3,0),"---")</f>
        <v>D7</v>
      </c>
      <c r="J46" s="74" t="str">
        <f>IFERROR(VLOOKUP(G46,IF($C$4="TE0725LP_REV01",RAW_m_TE0725LP_REV01!$AE:$AH,IF($C$4="TE0725_REV01",RAW_m_TE0725_REV01!$AE:$AH,IF($C$4="TE0725_REV02",RAW_m_TE0725_REV02!$AE:$AH,IF($C$4="TE0725_REV03",RAW_m_TE0725_REV03!$AE:$AH)))),4,0),"---")</f>
        <v>---</v>
      </c>
      <c r="K46" s="61">
        <f>IFERROR(VLOOKUP(D46&amp;"-"&amp;E46,IF($C$4="TE0725LP_REV01",RAW_m_TE0725LP_REV01!$AD:$AG,IF($C$4="TE0725_REV01",RAW_m_TE0725_REV01!$AD:$AG,IF($C$4="TE0725_REV02",RAW_m_TE0725_REV02!$AD:$AG,IF($C$4="TE0725_REV03",RAW_m_TE0725_REV03!$AD:$AG)))),4,0),"---")</f>
        <v>26.956600000000002</v>
      </c>
    </row>
    <row r="47" spans="2:11" ht="15" customHeight="1" x14ac:dyDescent="0.35">
      <c r="B47" s="72">
        <v>42</v>
      </c>
      <c r="C47" s="73" t="str">
        <f>IFERROR(IF((COUNTIF(B2B!A43:K43,$C$4)&lt;0),"---",INDEX(B2B!A:K,MATCH('Module Pin Table'!B47,B2B!A:A,0),6)),"---")</f>
        <v>IO</v>
      </c>
      <c r="D47" s="73" t="str">
        <f>IFERROR(IF((COUNTIF(B2B!A43:K43,$C$4)&lt;0),"---",INDEX(B2B!A:K,MATCH('Module Pin Table'!B47,B2B!A:A,0),4)),"---")</f>
        <v>J1</v>
      </c>
      <c r="E47" s="73" t="str">
        <f>IFERROR(IF((COUNTIF(B2B!A43:K43,$C$4)&lt;0),"---",INDEX(B2B!A:K,MATCH('Module Pin Table'!B47,B2B!A:A,0),5)),"---")</f>
        <v>42</v>
      </c>
      <c r="F47" s="73" t="str">
        <f>IFERROR(IF(VLOOKUP($D47&amp;"-"&amp;$E47,IF($C$4="TE0725LP_REV01",RAW_m_TE0725LP_REV01!$AD:$AU,IF($C$4="TE0725_REV01",RAW_m_TE0725_REV01!$AD:$AU,IF($C$4="TE0725_REV02",RAW_m_TE0725_REV02!$AD:$AU,IF($C$4="TE0725_REV03",RAW_m_TE0725_REV03!$AD:$AU)))),6,0)="--","---",IF($C$4="TE0725LP_REV01",RAW_m_TE0725LP_REV01!$AE47&amp; " --&gt; " &amp;RAW_m_TE0725LP_REV01!$AU46&amp; " --&gt; ",IF($C$4="TE0725_REV01",RAW_m_TE0725_REV01!$AE47&amp; " --&gt; " &amp;RAW_m_TE0725_REV01!$AU46&amp; " --&gt; ",IF($C$4="TE0725_REV02",RAW_m_TE0725_REV02!$AE47&amp; " --&gt; " &amp;RAW_m_TE0725_REV02!$AU46&amp; " --&gt; ",IF($C$4="TE0725_REV03",RAW_m_TE0725_REV03!$AE47&amp; " --&gt; " &amp;RAW_m_TE0725_REV03!$AU46&amp; " --&gt; "))))),"---")</f>
        <v>---</v>
      </c>
      <c r="G47" s="73" t="str">
        <f>IFERROR(VLOOKUP(D47&amp;"-"&amp;E47,IF($C$4="TE0725LP_REV01",RAW_m_TE0725LP_REV01!$AD:$AJ,IF($C$4="TE0725_REV01",RAW_m_TE0725_REV01!$AD:$AJ,IF($C$4="TE0725_REV02",RAW_m_TE0725_REV02!$AD:$AJ,IF($C$4="TE0725_REV03",RAW_m_TE0725_REV03!$AD:$AJ)))),7,0),"---")</f>
        <v>B35_L6_P</v>
      </c>
      <c r="H47" s="73">
        <f>IFERROR(VLOOKUP(G47,IF($C$4="TE0725LP_REV01",RAW_m_TE0725LP_REV01!$AJ:$AK,IF($C$4="TE0725_REV01",RAW_m_TE0725_REV01!$AJ:$AK,IF($C$4="TE0725_REV02",RAW_m_TE0725_REV02!$AJ:$AK,IF($C$4="TE0725_REV03",RAW_m_TE0725_REV03!$AJ:$AK)))),2,0),"---")</f>
        <v>2</v>
      </c>
      <c r="I47" s="73" t="str">
        <f>IFERROR(VLOOKUP(G47,IF($C$4="TE0725LP_REV01",RAW_m_TE0725LP_REV01!$AJ:$AL,IF($C$4="TE0725_REV01",RAW_m_TE0725_REV01!$AJ:$AL,IF($C$4="TE0725_REV02",RAW_m_TE0725_REV02!$AJ:$AL,IF($C$4="TE0725_REV03",RAW_m_TE0725_REV03!$AJ:$AL)))),3,0),"---")</f>
        <v>E7</v>
      </c>
      <c r="J47" s="74" t="str">
        <f>IFERROR(VLOOKUP(G47,IF($C$4="TE0725LP_REV01",RAW_m_TE0725LP_REV01!$AE:$AH,IF($C$4="TE0725_REV01",RAW_m_TE0725_REV01!$AE:$AH,IF($C$4="TE0725_REV02",RAW_m_TE0725_REV02!$AE:$AH,IF($C$4="TE0725_REV03",RAW_m_TE0725_REV03!$AE:$AH)))),4,0),"---")</f>
        <v>---</v>
      </c>
      <c r="K47" s="61">
        <f>IFERROR(VLOOKUP(D47&amp;"-"&amp;E47,IF($C$4="TE0725LP_REV01",RAW_m_TE0725LP_REV01!$AD:$AG,IF($C$4="TE0725_REV01",RAW_m_TE0725_REV01!$AD:$AG,IF($C$4="TE0725_REV02",RAW_m_TE0725_REV02!$AD:$AG,IF($C$4="TE0725_REV03",RAW_m_TE0725_REV03!$AD:$AG)))),4,0),"---")</f>
        <v>26.140599999999999</v>
      </c>
    </row>
    <row r="48" spans="2:11" ht="15" customHeight="1" x14ac:dyDescent="0.35">
      <c r="B48" s="72">
        <v>43</v>
      </c>
      <c r="C48" s="73" t="str">
        <f>IFERROR(IF((COUNTIF(B2B!A44:K44,$C$4)&lt;0),"---",INDEX(B2B!A:K,MATCH('Module Pin Table'!B48,B2B!A:A,0),6)),"---")</f>
        <v>IO</v>
      </c>
      <c r="D48" s="73" t="str">
        <f>IFERROR(IF((COUNTIF(B2B!A44:K44,$C$4)&lt;0),"---",INDEX(B2B!A:K,MATCH('Module Pin Table'!B48,B2B!A:A,0),4)),"---")</f>
        <v>J1</v>
      </c>
      <c r="E48" s="73" t="str">
        <f>IFERROR(IF((COUNTIF(B2B!A44:K44,$C$4)&lt;0),"---",INDEX(B2B!A:K,MATCH('Module Pin Table'!B48,B2B!A:A,0),5)),"---")</f>
        <v>43</v>
      </c>
      <c r="F48" s="73" t="str">
        <f>IFERROR(IF(VLOOKUP($D48&amp;"-"&amp;$E48,IF($C$4="TE0725LP_REV01",RAW_m_TE0725LP_REV01!$AD:$AU,IF($C$4="TE0725_REV01",RAW_m_TE0725_REV01!$AD:$AU,IF($C$4="TE0725_REV02",RAW_m_TE0725_REV02!$AD:$AU,IF($C$4="TE0725_REV03",RAW_m_TE0725_REV03!$AD:$AU)))),6,0)="--","---",IF($C$4="TE0725LP_REV01",RAW_m_TE0725LP_REV01!$AE48&amp; " --&gt; " &amp;RAW_m_TE0725LP_REV01!$AU47&amp; " --&gt; ",IF($C$4="TE0725_REV01",RAW_m_TE0725_REV01!$AE48&amp; " --&gt; " &amp;RAW_m_TE0725_REV01!$AU47&amp; " --&gt; ",IF($C$4="TE0725_REV02",RAW_m_TE0725_REV02!$AE48&amp; " --&gt; " &amp;RAW_m_TE0725_REV02!$AU47&amp; " --&gt; ",IF($C$4="TE0725_REV03",RAW_m_TE0725_REV03!$AE48&amp; " --&gt; " &amp;RAW_m_TE0725_REV03!$AU47&amp; " --&gt; "))))),"---")</f>
        <v>---</v>
      </c>
      <c r="G48" s="73" t="str">
        <f>IFERROR(VLOOKUP(D48&amp;"-"&amp;E48,IF($C$4="TE0725LP_REV01",RAW_m_TE0725LP_REV01!$AD:$AJ,IF($C$4="TE0725_REV01",RAW_m_TE0725_REV01!$AD:$AJ,IF($C$4="TE0725_REV02",RAW_m_TE0725_REV02!$AD:$AJ,IF($C$4="TE0725_REV03",RAW_m_TE0725_REV03!$AD:$AJ)))),7,0),"---")</f>
        <v>B35_L19_P</v>
      </c>
      <c r="H48" s="73">
        <f>IFERROR(VLOOKUP(G48,IF($C$4="TE0725LP_REV01",RAW_m_TE0725LP_REV01!$AJ:$AK,IF($C$4="TE0725_REV01",RAW_m_TE0725_REV01!$AJ:$AK,IF($C$4="TE0725_REV02",RAW_m_TE0725_REV02!$AJ:$AK,IF($C$4="TE0725_REV03",RAW_m_TE0725_REV03!$AJ:$AK)))),2,0),"---")</f>
        <v>2</v>
      </c>
      <c r="I48" s="73" t="str">
        <f>IFERROR(VLOOKUP(G48,IF($C$4="TE0725LP_REV01",RAW_m_TE0725LP_REV01!$AJ:$AL,IF($C$4="TE0725_REV01",RAW_m_TE0725_REV01!$AJ:$AL,IF($C$4="TE0725_REV02",RAW_m_TE0725_REV02!$AJ:$AL,IF($C$4="TE0725_REV03",RAW_m_TE0725_REV03!$AJ:$AL)))),3,0),"---")</f>
        <v>G6</v>
      </c>
      <c r="J48" s="74" t="str">
        <f>IFERROR(VLOOKUP(G48,IF($C$4="TE0725LP_REV01",RAW_m_TE0725LP_REV01!$AE:$AH,IF($C$4="TE0725_REV01",RAW_m_TE0725_REV01!$AE:$AH,IF($C$4="TE0725_REV02",RAW_m_TE0725_REV02!$AE:$AH,IF($C$4="TE0725_REV03",RAW_m_TE0725_REV03!$AE:$AH)))),4,0),"---")</f>
        <v>---</v>
      </c>
      <c r="K48" s="61">
        <f>IFERROR(VLOOKUP(D48&amp;"-"&amp;E48,IF($C$4="TE0725LP_REV01",RAW_m_TE0725LP_REV01!$AD:$AG,IF($C$4="TE0725_REV01",RAW_m_TE0725_REV01!$AD:$AG,IF($C$4="TE0725_REV02",RAW_m_TE0725_REV02!$AD:$AG,IF($C$4="TE0725_REV03",RAW_m_TE0725_REV03!$AD:$AG)))),4,0),"---")</f>
        <v>33.1997</v>
      </c>
    </row>
    <row r="49" spans="2:11" ht="15" customHeight="1" x14ac:dyDescent="0.35">
      <c r="B49" s="72">
        <v>44</v>
      </c>
      <c r="C49" s="73" t="str">
        <f>IFERROR(IF((COUNTIF(B2B!A45:K45,$C$4)&lt;0),"---",INDEX(B2B!A:K,MATCH('Module Pin Table'!B49,B2B!A:A,0),6)),"---")</f>
        <v>IO</v>
      </c>
      <c r="D49" s="73" t="str">
        <f>IFERROR(IF((COUNTIF(B2B!A45:K45,$C$4)&lt;0),"---",INDEX(B2B!A:K,MATCH('Module Pin Table'!B49,B2B!A:A,0),4)),"---")</f>
        <v>J1</v>
      </c>
      <c r="E49" s="73" t="str">
        <f>IFERROR(IF((COUNTIF(B2B!A45:K45,$C$4)&lt;0),"---",INDEX(B2B!A:K,MATCH('Module Pin Table'!B49,B2B!A:A,0),5)),"---")</f>
        <v>44</v>
      </c>
      <c r="F49" s="73" t="str">
        <f>IFERROR(IF(VLOOKUP($D49&amp;"-"&amp;$E49,IF($C$4="TE0725LP_REV01",RAW_m_TE0725LP_REV01!$AD:$AU,IF($C$4="TE0725_REV01",RAW_m_TE0725_REV01!$AD:$AU,IF($C$4="TE0725_REV02",RAW_m_TE0725_REV02!$AD:$AU,IF($C$4="TE0725_REV03",RAW_m_TE0725_REV03!$AD:$AU)))),6,0)="--","---",IF($C$4="TE0725LP_REV01",RAW_m_TE0725LP_REV01!$AE49&amp; " --&gt; " &amp;RAW_m_TE0725LP_REV01!$AU48&amp; " --&gt; ",IF($C$4="TE0725_REV01",RAW_m_TE0725_REV01!$AE49&amp; " --&gt; " &amp;RAW_m_TE0725_REV01!$AU48&amp; " --&gt; ",IF($C$4="TE0725_REV02",RAW_m_TE0725_REV02!$AE49&amp; " --&gt; " &amp;RAW_m_TE0725_REV02!$AU48&amp; " --&gt; ",IF($C$4="TE0725_REV03",RAW_m_TE0725_REV03!$AE49&amp; " --&gt; " &amp;RAW_m_TE0725_REV03!$AU48&amp; " --&gt; "))))),"---")</f>
        <v>---</v>
      </c>
      <c r="G49" s="73" t="str">
        <f>IFERROR(VLOOKUP(D49&amp;"-"&amp;E49,IF($C$4="TE0725LP_REV01",RAW_m_TE0725LP_REV01!$AD:$AJ,IF($C$4="TE0725_REV01",RAW_m_TE0725_REV01!$AD:$AJ,IF($C$4="TE0725_REV02",RAW_m_TE0725_REV02!$AD:$AJ,IF($C$4="TE0725_REV03",RAW_m_TE0725_REV03!$AD:$AJ)))),7,0),"---")</f>
        <v>B35_L19_N</v>
      </c>
      <c r="H49" s="73">
        <f>IFERROR(VLOOKUP(G49,IF($C$4="TE0725LP_REV01",RAW_m_TE0725LP_REV01!$AJ:$AK,IF($C$4="TE0725_REV01",RAW_m_TE0725_REV01!$AJ:$AK,IF($C$4="TE0725_REV02",RAW_m_TE0725_REV02!$AJ:$AK,IF($C$4="TE0725_REV03",RAW_m_TE0725_REV03!$AJ:$AK)))),2,0),"---")</f>
        <v>2</v>
      </c>
      <c r="I49" s="73" t="str">
        <f>IFERROR(VLOOKUP(G49,IF($C$4="TE0725LP_REV01",RAW_m_TE0725LP_REV01!$AJ:$AL,IF($C$4="TE0725_REV01",RAW_m_TE0725_REV01!$AJ:$AL,IF($C$4="TE0725_REV02",RAW_m_TE0725_REV02!$AJ:$AL,IF($C$4="TE0725_REV03",RAW_m_TE0725_REV03!$AJ:$AL)))),3,0),"---")</f>
        <v>F6</v>
      </c>
      <c r="J49" s="74" t="str">
        <f>IFERROR(VLOOKUP(G49,IF($C$4="TE0725LP_REV01",RAW_m_TE0725LP_REV01!$AE:$AH,IF($C$4="TE0725_REV01",RAW_m_TE0725_REV01!$AE:$AH,IF($C$4="TE0725_REV02",RAW_m_TE0725_REV02!$AE:$AH,IF($C$4="TE0725_REV03",RAW_m_TE0725_REV03!$AE:$AH)))),4,0),"---")</f>
        <v>---</v>
      </c>
      <c r="K49" s="61">
        <f>IFERROR(VLOOKUP(D49&amp;"-"&amp;E49,IF($C$4="TE0725LP_REV01",RAW_m_TE0725LP_REV01!$AD:$AG,IF($C$4="TE0725_REV01",RAW_m_TE0725_REV01!$AD:$AG,IF($C$4="TE0725_REV02",RAW_m_TE0725_REV02!$AD:$AG,IF($C$4="TE0725_REV03",RAW_m_TE0725_REV03!$AD:$AG)))),4,0),"---")</f>
        <v>33.068399999999997</v>
      </c>
    </row>
    <row r="50" spans="2:11" ht="15" customHeight="1" x14ac:dyDescent="0.35">
      <c r="B50" s="72">
        <v>45</v>
      </c>
      <c r="C50" s="73" t="str">
        <f>IFERROR(IF((COUNTIF(B2B!A46:K46,$C$4)&lt;0),"---",INDEX(B2B!A:K,MATCH('Module Pin Table'!B50,B2B!A:A,0),6)),"---")</f>
        <v>VCC</v>
      </c>
      <c r="D50" s="73" t="str">
        <f>IFERROR(IF((COUNTIF(B2B!A46:K46,$C$4)&lt;0),"---",INDEX(B2B!A:K,MATCH('Module Pin Table'!B50,B2B!A:A,0),4)),"---")</f>
        <v>J1</v>
      </c>
      <c r="E50" s="73" t="str">
        <f>IFERROR(IF((COUNTIF(B2B!A46:K46,$C$4)&lt;0),"---",INDEX(B2B!A:K,MATCH('Module Pin Table'!B50,B2B!A:A,0),5)),"---")</f>
        <v>45</v>
      </c>
      <c r="F50" s="73" t="str">
        <f>IFERROR(IF(VLOOKUP($D50&amp;"-"&amp;$E50,IF($C$4="TE0725LP_REV01",RAW_m_TE0725LP_REV01!$AD:$AU,IF($C$4="TE0725_REV01",RAW_m_TE0725_REV01!$AD:$AU,IF($C$4="TE0725_REV02",RAW_m_TE0725_REV02!$AD:$AU,IF($C$4="TE0725_REV03",RAW_m_TE0725_REV03!$AD:$AU)))),6,0)="--","---",IF($C$4="TE0725LP_REV01",RAW_m_TE0725LP_REV01!$AE50&amp; " --&gt; " &amp;RAW_m_TE0725LP_REV01!$AU49&amp; " --&gt; ",IF($C$4="TE0725_REV01",RAW_m_TE0725_REV01!$AE50&amp; " --&gt; " &amp;RAW_m_TE0725_REV01!$AU49&amp; " --&gt; ",IF($C$4="TE0725_REV02",RAW_m_TE0725_REV02!$AE50&amp; " --&gt; " &amp;RAW_m_TE0725_REV02!$AU49&amp; " --&gt; ",IF($C$4="TE0725_REV03",RAW_m_TE0725_REV03!$AE50&amp; " --&gt; " &amp;RAW_m_TE0725_REV03!$AU49&amp; " --&gt; "))))),"---")</f>
        <v>---</v>
      </c>
      <c r="G50" s="73" t="str">
        <f>IFERROR(VLOOKUP(D50&amp;"-"&amp;E50,IF($C$4="TE0725LP_REV01",RAW_m_TE0725LP_REV01!$AD:$AJ,IF($C$4="TE0725_REV01",RAW_m_TE0725_REV01!$AD:$AJ,IF($C$4="TE0725_REV02",RAW_m_TE0725_REV02!$AD:$AJ,IF($C$4="TE0725_REV03",RAW_m_TE0725_REV03!$AD:$AJ)))),7,0),"---")</f>
        <v>VCCIO35</v>
      </c>
      <c r="H50" s="73">
        <f>IFERROR(VLOOKUP(G50,IF($C$4="TE0725LP_REV01",RAW_m_TE0725LP_REV01!$AJ:$AK,IF($C$4="TE0725_REV01",RAW_m_TE0725_REV01!$AJ:$AK,IF($C$4="TE0725_REV02",RAW_m_TE0725_REV02!$AJ:$AK,IF($C$4="TE0725_REV03",RAW_m_TE0725_REV03!$AJ:$AK)))),2,0),"---")</f>
        <v>16</v>
      </c>
      <c r="I50" s="73" t="str">
        <f>IFERROR(VLOOKUP(G50,IF($C$4="TE0725LP_REV01",RAW_m_TE0725LP_REV01!$AJ:$AL,IF($C$4="TE0725_REV01",RAW_m_TE0725_REV01!$AJ:$AL,IF($C$4="TE0725_REV02",RAW_m_TE0725_REV02!$AJ:$AL,IF($C$4="TE0725_REV03",RAW_m_TE0725_REV03!$AJ:$AL)))),3,0),"---")</f>
        <v>---</v>
      </c>
      <c r="J50" s="74" t="str">
        <f>IFERROR(VLOOKUP(G50,IF($C$4="TE0725LP_REV01",RAW_m_TE0725LP_REV01!$AE:$AH,IF($C$4="TE0725_REV01",RAW_m_TE0725_REV01!$AE:$AH,IF($C$4="TE0725_REV02",RAW_m_TE0725_REV02!$AE:$AH,IF($C$4="TE0725_REV03",RAW_m_TE0725_REV03!$AE:$AH)))),4,0),"---")</f>
        <v>---</v>
      </c>
      <c r="K50" s="61" t="str">
        <f>IFERROR(VLOOKUP(D50&amp;"-"&amp;E50,IF($C$4="TE0725LP_REV01",RAW_m_TE0725LP_REV01!$AD:$AG,IF($C$4="TE0725_REV01",RAW_m_TE0725_REV01!$AD:$AG,IF($C$4="TE0725_REV02",RAW_m_TE0725_REV02!$AD:$AG,IF($C$4="TE0725_REV03",RAW_m_TE0725_REV03!$AD:$AG)))),4,0),"---")</f>
        <v>---</v>
      </c>
    </row>
    <row r="51" spans="2:11" ht="15" customHeight="1" x14ac:dyDescent="0.35">
      <c r="B51" s="72">
        <v>46</v>
      </c>
      <c r="C51" s="73" t="str">
        <f>IFERROR(IF((COUNTIF(B2B!A47:K47,$C$4)&lt;0),"---",INDEX(B2B!A:K,MATCH('Module Pin Table'!B51,B2B!A:A,0),6)),"---")</f>
        <v>VCC</v>
      </c>
      <c r="D51" s="73" t="str">
        <f>IFERROR(IF((COUNTIF(B2B!A47:K47,$C$4)&lt;0),"---",INDEX(B2B!A:K,MATCH('Module Pin Table'!B51,B2B!A:A,0),4)),"---")</f>
        <v>J1</v>
      </c>
      <c r="E51" s="73" t="str">
        <f>IFERROR(IF((COUNTIF(B2B!A47:K47,$C$4)&lt;0),"---",INDEX(B2B!A:K,MATCH('Module Pin Table'!B51,B2B!A:A,0),5)),"---")</f>
        <v>46</v>
      </c>
      <c r="F51" s="73" t="str">
        <f>IFERROR(IF(VLOOKUP($D51&amp;"-"&amp;$E51,IF($C$4="TE0725LP_REV01",RAW_m_TE0725LP_REV01!$AD:$AU,IF($C$4="TE0725_REV01",RAW_m_TE0725_REV01!$AD:$AU,IF($C$4="TE0725_REV02",RAW_m_TE0725_REV02!$AD:$AU,IF($C$4="TE0725_REV03",RAW_m_TE0725_REV03!$AD:$AU)))),6,0)="--","---",IF($C$4="TE0725LP_REV01",RAW_m_TE0725LP_REV01!$AE51&amp; " --&gt; " &amp;RAW_m_TE0725LP_REV01!$AU50&amp; " --&gt; ",IF($C$4="TE0725_REV01",RAW_m_TE0725_REV01!$AE51&amp; " --&gt; " &amp;RAW_m_TE0725_REV01!$AU50&amp; " --&gt; ",IF($C$4="TE0725_REV02",RAW_m_TE0725_REV02!$AE51&amp; " --&gt; " &amp;RAW_m_TE0725_REV02!$AU50&amp; " --&gt; ",IF($C$4="TE0725_REV03",RAW_m_TE0725_REV03!$AE51&amp; " --&gt; " &amp;RAW_m_TE0725_REV03!$AU50&amp; " --&gt; "))))),"---")</f>
        <v>---</v>
      </c>
      <c r="G51" s="73" t="str">
        <f>IFERROR(VLOOKUP(D51&amp;"-"&amp;E51,IF($C$4="TE0725LP_REV01",RAW_m_TE0725LP_REV01!$AD:$AJ,IF($C$4="TE0725_REV01",RAW_m_TE0725_REV01!$AD:$AJ,IF($C$4="TE0725_REV02",RAW_m_TE0725_REV02!$AD:$AJ,IF($C$4="TE0725_REV03",RAW_m_TE0725_REV03!$AD:$AJ)))),7,0),"---")</f>
        <v>3.3V</v>
      </c>
      <c r="H51" s="73">
        <f>IFERROR(VLOOKUP(G51,IF($C$4="TE0725LP_REV01",RAW_m_TE0725LP_REV01!$AJ:$AK,IF($C$4="TE0725_REV01",RAW_m_TE0725_REV01!$AJ:$AK,IF($C$4="TE0725_REV02",RAW_m_TE0725_REV02!$AJ:$AK,IF($C$4="TE0725_REV03",RAW_m_TE0725_REV03!$AJ:$AK)))),2,0),"---")</f>
        <v>57</v>
      </c>
      <c r="I51" s="73" t="str">
        <f>IFERROR(VLOOKUP(G51,IF($C$4="TE0725LP_REV01",RAW_m_TE0725LP_REV01!$AJ:$AL,IF($C$4="TE0725_REV01",RAW_m_TE0725_REV01!$AJ:$AL,IF($C$4="TE0725_REV02",RAW_m_TE0725_REV02!$AJ:$AL,IF($C$4="TE0725_REV03",RAW_m_TE0725_REV03!$AJ:$AL)))),3,0),"---")</f>
        <v>---</v>
      </c>
      <c r="J51" s="74" t="str">
        <f>IFERROR(VLOOKUP(G51,IF($C$4="TE0725LP_REV01",RAW_m_TE0725LP_REV01!$AE:$AH,IF($C$4="TE0725_REV01",RAW_m_TE0725_REV01!$AE:$AH,IF($C$4="TE0725_REV02",RAW_m_TE0725_REV02!$AE:$AH,IF($C$4="TE0725_REV03",RAW_m_TE0725_REV03!$AE:$AH)))),4,0),"---")</f>
        <v>---</v>
      </c>
      <c r="K51" s="61" t="str">
        <f>IFERROR(VLOOKUP(D51&amp;"-"&amp;E51,IF($C$4="TE0725LP_REV01",RAW_m_TE0725LP_REV01!$AD:$AG,IF($C$4="TE0725_REV01",RAW_m_TE0725_REV01!$AD:$AG,IF($C$4="TE0725_REV02",RAW_m_TE0725_REV02!$AD:$AG,IF($C$4="TE0725_REV03",RAW_m_TE0725_REV03!$AD:$AG)))),4,0),"---")</f>
        <v>---</v>
      </c>
    </row>
    <row r="52" spans="2:11" ht="15" customHeight="1" x14ac:dyDescent="0.35">
      <c r="B52" s="72">
        <v>47</v>
      </c>
      <c r="C52" s="73" t="str">
        <f>IFERROR(IF((COUNTIF(B2B!A48:K48,$C$4)&lt;0),"---",INDEX(B2B!A:K,MATCH('Module Pin Table'!B52,B2B!A:A,0),6)),"---")</f>
        <v>IO</v>
      </c>
      <c r="D52" s="73" t="str">
        <f>IFERROR(IF((COUNTIF(B2B!A48:K48,$C$4)&lt;0),"---",INDEX(B2B!A:K,MATCH('Module Pin Table'!B52,B2B!A:A,0),4)),"---")</f>
        <v>J1</v>
      </c>
      <c r="E52" s="73" t="str">
        <f>IFERROR(IF((COUNTIF(B2B!A48:K48,$C$4)&lt;0),"---",INDEX(B2B!A:K,MATCH('Module Pin Table'!B52,B2B!A:A,0),5)),"---")</f>
        <v>47</v>
      </c>
      <c r="F52" s="73" t="str">
        <f>IFERROR(IF(VLOOKUP($D52&amp;"-"&amp;$E52,IF($C$4="TE0725LP_REV01",RAW_m_TE0725LP_REV01!$AD:$AU,IF($C$4="TE0725_REV01",RAW_m_TE0725_REV01!$AD:$AU,IF($C$4="TE0725_REV02",RAW_m_TE0725_REV02!$AD:$AU,IF($C$4="TE0725_REV03",RAW_m_TE0725_REV03!$AD:$AU)))),6,0)="--","---",IF($C$4="TE0725LP_REV01",RAW_m_TE0725LP_REV01!$AE52&amp; " --&gt; " &amp;RAW_m_TE0725LP_REV01!$AU51&amp; " --&gt; ",IF($C$4="TE0725_REV01",RAW_m_TE0725_REV01!$AE52&amp; " --&gt; " &amp;RAW_m_TE0725_REV01!$AU51&amp; " --&gt; ",IF($C$4="TE0725_REV02",RAW_m_TE0725_REV02!$AE52&amp; " --&gt; " &amp;RAW_m_TE0725_REV02!$AU51&amp; " --&gt; ",IF($C$4="TE0725_REV03",RAW_m_TE0725_REV03!$AE52&amp; " --&gt; " &amp;RAW_m_TE0725_REV03!$AU51&amp; " --&gt; "))))),"---")</f>
        <v>---</v>
      </c>
      <c r="G52" s="73" t="str">
        <f>IFERROR(VLOOKUP(D52&amp;"-"&amp;E52,IF($C$4="TE0725LP_REV01",RAW_m_TE0725LP_REV01!$AD:$AJ,IF($C$4="TE0725_REV01",RAW_m_TE0725_REV01!$AD:$AJ,IF($C$4="TE0725_REV02",RAW_m_TE0725_REV02!$AD:$AJ,IF($C$4="TE0725_REV03",RAW_m_TE0725_REV03!$AD:$AJ)))),7,0),"---")</f>
        <v>B35_L4_N</v>
      </c>
      <c r="H52" s="73">
        <f>IFERROR(VLOOKUP(G52,IF($C$4="TE0725LP_REV01",RAW_m_TE0725LP_REV01!$AJ:$AK,IF($C$4="TE0725_REV01",RAW_m_TE0725_REV01!$AJ:$AK,IF($C$4="TE0725_REV02",RAW_m_TE0725_REV02!$AJ:$AK,IF($C$4="TE0725_REV03",RAW_m_TE0725_REV03!$AJ:$AK)))),2,0),"---")</f>
        <v>2</v>
      </c>
      <c r="I52" s="73" t="str">
        <f>IFERROR(VLOOKUP(G52,IF($C$4="TE0725LP_REV01",RAW_m_TE0725LP_REV01!$AJ:$AL,IF($C$4="TE0725_REV01",RAW_m_TE0725_REV01!$AJ:$AL,IF($C$4="TE0725_REV02",RAW_m_TE0725_REV02!$AJ:$AL,IF($C$4="TE0725_REV03",RAW_m_TE0725_REV03!$AJ:$AL)))),3,0),"---")</f>
        <v>C7</v>
      </c>
      <c r="J52" s="74" t="str">
        <f>IFERROR(VLOOKUP(G52,IF($C$4="TE0725LP_REV01",RAW_m_TE0725LP_REV01!$AE:$AH,IF($C$4="TE0725_REV01",RAW_m_TE0725_REV01!$AE:$AH,IF($C$4="TE0725_REV02",RAW_m_TE0725_REV02!$AE:$AH,IF($C$4="TE0725_REV03",RAW_m_TE0725_REV03!$AE:$AH)))),4,0),"---")</f>
        <v>---</v>
      </c>
      <c r="K52" s="61">
        <f>IFERROR(VLOOKUP(D52&amp;"-"&amp;E52,IF($C$4="TE0725LP_REV01",RAW_m_TE0725LP_REV01!$AD:$AG,IF($C$4="TE0725_REV01",RAW_m_TE0725_REV01!$AD:$AG,IF($C$4="TE0725_REV02",RAW_m_TE0725_REV02!$AD:$AG,IF($C$4="TE0725_REV03",RAW_m_TE0725_REV03!$AD:$AG)))),4,0),"---")</f>
        <v>31.9514</v>
      </c>
    </row>
    <row r="53" spans="2:11" ht="15" customHeight="1" x14ac:dyDescent="0.35">
      <c r="B53" s="72">
        <v>48</v>
      </c>
      <c r="C53" s="73" t="str">
        <f>IFERROR(IF((COUNTIF(B2B!A49:K49,$C$4)&lt;0),"---",INDEX(B2B!A:K,MATCH('Module Pin Table'!B53,B2B!A:A,0),6)),"---")</f>
        <v>IO</v>
      </c>
      <c r="D53" s="73" t="str">
        <f>IFERROR(IF((COUNTIF(B2B!A49:K49,$C$4)&lt;0),"---",INDEX(B2B!A:K,MATCH('Module Pin Table'!B53,B2B!A:A,0),4)),"---")</f>
        <v>J1</v>
      </c>
      <c r="E53" s="73" t="str">
        <f>IFERROR(IF((COUNTIF(B2B!A49:K49,$C$4)&lt;0),"---",INDEX(B2B!A:K,MATCH('Module Pin Table'!B53,B2B!A:A,0),5)),"---")</f>
        <v>48</v>
      </c>
      <c r="F53" s="73" t="str">
        <f>IFERROR(IF(VLOOKUP($D53&amp;"-"&amp;$E53,IF($C$4="TE0725LP_REV01",RAW_m_TE0725LP_REV01!$AD:$AU,IF($C$4="TE0725_REV01",RAW_m_TE0725_REV01!$AD:$AU,IF($C$4="TE0725_REV02",RAW_m_TE0725_REV02!$AD:$AU,IF($C$4="TE0725_REV03",RAW_m_TE0725_REV03!$AD:$AU)))),6,0)="--","---",IF($C$4="TE0725LP_REV01",RAW_m_TE0725LP_REV01!$AE53&amp; " --&gt; " &amp;RAW_m_TE0725LP_REV01!$AU52&amp; " --&gt; ",IF($C$4="TE0725_REV01",RAW_m_TE0725_REV01!$AE53&amp; " --&gt; " &amp;RAW_m_TE0725_REV01!$AU52&amp; " --&gt; ",IF($C$4="TE0725_REV02",RAW_m_TE0725_REV02!$AE53&amp; " --&gt; " &amp;RAW_m_TE0725_REV02!$AU52&amp; " --&gt; ",IF($C$4="TE0725_REV03",RAW_m_TE0725_REV03!$AE53&amp; " --&gt; " &amp;RAW_m_TE0725_REV03!$AU52&amp; " --&gt; "))))),"---")</f>
        <v>---</v>
      </c>
      <c r="G53" s="73" t="str">
        <f>IFERROR(VLOOKUP(D53&amp;"-"&amp;E53,IF($C$4="TE0725LP_REV01",RAW_m_TE0725LP_REV01!$AD:$AJ,IF($C$4="TE0725_REV01",RAW_m_TE0725_REV01!$AD:$AJ,IF($C$4="TE0725_REV02",RAW_m_TE0725_REV02!$AD:$AJ,IF($C$4="TE0725_REV03",RAW_m_TE0725_REV03!$AD:$AJ)))),7,0),"---")</f>
        <v>B35_L4_P</v>
      </c>
      <c r="H53" s="73">
        <f>IFERROR(VLOOKUP(G53,IF($C$4="TE0725LP_REV01",RAW_m_TE0725LP_REV01!$AJ:$AK,IF($C$4="TE0725_REV01",RAW_m_TE0725_REV01!$AJ:$AK,IF($C$4="TE0725_REV02",RAW_m_TE0725_REV02!$AJ:$AK,IF($C$4="TE0725_REV03",RAW_m_TE0725_REV03!$AJ:$AK)))),2,0),"---")</f>
        <v>2</v>
      </c>
      <c r="I53" s="73" t="str">
        <f>IFERROR(VLOOKUP(G53,IF($C$4="TE0725LP_REV01",RAW_m_TE0725LP_REV01!$AJ:$AL,IF($C$4="TE0725_REV01",RAW_m_TE0725_REV01!$AJ:$AL,IF($C$4="TE0725_REV02",RAW_m_TE0725_REV02!$AJ:$AL,IF($C$4="TE0725_REV03",RAW_m_TE0725_REV03!$AJ:$AL)))),3,0),"---")</f>
        <v>D8</v>
      </c>
      <c r="J53" s="74" t="str">
        <f>IFERROR(VLOOKUP(G53,IF($C$4="TE0725LP_REV01",RAW_m_TE0725LP_REV01!$AE:$AH,IF($C$4="TE0725_REV01",RAW_m_TE0725_REV01!$AE:$AH,IF($C$4="TE0725_REV02",RAW_m_TE0725_REV02!$AE:$AH,IF($C$4="TE0725_REV03",RAW_m_TE0725_REV03!$AE:$AH)))),4,0),"---")</f>
        <v>---</v>
      </c>
      <c r="K53" s="61">
        <f>IFERROR(VLOOKUP(D53&amp;"-"&amp;E53,IF($C$4="TE0725LP_REV01",RAW_m_TE0725LP_REV01!$AD:$AG,IF($C$4="TE0725_REV01",RAW_m_TE0725_REV01!$AD:$AG,IF($C$4="TE0725_REV02",RAW_m_TE0725_REV02!$AD:$AG,IF($C$4="TE0725_REV03",RAW_m_TE0725_REV03!$AD:$AG)))),4,0),"---")</f>
        <v>31.714099999999998</v>
      </c>
    </row>
    <row r="54" spans="2:11" ht="15" customHeight="1" x14ac:dyDescent="0.35">
      <c r="B54" s="72">
        <v>49</v>
      </c>
      <c r="C54" s="73" t="str">
        <f>IFERROR(IF((COUNTIF(B2B!A50:K50,$C$4)&lt;0),"---",INDEX(B2B!A:K,MATCH('Module Pin Table'!B54,B2B!A:A,0),6)),"---")</f>
        <v>GND</v>
      </c>
      <c r="D54" s="73" t="str">
        <f>IFERROR(IF((COUNTIF(B2B!A50:K50,$C$4)&lt;0),"---",INDEX(B2B!A:K,MATCH('Module Pin Table'!B54,B2B!A:A,0),4)),"---")</f>
        <v>J1</v>
      </c>
      <c r="E54" s="73" t="str">
        <f>IFERROR(IF((COUNTIF(B2B!A50:K50,$C$4)&lt;0),"---",INDEX(B2B!A:K,MATCH('Module Pin Table'!B54,B2B!A:A,0),5)),"---")</f>
        <v>49</v>
      </c>
      <c r="F54" s="73" t="str">
        <f>IFERROR(IF(VLOOKUP($D54&amp;"-"&amp;$E54,IF($C$4="TE0725LP_REV01",RAW_m_TE0725LP_REV01!$AD:$AU,IF($C$4="TE0725_REV01",RAW_m_TE0725_REV01!$AD:$AU,IF($C$4="TE0725_REV02",RAW_m_TE0725_REV02!$AD:$AU,IF($C$4="TE0725_REV03",RAW_m_TE0725_REV03!$AD:$AU)))),6,0)="--","---",IF($C$4="TE0725LP_REV01",RAW_m_TE0725LP_REV01!$AE54&amp; " --&gt; " &amp;RAW_m_TE0725LP_REV01!$AU53&amp; " --&gt; ",IF($C$4="TE0725_REV01",RAW_m_TE0725_REV01!$AE54&amp; " --&gt; " &amp;RAW_m_TE0725_REV01!$AU53&amp; " --&gt; ",IF($C$4="TE0725_REV02",RAW_m_TE0725_REV02!$AE54&amp; " --&gt; " &amp;RAW_m_TE0725_REV02!$AU53&amp; " --&gt; ",IF($C$4="TE0725_REV03",RAW_m_TE0725_REV03!$AE54&amp; " --&gt; " &amp;RAW_m_TE0725_REV03!$AU53&amp; " --&gt; "))))),"---")</f>
        <v>---</v>
      </c>
      <c r="G54" s="73" t="str">
        <f>IFERROR(VLOOKUP(D54&amp;"-"&amp;E54,IF($C$4="TE0725LP_REV01",RAW_m_TE0725LP_REV01!$AD:$AJ,IF($C$4="TE0725_REV01",RAW_m_TE0725_REV01!$AD:$AJ,IF($C$4="TE0725_REV02",RAW_m_TE0725_REV02!$AD:$AJ,IF($C$4="TE0725_REV03",RAW_m_TE0725_REV03!$AD:$AJ)))),7,0),"---")</f>
        <v>GND</v>
      </c>
      <c r="H54" s="73">
        <f>IFERROR(VLOOKUP(G54,IF($C$4="TE0725LP_REV01",RAW_m_TE0725LP_REV01!$AJ:$AK,IF($C$4="TE0725_REV01",RAW_m_TE0725_REV01!$AJ:$AK,IF($C$4="TE0725_REV02",RAW_m_TE0725_REV02!$AJ:$AK,IF($C$4="TE0725_REV03",RAW_m_TE0725_REV03!$AJ:$AK)))),2,0),"---")</f>
        <v>188</v>
      </c>
      <c r="I54" s="73" t="str">
        <f>IFERROR(VLOOKUP(G54,IF($C$4="TE0725LP_REV01",RAW_m_TE0725LP_REV01!$AJ:$AL,IF($C$4="TE0725_REV01",RAW_m_TE0725_REV01!$AJ:$AL,IF($C$4="TE0725_REV02",RAW_m_TE0725_REV02!$AJ:$AL,IF($C$4="TE0725_REV03",RAW_m_TE0725_REV03!$AJ:$AL)))),3,0),"---")</f>
        <v>---</v>
      </c>
      <c r="J54" s="74" t="str">
        <f>IFERROR(VLOOKUP(G54,IF($C$4="TE0725LP_REV01",RAW_m_TE0725LP_REV01!$AE:$AH,IF($C$4="TE0725_REV01",RAW_m_TE0725_REV01!$AE:$AH,IF($C$4="TE0725_REV02",RAW_m_TE0725_REV02!$AE:$AH,IF($C$4="TE0725_REV03",RAW_m_TE0725_REV03!$AE:$AH)))),4,0),"---")</f>
        <v>---</v>
      </c>
      <c r="K54" s="61" t="str">
        <f>IFERROR(VLOOKUP(D54&amp;"-"&amp;E54,IF($C$4="TE0725LP_REV01",RAW_m_TE0725LP_REV01!$AD:$AG,IF($C$4="TE0725_REV01",RAW_m_TE0725_REV01!$AD:$AG,IF($C$4="TE0725_REV02",RAW_m_TE0725_REV02!$AD:$AG,IF($C$4="TE0725_REV03",RAW_m_TE0725_REV03!$AD:$AG)))),4,0),"---")</f>
        <v>---</v>
      </c>
    </row>
    <row r="55" spans="2:11" ht="15" customHeight="1" x14ac:dyDescent="0.35">
      <c r="B55" s="72">
        <v>50</v>
      </c>
      <c r="C55" s="73" t="str">
        <f>IFERROR(IF((COUNTIF(B2B!A51:K51,$C$4)&lt;0),"---",INDEX(B2B!A:K,MATCH('Module Pin Table'!B55,B2B!A:A,0),6)),"---")</f>
        <v>GND</v>
      </c>
      <c r="D55" s="73" t="str">
        <f>IFERROR(IF((COUNTIF(B2B!A51:K51,$C$4)&lt;0),"---",INDEX(B2B!A:K,MATCH('Module Pin Table'!B55,B2B!A:A,0),4)),"---")</f>
        <v>J1</v>
      </c>
      <c r="E55" s="73" t="str">
        <f>IFERROR(IF((COUNTIF(B2B!A51:K51,$C$4)&lt;0),"---",INDEX(B2B!A:K,MATCH('Module Pin Table'!B55,B2B!A:A,0),5)),"---")</f>
        <v>50</v>
      </c>
      <c r="F55" s="73" t="str">
        <f>IFERROR(IF(VLOOKUP($D55&amp;"-"&amp;$E55,IF($C$4="TE0725LP_REV01",RAW_m_TE0725LP_REV01!$AD:$AU,IF($C$4="TE0725_REV01",RAW_m_TE0725_REV01!$AD:$AU,IF($C$4="TE0725_REV02",RAW_m_TE0725_REV02!$AD:$AU,IF($C$4="TE0725_REV03",RAW_m_TE0725_REV03!$AD:$AU)))),6,0)="--","---",IF($C$4="TE0725LP_REV01",RAW_m_TE0725LP_REV01!$AE55&amp; " --&gt; " &amp;RAW_m_TE0725LP_REV01!$AU54&amp; " --&gt; ",IF($C$4="TE0725_REV01",RAW_m_TE0725_REV01!$AE55&amp; " --&gt; " &amp;RAW_m_TE0725_REV01!$AU54&amp; " --&gt; ",IF($C$4="TE0725_REV02",RAW_m_TE0725_REV02!$AE55&amp; " --&gt; " &amp;RAW_m_TE0725_REV02!$AU54&amp; " --&gt; ",IF($C$4="TE0725_REV03",RAW_m_TE0725_REV03!$AE55&amp; " --&gt; " &amp;RAW_m_TE0725_REV03!$AU54&amp; " --&gt; "))))),"---")</f>
        <v>---</v>
      </c>
      <c r="G55" s="73" t="str">
        <f>IFERROR(VLOOKUP(D55&amp;"-"&amp;E55,IF($C$4="TE0725LP_REV01",RAW_m_TE0725LP_REV01!$AD:$AJ,IF($C$4="TE0725_REV01",RAW_m_TE0725_REV01!$AD:$AJ,IF($C$4="TE0725_REV02",RAW_m_TE0725_REV02!$AD:$AJ,IF($C$4="TE0725_REV03",RAW_m_TE0725_REV03!$AD:$AJ)))),7,0),"---")</f>
        <v>GND</v>
      </c>
      <c r="H55" s="73">
        <f>IFERROR(VLOOKUP(G55,IF($C$4="TE0725LP_REV01",RAW_m_TE0725LP_REV01!$AJ:$AK,IF($C$4="TE0725_REV01",RAW_m_TE0725_REV01!$AJ:$AK,IF($C$4="TE0725_REV02",RAW_m_TE0725_REV02!$AJ:$AK,IF($C$4="TE0725_REV03",RAW_m_TE0725_REV03!$AJ:$AK)))),2,0),"---")</f>
        <v>188</v>
      </c>
      <c r="I55" s="73" t="str">
        <f>IFERROR(VLOOKUP(G55,IF($C$4="TE0725LP_REV01",RAW_m_TE0725LP_REV01!$AJ:$AL,IF($C$4="TE0725_REV01",RAW_m_TE0725_REV01!$AJ:$AL,IF($C$4="TE0725_REV02",RAW_m_TE0725_REV02!$AJ:$AL,IF($C$4="TE0725_REV03",RAW_m_TE0725_REV03!$AJ:$AL)))),3,0),"---")</f>
        <v>---</v>
      </c>
      <c r="J55" s="74" t="str">
        <f>IFERROR(VLOOKUP(G55,IF($C$4="TE0725LP_REV01",RAW_m_TE0725LP_REV01!$AE:$AH,IF($C$4="TE0725_REV01",RAW_m_TE0725_REV01!$AE:$AH,IF($C$4="TE0725_REV02",RAW_m_TE0725_REV02!$AE:$AH,IF($C$4="TE0725_REV03",RAW_m_TE0725_REV03!$AE:$AH)))),4,0),"---")</f>
        <v>---</v>
      </c>
      <c r="K55" s="61" t="str">
        <f>IFERROR(VLOOKUP(D55&amp;"-"&amp;E55,IF($C$4="TE0725LP_REV01",RAW_m_TE0725LP_REV01!$AD:$AG,IF($C$4="TE0725_REV01",RAW_m_TE0725_REV01!$AD:$AG,IF($C$4="TE0725_REV02",RAW_m_TE0725_REV02!$AD:$AG,IF($C$4="TE0725_REV03",RAW_m_TE0725_REV03!$AD:$AG)))),4,0),"---")</f>
        <v>---</v>
      </c>
    </row>
    <row r="56" spans="2:11" ht="15" customHeight="1" x14ac:dyDescent="0.35">
      <c r="B56" s="72">
        <v>51</v>
      </c>
      <c r="C56" s="73" t="str">
        <f>IFERROR(IF((COUNTIF(B2B!A52:K52,$C$4)&lt;0),"---",INDEX(B2B!A:K,MATCH('Module Pin Table'!B56,B2B!A:A,0),6)),"---")</f>
        <v>GND</v>
      </c>
      <c r="D56" s="73" t="str">
        <f>IFERROR(IF((COUNTIF(B2B!A52:K52,$C$4)&lt;0),"---",INDEX(B2B!A:K,MATCH('Module Pin Table'!B56,B2B!A:A,0),4)),"---")</f>
        <v>J2</v>
      </c>
      <c r="E56" s="73" t="str">
        <f>IFERROR(IF((COUNTIF(B2B!A52:K52,$C$4)&lt;0),"---",INDEX(B2B!A:K,MATCH('Module Pin Table'!B56,B2B!A:A,0),5)),"---")</f>
        <v>1</v>
      </c>
      <c r="F56" s="73" t="str">
        <f>IFERROR(IF(VLOOKUP($D56&amp;"-"&amp;$E56,IF($C$4="TE0725LP_REV01",RAW_m_TE0725LP_REV01!$AD:$AU,IF($C$4="TE0725_REV01",RAW_m_TE0725_REV01!$AD:$AU,IF($C$4="TE0725_REV02",RAW_m_TE0725_REV02!$AD:$AU,IF($C$4="TE0725_REV03",RAW_m_TE0725_REV03!$AD:$AU)))),6,0)="--","---",IF($C$4="TE0725LP_REV01",RAW_m_TE0725LP_REV01!$AE56&amp; " --&gt; " &amp;RAW_m_TE0725LP_REV01!$AU55&amp; " --&gt; ",IF($C$4="TE0725_REV01",RAW_m_TE0725_REV01!$AE56&amp; " --&gt; " &amp;RAW_m_TE0725_REV01!$AU55&amp; " --&gt; ",IF($C$4="TE0725_REV02",RAW_m_TE0725_REV02!$AE56&amp; " --&gt; " &amp;RAW_m_TE0725_REV02!$AU55&amp; " --&gt; ",IF($C$4="TE0725_REV03",RAW_m_TE0725_REV03!$AE56&amp; " --&gt; " &amp;RAW_m_TE0725_REV03!$AU55&amp; " --&gt; "))))),"---")</f>
        <v>---</v>
      </c>
      <c r="G56" s="73" t="str">
        <f>IFERROR(VLOOKUP(D56&amp;"-"&amp;E56,IF($C$4="TE0725LP_REV01",RAW_m_TE0725LP_REV01!$AD:$AJ,IF($C$4="TE0725_REV01",RAW_m_TE0725_REV01!$AD:$AJ,IF($C$4="TE0725_REV02",RAW_m_TE0725_REV02!$AD:$AJ,IF($C$4="TE0725_REV03",RAW_m_TE0725_REV03!$AD:$AJ)))),7,0),"---")</f>
        <v>GND</v>
      </c>
      <c r="H56" s="73">
        <f>IFERROR(VLOOKUP(G56,IF($C$4="TE0725LP_REV01",RAW_m_TE0725LP_REV01!$AJ:$AK,IF($C$4="TE0725_REV01",RAW_m_TE0725_REV01!$AJ:$AK,IF($C$4="TE0725_REV02",RAW_m_TE0725_REV02!$AJ:$AK,IF($C$4="TE0725_REV03",RAW_m_TE0725_REV03!$AJ:$AK)))),2,0),"---")</f>
        <v>188</v>
      </c>
      <c r="I56" s="73" t="str">
        <f>IFERROR(VLOOKUP(G56,IF($C$4="TE0725LP_REV01",RAW_m_TE0725LP_REV01!$AJ:$AL,IF($C$4="TE0725_REV01",RAW_m_TE0725_REV01!$AJ:$AL,IF($C$4="TE0725_REV02",RAW_m_TE0725_REV02!$AJ:$AL,IF($C$4="TE0725_REV03",RAW_m_TE0725_REV03!$AJ:$AL)))),3,0),"---")</f>
        <v>---</v>
      </c>
      <c r="J56" s="74" t="str">
        <f>IFERROR(VLOOKUP(G56,IF($C$4="TE0725LP_REV01",RAW_m_TE0725LP_REV01!$AE:$AH,IF($C$4="TE0725_REV01",RAW_m_TE0725_REV01!$AE:$AH,IF($C$4="TE0725_REV02",RAW_m_TE0725_REV02!$AE:$AH,IF($C$4="TE0725_REV03",RAW_m_TE0725_REV03!$AE:$AH)))),4,0),"---")</f>
        <v>---</v>
      </c>
      <c r="K56" s="61" t="str">
        <f>IFERROR(VLOOKUP(D56&amp;"-"&amp;E56,IF($C$4="TE0725LP_REV01",RAW_m_TE0725LP_REV01!$AD:$AG,IF($C$4="TE0725_REV01",RAW_m_TE0725_REV01!$AD:$AG,IF($C$4="TE0725_REV02",RAW_m_TE0725_REV02!$AD:$AG,IF($C$4="TE0725_REV03",RAW_m_TE0725_REV03!$AD:$AG)))),4,0),"---")</f>
        <v>---</v>
      </c>
    </row>
    <row r="57" spans="2:11" ht="15" customHeight="1" x14ac:dyDescent="0.35">
      <c r="B57" s="72">
        <v>52</v>
      </c>
      <c r="C57" s="73" t="str">
        <f>IFERROR(IF((COUNTIF(B2B!A53:K53,$C$4)&lt;0),"---",INDEX(B2B!A:K,MATCH('Module Pin Table'!B57,B2B!A:A,0),6)),"---")</f>
        <v>GND</v>
      </c>
      <c r="D57" s="73" t="str">
        <f>IFERROR(IF((COUNTIF(B2B!A53:K53,$C$4)&lt;0),"---",INDEX(B2B!A:K,MATCH('Module Pin Table'!B57,B2B!A:A,0),4)),"---")</f>
        <v>J2</v>
      </c>
      <c r="E57" s="73" t="str">
        <f>IFERROR(IF((COUNTIF(B2B!A53:K53,$C$4)&lt;0),"---",INDEX(B2B!A:K,MATCH('Module Pin Table'!B57,B2B!A:A,0),5)),"---")</f>
        <v>2</v>
      </c>
      <c r="F57" s="73" t="str">
        <f>IFERROR(IF(VLOOKUP($D57&amp;"-"&amp;$E57,IF($C$4="TE0725LP_REV01",RAW_m_TE0725LP_REV01!$AD:$AU,IF($C$4="TE0725_REV01",RAW_m_TE0725_REV01!$AD:$AU,IF($C$4="TE0725_REV02",RAW_m_TE0725_REV02!$AD:$AU,IF($C$4="TE0725_REV03",RAW_m_TE0725_REV03!$AD:$AU)))),6,0)="--","---",IF($C$4="TE0725LP_REV01",RAW_m_TE0725LP_REV01!$AE57&amp; " --&gt; " &amp;RAW_m_TE0725LP_REV01!$AU56&amp; " --&gt; ",IF($C$4="TE0725_REV01",RAW_m_TE0725_REV01!$AE57&amp; " --&gt; " &amp;RAW_m_TE0725_REV01!$AU56&amp; " --&gt; ",IF($C$4="TE0725_REV02",RAW_m_TE0725_REV02!$AE57&amp; " --&gt; " &amp;RAW_m_TE0725_REV02!$AU56&amp; " --&gt; ",IF($C$4="TE0725_REV03",RAW_m_TE0725_REV03!$AE57&amp; " --&gt; " &amp;RAW_m_TE0725_REV03!$AU56&amp; " --&gt; "))))),"---")</f>
        <v>---</v>
      </c>
      <c r="G57" s="73" t="str">
        <f>IFERROR(VLOOKUP(D57&amp;"-"&amp;E57,IF($C$4="TE0725LP_REV01",RAW_m_TE0725LP_REV01!$AD:$AJ,IF($C$4="TE0725_REV01",RAW_m_TE0725_REV01!$AD:$AJ,IF($C$4="TE0725_REV02",RAW_m_TE0725_REV02!$AD:$AJ,IF($C$4="TE0725_REV03",RAW_m_TE0725_REV03!$AD:$AJ)))),7,0),"---")</f>
        <v>GND</v>
      </c>
      <c r="H57" s="73">
        <f>IFERROR(VLOOKUP(G57,IF($C$4="TE0725LP_REV01",RAW_m_TE0725LP_REV01!$AJ:$AK,IF($C$4="TE0725_REV01",RAW_m_TE0725_REV01!$AJ:$AK,IF($C$4="TE0725_REV02",RAW_m_TE0725_REV02!$AJ:$AK,IF($C$4="TE0725_REV03",RAW_m_TE0725_REV03!$AJ:$AK)))),2,0),"---")</f>
        <v>188</v>
      </c>
      <c r="I57" s="73" t="str">
        <f>IFERROR(VLOOKUP(G57,IF($C$4="TE0725LP_REV01",RAW_m_TE0725LP_REV01!$AJ:$AL,IF($C$4="TE0725_REV01",RAW_m_TE0725_REV01!$AJ:$AL,IF($C$4="TE0725_REV02",RAW_m_TE0725_REV02!$AJ:$AL,IF($C$4="TE0725_REV03",RAW_m_TE0725_REV03!$AJ:$AL)))),3,0),"---")</f>
        <v>---</v>
      </c>
      <c r="J57" s="74" t="str">
        <f>IFERROR(VLOOKUP(G57,IF($C$4="TE0725LP_REV01",RAW_m_TE0725LP_REV01!$AE:$AH,IF($C$4="TE0725_REV01",RAW_m_TE0725_REV01!$AE:$AH,IF($C$4="TE0725_REV02",RAW_m_TE0725_REV02!$AE:$AH,IF($C$4="TE0725_REV03",RAW_m_TE0725_REV03!$AE:$AH)))),4,0),"---")</f>
        <v>---</v>
      </c>
      <c r="K57" s="61" t="str">
        <f>IFERROR(VLOOKUP(D57&amp;"-"&amp;E57,IF($C$4="TE0725LP_REV01",RAW_m_TE0725LP_REV01!$AD:$AG,IF($C$4="TE0725_REV01",RAW_m_TE0725_REV01!$AD:$AG,IF($C$4="TE0725_REV02",RAW_m_TE0725_REV02!$AD:$AG,IF($C$4="TE0725_REV03",RAW_m_TE0725_REV03!$AD:$AG)))),4,0),"---")</f>
        <v>---</v>
      </c>
    </row>
    <row r="58" spans="2:11" ht="15" customHeight="1" x14ac:dyDescent="0.35">
      <c r="B58" s="72">
        <v>53</v>
      </c>
      <c r="C58" s="73" t="str">
        <f>IFERROR(IF((COUNTIF(B2B!A54:K54,$C$4)&lt;0),"---",INDEX(B2B!A:K,MATCH('Module Pin Table'!B58,B2B!A:A,0),6)),"---")</f>
        <v>IO</v>
      </c>
      <c r="D58" s="73" t="str">
        <f>IFERROR(IF((COUNTIF(B2B!A54:K54,$C$4)&lt;0),"---",INDEX(B2B!A:K,MATCH('Module Pin Table'!B58,B2B!A:A,0),4)),"---")</f>
        <v>J2</v>
      </c>
      <c r="E58" s="73" t="str">
        <f>IFERROR(IF((COUNTIF(B2B!A54:K54,$C$4)&lt;0),"---",INDEX(B2B!A:K,MATCH('Module Pin Table'!B58,B2B!A:A,0),5)),"---")</f>
        <v>3</v>
      </c>
      <c r="F58" s="73" t="str">
        <f>IFERROR(IF(VLOOKUP($D58&amp;"-"&amp;$E58,IF($C$4="TE0725LP_REV01",RAW_m_TE0725LP_REV01!$AD:$AU,IF($C$4="TE0725_REV01",RAW_m_TE0725_REV01!$AD:$AU,IF($C$4="TE0725_REV02",RAW_m_TE0725_REV02!$AD:$AU,IF($C$4="TE0725_REV03",RAW_m_TE0725_REV03!$AD:$AU)))),6,0)="--","---",IF($C$4="TE0725LP_REV01",RAW_m_TE0725LP_REV01!$AE58&amp; " --&gt; " &amp;RAW_m_TE0725LP_REV01!$AU57&amp; " --&gt; ",IF($C$4="TE0725_REV01",RAW_m_TE0725_REV01!$AE58&amp; " --&gt; " &amp;RAW_m_TE0725_REV01!$AU57&amp; " --&gt; ",IF($C$4="TE0725_REV02",RAW_m_TE0725_REV02!$AE58&amp; " --&gt; " &amp;RAW_m_TE0725_REV02!$AU57&amp; " --&gt; ",IF($C$4="TE0725_REV03",RAW_m_TE0725_REV03!$AE58&amp; " --&gt; " &amp;RAW_m_TE0725_REV03!$AU57&amp; " --&gt; "))))),"---")</f>
        <v>---</v>
      </c>
      <c r="G58" s="73" t="str">
        <f>IFERROR(VLOOKUP(D58&amp;"-"&amp;E58,IF($C$4="TE0725LP_REV01",RAW_m_TE0725LP_REV01!$AD:$AJ,IF($C$4="TE0725_REV01",RAW_m_TE0725_REV01!$AD:$AJ,IF($C$4="TE0725_REV02",RAW_m_TE0725_REV02!$AD:$AJ,IF($C$4="TE0725_REV03",RAW_m_TE0725_REV03!$AD:$AJ)))),7,0),"---")</f>
        <v>B34_L24_N</v>
      </c>
      <c r="H58" s="73">
        <f>IFERROR(VLOOKUP(G58,IF($C$4="TE0725LP_REV01",RAW_m_TE0725LP_REV01!$AJ:$AK,IF($C$4="TE0725_REV01",RAW_m_TE0725_REV01!$AJ:$AK,IF($C$4="TE0725_REV02",RAW_m_TE0725_REV02!$AJ:$AK,IF($C$4="TE0725_REV03",RAW_m_TE0725_REV03!$AJ:$AK)))),2,0),"---")</f>
        <v>2</v>
      </c>
      <c r="I58" s="73" t="str">
        <f>IFERROR(VLOOKUP(G58,IF($C$4="TE0725LP_REV01",RAW_m_TE0725LP_REV01!$AJ:$AL,IF($C$4="TE0725_REV01",RAW_m_TE0725_REV01!$AJ:$AL,IF($C$4="TE0725_REV02",RAW_m_TE0725_REV02!$AJ:$AL,IF($C$4="TE0725_REV03",RAW_m_TE0725_REV03!$AJ:$AL)))),3,0),"---")</f>
        <v>T8</v>
      </c>
      <c r="J58" s="74" t="str">
        <f>IFERROR(VLOOKUP(G58,IF($C$4="TE0725LP_REV01",RAW_m_TE0725LP_REV01!$AE:$AH,IF($C$4="TE0725_REV01",RAW_m_TE0725_REV01!$AE:$AH,IF($C$4="TE0725_REV02",RAW_m_TE0725_REV02!$AE:$AH,IF($C$4="TE0725_REV03",RAW_m_TE0725_REV03!$AE:$AH)))),4,0),"---")</f>
        <v>---</v>
      </c>
      <c r="K58" s="61">
        <f>IFERROR(VLOOKUP(D58&amp;"-"&amp;E58,IF($C$4="TE0725LP_REV01",RAW_m_TE0725LP_REV01!$AD:$AG,IF($C$4="TE0725_REV01",RAW_m_TE0725_REV01!$AD:$AG,IF($C$4="TE0725_REV02",RAW_m_TE0725_REV02!$AD:$AG,IF($C$4="TE0725_REV03",RAW_m_TE0725_REV03!$AD:$AG)))),4,0),"---")</f>
        <v>21.1968</v>
      </c>
    </row>
    <row r="59" spans="2:11" ht="15" customHeight="1" x14ac:dyDescent="0.35">
      <c r="B59" s="72">
        <v>54</v>
      </c>
      <c r="C59" s="73" t="str">
        <f>IFERROR(IF((COUNTIF(B2B!A55:K55,$C$4)&lt;0),"---",INDEX(B2B!A:K,MATCH('Module Pin Table'!B59,B2B!A:A,0),6)),"---")</f>
        <v>IO</v>
      </c>
      <c r="D59" s="73" t="str">
        <f>IFERROR(IF((COUNTIF(B2B!A55:K55,$C$4)&lt;0),"---",INDEX(B2B!A:K,MATCH('Module Pin Table'!B59,B2B!A:A,0),4)),"---")</f>
        <v>J2</v>
      </c>
      <c r="E59" s="73" t="str">
        <f>IFERROR(IF((COUNTIF(B2B!A55:K55,$C$4)&lt;0),"---",INDEX(B2B!A:K,MATCH('Module Pin Table'!B59,B2B!A:A,0),5)),"---")</f>
        <v>4</v>
      </c>
      <c r="F59" s="73" t="str">
        <f>IFERROR(IF(VLOOKUP($D59&amp;"-"&amp;$E59,IF($C$4="TE0725LP_REV01",RAW_m_TE0725LP_REV01!$AD:$AU,IF($C$4="TE0725_REV01",RAW_m_TE0725_REV01!$AD:$AU,IF($C$4="TE0725_REV02",RAW_m_TE0725_REV02!$AD:$AU,IF($C$4="TE0725_REV03",RAW_m_TE0725_REV03!$AD:$AU)))),6,0)="--","---",IF($C$4="TE0725LP_REV01",RAW_m_TE0725LP_REV01!$AE59&amp; " --&gt; " &amp;RAW_m_TE0725LP_REV01!$AU58&amp; " --&gt; ",IF($C$4="TE0725_REV01",RAW_m_TE0725_REV01!$AE59&amp; " --&gt; " &amp;RAW_m_TE0725_REV01!$AU58&amp; " --&gt; ",IF($C$4="TE0725_REV02",RAW_m_TE0725_REV02!$AE59&amp; " --&gt; " &amp;RAW_m_TE0725_REV02!$AU58&amp; " --&gt; ",IF($C$4="TE0725_REV03",RAW_m_TE0725_REV03!$AE59&amp; " --&gt; " &amp;RAW_m_TE0725_REV03!$AU58&amp; " --&gt; "))))),"---")</f>
        <v>---</v>
      </c>
      <c r="G59" s="73" t="str">
        <f>IFERROR(VLOOKUP(D59&amp;"-"&amp;E59,IF($C$4="TE0725LP_REV01",RAW_m_TE0725LP_REV01!$AD:$AJ,IF($C$4="TE0725_REV01",RAW_m_TE0725_REV01!$AD:$AJ,IF($C$4="TE0725_REV02",RAW_m_TE0725_REV02!$AD:$AJ,IF($C$4="TE0725_REV03",RAW_m_TE0725_REV03!$AD:$AJ)))),7,0),"---")</f>
        <v>B34_L24_P</v>
      </c>
      <c r="H59" s="73">
        <f>IFERROR(VLOOKUP(G59,IF($C$4="TE0725LP_REV01",RAW_m_TE0725LP_REV01!$AJ:$AK,IF($C$4="TE0725_REV01",RAW_m_TE0725_REV01!$AJ:$AK,IF($C$4="TE0725_REV02",RAW_m_TE0725_REV02!$AJ:$AK,IF($C$4="TE0725_REV03",RAW_m_TE0725_REV03!$AJ:$AK)))),2,0),"---")</f>
        <v>2</v>
      </c>
      <c r="I59" s="73" t="str">
        <f>IFERROR(VLOOKUP(G59,IF($C$4="TE0725LP_REV01",RAW_m_TE0725LP_REV01!$AJ:$AL,IF($C$4="TE0725_REV01",RAW_m_TE0725_REV01!$AJ:$AL,IF($C$4="TE0725_REV02",RAW_m_TE0725_REV02!$AJ:$AL,IF($C$4="TE0725_REV03",RAW_m_TE0725_REV03!$AJ:$AL)))),3,0),"---")</f>
        <v>R8</v>
      </c>
      <c r="J59" s="74" t="str">
        <f>IFERROR(VLOOKUP(G59,IF($C$4="TE0725LP_REV01",RAW_m_TE0725LP_REV01!$AE:$AH,IF($C$4="TE0725_REV01",RAW_m_TE0725_REV01!$AE:$AH,IF($C$4="TE0725_REV02",RAW_m_TE0725_REV02!$AE:$AH,IF($C$4="TE0725_REV03",RAW_m_TE0725_REV03!$AE:$AH)))),4,0),"---")</f>
        <v>---</v>
      </c>
      <c r="K59" s="61">
        <f>IFERROR(VLOOKUP(D59&amp;"-"&amp;E59,IF($C$4="TE0725LP_REV01",RAW_m_TE0725LP_REV01!$AD:$AG,IF($C$4="TE0725_REV01",RAW_m_TE0725_REV01!$AD:$AG,IF($C$4="TE0725_REV02",RAW_m_TE0725_REV02!$AD:$AG,IF($C$4="TE0725_REV03",RAW_m_TE0725_REV03!$AD:$AG)))),4,0),"---")</f>
        <v>21.635300000000001</v>
      </c>
    </row>
    <row r="60" spans="2:11" ht="15" customHeight="1" x14ac:dyDescent="0.35">
      <c r="B60" s="72">
        <v>55</v>
      </c>
      <c r="C60" s="73" t="str">
        <f>IFERROR(IF((COUNTIF(B2B!A56:K56,$C$4)&lt;0),"---",INDEX(B2B!A:K,MATCH('Module Pin Table'!B60,B2B!A:A,0),6)),"---")</f>
        <v>VCC</v>
      </c>
      <c r="D60" s="73" t="str">
        <f>IFERROR(IF((COUNTIF(B2B!A56:K56,$C$4)&lt;0),"---",INDEX(B2B!A:K,MATCH('Module Pin Table'!B60,B2B!A:A,0),4)),"---")</f>
        <v>J2</v>
      </c>
      <c r="E60" s="73" t="str">
        <f>IFERROR(IF((COUNTIF(B2B!A56:K56,$C$4)&lt;0),"---",INDEX(B2B!A:K,MATCH('Module Pin Table'!B60,B2B!A:A,0),5)),"---")</f>
        <v>5</v>
      </c>
      <c r="F60" s="73" t="str">
        <f>IFERROR(IF(VLOOKUP($D60&amp;"-"&amp;$E60,IF($C$4="TE0725LP_REV01",RAW_m_TE0725LP_REV01!$AD:$AU,IF($C$4="TE0725_REV01",RAW_m_TE0725_REV01!$AD:$AU,IF($C$4="TE0725_REV02",RAW_m_TE0725_REV02!$AD:$AU,IF($C$4="TE0725_REV03",RAW_m_TE0725_REV03!$AD:$AU)))),6,0)="--","---",IF($C$4="TE0725LP_REV01",RAW_m_TE0725LP_REV01!$AE60&amp; " --&gt; " &amp;RAW_m_TE0725LP_REV01!$AU59&amp; " --&gt; ",IF($C$4="TE0725_REV01",RAW_m_TE0725_REV01!$AE60&amp; " --&gt; " &amp;RAW_m_TE0725_REV01!$AU59&amp; " --&gt; ",IF($C$4="TE0725_REV02",RAW_m_TE0725_REV02!$AE60&amp; " --&gt; " &amp;RAW_m_TE0725_REV02!$AU59&amp; " --&gt; ",IF($C$4="TE0725_REV03",RAW_m_TE0725_REV03!$AE60&amp; " --&gt; " &amp;RAW_m_TE0725_REV03!$AU59&amp; " --&gt; "))))),"---")</f>
        <v>---</v>
      </c>
      <c r="G60" s="73" t="str">
        <f>IFERROR(VLOOKUP(D60&amp;"-"&amp;E60,IF($C$4="TE0725LP_REV01",RAW_m_TE0725LP_REV01!$AD:$AJ,IF($C$4="TE0725_REV01",RAW_m_TE0725_REV01!$AD:$AJ,IF($C$4="TE0725_REV02",RAW_m_TE0725_REV02!$AD:$AJ,IF($C$4="TE0725_REV03",RAW_m_TE0725_REV03!$AD:$AJ)))),7,0),"---")</f>
        <v>3.3V</v>
      </c>
      <c r="H60" s="73">
        <f>IFERROR(VLOOKUP(G60,IF($C$4="TE0725LP_REV01",RAW_m_TE0725LP_REV01!$AJ:$AK,IF($C$4="TE0725_REV01",RAW_m_TE0725_REV01!$AJ:$AK,IF($C$4="TE0725_REV02",RAW_m_TE0725_REV02!$AJ:$AK,IF($C$4="TE0725_REV03",RAW_m_TE0725_REV03!$AJ:$AK)))),2,0),"---")</f>
        <v>57</v>
      </c>
      <c r="I60" s="73" t="str">
        <f>IFERROR(VLOOKUP(G60,IF($C$4="TE0725LP_REV01",RAW_m_TE0725LP_REV01!$AJ:$AL,IF($C$4="TE0725_REV01",RAW_m_TE0725_REV01!$AJ:$AL,IF($C$4="TE0725_REV02",RAW_m_TE0725_REV02!$AJ:$AL,IF($C$4="TE0725_REV03",RAW_m_TE0725_REV03!$AJ:$AL)))),3,0),"---")</f>
        <v>---</v>
      </c>
      <c r="J60" s="74" t="str">
        <f>IFERROR(VLOOKUP(G60,IF($C$4="TE0725LP_REV01",RAW_m_TE0725LP_REV01!$AE:$AH,IF($C$4="TE0725_REV01",RAW_m_TE0725_REV01!$AE:$AH,IF($C$4="TE0725_REV02",RAW_m_TE0725_REV02!$AE:$AH,IF($C$4="TE0725_REV03",RAW_m_TE0725_REV03!$AE:$AH)))),4,0),"---")</f>
        <v>---</v>
      </c>
      <c r="K60" s="61" t="str">
        <f>IFERROR(VLOOKUP(D60&amp;"-"&amp;E60,IF($C$4="TE0725LP_REV01",RAW_m_TE0725LP_REV01!$AD:$AG,IF($C$4="TE0725_REV01",RAW_m_TE0725_REV01!$AD:$AG,IF($C$4="TE0725_REV02",RAW_m_TE0725_REV02!$AD:$AG,IF($C$4="TE0725_REV03",RAW_m_TE0725_REV03!$AD:$AG)))),4,0),"---")</f>
        <v>---</v>
      </c>
    </row>
    <row r="61" spans="2:11" ht="15" customHeight="1" x14ac:dyDescent="0.35">
      <c r="B61" s="72">
        <v>56</v>
      </c>
      <c r="C61" s="73" t="str">
        <f>IFERROR(IF((COUNTIF(B2B!A57:K57,$C$4)&lt;0),"---",INDEX(B2B!A:K,MATCH('Module Pin Table'!B61,B2B!A:A,0),6)),"---")</f>
        <v>VCC</v>
      </c>
      <c r="D61" s="73" t="str">
        <f>IFERROR(IF((COUNTIF(B2B!A57:K57,$C$4)&lt;0),"---",INDEX(B2B!A:K,MATCH('Module Pin Table'!B61,B2B!A:A,0),4)),"---")</f>
        <v>J2</v>
      </c>
      <c r="E61" s="73" t="str">
        <f>IFERROR(IF((COUNTIF(B2B!A57:K57,$C$4)&lt;0),"---",INDEX(B2B!A:K,MATCH('Module Pin Table'!B61,B2B!A:A,0),5)),"---")</f>
        <v>6</v>
      </c>
      <c r="F61" s="73" t="str">
        <f>IFERROR(IF(VLOOKUP($D61&amp;"-"&amp;$E61,IF($C$4="TE0725LP_REV01",RAW_m_TE0725LP_REV01!$AD:$AU,IF($C$4="TE0725_REV01",RAW_m_TE0725_REV01!$AD:$AU,IF($C$4="TE0725_REV02",RAW_m_TE0725_REV02!$AD:$AU,IF($C$4="TE0725_REV03",RAW_m_TE0725_REV03!$AD:$AU)))),6,0)="--","---",IF($C$4="TE0725LP_REV01",RAW_m_TE0725LP_REV01!$AE61&amp; " --&gt; " &amp;RAW_m_TE0725LP_REV01!$AU60&amp; " --&gt; ",IF($C$4="TE0725_REV01",RAW_m_TE0725_REV01!$AE61&amp; " --&gt; " &amp;RAW_m_TE0725_REV01!$AU60&amp; " --&gt; ",IF($C$4="TE0725_REV02",RAW_m_TE0725_REV02!$AE61&amp; " --&gt; " &amp;RAW_m_TE0725_REV02!$AU60&amp; " --&gt; ",IF($C$4="TE0725_REV03",RAW_m_TE0725_REV03!$AE61&amp; " --&gt; " &amp;RAW_m_TE0725_REV03!$AU60&amp; " --&gt; "))))),"---")</f>
        <v>---</v>
      </c>
      <c r="G61" s="73" t="str">
        <f>IFERROR(VLOOKUP(D61&amp;"-"&amp;E61,IF($C$4="TE0725LP_REV01",RAW_m_TE0725LP_REV01!$AD:$AJ,IF($C$4="TE0725_REV01",RAW_m_TE0725_REV01!$AD:$AJ,IF($C$4="TE0725_REV02",RAW_m_TE0725_REV02!$AD:$AJ,IF($C$4="TE0725_REV03",RAW_m_TE0725_REV03!$AD:$AJ)))),7,0),"---")</f>
        <v>VCCIO34</v>
      </c>
      <c r="H61" s="73">
        <f>IFERROR(VLOOKUP(G61,IF($C$4="TE0725LP_REV01",RAW_m_TE0725LP_REV01!$AJ:$AK,IF($C$4="TE0725_REV01",RAW_m_TE0725_REV01!$AJ:$AK,IF($C$4="TE0725_REV02",RAW_m_TE0725_REV02!$AJ:$AK,IF($C$4="TE0725_REV03",RAW_m_TE0725_REV03!$AJ:$AK)))),2,0),"---")</f>
        <v>16</v>
      </c>
      <c r="I61" s="73" t="str">
        <f>IFERROR(VLOOKUP(G61,IF($C$4="TE0725LP_REV01",RAW_m_TE0725LP_REV01!$AJ:$AL,IF($C$4="TE0725_REV01",RAW_m_TE0725_REV01!$AJ:$AL,IF($C$4="TE0725_REV02",RAW_m_TE0725_REV02!$AJ:$AL,IF($C$4="TE0725_REV03",RAW_m_TE0725_REV03!$AJ:$AL)))),3,0),"---")</f>
        <v>---</v>
      </c>
      <c r="J61" s="74" t="str">
        <f>IFERROR(VLOOKUP(G61,IF($C$4="TE0725LP_REV01",RAW_m_TE0725LP_REV01!$AE:$AH,IF($C$4="TE0725_REV01",RAW_m_TE0725_REV01!$AE:$AH,IF($C$4="TE0725_REV02",RAW_m_TE0725_REV02!$AE:$AH,IF($C$4="TE0725_REV03",RAW_m_TE0725_REV03!$AE:$AH)))),4,0),"---")</f>
        <v>---</v>
      </c>
      <c r="K61" s="61" t="str">
        <f>IFERROR(VLOOKUP(D61&amp;"-"&amp;E61,IF($C$4="TE0725LP_REV01",RAW_m_TE0725LP_REV01!$AD:$AG,IF($C$4="TE0725_REV01",RAW_m_TE0725_REV01!$AD:$AG,IF($C$4="TE0725_REV02",RAW_m_TE0725_REV02!$AD:$AG,IF($C$4="TE0725_REV03",RAW_m_TE0725_REV03!$AD:$AG)))),4,0),"---")</f>
        <v>---</v>
      </c>
    </row>
    <row r="62" spans="2:11" ht="15" customHeight="1" x14ac:dyDescent="0.35">
      <c r="B62" s="72">
        <v>57</v>
      </c>
      <c r="C62" s="73" t="str">
        <f>IFERROR(IF((COUNTIF(B2B!A58:K58,$C$4)&lt;0),"---",INDEX(B2B!A:K,MATCH('Module Pin Table'!B62,B2B!A:A,0),6)),"---")</f>
        <v>IO</v>
      </c>
      <c r="D62" s="73" t="str">
        <f>IFERROR(IF((COUNTIF(B2B!A58:K58,$C$4)&lt;0),"---",INDEX(B2B!A:K,MATCH('Module Pin Table'!B62,B2B!A:A,0),4)),"---")</f>
        <v>J2</v>
      </c>
      <c r="E62" s="73" t="str">
        <f>IFERROR(IF((COUNTIF(B2B!A58:K58,$C$4)&lt;0),"---",INDEX(B2B!A:K,MATCH('Module Pin Table'!B62,B2B!A:A,0),5)),"---")</f>
        <v>7</v>
      </c>
      <c r="F62" s="73" t="str">
        <f>IFERROR(IF(VLOOKUP($D62&amp;"-"&amp;$E62,IF($C$4="TE0725LP_REV01",RAW_m_TE0725LP_REV01!$AD:$AU,IF($C$4="TE0725_REV01",RAW_m_TE0725_REV01!$AD:$AU,IF($C$4="TE0725_REV02",RAW_m_TE0725_REV02!$AD:$AU,IF($C$4="TE0725_REV03",RAW_m_TE0725_REV03!$AD:$AU)))),6,0)="--","---",IF($C$4="TE0725LP_REV01",RAW_m_TE0725LP_REV01!$AE62&amp; " --&gt; " &amp;RAW_m_TE0725LP_REV01!$AU61&amp; " --&gt; ",IF($C$4="TE0725_REV01",RAW_m_TE0725_REV01!$AE62&amp; " --&gt; " &amp;RAW_m_TE0725_REV01!$AU61&amp; " --&gt; ",IF($C$4="TE0725_REV02",RAW_m_TE0725_REV02!$AE62&amp; " --&gt; " &amp;RAW_m_TE0725_REV02!$AU61&amp; " --&gt; ",IF($C$4="TE0725_REV03",RAW_m_TE0725_REV03!$AE62&amp; " --&gt; " &amp;RAW_m_TE0725_REV03!$AU61&amp; " --&gt; "))))),"---")</f>
        <v>---</v>
      </c>
      <c r="G62" s="73" t="str">
        <f>IFERROR(VLOOKUP(D62&amp;"-"&amp;E62,IF($C$4="TE0725LP_REV01",RAW_m_TE0725LP_REV01!$AD:$AJ,IF($C$4="TE0725_REV01",RAW_m_TE0725_REV01!$AD:$AJ,IF($C$4="TE0725_REV02",RAW_m_TE0725_REV02!$AD:$AJ,IF($C$4="TE0725_REV03",RAW_m_TE0725_REV03!$AD:$AJ)))),7,0),"---")</f>
        <v>B34_L21_N</v>
      </c>
      <c r="H62" s="73">
        <f>IFERROR(VLOOKUP(G62,IF($C$4="TE0725LP_REV01",RAW_m_TE0725LP_REV01!$AJ:$AK,IF($C$4="TE0725_REV01",RAW_m_TE0725_REV01!$AJ:$AK,IF($C$4="TE0725_REV02",RAW_m_TE0725_REV02!$AJ:$AK,IF($C$4="TE0725_REV03",RAW_m_TE0725_REV03!$AJ:$AK)))),2,0),"---")</f>
        <v>2</v>
      </c>
      <c r="I62" s="73" t="str">
        <f>IFERROR(VLOOKUP(G62,IF($C$4="TE0725LP_REV01",RAW_m_TE0725LP_REV01!$AJ:$AL,IF($C$4="TE0725_REV01",RAW_m_TE0725_REV01!$AJ:$AL,IF($C$4="TE0725_REV02",RAW_m_TE0725_REV02!$AJ:$AL,IF($C$4="TE0725_REV03",RAW_m_TE0725_REV03!$AJ:$AL)))),3,0),"---")</f>
        <v>V9</v>
      </c>
      <c r="J62" s="74" t="str">
        <f>IFERROR(VLOOKUP(G62,IF($C$4="TE0725LP_REV01",RAW_m_TE0725LP_REV01!$AE:$AH,IF($C$4="TE0725_REV01",RAW_m_TE0725_REV01!$AE:$AH,IF($C$4="TE0725_REV02",RAW_m_TE0725_REV02!$AE:$AH,IF($C$4="TE0725_REV03",RAW_m_TE0725_REV03!$AE:$AH)))),4,0),"---")</f>
        <v>---</v>
      </c>
      <c r="K62" s="61">
        <f>IFERROR(VLOOKUP(D62&amp;"-"&amp;E62,IF($C$4="TE0725LP_REV01",RAW_m_TE0725LP_REV01!$AD:$AG,IF($C$4="TE0725_REV01",RAW_m_TE0725_REV01!$AD:$AG,IF($C$4="TE0725_REV02",RAW_m_TE0725_REV02!$AD:$AG,IF($C$4="TE0725_REV03",RAW_m_TE0725_REV03!$AD:$AG)))),4,0),"---")</f>
        <v>14.7225</v>
      </c>
    </row>
    <row r="63" spans="2:11" ht="15" customHeight="1" x14ac:dyDescent="0.35">
      <c r="B63" s="72">
        <v>58</v>
      </c>
      <c r="C63" s="73" t="str">
        <f>IFERROR(IF((COUNTIF(B2B!A59:K59,$C$4)&lt;0),"---",INDEX(B2B!A:K,MATCH('Module Pin Table'!B63,B2B!A:A,0),6)),"---")</f>
        <v>IO</v>
      </c>
      <c r="D63" s="73" t="str">
        <f>IFERROR(IF((COUNTIF(B2B!A59:K59,$C$4)&lt;0),"---",INDEX(B2B!A:K,MATCH('Module Pin Table'!B63,B2B!A:A,0),4)),"---")</f>
        <v>J2</v>
      </c>
      <c r="E63" s="73" t="str">
        <f>IFERROR(IF((COUNTIF(B2B!A59:K59,$C$4)&lt;0),"---",INDEX(B2B!A:K,MATCH('Module Pin Table'!B63,B2B!A:A,0),5)),"---")</f>
        <v>8</v>
      </c>
      <c r="F63" s="73" t="str">
        <f>IFERROR(IF(VLOOKUP($D63&amp;"-"&amp;$E63,IF($C$4="TE0725LP_REV01",RAW_m_TE0725LP_REV01!$AD:$AU,IF($C$4="TE0725_REV01",RAW_m_TE0725_REV01!$AD:$AU,IF($C$4="TE0725_REV02",RAW_m_TE0725_REV02!$AD:$AU,IF($C$4="TE0725_REV03",RAW_m_TE0725_REV03!$AD:$AU)))),6,0)="--","---",IF($C$4="TE0725LP_REV01",RAW_m_TE0725LP_REV01!$AE63&amp; " --&gt; " &amp;RAW_m_TE0725LP_REV01!$AU62&amp; " --&gt; ",IF($C$4="TE0725_REV01",RAW_m_TE0725_REV01!$AE63&amp; " --&gt; " &amp;RAW_m_TE0725_REV01!$AU62&amp; " --&gt; ",IF($C$4="TE0725_REV02",RAW_m_TE0725_REV02!$AE63&amp; " --&gt; " &amp;RAW_m_TE0725_REV02!$AU62&amp; " --&gt; ",IF($C$4="TE0725_REV03",RAW_m_TE0725_REV03!$AE63&amp; " --&gt; " &amp;RAW_m_TE0725_REV03!$AU62&amp; " --&gt; "))))),"---")</f>
        <v>---</v>
      </c>
      <c r="G63" s="73" t="str">
        <f>IFERROR(VLOOKUP(D63&amp;"-"&amp;E63,IF($C$4="TE0725LP_REV01",RAW_m_TE0725LP_REV01!$AD:$AJ,IF($C$4="TE0725_REV01",RAW_m_TE0725_REV01!$AD:$AJ,IF($C$4="TE0725_REV02",RAW_m_TE0725_REV02!$AD:$AJ,IF($C$4="TE0725_REV03",RAW_m_TE0725_REV03!$AD:$AJ)))),7,0),"---")</f>
        <v>B34_L21_P</v>
      </c>
      <c r="H63" s="73">
        <f>IFERROR(VLOOKUP(G63,IF($C$4="TE0725LP_REV01",RAW_m_TE0725LP_REV01!$AJ:$AK,IF($C$4="TE0725_REV01",RAW_m_TE0725_REV01!$AJ:$AK,IF($C$4="TE0725_REV02",RAW_m_TE0725_REV02!$AJ:$AK,IF($C$4="TE0725_REV03",RAW_m_TE0725_REV03!$AJ:$AK)))),2,0),"---")</f>
        <v>2</v>
      </c>
      <c r="I63" s="73" t="str">
        <f>IFERROR(VLOOKUP(G63,IF($C$4="TE0725LP_REV01",RAW_m_TE0725LP_REV01!$AJ:$AL,IF($C$4="TE0725_REV01",RAW_m_TE0725_REV01!$AJ:$AL,IF($C$4="TE0725_REV02",RAW_m_TE0725_REV02!$AJ:$AL,IF($C$4="TE0725_REV03",RAW_m_TE0725_REV03!$AJ:$AL)))),3,0),"---")</f>
        <v>U9</v>
      </c>
      <c r="J63" s="74" t="str">
        <f>IFERROR(VLOOKUP(G63,IF($C$4="TE0725LP_REV01",RAW_m_TE0725LP_REV01!$AE:$AH,IF($C$4="TE0725_REV01",RAW_m_TE0725_REV01!$AE:$AH,IF($C$4="TE0725_REV02",RAW_m_TE0725_REV02!$AE:$AH,IF($C$4="TE0725_REV03",RAW_m_TE0725_REV03!$AE:$AH)))),4,0),"---")</f>
        <v>---</v>
      </c>
      <c r="K63" s="61">
        <f>IFERROR(VLOOKUP(D63&amp;"-"&amp;E63,IF($C$4="TE0725LP_REV01",RAW_m_TE0725LP_REV01!$AD:$AG,IF($C$4="TE0725_REV01",RAW_m_TE0725_REV01!$AD:$AG,IF($C$4="TE0725_REV02",RAW_m_TE0725_REV02!$AD:$AG,IF($C$4="TE0725_REV03",RAW_m_TE0725_REV03!$AD:$AG)))),4,0),"---")</f>
        <v>15.5412</v>
      </c>
    </row>
    <row r="64" spans="2:11" ht="15" customHeight="1" x14ac:dyDescent="0.35">
      <c r="B64" s="72">
        <v>59</v>
      </c>
      <c r="C64" s="73" t="str">
        <f>IFERROR(IF((COUNTIF(B2B!A60:K60,$C$4)&lt;0),"---",INDEX(B2B!A:K,MATCH('Module Pin Table'!B64,B2B!A:A,0),6)),"---")</f>
        <v>IO</v>
      </c>
      <c r="D64" s="73" t="str">
        <f>IFERROR(IF((COUNTIF(B2B!A60:K60,$C$4)&lt;0),"---",INDEX(B2B!A:K,MATCH('Module Pin Table'!B64,B2B!A:A,0),4)),"---")</f>
        <v>J2</v>
      </c>
      <c r="E64" s="73" t="str">
        <f>IFERROR(IF((COUNTIF(B2B!A60:K60,$C$4)&lt;0),"---",INDEX(B2B!A:K,MATCH('Module Pin Table'!B64,B2B!A:A,0),5)),"---")</f>
        <v>9</v>
      </c>
      <c r="F64" s="73" t="str">
        <f>IFERROR(IF(VLOOKUP($D64&amp;"-"&amp;$E64,IF($C$4="TE0725LP_REV01",RAW_m_TE0725LP_REV01!$AD:$AU,IF($C$4="TE0725_REV01",RAW_m_TE0725_REV01!$AD:$AU,IF($C$4="TE0725_REV02",RAW_m_TE0725_REV02!$AD:$AU,IF($C$4="TE0725_REV03",RAW_m_TE0725_REV03!$AD:$AU)))),6,0)="--","---",IF($C$4="TE0725LP_REV01",RAW_m_TE0725LP_REV01!$AE64&amp; " --&gt; " &amp;RAW_m_TE0725LP_REV01!$AU63&amp; " --&gt; ",IF($C$4="TE0725_REV01",RAW_m_TE0725_REV01!$AE64&amp; " --&gt; " &amp;RAW_m_TE0725_REV01!$AU63&amp; " --&gt; ",IF($C$4="TE0725_REV02",RAW_m_TE0725_REV02!$AE64&amp; " --&gt; " &amp;RAW_m_TE0725_REV02!$AU63&amp; " --&gt; ",IF($C$4="TE0725_REV03",RAW_m_TE0725_REV03!$AE64&amp; " --&gt; " &amp;RAW_m_TE0725_REV03!$AU63&amp; " --&gt; "))))),"---")</f>
        <v>---</v>
      </c>
      <c r="G64" s="73" t="str">
        <f>IFERROR(VLOOKUP(D64&amp;"-"&amp;E64,IF($C$4="TE0725LP_REV01",RAW_m_TE0725LP_REV01!$AD:$AJ,IF($C$4="TE0725_REV01",RAW_m_TE0725_REV01!$AD:$AJ,IF($C$4="TE0725_REV02",RAW_m_TE0725_REV02!$AD:$AJ,IF($C$4="TE0725_REV03",RAW_m_TE0725_REV03!$AD:$AJ)))),7,0),"---")</f>
        <v>B34_L18_N</v>
      </c>
      <c r="H64" s="73">
        <f>IFERROR(VLOOKUP(G64,IF($C$4="TE0725LP_REV01",RAW_m_TE0725LP_REV01!$AJ:$AK,IF($C$4="TE0725_REV01",RAW_m_TE0725_REV01!$AJ:$AK,IF($C$4="TE0725_REV02",RAW_m_TE0725_REV02!$AJ:$AK,IF($C$4="TE0725_REV03",RAW_m_TE0725_REV03!$AJ:$AK)))),2,0),"---")</f>
        <v>2</v>
      </c>
      <c r="I64" s="73" t="str">
        <f>IFERROR(VLOOKUP(G64,IF($C$4="TE0725LP_REV01",RAW_m_TE0725LP_REV01!$AJ:$AL,IF($C$4="TE0725_REV01",RAW_m_TE0725_REV01!$AJ:$AL,IF($C$4="TE0725_REV02",RAW_m_TE0725_REV02!$AJ:$AL,IF($C$4="TE0725_REV03",RAW_m_TE0725_REV03!$AJ:$AL)))),3,0),"---")</f>
        <v>N6</v>
      </c>
      <c r="J64" s="74" t="str">
        <f>IFERROR(VLOOKUP(G64,IF($C$4="TE0725LP_REV01",RAW_m_TE0725LP_REV01!$AE:$AH,IF($C$4="TE0725_REV01",RAW_m_TE0725_REV01!$AE:$AH,IF($C$4="TE0725_REV02",RAW_m_TE0725_REV02!$AE:$AH,IF($C$4="TE0725_REV03",RAW_m_TE0725_REV03!$AE:$AH)))),4,0),"---")</f>
        <v>---</v>
      </c>
      <c r="K64" s="61">
        <f>IFERROR(VLOOKUP(D64&amp;"-"&amp;E64,IF($C$4="TE0725LP_REV01",RAW_m_TE0725LP_REV01!$AD:$AG,IF($C$4="TE0725_REV01",RAW_m_TE0725_REV01!$AD:$AG,IF($C$4="TE0725_REV02",RAW_m_TE0725_REV02!$AD:$AG,IF($C$4="TE0725_REV03",RAW_m_TE0725_REV03!$AD:$AG)))),4,0),"---")</f>
        <v>20.732099999999999</v>
      </c>
    </row>
    <row r="65" spans="2:11" ht="15" customHeight="1" x14ac:dyDescent="0.35">
      <c r="B65" s="72">
        <v>60</v>
      </c>
      <c r="C65" s="73" t="str">
        <f>IFERROR(IF((COUNTIF(B2B!A61:K61,$C$4)&lt;0),"---",INDEX(B2B!A:K,MATCH('Module Pin Table'!B65,B2B!A:A,0),6)),"---")</f>
        <v>IO</v>
      </c>
      <c r="D65" s="73" t="str">
        <f>IFERROR(IF((COUNTIF(B2B!A61:K61,$C$4)&lt;0),"---",INDEX(B2B!A:K,MATCH('Module Pin Table'!B65,B2B!A:A,0),4)),"---")</f>
        <v>J2</v>
      </c>
      <c r="E65" s="73" t="str">
        <f>IFERROR(IF((COUNTIF(B2B!A61:K61,$C$4)&lt;0),"---",INDEX(B2B!A:K,MATCH('Module Pin Table'!B65,B2B!A:A,0),5)),"---")</f>
        <v>10</v>
      </c>
      <c r="F65" s="73" t="str">
        <f>IFERROR(IF(VLOOKUP($D65&amp;"-"&amp;$E65,IF($C$4="TE0725LP_REV01",RAW_m_TE0725LP_REV01!$AD:$AU,IF($C$4="TE0725_REV01",RAW_m_TE0725_REV01!$AD:$AU,IF($C$4="TE0725_REV02",RAW_m_TE0725_REV02!$AD:$AU,IF($C$4="TE0725_REV03",RAW_m_TE0725_REV03!$AD:$AU)))),6,0)="--","---",IF($C$4="TE0725LP_REV01",RAW_m_TE0725LP_REV01!$AE65&amp; " --&gt; " &amp;RAW_m_TE0725LP_REV01!$AU64&amp; " --&gt; ",IF($C$4="TE0725_REV01",RAW_m_TE0725_REV01!$AE65&amp; " --&gt; " &amp;RAW_m_TE0725_REV01!$AU64&amp; " --&gt; ",IF($C$4="TE0725_REV02",RAW_m_TE0725_REV02!$AE65&amp; " --&gt; " &amp;RAW_m_TE0725_REV02!$AU64&amp; " --&gt; ",IF($C$4="TE0725_REV03",RAW_m_TE0725_REV03!$AE65&amp; " --&gt; " &amp;RAW_m_TE0725_REV03!$AU64&amp; " --&gt; "))))),"---")</f>
        <v>---</v>
      </c>
      <c r="G65" s="73" t="str">
        <f>IFERROR(VLOOKUP(D65&amp;"-"&amp;E65,IF($C$4="TE0725LP_REV01",RAW_m_TE0725LP_REV01!$AD:$AJ,IF($C$4="TE0725_REV01",RAW_m_TE0725_REV01!$AD:$AJ,IF($C$4="TE0725_REV02",RAW_m_TE0725_REV02!$AD:$AJ,IF($C$4="TE0725_REV03",RAW_m_TE0725_REV03!$AD:$AJ)))),7,0),"---")</f>
        <v>B34_L18_P</v>
      </c>
      <c r="H65" s="73">
        <f>IFERROR(VLOOKUP(G65,IF($C$4="TE0725LP_REV01",RAW_m_TE0725LP_REV01!$AJ:$AK,IF($C$4="TE0725_REV01",RAW_m_TE0725_REV01!$AJ:$AK,IF($C$4="TE0725_REV02",RAW_m_TE0725_REV02!$AJ:$AK,IF($C$4="TE0725_REV03",RAW_m_TE0725_REV03!$AJ:$AK)))),2,0),"---")</f>
        <v>2</v>
      </c>
      <c r="I65" s="73" t="str">
        <f>IFERROR(VLOOKUP(G65,IF($C$4="TE0725LP_REV01",RAW_m_TE0725LP_REV01!$AJ:$AL,IF($C$4="TE0725_REV01",RAW_m_TE0725_REV01!$AJ:$AL,IF($C$4="TE0725_REV02",RAW_m_TE0725_REV02!$AJ:$AL,IF($C$4="TE0725_REV03",RAW_m_TE0725_REV03!$AJ:$AL)))),3,0),"---")</f>
        <v>M6</v>
      </c>
      <c r="J65" s="74" t="str">
        <f>IFERROR(VLOOKUP(G65,IF($C$4="TE0725LP_REV01",RAW_m_TE0725LP_REV01!$AE:$AH,IF($C$4="TE0725_REV01",RAW_m_TE0725_REV01!$AE:$AH,IF($C$4="TE0725_REV02",RAW_m_TE0725_REV02!$AE:$AH,IF($C$4="TE0725_REV03",RAW_m_TE0725_REV03!$AE:$AH)))),4,0),"---")</f>
        <v>---</v>
      </c>
      <c r="K65" s="61">
        <f>IFERROR(VLOOKUP(D65&amp;"-"&amp;E65,IF($C$4="TE0725LP_REV01",RAW_m_TE0725LP_REV01!$AD:$AG,IF($C$4="TE0725_REV01",RAW_m_TE0725_REV01!$AD:$AG,IF($C$4="TE0725_REV02",RAW_m_TE0725_REV02!$AD:$AG,IF($C$4="TE0725_REV03",RAW_m_TE0725_REV03!$AD:$AG)))),4,0),"---")</f>
        <v>19.280200000000001</v>
      </c>
    </row>
    <row r="66" spans="2:11" ht="15" customHeight="1" x14ac:dyDescent="0.35">
      <c r="B66" s="72">
        <v>61</v>
      </c>
      <c r="C66" s="73" t="str">
        <f>IFERROR(IF((COUNTIF(B2B!A62:K62,$C$4)&lt;0),"---",INDEX(B2B!A:K,MATCH('Module Pin Table'!B66,B2B!A:A,0),6)),"---")</f>
        <v>IO</v>
      </c>
      <c r="D66" s="73" t="str">
        <f>IFERROR(IF((COUNTIF(B2B!A62:K62,$C$4)&lt;0),"---",INDEX(B2B!A:K,MATCH('Module Pin Table'!B66,B2B!A:A,0),4)),"---")</f>
        <v>J2</v>
      </c>
      <c r="E66" s="73" t="str">
        <f>IFERROR(IF((COUNTIF(B2B!A62:K62,$C$4)&lt;0),"---",INDEX(B2B!A:K,MATCH('Module Pin Table'!B66,B2B!A:A,0),5)),"---")</f>
        <v>11</v>
      </c>
      <c r="F66" s="73" t="str">
        <f>IFERROR(IF(VLOOKUP($D66&amp;"-"&amp;$E66,IF($C$4="TE0725LP_REV01",RAW_m_TE0725LP_REV01!$AD:$AU,IF($C$4="TE0725_REV01",RAW_m_TE0725_REV01!$AD:$AU,IF($C$4="TE0725_REV02",RAW_m_TE0725_REV02!$AD:$AU,IF($C$4="TE0725_REV03",RAW_m_TE0725_REV03!$AD:$AU)))),6,0)="--","---",IF($C$4="TE0725LP_REV01",RAW_m_TE0725LP_REV01!$AE66&amp; " --&gt; " &amp;RAW_m_TE0725LP_REV01!$AU65&amp; " --&gt; ",IF($C$4="TE0725_REV01",RAW_m_TE0725_REV01!$AE66&amp; " --&gt; " &amp;RAW_m_TE0725_REV01!$AU65&amp; " --&gt; ",IF($C$4="TE0725_REV02",RAW_m_TE0725_REV02!$AE66&amp; " --&gt; " &amp;RAW_m_TE0725_REV02!$AU65&amp; " --&gt; ",IF($C$4="TE0725_REV03",RAW_m_TE0725_REV03!$AE66&amp; " --&gt; " &amp;RAW_m_TE0725_REV03!$AU65&amp; " --&gt; "))))),"---")</f>
        <v>---</v>
      </c>
      <c r="G66" s="73" t="str">
        <f>IFERROR(VLOOKUP(D66&amp;"-"&amp;E66,IF($C$4="TE0725LP_REV01",RAW_m_TE0725LP_REV01!$AD:$AJ,IF($C$4="TE0725_REV01",RAW_m_TE0725_REV01!$AD:$AJ,IF($C$4="TE0725_REV02",RAW_m_TE0725_REV02!$AD:$AJ,IF($C$4="TE0725_REV03",RAW_m_TE0725_REV03!$AD:$AJ)))),7,0),"---")</f>
        <v>B34_L22_N</v>
      </c>
      <c r="H66" s="73">
        <f>IFERROR(VLOOKUP(G66,IF($C$4="TE0725LP_REV01",RAW_m_TE0725LP_REV01!$AJ:$AK,IF($C$4="TE0725_REV01",RAW_m_TE0725_REV01!$AJ:$AK,IF($C$4="TE0725_REV02",RAW_m_TE0725_REV02!$AJ:$AK,IF($C$4="TE0725_REV03",RAW_m_TE0725_REV03!$AJ:$AK)))),2,0),"---")</f>
        <v>2</v>
      </c>
      <c r="I66" s="73" t="str">
        <f>IFERROR(VLOOKUP(G66,IF($C$4="TE0725LP_REV01",RAW_m_TE0725LP_REV01!$AJ:$AL,IF($C$4="TE0725_REV01",RAW_m_TE0725_REV01!$AJ:$AL,IF($C$4="TE0725_REV02",RAW_m_TE0725_REV02!$AJ:$AL,IF($C$4="TE0725_REV03",RAW_m_TE0725_REV03!$AJ:$AL)))),3,0),"---")</f>
        <v>U6</v>
      </c>
      <c r="J66" s="74" t="str">
        <f>IFERROR(VLOOKUP(G66,IF($C$4="TE0725LP_REV01",RAW_m_TE0725LP_REV01!$AE:$AH,IF($C$4="TE0725_REV01",RAW_m_TE0725_REV01!$AE:$AH,IF($C$4="TE0725_REV02",RAW_m_TE0725_REV02!$AE:$AH,IF($C$4="TE0725_REV03",RAW_m_TE0725_REV03!$AE:$AH)))),4,0),"---")</f>
        <v>---</v>
      </c>
      <c r="K66" s="61">
        <f>IFERROR(VLOOKUP(D66&amp;"-"&amp;E66,IF($C$4="TE0725LP_REV01",RAW_m_TE0725LP_REV01!$AD:$AG,IF($C$4="TE0725_REV01",RAW_m_TE0725_REV01!$AD:$AG,IF($C$4="TE0725_REV02",RAW_m_TE0725_REV02!$AD:$AG,IF($C$4="TE0725_REV03",RAW_m_TE0725_REV03!$AD:$AG)))),4,0),"---")</f>
        <v>14.275399999999999</v>
      </c>
    </row>
    <row r="67" spans="2:11" ht="15" customHeight="1" x14ac:dyDescent="0.35">
      <c r="B67" s="72">
        <v>62</v>
      </c>
      <c r="C67" s="73" t="str">
        <f>IFERROR(IF((COUNTIF(B2B!A63:K63,$C$4)&lt;0),"---",INDEX(B2B!A:K,MATCH('Module Pin Table'!B67,B2B!A:A,0),6)),"---")</f>
        <v>IO</v>
      </c>
      <c r="D67" s="73" t="str">
        <f>IFERROR(IF((COUNTIF(B2B!A63:K63,$C$4)&lt;0),"---",INDEX(B2B!A:K,MATCH('Module Pin Table'!B67,B2B!A:A,0),4)),"---")</f>
        <v>J2</v>
      </c>
      <c r="E67" s="73" t="str">
        <f>IFERROR(IF((COUNTIF(B2B!A63:K63,$C$4)&lt;0),"---",INDEX(B2B!A:K,MATCH('Module Pin Table'!B67,B2B!A:A,0),5)),"---")</f>
        <v>12</v>
      </c>
      <c r="F67" s="73" t="str">
        <f>IFERROR(IF(VLOOKUP($D67&amp;"-"&amp;$E67,IF($C$4="TE0725LP_REV01",RAW_m_TE0725LP_REV01!$AD:$AU,IF($C$4="TE0725_REV01",RAW_m_TE0725_REV01!$AD:$AU,IF($C$4="TE0725_REV02",RAW_m_TE0725_REV02!$AD:$AU,IF($C$4="TE0725_REV03",RAW_m_TE0725_REV03!$AD:$AU)))),6,0)="--","---",IF($C$4="TE0725LP_REV01",RAW_m_TE0725LP_REV01!$AE67&amp; " --&gt; " &amp;RAW_m_TE0725LP_REV01!$AU66&amp; " --&gt; ",IF($C$4="TE0725_REV01",RAW_m_TE0725_REV01!$AE67&amp; " --&gt; " &amp;RAW_m_TE0725_REV01!$AU66&amp; " --&gt; ",IF($C$4="TE0725_REV02",RAW_m_TE0725_REV02!$AE67&amp; " --&gt; " &amp;RAW_m_TE0725_REV02!$AU66&amp; " --&gt; ",IF($C$4="TE0725_REV03",RAW_m_TE0725_REV03!$AE67&amp; " --&gt; " &amp;RAW_m_TE0725_REV03!$AU66&amp; " --&gt; "))))),"---")</f>
        <v>---</v>
      </c>
      <c r="G67" s="73" t="str">
        <f>IFERROR(VLOOKUP(D67&amp;"-"&amp;E67,IF($C$4="TE0725LP_REV01",RAW_m_TE0725LP_REV01!$AD:$AJ,IF($C$4="TE0725_REV01",RAW_m_TE0725_REV01!$AD:$AJ,IF($C$4="TE0725_REV02",RAW_m_TE0725_REV02!$AD:$AJ,IF($C$4="TE0725_REV03",RAW_m_TE0725_REV03!$AD:$AJ)))),7,0),"---")</f>
        <v>B34_L22_P</v>
      </c>
      <c r="H67" s="73">
        <f>IFERROR(VLOOKUP(G67,IF($C$4="TE0725LP_REV01",RAW_m_TE0725LP_REV01!$AJ:$AK,IF($C$4="TE0725_REV01",RAW_m_TE0725_REV01!$AJ:$AK,IF($C$4="TE0725_REV02",RAW_m_TE0725_REV02!$AJ:$AK,IF($C$4="TE0725_REV03",RAW_m_TE0725_REV03!$AJ:$AK)))),2,0),"---")</f>
        <v>2</v>
      </c>
      <c r="I67" s="73" t="str">
        <f>IFERROR(VLOOKUP(G67,IF($C$4="TE0725LP_REV01",RAW_m_TE0725LP_REV01!$AJ:$AL,IF($C$4="TE0725_REV01",RAW_m_TE0725_REV01!$AJ:$AL,IF($C$4="TE0725_REV02",RAW_m_TE0725_REV02!$AJ:$AL,IF($C$4="TE0725_REV03",RAW_m_TE0725_REV03!$AJ:$AL)))),3,0),"---")</f>
        <v>U7</v>
      </c>
      <c r="J67" s="74" t="str">
        <f>IFERROR(VLOOKUP(G67,IF($C$4="TE0725LP_REV01",RAW_m_TE0725LP_REV01!$AE:$AH,IF($C$4="TE0725_REV01",RAW_m_TE0725_REV01!$AE:$AH,IF($C$4="TE0725_REV02",RAW_m_TE0725_REV02!$AE:$AH,IF($C$4="TE0725_REV03",RAW_m_TE0725_REV03!$AE:$AH)))),4,0),"---")</f>
        <v>---</v>
      </c>
      <c r="K67" s="61">
        <f>IFERROR(VLOOKUP(D67&amp;"-"&amp;E67,IF($C$4="TE0725LP_REV01",RAW_m_TE0725LP_REV01!$AD:$AG,IF($C$4="TE0725_REV01",RAW_m_TE0725_REV01!$AD:$AG,IF($C$4="TE0725_REV02",RAW_m_TE0725_REV02!$AD:$AG,IF($C$4="TE0725_REV03",RAW_m_TE0725_REV03!$AD:$AG)))),4,0),"---")</f>
        <v>10.087199999999999</v>
      </c>
    </row>
    <row r="68" spans="2:11" ht="15" customHeight="1" x14ac:dyDescent="0.35">
      <c r="B68" s="72">
        <v>63</v>
      </c>
      <c r="C68" s="73" t="str">
        <f>IFERROR(IF((COUNTIF(B2B!A64:K64,$C$4)&lt;0),"---",INDEX(B2B!A:K,MATCH('Module Pin Table'!B68,B2B!A:A,0),6)),"---")</f>
        <v>IO</v>
      </c>
      <c r="D68" s="73" t="str">
        <f>IFERROR(IF((COUNTIF(B2B!A64:K64,$C$4)&lt;0),"---",INDEX(B2B!A:K,MATCH('Module Pin Table'!B68,B2B!A:A,0),4)),"---")</f>
        <v>J2</v>
      </c>
      <c r="E68" s="73" t="str">
        <f>IFERROR(IF((COUNTIF(B2B!A64:K64,$C$4)&lt;0),"---",INDEX(B2B!A:K,MATCH('Module Pin Table'!B68,B2B!A:A,0),5)),"---")</f>
        <v>13</v>
      </c>
      <c r="F68" s="73" t="str">
        <f>IFERROR(IF(VLOOKUP($D68&amp;"-"&amp;$E68,IF($C$4="TE0725LP_REV01",RAW_m_TE0725LP_REV01!$AD:$AU,IF($C$4="TE0725_REV01",RAW_m_TE0725_REV01!$AD:$AU,IF($C$4="TE0725_REV02",RAW_m_TE0725_REV02!$AD:$AU,IF($C$4="TE0725_REV03",RAW_m_TE0725_REV03!$AD:$AU)))),6,0)="--","---",IF($C$4="TE0725LP_REV01",RAW_m_TE0725LP_REV01!$AE68&amp; " --&gt; " &amp;RAW_m_TE0725LP_REV01!$AU67&amp; " --&gt; ",IF($C$4="TE0725_REV01",RAW_m_TE0725_REV01!$AE68&amp; " --&gt; " &amp;RAW_m_TE0725_REV01!$AU67&amp; " --&gt; ",IF($C$4="TE0725_REV02",RAW_m_TE0725_REV02!$AE68&amp; " --&gt; " &amp;RAW_m_TE0725_REV02!$AU67&amp; " --&gt; ",IF($C$4="TE0725_REV03",RAW_m_TE0725_REV03!$AE68&amp; " --&gt; " &amp;RAW_m_TE0725_REV03!$AU67&amp; " --&gt; "))))),"---")</f>
        <v>---</v>
      </c>
      <c r="G68" s="73" t="str">
        <f>IFERROR(VLOOKUP(D68&amp;"-"&amp;E68,IF($C$4="TE0725LP_REV01",RAW_m_TE0725LP_REV01!$AD:$AJ,IF($C$4="TE0725_REV01",RAW_m_TE0725_REV01!$AD:$AJ,IF($C$4="TE0725_REV02",RAW_m_TE0725_REV02!$AD:$AJ,IF($C$4="TE0725_REV03",RAW_m_TE0725_REV03!$AD:$AJ)))),7,0),"---")</f>
        <v>B34_L20_N</v>
      </c>
      <c r="H68" s="73">
        <f>IFERROR(VLOOKUP(G68,IF($C$4="TE0725LP_REV01",RAW_m_TE0725LP_REV01!$AJ:$AK,IF($C$4="TE0725_REV01",RAW_m_TE0725_REV01!$AJ:$AK,IF($C$4="TE0725_REV02",RAW_m_TE0725_REV02!$AJ:$AK,IF($C$4="TE0725_REV03",RAW_m_TE0725_REV03!$AJ:$AK)))),2,0),"---")</f>
        <v>2</v>
      </c>
      <c r="I68" s="73" t="str">
        <f>IFERROR(VLOOKUP(G68,IF($C$4="TE0725LP_REV01",RAW_m_TE0725LP_REV01!$AJ:$AL,IF($C$4="TE0725_REV01",RAW_m_TE0725_REV01!$AJ:$AL,IF($C$4="TE0725_REV02",RAW_m_TE0725_REV02!$AJ:$AL,IF($C$4="TE0725_REV03",RAW_m_TE0725_REV03!$AJ:$AL)))),3,0),"---")</f>
        <v>V6</v>
      </c>
      <c r="J68" s="74" t="str">
        <f>IFERROR(VLOOKUP(G68,IF($C$4="TE0725LP_REV01",RAW_m_TE0725LP_REV01!$AE:$AH,IF($C$4="TE0725_REV01",RAW_m_TE0725_REV01!$AE:$AH,IF($C$4="TE0725_REV02",RAW_m_TE0725_REV02!$AE:$AH,IF($C$4="TE0725_REV03",RAW_m_TE0725_REV03!$AE:$AH)))),4,0),"---")</f>
        <v>---</v>
      </c>
      <c r="K68" s="61">
        <f>IFERROR(VLOOKUP(D68&amp;"-"&amp;E68,IF($C$4="TE0725LP_REV01",RAW_m_TE0725LP_REV01!$AD:$AG,IF($C$4="TE0725_REV01",RAW_m_TE0725_REV01!$AD:$AG,IF($C$4="TE0725_REV02",RAW_m_TE0725_REV02!$AD:$AG,IF($C$4="TE0725_REV03",RAW_m_TE0725_REV03!$AD:$AG)))),4,0),"---")</f>
        <v>11.440300000000001</v>
      </c>
    </row>
    <row r="69" spans="2:11" ht="15" customHeight="1" x14ac:dyDescent="0.35">
      <c r="B69" s="72">
        <v>64</v>
      </c>
      <c r="C69" s="73" t="str">
        <f>IFERROR(IF((COUNTIF(B2B!A65:K65,$C$4)&lt;0),"---",INDEX(B2B!A:K,MATCH('Module Pin Table'!B69,B2B!A:A,0),6)),"---")</f>
        <v>IO</v>
      </c>
      <c r="D69" s="73" t="str">
        <f>IFERROR(IF((COUNTIF(B2B!A65:K65,$C$4)&lt;0),"---",INDEX(B2B!A:K,MATCH('Module Pin Table'!B69,B2B!A:A,0),4)),"---")</f>
        <v>J2</v>
      </c>
      <c r="E69" s="73" t="str">
        <f>IFERROR(IF((COUNTIF(B2B!A65:K65,$C$4)&lt;0),"---",INDEX(B2B!A:K,MATCH('Module Pin Table'!B69,B2B!A:A,0),5)),"---")</f>
        <v>14</v>
      </c>
      <c r="F69" s="73" t="str">
        <f>IFERROR(IF(VLOOKUP($D69&amp;"-"&amp;$E69,IF($C$4="TE0725LP_REV01",RAW_m_TE0725LP_REV01!$AD:$AU,IF($C$4="TE0725_REV01",RAW_m_TE0725_REV01!$AD:$AU,IF($C$4="TE0725_REV02",RAW_m_TE0725_REV02!$AD:$AU,IF($C$4="TE0725_REV03",RAW_m_TE0725_REV03!$AD:$AU)))),6,0)="--","---",IF($C$4="TE0725LP_REV01",RAW_m_TE0725LP_REV01!$AE69&amp; " --&gt; " &amp;RAW_m_TE0725LP_REV01!$AU68&amp; " --&gt; ",IF($C$4="TE0725_REV01",RAW_m_TE0725_REV01!$AE69&amp; " --&gt; " &amp;RAW_m_TE0725_REV01!$AU68&amp; " --&gt; ",IF($C$4="TE0725_REV02",RAW_m_TE0725_REV02!$AE69&amp; " --&gt; " &amp;RAW_m_TE0725_REV02!$AU68&amp; " --&gt; ",IF($C$4="TE0725_REV03",RAW_m_TE0725_REV03!$AE69&amp; " --&gt; " &amp;RAW_m_TE0725_REV03!$AU68&amp; " --&gt; "))))),"---")</f>
        <v>---</v>
      </c>
      <c r="G69" s="73" t="str">
        <f>IFERROR(VLOOKUP(D69&amp;"-"&amp;E69,IF($C$4="TE0725LP_REV01",RAW_m_TE0725LP_REV01!$AD:$AJ,IF($C$4="TE0725_REV01",RAW_m_TE0725_REV01!$AD:$AJ,IF($C$4="TE0725_REV02",RAW_m_TE0725_REV02!$AD:$AJ,IF($C$4="TE0725_REV03",RAW_m_TE0725_REV03!$AD:$AJ)))),7,0),"---")</f>
        <v>B34_L20_P</v>
      </c>
      <c r="H69" s="73">
        <f>IFERROR(VLOOKUP(G69,IF($C$4="TE0725LP_REV01",RAW_m_TE0725LP_REV01!$AJ:$AK,IF($C$4="TE0725_REV01",RAW_m_TE0725_REV01!$AJ:$AK,IF($C$4="TE0725_REV02",RAW_m_TE0725_REV02!$AJ:$AK,IF($C$4="TE0725_REV03",RAW_m_TE0725_REV03!$AJ:$AK)))),2,0),"---")</f>
        <v>2</v>
      </c>
      <c r="I69" s="73" t="str">
        <f>IFERROR(VLOOKUP(G69,IF($C$4="TE0725LP_REV01",RAW_m_TE0725LP_REV01!$AJ:$AL,IF($C$4="TE0725_REV01",RAW_m_TE0725_REV01!$AJ:$AL,IF($C$4="TE0725_REV02",RAW_m_TE0725_REV02!$AJ:$AL,IF($C$4="TE0725_REV03",RAW_m_TE0725_REV03!$AJ:$AL)))),3,0),"---")</f>
        <v>V7</v>
      </c>
      <c r="J69" s="74" t="str">
        <f>IFERROR(VLOOKUP(G69,IF($C$4="TE0725LP_REV01",RAW_m_TE0725LP_REV01!$AE:$AH,IF($C$4="TE0725_REV01",RAW_m_TE0725_REV01!$AE:$AH,IF($C$4="TE0725_REV02",RAW_m_TE0725_REV02!$AE:$AH,IF($C$4="TE0725_REV03",RAW_m_TE0725_REV03!$AE:$AH)))),4,0),"---")</f>
        <v>---</v>
      </c>
      <c r="K69" s="61">
        <f>IFERROR(VLOOKUP(D69&amp;"-"&amp;E69,IF($C$4="TE0725LP_REV01",RAW_m_TE0725LP_REV01!$AD:$AG,IF($C$4="TE0725_REV01",RAW_m_TE0725_REV01!$AD:$AG,IF($C$4="TE0725_REV02",RAW_m_TE0725_REV02!$AD:$AG,IF($C$4="TE0725_REV03",RAW_m_TE0725_REV03!$AD:$AG)))),4,0),"---")</f>
        <v>7.2984</v>
      </c>
    </row>
    <row r="70" spans="2:11" ht="15" customHeight="1" x14ac:dyDescent="0.35">
      <c r="B70" s="72">
        <v>65</v>
      </c>
      <c r="C70" s="73" t="str">
        <f>IFERROR(IF((COUNTIF(B2B!A66:K66,$C$4)&lt;0),"---",INDEX(B2B!A:K,MATCH('Module Pin Table'!B70,B2B!A:A,0),6)),"---")</f>
        <v>IO</v>
      </c>
      <c r="D70" s="73" t="str">
        <f>IFERROR(IF((COUNTIF(B2B!A66:K66,$C$4)&lt;0),"---",INDEX(B2B!A:K,MATCH('Module Pin Table'!B70,B2B!A:A,0),4)),"---")</f>
        <v>J2</v>
      </c>
      <c r="E70" s="73" t="str">
        <f>IFERROR(IF((COUNTIF(B2B!A66:K66,$C$4)&lt;0),"---",INDEX(B2B!A:K,MATCH('Module Pin Table'!B70,B2B!A:A,0),5)),"---")</f>
        <v>15</v>
      </c>
      <c r="F70" s="73" t="str">
        <f>IFERROR(IF(VLOOKUP($D70&amp;"-"&amp;$E70,IF($C$4="TE0725LP_REV01",RAW_m_TE0725LP_REV01!$AD:$AU,IF($C$4="TE0725_REV01",RAW_m_TE0725_REV01!$AD:$AU,IF($C$4="TE0725_REV02",RAW_m_TE0725_REV02!$AD:$AU,IF($C$4="TE0725_REV03",RAW_m_TE0725_REV03!$AD:$AU)))),6,0)="--","---",IF($C$4="TE0725LP_REV01",RAW_m_TE0725LP_REV01!$AE70&amp; " --&gt; " &amp;RAW_m_TE0725LP_REV01!$AU69&amp; " --&gt; ",IF($C$4="TE0725_REV01",RAW_m_TE0725_REV01!$AE70&amp; " --&gt; " &amp;RAW_m_TE0725_REV01!$AU69&amp; " --&gt; ",IF($C$4="TE0725_REV02",RAW_m_TE0725_REV02!$AE70&amp; " --&gt; " &amp;RAW_m_TE0725_REV02!$AU69&amp; " --&gt; ",IF($C$4="TE0725_REV03",RAW_m_TE0725_REV03!$AE70&amp; " --&gt; " &amp;RAW_m_TE0725_REV03!$AU69&amp; " --&gt; "))))),"---")</f>
        <v>---</v>
      </c>
      <c r="G70" s="73" t="str">
        <f>IFERROR(VLOOKUP(D70&amp;"-"&amp;E70,IF($C$4="TE0725LP_REV01",RAW_m_TE0725LP_REV01!$AD:$AJ,IF($C$4="TE0725_REV01",RAW_m_TE0725_REV01!$AD:$AJ,IF($C$4="TE0725_REV02",RAW_m_TE0725_REV02!$AD:$AJ,IF($C$4="TE0725_REV03",RAW_m_TE0725_REV03!$AD:$AJ)))),7,0),"---")</f>
        <v>B34_L23_N</v>
      </c>
      <c r="H70" s="73">
        <f>IFERROR(VLOOKUP(G70,IF($C$4="TE0725LP_REV01",RAW_m_TE0725LP_REV01!$AJ:$AK,IF($C$4="TE0725_REV01",RAW_m_TE0725_REV01!$AJ:$AK,IF($C$4="TE0725_REV02",RAW_m_TE0725_REV02!$AJ:$AK,IF($C$4="TE0725_REV03",RAW_m_TE0725_REV03!$AJ:$AK)))),2,0),"---")</f>
        <v>2</v>
      </c>
      <c r="I70" s="73" t="str">
        <f>IFERROR(VLOOKUP(G70,IF($C$4="TE0725LP_REV01",RAW_m_TE0725LP_REV01!$AJ:$AL,IF($C$4="TE0725_REV01",RAW_m_TE0725_REV01!$AJ:$AL,IF($C$4="TE0725_REV02",RAW_m_TE0725_REV02!$AJ:$AL,IF($C$4="TE0725_REV03",RAW_m_TE0725_REV03!$AJ:$AL)))),3,0),"---")</f>
        <v>T6</v>
      </c>
      <c r="J70" s="74" t="str">
        <f>IFERROR(VLOOKUP(G70,IF($C$4="TE0725LP_REV01",RAW_m_TE0725LP_REV01!$AE:$AH,IF($C$4="TE0725_REV01",RAW_m_TE0725_REV01!$AE:$AH,IF($C$4="TE0725_REV02",RAW_m_TE0725_REV02!$AE:$AH,IF($C$4="TE0725_REV03",RAW_m_TE0725_REV03!$AE:$AH)))),4,0),"---")</f>
        <v>---</v>
      </c>
      <c r="K70" s="61">
        <f>IFERROR(VLOOKUP(D70&amp;"-"&amp;E70,IF($C$4="TE0725LP_REV01",RAW_m_TE0725LP_REV01!$AD:$AG,IF($C$4="TE0725_REV01",RAW_m_TE0725_REV01!$AD:$AG,IF($C$4="TE0725_REV02",RAW_m_TE0725_REV02!$AD:$AG,IF($C$4="TE0725_REV03",RAW_m_TE0725_REV03!$AD:$AG)))),4,0),"---")</f>
        <v>11.5077</v>
      </c>
    </row>
    <row r="71" spans="2:11" ht="15" customHeight="1" x14ac:dyDescent="0.35">
      <c r="B71" s="72">
        <v>66</v>
      </c>
      <c r="C71" s="73" t="str">
        <f>IFERROR(IF((COUNTIF(B2B!A67:K67,$C$4)&lt;0),"---",INDEX(B2B!A:K,MATCH('Module Pin Table'!B71,B2B!A:A,0),6)),"---")</f>
        <v>IO</v>
      </c>
      <c r="D71" s="73" t="str">
        <f>IFERROR(IF((COUNTIF(B2B!A67:K67,$C$4)&lt;0),"---",INDEX(B2B!A:K,MATCH('Module Pin Table'!B71,B2B!A:A,0),4)),"---")</f>
        <v>J2</v>
      </c>
      <c r="E71" s="73" t="str">
        <f>IFERROR(IF((COUNTIF(B2B!A67:K67,$C$4)&lt;0),"---",INDEX(B2B!A:K,MATCH('Module Pin Table'!B71,B2B!A:A,0),5)),"---")</f>
        <v>16</v>
      </c>
      <c r="F71" s="73" t="str">
        <f>IFERROR(IF(VLOOKUP($D71&amp;"-"&amp;$E71,IF($C$4="TE0725LP_REV01",RAW_m_TE0725LP_REV01!$AD:$AU,IF($C$4="TE0725_REV01",RAW_m_TE0725_REV01!$AD:$AU,IF($C$4="TE0725_REV02",RAW_m_TE0725_REV02!$AD:$AU,IF($C$4="TE0725_REV03",RAW_m_TE0725_REV03!$AD:$AU)))),6,0)="--","---",IF($C$4="TE0725LP_REV01",RAW_m_TE0725LP_REV01!$AE71&amp; " --&gt; " &amp;RAW_m_TE0725LP_REV01!$AU70&amp; " --&gt; ",IF($C$4="TE0725_REV01",RAW_m_TE0725_REV01!$AE71&amp; " --&gt; " &amp;RAW_m_TE0725_REV01!$AU70&amp; " --&gt; ",IF($C$4="TE0725_REV02",RAW_m_TE0725_REV02!$AE71&amp; " --&gt; " &amp;RAW_m_TE0725_REV02!$AU70&amp; " --&gt; ",IF($C$4="TE0725_REV03",RAW_m_TE0725_REV03!$AE71&amp; " --&gt; " &amp;RAW_m_TE0725_REV03!$AU70&amp; " --&gt; "))))),"---")</f>
        <v>---</v>
      </c>
      <c r="G71" s="73" t="str">
        <f>IFERROR(VLOOKUP(D71&amp;"-"&amp;E71,IF($C$4="TE0725LP_REV01",RAW_m_TE0725LP_REV01!$AD:$AJ,IF($C$4="TE0725_REV01",RAW_m_TE0725_REV01!$AD:$AJ,IF($C$4="TE0725_REV02",RAW_m_TE0725_REV02!$AD:$AJ,IF($C$4="TE0725_REV03",RAW_m_TE0725_REV03!$AD:$AJ)))),7,0),"---")</f>
        <v>B34_L23_P</v>
      </c>
      <c r="H71" s="73">
        <f>IFERROR(VLOOKUP(G71,IF($C$4="TE0725LP_REV01",RAW_m_TE0725LP_REV01!$AJ:$AK,IF($C$4="TE0725_REV01",RAW_m_TE0725_REV01!$AJ:$AK,IF($C$4="TE0725_REV02",RAW_m_TE0725_REV02!$AJ:$AK,IF($C$4="TE0725_REV03",RAW_m_TE0725_REV03!$AJ:$AK)))),2,0),"---")</f>
        <v>2</v>
      </c>
      <c r="I71" s="73" t="str">
        <f>IFERROR(VLOOKUP(G71,IF($C$4="TE0725LP_REV01",RAW_m_TE0725LP_REV01!$AJ:$AL,IF($C$4="TE0725_REV01",RAW_m_TE0725_REV01!$AJ:$AL,IF($C$4="TE0725_REV02",RAW_m_TE0725_REV02!$AJ:$AL,IF($C$4="TE0725_REV03",RAW_m_TE0725_REV03!$AJ:$AL)))),3,0),"---")</f>
        <v>R7</v>
      </c>
      <c r="J71" s="74" t="str">
        <f>IFERROR(VLOOKUP(G71,IF($C$4="TE0725LP_REV01",RAW_m_TE0725LP_REV01!$AE:$AH,IF($C$4="TE0725_REV01",RAW_m_TE0725_REV01!$AE:$AH,IF($C$4="TE0725_REV02",RAW_m_TE0725_REV02!$AE:$AH,IF($C$4="TE0725_REV03",RAW_m_TE0725_REV03!$AE:$AH)))),4,0),"---")</f>
        <v>---</v>
      </c>
      <c r="K71" s="61">
        <f>IFERROR(VLOOKUP(D71&amp;"-"&amp;E71,IF($C$4="TE0725LP_REV01",RAW_m_TE0725LP_REV01!$AD:$AG,IF($C$4="TE0725_REV01",RAW_m_TE0725_REV01!$AD:$AG,IF($C$4="TE0725_REV02",RAW_m_TE0725_REV02!$AD:$AG,IF($C$4="TE0725_REV03",RAW_m_TE0725_REV03!$AD:$AG)))),4,0),"---")</f>
        <v>19.699400000000001</v>
      </c>
    </row>
    <row r="72" spans="2:11" ht="15" customHeight="1" x14ac:dyDescent="0.35">
      <c r="B72" s="72">
        <v>67</v>
      </c>
      <c r="C72" s="73" t="str">
        <f>IFERROR(IF((COUNTIF(B2B!A68:K68,$C$4)&lt;0),"---",INDEX(B2B!A:K,MATCH('Module Pin Table'!B72,B2B!A:A,0),6)),"---")</f>
        <v>IO</v>
      </c>
      <c r="D72" s="73" t="str">
        <f>IFERROR(IF((COUNTIF(B2B!A68:K68,$C$4)&lt;0),"---",INDEX(B2B!A:K,MATCH('Module Pin Table'!B72,B2B!A:A,0),4)),"---")</f>
        <v>J2</v>
      </c>
      <c r="E72" s="73" t="str">
        <f>IFERROR(IF((COUNTIF(B2B!A68:K68,$C$4)&lt;0),"---",INDEX(B2B!A:K,MATCH('Module Pin Table'!B72,B2B!A:A,0),5)),"---")</f>
        <v>17</v>
      </c>
      <c r="F72" s="73" t="str">
        <f>IFERROR(IF(VLOOKUP($D72&amp;"-"&amp;$E72,IF($C$4="TE0725LP_REV01",RAW_m_TE0725LP_REV01!$AD:$AU,IF($C$4="TE0725_REV01",RAW_m_TE0725_REV01!$AD:$AU,IF($C$4="TE0725_REV02",RAW_m_TE0725_REV02!$AD:$AU,IF($C$4="TE0725_REV03",RAW_m_TE0725_REV03!$AD:$AU)))),6,0)="--","---",IF($C$4="TE0725LP_REV01",RAW_m_TE0725LP_REV01!$AE72&amp; " --&gt; " &amp;RAW_m_TE0725LP_REV01!$AU71&amp; " --&gt; ",IF($C$4="TE0725_REV01",RAW_m_TE0725_REV01!$AE72&amp; " --&gt; " &amp;RAW_m_TE0725_REV01!$AU71&amp; " --&gt; ",IF($C$4="TE0725_REV02",RAW_m_TE0725_REV02!$AE72&amp; " --&gt; " &amp;RAW_m_TE0725_REV02!$AU71&amp; " --&gt; ",IF($C$4="TE0725_REV03",RAW_m_TE0725_REV03!$AE72&amp; " --&gt; " &amp;RAW_m_TE0725_REV03!$AU71&amp; " --&gt; "))))),"---")</f>
        <v>---</v>
      </c>
      <c r="G72" s="73" t="str">
        <f>IFERROR(VLOOKUP(D72&amp;"-"&amp;E72,IF($C$4="TE0725LP_REV01",RAW_m_TE0725LP_REV01!$AD:$AJ,IF($C$4="TE0725_REV01",RAW_m_TE0725_REV01!$AD:$AJ,IF($C$4="TE0725_REV02",RAW_m_TE0725_REV02!$AD:$AJ,IF($C$4="TE0725_REV03",RAW_m_TE0725_REV03!$AD:$AJ)))),7,0),"---")</f>
        <v>B34_L10_N</v>
      </c>
      <c r="H72" s="73">
        <f>IFERROR(VLOOKUP(G72,IF($C$4="TE0725LP_REV01",RAW_m_TE0725LP_REV01!$AJ:$AK,IF($C$4="TE0725_REV01",RAW_m_TE0725_REV01!$AJ:$AK,IF($C$4="TE0725_REV02",RAW_m_TE0725_REV02!$AJ:$AK,IF($C$4="TE0725_REV03",RAW_m_TE0725_REV03!$AJ:$AK)))),2,0),"---")</f>
        <v>2</v>
      </c>
      <c r="I72" s="73" t="str">
        <f>IFERROR(VLOOKUP(G72,IF($C$4="TE0725LP_REV01",RAW_m_TE0725LP_REV01!$AJ:$AL,IF($C$4="TE0725_REV01",RAW_m_TE0725_REV01!$AJ:$AL,IF($C$4="TE0725_REV02",RAW_m_TE0725_REV02!$AJ:$AL,IF($C$4="TE0725_REV03",RAW_m_TE0725_REV03!$AJ:$AL)))),3,0),"---")</f>
        <v>V4</v>
      </c>
      <c r="J72" s="74" t="str">
        <f>IFERROR(VLOOKUP(G72,IF($C$4="TE0725LP_REV01",RAW_m_TE0725LP_REV01!$AE:$AH,IF($C$4="TE0725_REV01",RAW_m_TE0725_REV01!$AE:$AH,IF($C$4="TE0725_REV02",RAW_m_TE0725_REV02!$AE:$AH,IF($C$4="TE0725_REV03",RAW_m_TE0725_REV03!$AE:$AH)))),4,0),"---")</f>
        <v>---</v>
      </c>
      <c r="K72" s="61">
        <f>IFERROR(VLOOKUP(D72&amp;"-"&amp;E72,IF($C$4="TE0725LP_REV01",RAW_m_TE0725LP_REV01!$AD:$AG,IF($C$4="TE0725_REV01",RAW_m_TE0725_REV01!$AD:$AG,IF($C$4="TE0725_REV02",RAW_m_TE0725_REV02!$AD:$AG,IF($C$4="TE0725_REV03",RAW_m_TE0725_REV03!$AD:$AG)))),4,0),"---")</f>
        <v>8.6226000000000003</v>
      </c>
    </row>
    <row r="73" spans="2:11" ht="15" customHeight="1" x14ac:dyDescent="0.35">
      <c r="B73" s="72">
        <v>68</v>
      </c>
      <c r="C73" s="73" t="str">
        <f>IFERROR(IF((COUNTIF(B2B!A69:K69,$C$4)&lt;0),"---",INDEX(B2B!A:K,MATCH('Module Pin Table'!B73,B2B!A:A,0),6)),"---")</f>
        <v>IO</v>
      </c>
      <c r="D73" s="73" t="str">
        <f>IFERROR(IF((COUNTIF(B2B!A69:K69,$C$4)&lt;0),"---",INDEX(B2B!A:K,MATCH('Module Pin Table'!B73,B2B!A:A,0),4)),"---")</f>
        <v>J2</v>
      </c>
      <c r="E73" s="73" t="str">
        <f>IFERROR(IF((COUNTIF(B2B!A69:K69,$C$4)&lt;0),"---",INDEX(B2B!A:K,MATCH('Module Pin Table'!B73,B2B!A:A,0),5)),"---")</f>
        <v>18</v>
      </c>
      <c r="F73" s="73" t="str">
        <f>IFERROR(IF(VLOOKUP($D73&amp;"-"&amp;$E73,IF($C$4="TE0725LP_REV01",RAW_m_TE0725LP_REV01!$AD:$AU,IF($C$4="TE0725_REV01",RAW_m_TE0725_REV01!$AD:$AU,IF($C$4="TE0725_REV02",RAW_m_TE0725_REV02!$AD:$AU,IF($C$4="TE0725_REV03",RAW_m_TE0725_REV03!$AD:$AU)))),6,0)="--","---",IF($C$4="TE0725LP_REV01",RAW_m_TE0725LP_REV01!$AE73&amp; " --&gt; " &amp;RAW_m_TE0725LP_REV01!$AU72&amp; " --&gt; ",IF($C$4="TE0725_REV01",RAW_m_TE0725_REV01!$AE73&amp; " --&gt; " &amp;RAW_m_TE0725_REV01!$AU72&amp; " --&gt; ",IF($C$4="TE0725_REV02",RAW_m_TE0725_REV02!$AE73&amp; " --&gt; " &amp;RAW_m_TE0725_REV02!$AU72&amp; " --&gt; ",IF($C$4="TE0725_REV03",RAW_m_TE0725_REV03!$AE73&amp; " --&gt; " &amp;RAW_m_TE0725_REV03!$AU72&amp; " --&gt; "))))),"---")</f>
        <v>---</v>
      </c>
      <c r="G73" s="73" t="str">
        <f>IFERROR(VLOOKUP(D73&amp;"-"&amp;E73,IF($C$4="TE0725LP_REV01",RAW_m_TE0725LP_REV01!$AD:$AJ,IF($C$4="TE0725_REV01",RAW_m_TE0725_REV01!$AD:$AJ,IF($C$4="TE0725_REV02",RAW_m_TE0725_REV02!$AD:$AJ,IF($C$4="TE0725_REV03",RAW_m_TE0725_REV03!$AD:$AJ)))),7,0),"---")</f>
        <v>B34_L10_P</v>
      </c>
      <c r="H73" s="73">
        <f>IFERROR(VLOOKUP(G73,IF($C$4="TE0725LP_REV01",RAW_m_TE0725LP_REV01!$AJ:$AK,IF($C$4="TE0725_REV01",RAW_m_TE0725_REV01!$AJ:$AK,IF($C$4="TE0725_REV02",RAW_m_TE0725_REV02!$AJ:$AK,IF($C$4="TE0725_REV03",RAW_m_TE0725_REV03!$AJ:$AK)))),2,0),"---")</f>
        <v>2</v>
      </c>
      <c r="I73" s="73" t="str">
        <f>IFERROR(VLOOKUP(G73,IF($C$4="TE0725LP_REV01",RAW_m_TE0725LP_REV01!$AJ:$AL,IF($C$4="TE0725_REV01",RAW_m_TE0725_REV01!$AJ:$AL,IF($C$4="TE0725_REV02",RAW_m_TE0725_REV02!$AJ:$AL,IF($C$4="TE0725_REV03",RAW_m_TE0725_REV03!$AJ:$AL)))),3,0),"---")</f>
        <v>V5</v>
      </c>
      <c r="J73" s="74" t="str">
        <f>IFERROR(VLOOKUP(G73,IF($C$4="TE0725LP_REV01",RAW_m_TE0725LP_REV01!$AE:$AH,IF($C$4="TE0725_REV01",RAW_m_TE0725_REV01!$AE:$AH,IF($C$4="TE0725_REV02",RAW_m_TE0725_REV02!$AE:$AH,IF($C$4="TE0725_REV03",RAW_m_TE0725_REV03!$AE:$AH)))),4,0),"---")</f>
        <v>---</v>
      </c>
      <c r="K73" s="61">
        <f>IFERROR(VLOOKUP(D73&amp;"-"&amp;E73,IF($C$4="TE0725LP_REV01",RAW_m_TE0725LP_REV01!$AD:$AG,IF($C$4="TE0725_REV01",RAW_m_TE0725_REV01!$AD:$AG,IF($C$4="TE0725_REV02",RAW_m_TE0725_REV02!$AD:$AG,IF($C$4="TE0725_REV03",RAW_m_TE0725_REV03!$AD:$AG)))),4,0),"---")</f>
        <v>6.0949999999999998</v>
      </c>
    </row>
    <row r="74" spans="2:11" ht="15" customHeight="1" x14ac:dyDescent="0.35">
      <c r="B74" s="72">
        <v>69</v>
      </c>
      <c r="C74" s="73" t="str">
        <f>IFERROR(IF((COUNTIF(B2B!A70:K70,$C$4)&lt;0),"---",INDEX(B2B!A:K,MATCH('Module Pin Table'!B74,B2B!A:A,0),6)),"---")</f>
        <v>IO</v>
      </c>
      <c r="D74" s="73" t="str">
        <f>IFERROR(IF((COUNTIF(B2B!A70:K70,$C$4)&lt;0),"---",INDEX(B2B!A:K,MATCH('Module Pin Table'!B74,B2B!A:A,0),4)),"---")</f>
        <v>J2</v>
      </c>
      <c r="E74" s="73" t="str">
        <f>IFERROR(IF((COUNTIF(B2B!A70:K70,$C$4)&lt;0),"---",INDEX(B2B!A:K,MATCH('Module Pin Table'!B74,B2B!A:A,0),5)),"---")</f>
        <v>19</v>
      </c>
      <c r="F74" s="73" t="str">
        <f>IFERROR(IF(VLOOKUP($D74&amp;"-"&amp;$E74,IF($C$4="TE0725LP_REV01",RAW_m_TE0725LP_REV01!$AD:$AU,IF($C$4="TE0725_REV01",RAW_m_TE0725_REV01!$AD:$AU,IF($C$4="TE0725_REV02",RAW_m_TE0725_REV02!$AD:$AU,IF($C$4="TE0725_REV03",RAW_m_TE0725_REV03!$AD:$AU)))),6,0)="--","---",IF($C$4="TE0725LP_REV01",RAW_m_TE0725LP_REV01!$AE74&amp; " --&gt; " &amp;RAW_m_TE0725LP_REV01!$AU73&amp; " --&gt; ",IF($C$4="TE0725_REV01",RAW_m_TE0725_REV01!$AE74&amp; " --&gt; " &amp;RAW_m_TE0725_REV01!$AU73&amp; " --&gt; ",IF($C$4="TE0725_REV02",RAW_m_TE0725_REV02!$AE74&amp; " --&gt; " &amp;RAW_m_TE0725_REV02!$AU73&amp; " --&gt; ",IF($C$4="TE0725_REV03",RAW_m_TE0725_REV03!$AE74&amp; " --&gt; " &amp;RAW_m_TE0725_REV03!$AU73&amp; " --&gt; "))))),"---")</f>
        <v>---</v>
      </c>
      <c r="G74" s="73" t="str">
        <f>IFERROR(VLOOKUP(D74&amp;"-"&amp;E74,IF($C$4="TE0725LP_REV01",RAW_m_TE0725LP_REV01!$AD:$AJ,IF($C$4="TE0725_REV01",RAW_m_TE0725_REV01!$AD:$AJ,IF($C$4="TE0725_REV02",RAW_m_TE0725_REV02!$AD:$AJ,IF($C$4="TE0725_REV03",RAW_m_TE0725_REV03!$AD:$AJ)))),7,0),"---")</f>
        <v>B34_L19_P</v>
      </c>
      <c r="H74" s="73">
        <f>IFERROR(VLOOKUP(G74,IF($C$4="TE0725LP_REV01",RAW_m_TE0725LP_REV01!$AJ:$AK,IF($C$4="TE0725_REV01",RAW_m_TE0725_REV01!$AJ:$AK,IF($C$4="TE0725_REV02",RAW_m_TE0725_REV02!$AJ:$AK,IF($C$4="TE0725_REV03",RAW_m_TE0725_REV03!$AJ:$AK)))),2,0),"---")</f>
        <v>2</v>
      </c>
      <c r="I74" s="73" t="str">
        <f>IFERROR(VLOOKUP(G74,IF($C$4="TE0725LP_REV01",RAW_m_TE0725LP_REV01!$AJ:$AL,IF($C$4="TE0725_REV01",RAW_m_TE0725_REV01!$AJ:$AL,IF($C$4="TE0725_REV02",RAW_m_TE0725_REV02!$AJ:$AL,IF($C$4="TE0725_REV03",RAW_m_TE0725_REV03!$AJ:$AL)))),3,0),"---")</f>
        <v>R6</v>
      </c>
      <c r="J74" s="74" t="str">
        <f>IFERROR(VLOOKUP(G74,IF($C$4="TE0725LP_REV01",RAW_m_TE0725LP_REV01!$AE:$AH,IF($C$4="TE0725_REV01",RAW_m_TE0725_REV01!$AE:$AH,IF($C$4="TE0725_REV02",RAW_m_TE0725_REV02!$AE:$AH,IF($C$4="TE0725_REV03",RAW_m_TE0725_REV03!$AE:$AH)))),4,0),"---")</f>
        <v>---</v>
      </c>
      <c r="K74" s="61">
        <f>IFERROR(VLOOKUP(D74&amp;"-"&amp;E74,IF($C$4="TE0725LP_REV01",RAW_m_TE0725LP_REV01!$AD:$AG,IF($C$4="TE0725_REV01",RAW_m_TE0725_REV01!$AD:$AG,IF($C$4="TE0725_REV02",RAW_m_TE0725_REV02!$AD:$AG,IF($C$4="TE0725_REV03",RAW_m_TE0725_REV03!$AD:$AG)))),4,0),"---")</f>
        <v>13.6272</v>
      </c>
    </row>
    <row r="75" spans="2:11" ht="15" customHeight="1" x14ac:dyDescent="0.35">
      <c r="B75" s="72">
        <v>70</v>
      </c>
      <c r="C75" s="73" t="str">
        <f>IFERROR(IF((COUNTIF(B2B!A71:K71,$C$4)&lt;0),"---",INDEX(B2B!A:K,MATCH('Module Pin Table'!B75,B2B!A:A,0),6)),"---")</f>
        <v>IO</v>
      </c>
      <c r="D75" s="73" t="str">
        <f>IFERROR(IF((COUNTIF(B2B!A71:K71,$C$4)&lt;0),"---",INDEX(B2B!A:K,MATCH('Module Pin Table'!B75,B2B!A:A,0),4)),"---")</f>
        <v>J2</v>
      </c>
      <c r="E75" s="73" t="str">
        <f>IFERROR(IF((COUNTIF(B2B!A71:K71,$C$4)&lt;0),"---",INDEX(B2B!A:K,MATCH('Module Pin Table'!B75,B2B!A:A,0),5)),"---")</f>
        <v>20</v>
      </c>
      <c r="F75" s="73" t="str">
        <f>IFERROR(IF(VLOOKUP($D75&amp;"-"&amp;$E75,IF($C$4="TE0725LP_REV01",RAW_m_TE0725LP_REV01!$AD:$AU,IF($C$4="TE0725_REV01",RAW_m_TE0725_REV01!$AD:$AU,IF($C$4="TE0725_REV02",RAW_m_TE0725_REV02!$AD:$AU,IF($C$4="TE0725_REV03",RAW_m_TE0725_REV03!$AD:$AU)))),6,0)="--","---",IF($C$4="TE0725LP_REV01",RAW_m_TE0725LP_REV01!$AE75&amp; " --&gt; " &amp;RAW_m_TE0725LP_REV01!$AU74&amp; " --&gt; ",IF($C$4="TE0725_REV01",RAW_m_TE0725_REV01!$AE75&amp; " --&gt; " &amp;RAW_m_TE0725_REV01!$AU74&amp; " --&gt; ",IF($C$4="TE0725_REV02",RAW_m_TE0725_REV02!$AE75&amp; " --&gt; " &amp;RAW_m_TE0725_REV02!$AU74&amp; " --&gt; ",IF($C$4="TE0725_REV03",RAW_m_TE0725_REV03!$AE75&amp; " --&gt; " &amp;RAW_m_TE0725_REV03!$AU74&amp; " --&gt; "))))),"---")</f>
        <v>---</v>
      </c>
      <c r="G75" s="73" t="str">
        <f>IFERROR(VLOOKUP(D75&amp;"-"&amp;E75,IF($C$4="TE0725LP_REV01",RAW_m_TE0725LP_REV01!$AD:$AJ,IF($C$4="TE0725_REV01",RAW_m_TE0725_REV01!$AD:$AJ,IF($C$4="TE0725_REV02",RAW_m_TE0725_REV02!$AD:$AJ,IF($C$4="TE0725_REV03",RAW_m_TE0725_REV03!$AD:$AJ)))),7,0),"---")</f>
        <v>B34_L19_N</v>
      </c>
      <c r="H75" s="73">
        <f>IFERROR(VLOOKUP(G75,IF($C$4="TE0725LP_REV01",RAW_m_TE0725LP_REV01!$AJ:$AK,IF($C$4="TE0725_REV01",RAW_m_TE0725_REV01!$AJ:$AK,IF($C$4="TE0725_REV02",RAW_m_TE0725_REV02!$AJ:$AK,IF($C$4="TE0725_REV03",RAW_m_TE0725_REV03!$AJ:$AK)))),2,0),"---")</f>
        <v>2</v>
      </c>
      <c r="I75" s="73" t="str">
        <f>IFERROR(VLOOKUP(G75,IF($C$4="TE0725LP_REV01",RAW_m_TE0725LP_REV01!$AJ:$AL,IF($C$4="TE0725_REV01",RAW_m_TE0725_REV01!$AJ:$AL,IF($C$4="TE0725_REV02",RAW_m_TE0725_REV02!$AJ:$AL,IF($C$4="TE0725_REV03",RAW_m_TE0725_REV03!$AJ:$AL)))),3,0),"---")</f>
        <v>R5</v>
      </c>
      <c r="J75" s="74" t="str">
        <f>IFERROR(VLOOKUP(G75,IF($C$4="TE0725LP_REV01",RAW_m_TE0725LP_REV01!$AE:$AH,IF($C$4="TE0725_REV01",RAW_m_TE0725_REV01!$AE:$AH,IF($C$4="TE0725_REV02",RAW_m_TE0725_REV02!$AE:$AH,IF($C$4="TE0725_REV03",RAW_m_TE0725_REV03!$AE:$AH)))),4,0),"---")</f>
        <v>---</v>
      </c>
      <c r="K75" s="61">
        <f>IFERROR(VLOOKUP(D75&amp;"-"&amp;E75,IF($C$4="TE0725LP_REV01",RAW_m_TE0725LP_REV01!$AD:$AG,IF($C$4="TE0725_REV01",RAW_m_TE0725_REV01!$AD:$AG,IF($C$4="TE0725_REV02",RAW_m_TE0725_REV02!$AD:$AG,IF($C$4="TE0725_REV03",RAW_m_TE0725_REV03!$AD:$AG)))),4,0),"---")</f>
        <v>13.5235</v>
      </c>
    </row>
    <row r="76" spans="2:11" ht="15" customHeight="1" x14ac:dyDescent="0.35">
      <c r="B76" s="72">
        <v>71</v>
      </c>
      <c r="C76" s="73" t="str">
        <f>IFERROR(IF((COUNTIF(B2B!A72:K72,$C$4)&lt;0),"---",INDEX(B2B!A:K,MATCH('Module Pin Table'!B76,B2B!A:A,0),6)),"---")</f>
        <v>IO</v>
      </c>
      <c r="D76" s="73" t="str">
        <f>IFERROR(IF((COUNTIF(B2B!A72:K72,$C$4)&lt;0),"---",INDEX(B2B!A:K,MATCH('Module Pin Table'!B76,B2B!A:A,0),4)),"---")</f>
        <v>J2</v>
      </c>
      <c r="E76" s="73" t="str">
        <f>IFERROR(IF((COUNTIF(B2B!A72:K72,$C$4)&lt;0),"---",INDEX(B2B!A:K,MATCH('Module Pin Table'!B76,B2B!A:A,0),5)),"---")</f>
        <v>21</v>
      </c>
      <c r="F76" s="73" t="str">
        <f>IFERROR(IF(VLOOKUP($D76&amp;"-"&amp;$E76,IF($C$4="TE0725LP_REV01",RAW_m_TE0725LP_REV01!$AD:$AU,IF($C$4="TE0725_REV01",RAW_m_TE0725_REV01!$AD:$AU,IF($C$4="TE0725_REV02",RAW_m_TE0725_REV02!$AD:$AU,IF($C$4="TE0725_REV03",RAW_m_TE0725_REV03!$AD:$AU)))),6,0)="--","---",IF($C$4="TE0725LP_REV01",RAW_m_TE0725LP_REV01!$AE76&amp; " --&gt; " &amp;RAW_m_TE0725LP_REV01!$AU75&amp; " --&gt; ",IF($C$4="TE0725_REV01",RAW_m_TE0725_REV01!$AE76&amp; " --&gt; " &amp;RAW_m_TE0725_REV01!$AU75&amp; " --&gt; ",IF($C$4="TE0725_REV02",RAW_m_TE0725_REV02!$AE76&amp; " --&gt; " &amp;RAW_m_TE0725_REV02!$AU75&amp; " --&gt; ",IF($C$4="TE0725_REV03",RAW_m_TE0725_REV03!$AE76&amp; " --&gt; " &amp;RAW_m_TE0725_REV03!$AU75&amp; " --&gt; "))))),"---")</f>
        <v>---</v>
      </c>
      <c r="G76" s="73" t="str">
        <f>IFERROR(VLOOKUP(D76&amp;"-"&amp;E76,IF($C$4="TE0725LP_REV01",RAW_m_TE0725LP_REV01!$AD:$AJ,IF($C$4="TE0725_REV01",RAW_m_TE0725_REV01!$AD:$AJ,IF($C$4="TE0725_REV02",RAW_m_TE0725_REV02!$AD:$AJ,IF($C$4="TE0725_REV03",RAW_m_TE0725_REV03!$AD:$AJ)))),7,0),"---")</f>
        <v>B34_L8_P</v>
      </c>
      <c r="H76" s="73">
        <f>IFERROR(VLOOKUP(G76,IF($C$4="TE0725LP_REV01",RAW_m_TE0725LP_REV01!$AJ:$AK,IF($C$4="TE0725_REV01",RAW_m_TE0725_REV01!$AJ:$AK,IF($C$4="TE0725_REV02",RAW_m_TE0725_REV02!$AJ:$AK,IF($C$4="TE0725_REV03",RAW_m_TE0725_REV03!$AJ:$AK)))),2,0),"---")</f>
        <v>2</v>
      </c>
      <c r="I76" s="73" t="str">
        <f>IFERROR(VLOOKUP(G76,IF($C$4="TE0725LP_REV01",RAW_m_TE0725LP_REV01!$AJ:$AL,IF($C$4="TE0725_REV01",RAW_m_TE0725_REV01!$AJ:$AL,IF($C$4="TE0725_REV02",RAW_m_TE0725_REV02!$AJ:$AL,IF($C$4="TE0725_REV03",RAW_m_TE0725_REV03!$AJ:$AL)))),3,0),"---")</f>
        <v>U4</v>
      </c>
      <c r="J76" s="74" t="str">
        <f>IFERROR(VLOOKUP(G76,IF($C$4="TE0725LP_REV01",RAW_m_TE0725LP_REV01!$AE:$AH,IF($C$4="TE0725_REV01",RAW_m_TE0725_REV01!$AE:$AH,IF($C$4="TE0725_REV02",RAW_m_TE0725_REV02!$AE:$AH,IF($C$4="TE0725_REV03",RAW_m_TE0725_REV03!$AE:$AH)))),4,0),"---")</f>
        <v>---</v>
      </c>
      <c r="K76" s="61">
        <f>IFERROR(VLOOKUP(D76&amp;"-"&amp;E76,IF($C$4="TE0725LP_REV01",RAW_m_TE0725LP_REV01!$AD:$AG,IF($C$4="TE0725_REV01",RAW_m_TE0725_REV01!$AD:$AG,IF($C$4="TE0725_REV02",RAW_m_TE0725_REV02!$AD:$AG,IF($C$4="TE0725_REV03",RAW_m_TE0725_REV03!$AD:$AG)))),4,0),"---")</f>
        <v>10.5352</v>
      </c>
    </row>
    <row r="77" spans="2:11" ht="15" customHeight="1" x14ac:dyDescent="0.35">
      <c r="B77" s="72">
        <v>72</v>
      </c>
      <c r="C77" s="73" t="str">
        <f>IFERROR(IF((COUNTIF(B2B!A73:K73,$C$4)&lt;0),"---",INDEX(B2B!A:K,MATCH('Module Pin Table'!B77,B2B!A:A,0),6)),"---")</f>
        <v>IO</v>
      </c>
      <c r="D77" s="73" t="str">
        <f>IFERROR(IF((COUNTIF(B2B!A73:K73,$C$4)&lt;0),"---",INDEX(B2B!A:K,MATCH('Module Pin Table'!B77,B2B!A:A,0),4)),"---")</f>
        <v>J2</v>
      </c>
      <c r="E77" s="73" t="str">
        <f>IFERROR(IF((COUNTIF(B2B!A73:K73,$C$4)&lt;0),"---",INDEX(B2B!A:K,MATCH('Module Pin Table'!B77,B2B!A:A,0),5)),"---")</f>
        <v>22</v>
      </c>
      <c r="F77" s="73" t="str">
        <f>IFERROR(IF(VLOOKUP($D77&amp;"-"&amp;$E77,IF($C$4="TE0725LP_REV01",RAW_m_TE0725LP_REV01!$AD:$AU,IF($C$4="TE0725_REV01",RAW_m_TE0725_REV01!$AD:$AU,IF($C$4="TE0725_REV02",RAW_m_TE0725_REV02!$AD:$AU,IF($C$4="TE0725_REV03",RAW_m_TE0725_REV03!$AD:$AU)))),6,0)="--","---",IF($C$4="TE0725LP_REV01",RAW_m_TE0725LP_REV01!$AE77&amp; " --&gt; " &amp;RAW_m_TE0725LP_REV01!$AU76&amp; " --&gt; ",IF($C$4="TE0725_REV01",RAW_m_TE0725_REV01!$AE77&amp; " --&gt; " &amp;RAW_m_TE0725_REV01!$AU76&amp; " --&gt; ",IF($C$4="TE0725_REV02",RAW_m_TE0725_REV02!$AE77&amp; " --&gt; " &amp;RAW_m_TE0725_REV02!$AU76&amp; " --&gt; ",IF($C$4="TE0725_REV03",RAW_m_TE0725_REV03!$AE77&amp; " --&gt; " &amp;RAW_m_TE0725_REV03!$AU76&amp; " --&gt; "))))),"---")</f>
        <v>---</v>
      </c>
      <c r="G77" s="73" t="str">
        <f>IFERROR(VLOOKUP(D77&amp;"-"&amp;E77,IF($C$4="TE0725LP_REV01",RAW_m_TE0725LP_REV01!$AD:$AJ,IF($C$4="TE0725_REV01",RAW_m_TE0725_REV01!$AD:$AJ,IF($C$4="TE0725_REV02",RAW_m_TE0725_REV02!$AD:$AJ,IF($C$4="TE0725_REV03",RAW_m_TE0725_REV03!$AD:$AJ)))),7,0),"---")</f>
        <v>B34_L8_N</v>
      </c>
      <c r="H77" s="73">
        <f>IFERROR(VLOOKUP(G77,IF($C$4="TE0725LP_REV01",RAW_m_TE0725LP_REV01!$AJ:$AK,IF($C$4="TE0725_REV01",RAW_m_TE0725_REV01!$AJ:$AK,IF($C$4="TE0725_REV02",RAW_m_TE0725_REV02!$AJ:$AK,IF($C$4="TE0725_REV03",RAW_m_TE0725_REV03!$AJ:$AK)))),2,0),"---")</f>
        <v>2</v>
      </c>
      <c r="I77" s="73" t="str">
        <f>IFERROR(VLOOKUP(G77,IF($C$4="TE0725LP_REV01",RAW_m_TE0725LP_REV01!$AJ:$AL,IF($C$4="TE0725_REV01",RAW_m_TE0725_REV01!$AJ:$AL,IF($C$4="TE0725_REV02",RAW_m_TE0725_REV02!$AJ:$AL,IF($C$4="TE0725_REV03",RAW_m_TE0725_REV03!$AJ:$AL)))),3,0),"---")</f>
        <v>U3</v>
      </c>
      <c r="J77" s="74" t="str">
        <f>IFERROR(VLOOKUP(G77,IF($C$4="TE0725LP_REV01",RAW_m_TE0725LP_REV01!$AE:$AH,IF($C$4="TE0725_REV01",RAW_m_TE0725_REV01!$AE:$AH,IF($C$4="TE0725_REV02",RAW_m_TE0725_REV02!$AE:$AH,IF($C$4="TE0725_REV03",RAW_m_TE0725_REV03!$AE:$AH)))),4,0),"---")</f>
        <v>---</v>
      </c>
      <c r="K77" s="61">
        <f>IFERROR(VLOOKUP(D77&amp;"-"&amp;E77,IF($C$4="TE0725LP_REV01",RAW_m_TE0725LP_REV01!$AD:$AG,IF($C$4="TE0725_REV01",RAW_m_TE0725_REV01!$AD:$AG,IF($C$4="TE0725_REV02",RAW_m_TE0725_REV02!$AD:$AG,IF($C$4="TE0725_REV03",RAW_m_TE0725_REV03!$AD:$AG)))),4,0),"---")</f>
        <v>8.2479999999999993</v>
      </c>
    </row>
    <row r="78" spans="2:11" ht="15" customHeight="1" x14ac:dyDescent="0.35">
      <c r="B78" s="72">
        <v>73</v>
      </c>
      <c r="C78" s="73" t="str">
        <f>IFERROR(IF((COUNTIF(B2B!A74:K74,$C$4)&lt;0),"---",INDEX(B2B!A:K,MATCH('Module Pin Table'!B78,B2B!A:A,0),6)),"---")</f>
        <v>IO</v>
      </c>
      <c r="D78" s="73" t="str">
        <f>IFERROR(IF((COUNTIF(B2B!A74:K74,$C$4)&lt;0),"---",INDEX(B2B!A:K,MATCH('Module Pin Table'!B78,B2B!A:A,0),4)),"---")</f>
        <v>J2</v>
      </c>
      <c r="E78" s="73" t="str">
        <f>IFERROR(IF((COUNTIF(B2B!A74:K74,$C$4)&lt;0),"---",INDEX(B2B!A:K,MATCH('Module Pin Table'!B78,B2B!A:A,0),5)),"---")</f>
        <v>23</v>
      </c>
      <c r="F78" s="73" t="str">
        <f>IFERROR(IF(VLOOKUP($D78&amp;"-"&amp;$E78,IF($C$4="TE0725LP_REV01",RAW_m_TE0725LP_REV01!$AD:$AU,IF($C$4="TE0725_REV01",RAW_m_TE0725_REV01!$AD:$AU,IF($C$4="TE0725_REV02",RAW_m_TE0725_REV02!$AD:$AU,IF($C$4="TE0725_REV03",RAW_m_TE0725_REV03!$AD:$AU)))),6,0)="--","---",IF($C$4="TE0725LP_REV01",RAW_m_TE0725LP_REV01!$AE78&amp; " --&gt; " &amp;RAW_m_TE0725LP_REV01!$AU77&amp; " --&gt; ",IF($C$4="TE0725_REV01",RAW_m_TE0725_REV01!$AE78&amp; " --&gt; " &amp;RAW_m_TE0725_REV01!$AU77&amp; " --&gt; ",IF($C$4="TE0725_REV02",RAW_m_TE0725_REV02!$AE78&amp; " --&gt; " &amp;RAW_m_TE0725_REV02!$AU77&amp; " --&gt; ",IF($C$4="TE0725_REV03",RAW_m_TE0725_REV03!$AE78&amp; " --&gt; " &amp;RAW_m_TE0725_REV03!$AU77&amp; " --&gt; "))))),"---")</f>
        <v>---</v>
      </c>
      <c r="G78" s="73" t="str">
        <f>IFERROR(VLOOKUP(D78&amp;"-"&amp;E78,IF($C$4="TE0725LP_REV01",RAW_m_TE0725LP_REV01!$AD:$AJ,IF($C$4="TE0725_REV01",RAW_m_TE0725_REV01!$AD:$AJ,IF($C$4="TE0725_REV02",RAW_m_TE0725_REV02!$AD:$AJ,IF($C$4="TE0725_REV03",RAW_m_TE0725_REV03!$AD:$AJ)))),7,0),"---")</f>
        <v>B34_L9_N</v>
      </c>
      <c r="H78" s="73">
        <f>IFERROR(VLOOKUP(G78,IF($C$4="TE0725LP_REV01",RAW_m_TE0725LP_REV01!$AJ:$AK,IF($C$4="TE0725_REV01",RAW_m_TE0725_REV01!$AJ:$AK,IF($C$4="TE0725_REV02",RAW_m_TE0725_REV02!$AJ:$AK,IF($C$4="TE0725_REV03",RAW_m_TE0725_REV03!$AJ:$AK)))),2,0),"---")</f>
        <v>2</v>
      </c>
      <c r="I78" s="73" t="str">
        <f>IFERROR(VLOOKUP(G78,IF($C$4="TE0725LP_REV01",RAW_m_TE0725LP_REV01!$AJ:$AL,IF($C$4="TE0725_REV01",RAW_m_TE0725_REV01!$AJ:$AL,IF($C$4="TE0725_REV02",RAW_m_TE0725_REV02!$AJ:$AL,IF($C$4="TE0725_REV03",RAW_m_TE0725_REV03!$AJ:$AL)))),3,0),"---")</f>
        <v>V2</v>
      </c>
      <c r="J78" s="74" t="str">
        <f>IFERROR(VLOOKUP(G78,IF($C$4="TE0725LP_REV01",RAW_m_TE0725LP_REV01!$AE:$AH,IF($C$4="TE0725_REV01",RAW_m_TE0725_REV01!$AE:$AH,IF($C$4="TE0725_REV02",RAW_m_TE0725_REV02!$AE:$AH,IF($C$4="TE0725_REV03",RAW_m_TE0725_REV03!$AE:$AH)))),4,0),"---")</f>
        <v>---</v>
      </c>
      <c r="K78" s="61">
        <f>IFERROR(VLOOKUP(D78&amp;"-"&amp;E78,IF($C$4="TE0725LP_REV01",RAW_m_TE0725LP_REV01!$AD:$AG,IF($C$4="TE0725_REV01",RAW_m_TE0725_REV01!$AD:$AG,IF($C$4="TE0725_REV02",RAW_m_TE0725_REV02!$AD:$AG,IF($C$4="TE0725_REV03",RAW_m_TE0725_REV03!$AD:$AG)))),4,0),"---")</f>
        <v>10.124499999999999</v>
      </c>
    </row>
    <row r="79" spans="2:11" ht="15" customHeight="1" x14ac:dyDescent="0.35">
      <c r="B79" s="72">
        <v>74</v>
      </c>
      <c r="C79" s="73" t="str">
        <f>IFERROR(IF((COUNTIF(B2B!A75:K75,$C$4)&lt;0),"---",INDEX(B2B!A:K,MATCH('Module Pin Table'!B79,B2B!A:A,0),6)),"---")</f>
        <v>IO</v>
      </c>
      <c r="D79" s="73" t="str">
        <f>IFERROR(IF((COUNTIF(B2B!A75:K75,$C$4)&lt;0),"---",INDEX(B2B!A:K,MATCH('Module Pin Table'!B79,B2B!A:A,0),4)),"---")</f>
        <v>J2</v>
      </c>
      <c r="E79" s="73" t="str">
        <f>IFERROR(IF((COUNTIF(B2B!A75:K75,$C$4)&lt;0),"---",INDEX(B2B!A:K,MATCH('Module Pin Table'!B79,B2B!A:A,0),5)),"---")</f>
        <v>24</v>
      </c>
      <c r="F79" s="73" t="str">
        <f>IFERROR(IF(VLOOKUP($D79&amp;"-"&amp;$E79,IF($C$4="TE0725LP_REV01",RAW_m_TE0725LP_REV01!$AD:$AU,IF($C$4="TE0725_REV01",RAW_m_TE0725_REV01!$AD:$AU,IF($C$4="TE0725_REV02",RAW_m_TE0725_REV02!$AD:$AU,IF($C$4="TE0725_REV03",RAW_m_TE0725_REV03!$AD:$AU)))),6,0)="--","---",IF($C$4="TE0725LP_REV01",RAW_m_TE0725LP_REV01!$AE79&amp; " --&gt; " &amp;RAW_m_TE0725LP_REV01!$AU78&amp; " --&gt; ",IF($C$4="TE0725_REV01",RAW_m_TE0725_REV01!$AE79&amp; " --&gt; " &amp;RAW_m_TE0725_REV01!$AU78&amp; " --&gt; ",IF($C$4="TE0725_REV02",RAW_m_TE0725_REV02!$AE79&amp; " --&gt; " &amp;RAW_m_TE0725_REV02!$AU78&amp; " --&gt; ",IF($C$4="TE0725_REV03",RAW_m_TE0725_REV03!$AE79&amp; " --&gt; " &amp;RAW_m_TE0725_REV03!$AU78&amp; " --&gt; "))))),"---")</f>
        <v>---</v>
      </c>
      <c r="G79" s="73" t="str">
        <f>IFERROR(VLOOKUP(D79&amp;"-"&amp;E79,IF($C$4="TE0725LP_REV01",RAW_m_TE0725LP_REV01!$AD:$AJ,IF($C$4="TE0725_REV01",RAW_m_TE0725_REV01!$AD:$AJ,IF($C$4="TE0725_REV02",RAW_m_TE0725_REV02!$AD:$AJ,IF($C$4="TE0725_REV03",RAW_m_TE0725_REV03!$AD:$AJ)))),7,0),"---")</f>
        <v>B34_L9_P</v>
      </c>
      <c r="H79" s="73">
        <f>IFERROR(VLOOKUP(G79,IF($C$4="TE0725LP_REV01",RAW_m_TE0725LP_REV01!$AJ:$AK,IF($C$4="TE0725_REV01",RAW_m_TE0725_REV01!$AJ:$AK,IF($C$4="TE0725_REV02",RAW_m_TE0725_REV02!$AJ:$AK,IF($C$4="TE0725_REV03",RAW_m_TE0725_REV03!$AJ:$AK)))),2,0),"---")</f>
        <v>2</v>
      </c>
      <c r="I79" s="73" t="str">
        <f>IFERROR(VLOOKUP(G79,IF($C$4="TE0725LP_REV01",RAW_m_TE0725LP_REV01!$AJ:$AL,IF($C$4="TE0725_REV01",RAW_m_TE0725_REV01!$AJ:$AL,IF($C$4="TE0725_REV02",RAW_m_TE0725_REV02!$AJ:$AL,IF($C$4="TE0725_REV03",RAW_m_TE0725_REV03!$AJ:$AL)))),3,0),"---")</f>
        <v>U2</v>
      </c>
      <c r="J79" s="74" t="str">
        <f>IFERROR(VLOOKUP(G79,IF($C$4="TE0725LP_REV01",RAW_m_TE0725LP_REV01!$AE:$AH,IF($C$4="TE0725_REV01",RAW_m_TE0725_REV01!$AE:$AH,IF($C$4="TE0725_REV02",RAW_m_TE0725_REV02!$AE:$AH,IF($C$4="TE0725_REV03",RAW_m_TE0725_REV03!$AE:$AH)))),4,0),"---")</f>
        <v>---</v>
      </c>
      <c r="K79" s="61">
        <f>IFERROR(VLOOKUP(D79&amp;"-"&amp;E79,IF($C$4="TE0725LP_REV01",RAW_m_TE0725LP_REV01!$AD:$AG,IF($C$4="TE0725_REV01",RAW_m_TE0725_REV01!$AD:$AG,IF($C$4="TE0725_REV02",RAW_m_TE0725_REV02!$AD:$AG,IF($C$4="TE0725_REV03",RAW_m_TE0725_REV03!$AD:$AG)))),4,0),"---")</f>
        <v>8.9350000000000005</v>
      </c>
    </row>
    <row r="80" spans="2:11" ht="15" customHeight="1" x14ac:dyDescent="0.35">
      <c r="B80" s="72">
        <v>75</v>
      </c>
      <c r="C80" s="73" t="str">
        <f>IFERROR(IF((COUNTIF(B2B!A76:K76,$C$4)&lt;0),"---",INDEX(B2B!A:K,MATCH('Module Pin Table'!B80,B2B!A:A,0),6)),"---")</f>
        <v>IO</v>
      </c>
      <c r="D80" s="73" t="str">
        <f>IFERROR(IF((COUNTIF(B2B!A76:K76,$C$4)&lt;0),"---",INDEX(B2B!A:K,MATCH('Module Pin Table'!B80,B2B!A:A,0),4)),"---")</f>
        <v>J2</v>
      </c>
      <c r="E80" s="73" t="str">
        <f>IFERROR(IF((COUNTIF(B2B!A76:K76,$C$4)&lt;0),"---",INDEX(B2B!A:K,MATCH('Module Pin Table'!B80,B2B!A:A,0),5)),"---")</f>
        <v>25</v>
      </c>
      <c r="F80" s="73" t="str">
        <f>IFERROR(IF(VLOOKUP($D80&amp;"-"&amp;$E80,IF($C$4="TE0725LP_REV01",RAW_m_TE0725LP_REV01!$AD:$AU,IF($C$4="TE0725_REV01",RAW_m_TE0725_REV01!$AD:$AU,IF($C$4="TE0725_REV02",RAW_m_TE0725_REV02!$AD:$AU,IF($C$4="TE0725_REV03",RAW_m_TE0725_REV03!$AD:$AU)))),6,0)="--","---",IF($C$4="TE0725LP_REV01",RAW_m_TE0725LP_REV01!$AE80&amp; " --&gt; " &amp;RAW_m_TE0725LP_REV01!$AU79&amp; " --&gt; ",IF($C$4="TE0725_REV01",RAW_m_TE0725_REV01!$AE80&amp; " --&gt; " &amp;RAW_m_TE0725_REV01!$AU79&amp; " --&gt; ",IF($C$4="TE0725_REV02",RAW_m_TE0725_REV02!$AE80&amp; " --&gt; " &amp;RAW_m_TE0725_REV02!$AU79&amp; " --&gt; ",IF($C$4="TE0725_REV03",RAW_m_TE0725_REV03!$AE80&amp; " --&gt; " &amp;RAW_m_TE0725_REV03!$AU79&amp; " --&gt; "))))),"---")</f>
        <v>---</v>
      </c>
      <c r="G80" s="73" t="str">
        <f>IFERROR(VLOOKUP(D80&amp;"-"&amp;E80,IF($C$4="TE0725LP_REV01",RAW_m_TE0725LP_REV01!$AD:$AJ,IF($C$4="TE0725_REV01",RAW_m_TE0725_REV01!$AD:$AJ,IF($C$4="TE0725_REV02",RAW_m_TE0725_REV02!$AD:$AJ,IF($C$4="TE0725_REV03",RAW_m_TE0725_REV03!$AD:$AJ)))),7,0),"---")</f>
        <v>B34_L7_N</v>
      </c>
      <c r="H80" s="73">
        <f>IFERROR(VLOOKUP(G80,IF($C$4="TE0725LP_REV01",RAW_m_TE0725LP_REV01!$AJ:$AK,IF($C$4="TE0725_REV01",RAW_m_TE0725_REV01!$AJ:$AK,IF($C$4="TE0725_REV02",RAW_m_TE0725_REV02!$AJ:$AK,IF($C$4="TE0725_REV03",RAW_m_TE0725_REV03!$AJ:$AK)))),2,0),"---")</f>
        <v>2</v>
      </c>
      <c r="I80" s="73" t="str">
        <f>IFERROR(VLOOKUP(G80,IF($C$4="TE0725LP_REV01",RAW_m_TE0725LP_REV01!$AJ:$AL,IF($C$4="TE0725_REV01",RAW_m_TE0725_REV01!$AJ:$AL,IF($C$4="TE0725_REV02",RAW_m_TE0725_REV02!$AJ:$AL,IF($C$4="TE0725_REV03",RAW_m_TE0725_REV03!$AJ:$AL)))),3,0),"---")</f>
        <v>V1</v>
      </c>
      <c r="J80" s="74" t="str">
        <f>IFERROR(VLOOKUP(G80,IF($C$4="TE0725LP_REV01",RAW_m_TE0725LP_REV01!$AE:$AH,IF($C$4="TE0725_REV01",RAW_m_TE0725_REV01!$AE:$AH,IF($C$4="TE0725_REV02",RAW_m_TE0725_REV02!$AE:$AH,IF($C$4="TE0725_REV03",RAW_m_TE0725_REV03!$AE:$AH)))),4,0),"---")</f>
        <v>---</v>
      </c>
      <c r="K80" s="61">
        <f>IFERROR(VLOOKUP(D80&amp;"-"&amp;E80,IF($C$4="TE0725LP_REV01",RAW_m_TE0725LP_REV01!$AD:$AG,IF($C$4="TE0725_REV01",RAW_m_TE0725_REV01!$AD:$AG,IF($C$4="TE0725_REV02",RAW_m_TE0725_REV02!$AD:$AG,IF($C$4="TE0725_REV03",RAW_m_TE0725_REV03!$AD:$AG)))),4,0),"---")</f>
        <v>11.030900000000001</v>
      </c>
    </row>
    <row r="81" spans="2:11" ht="15" customHeight="1" x14ac:dyDescent="0.35">
      <c r="B81" s="72">
        <v>76</v>
      </c>
      <c r="C81" s="73" t="str">
        <f>IFERROR(IF((COUNTIF(B2B!A77:K77,$C$4)&lt;0),"---",INDEX(B2B!A:K,MATCH('Module Pin Table'!B81,B2B!A:A,0),6)),"---")</f>
        <v>IO</v>
      </c>
      <c r="D81" s="73" t="str">
        <f>IFERROR(IF((COUNTIF(B2B!A77:K77,$C$4)&lt;0),"---",INDEX(B2B!A:K,MATCH('Module Pin Table'!B81,B2B!A:A,0),4)),"---")</f>
        <v>J2</v>
      </c>
      <c r="E81" s="73" t="str">
        <f>IFERROR(IF((COUNTIF(B2B!A77:K77,$C$4)&lt;0),"---",INDEX(B2B!A:K,MATCH('Module Pin Table'!B81,B2B!A:A,0),5)),"---")</f>
        <v>26</v>
      </c>
      <c r="F81" s="73" t="str">
        <f>IFERROR(IF(VLOOKUP($D81&amp;"-"&amp;$E81,IF($C$4="TE0725LP_REV01",RAW_m_TE0725LP_REV01!$AD:$AU,IF($C$4="TE0725_REV01",RAW_m_TE0725_REV01!$AD:$AU,IF($C$4="TE0725_REV02",RAW_m_TE0725_REV02!$AD:$AU,IF($C$4="TE0725_REV03",RAW_m_TE0725_REV03!$AD:$AU)))),6,0)="--","---",IF($C$4="TE0725LP_REV01",RAW_m_TE0725LP_REV01!$AE81&amp; " --&gt; " &amp;RAW_m_TE0725LP_REV01!$AU80&amp; " --&gt; ",IF($C$4="TE0725_REV01",RAW_m_TE0725_REV01!$AE81&amp; " --&gt; " &amp;RAW_m_TE0725_REV01!$AU80&amp; " --&gt; ",IF($C$4="TE0725_REV02",RAW_m_TE0725_REV02!$AE81&amp; " --&gt; " &amp;RAW_m_TE0725_REV02!$AU80&amp; " --&gt; ",IF($C$4="TE0725_REV03",RAW_m_TE0725_REV03!$AE81&amp; " --&gt; " &amp;RAW_m_TE0725_REV03!$AU80&amp; " --&gt; "))))),"---")</f>
        <v>---</v>
      </c>
      <c r="G81" s="73" t="str">
        <f>IFERROR(VLOOKUP(D81&amp;"-"&amp;E81,IF($C$4="TE0725LP_REV01",RAW_m_TE0725LP_REV01!$AD:$AJ,IF($C$4="TE0725_REV01",RAW_m_TE0725_REV01!$AD:$AJ,IF($C$4="TE0725_REV02",RAW_m_TE0725_REV02!$AD:$AJ,IF($C$4="TE0725_REV03",RAW_m_TE0725_REV03!$AD:$AJ)))),7,0),"---")</f>
        <v>B34_L7_P</v>
      </c>
      <c r="H81" s="73">
        <f>IFERROR(VLOOKUP(G81,IF($C$4="TE0725LP_REV01",RAW_m_TE0725LP_REV01!$AJ:$AK,IF($C$4="TE0725_REV01",RAW_m_TE0725_REV01!$AJ:$AK,IF($C$4="TE0725_REV02",RAW_m_TE0725_REV02!$AJ:$AK,IF($C$4="TE0725_REV03",RAW_m_TE0725_REV03!$AJ:$AK)))),2,0),"---")</f>
        <v>2</v>
      </c>
      <c r="I81" s="73" t="str">
        <f>IFERROR(VLOOKUP(G81,IF($C$4="TE0725LP_REV01",RAW_m_TE0725LP_REV01!$AJ:$AL,IF($C$4="TE0725_REV01",RAW_m_TE0725_REV01!$AJ:$AL,IF($C$4="TE0725_REV02",RAW_m_TE0725_REV02!$AJ:$AL,IF($C$4="TE0725_REV03",RAW_m_TE0725_REV03!$AJ:$AL)))),3,0),"---")</f>
        <v>U1</v>
      </c>
      <c r="J81" s="74" t="str">
        <f>IFERROR(VLOOKUP(G81,IF($C$4="TE0725LP_REV01",RAW_m_TE0725LP_REV01!$AE:$AH,IF($C$4="TE0725_REV01",RAW_m_TE0725_REV01!$AE:$AH,IF($C$4="TE0725_REV02",RAW_m_TE0725_REV02!$AE:$AH,IF($C$4="TE0725_REV03",RAW_m_TE0725_REV03!$AE:$AH)))),4,0),"---")</f>
        <v>---</v>
      </c>
      <c r="K81" s="61">
        <f>IFERROR(VLOOKUP(D81&amp;"-"&amp;E81,IF($C$4="TE0725LP_REV01",RAW_m_TE0725LP_REV01!$AD:$AG,IF($C$4="TE0725_REV01",RAW_m_TE0725_REV01!$AD:$AG,IF($C$4="TE0725_REV02",RAW_m_TE0725_REV02!$AD:$AG,IF($C$4="TE0725_REV03",RAW_m_TE0725_REV03!$AD:$AG)))),4,0),"---")</f>
        <v>9.4581</v>
      </c>
    </row>
    <row r="82" spans="2:11" ht="15" customHeight="1" x14ac:dyDescent="0.35">
      <c r="B82" s="72">
        <v>77</v>
      </c>
      <c r="C82" s="73" t="str">
        <f>IFERROR(IF((COUNTIF(B2B!A78:K78,$C$4)&lt;0),"---",INDEX(B2B!A:K,MATCH('Module Pin Table'!B82,B2B!A:A,0),6)),"---")</f>
        <v>IO</v>
      </c>
      <c r="D82" s="73" t="str">
        <f>IFERROR(IF((COUNTIF(B2B!A78:K78,$C$4)&lt;0),"---",INDEX(B2B!A:K,MATCH('Module Pin Table'!B82,B2B!A:A,0),4)),"---")</f>
        <v>J2</v>
      </c>
      <c r="E82" s="73" t="str">
        <f>IFERROR(IF((COUNTIF(B2B!A78:K78,$C$4)&lt;0),"---",INDEX(B2B!A:K,MATCH('Module Pin Table'!B82,B2B!A:A,0),5)),"---")</f>
        <v>27</v>
      </c>
      <c r="F82" s="73" t="str">
        <f>IFERROR(IF(VLOOKUP($D82&amp;"-"&amp;$E82,IF($C$4="TE0725LP_REV01",RAW_m_TE0725LP_REV01!$AD:$AU,IF($C$4="TE0725_REV01",RAW_m_TE0725_REV01!$AD:$AU,IF($C$4="TE0725_REV02",RAW_m_TE0725_REV02!$AD:$AU,IF($C$4="TE0725_REV03",RAW_m_TE0725_REV03!$AD:$AU)))),6,0)="--","---",IF($C$4="TE0725LP_REV01",RAW_m_TE0725LP_REV01!$AE82&amp; " --&gt; " &amp;RAW_m_TE0725LP_REV01!$AU81&amp; " --&gt; ",IF($C$4="TE0725_REV01",RAW_m_TE0725_REV01!$AE82&amp; " --&gt; " &amp;RAW_m_TE0725_REV01!$AU81&amp; " --&gt; ",IF($C$4="TE0725_REV02",RAW_m_TE0725_REV02!$AE82&amp; " --&gt; " &amp;RAW_m_TE0725_REV02!$AU81&amp; " --&gt; ",IF($C$4="TE0725_REV03",RAW_m_TE0725_REV03!$AE82&amp; " --&gt; " &amp;RAW_m_TE0725_REV03!$AU81&amp; " --&gt; "))))),"---")</f>
        <v>---</v>
      </c>
      <c r="G82" s="73" t="str">
        <f>IFERROR(VLOOKUP(D82&amp;"-"&amp;E82,IF($C$4="TE0725LP_REV01",RAW_m_TE0725LP_REV01!$AD:$AJ,IF($C$4="TE0725_REV01",RAW_m_TE0725_REV01!$AD:$AJ,IF($C$4="TE0725_REV02",RAW_m_TE0725_REV02!$AD:$AJ,IF($C$4="TE0725_REV03",RAW_m_TE0725_REV03!$AD:$AJ)))),7,0),"---")</f>
        <v>B34_L13_P</v>
      </c>
      <c r="H82" s="73">
        <f>IFERROR(VLOOKUP(G82,IF($C$4="TE0725LP_REV01",RAW_m_TE0725LP_REV01!$AJ:$AK,IF($C$4="TE0725_REV01",RAW_m_TE0725_REV01!$AJ:$AK,IF($C$4="TE0725_REV02",RAW_m_TE0725_REV02!$AJ:$AK,IF($C$4="TE0725_REV03",RAW_m_TE0725_REV03!$AJ:$AK)))),2,0),"---")</f>
        <v>2</v>
      </c>
      <c r="I82" s="73" t="str">
        <f>IFERROR(VLOOKUP(G82,IF($C$4="TE0725LP_REV01",RAW_m_TE0725LP_REV01!$AJ:$AL,IF($C$4="TE0725_REV01",RAW_m_TE0725_REV01!$AJ:$AL,IF($C$4="TE0725_REV02",RAW_m_TE0725_REV02!$AJ:$AL,IF($C$4="TE0725_REV03",RAW_m_TE0725_REV03!$AJ:$AL)))),3,0),"---")</f>
        <v>N5</v>
      </c>
      <c r="J82" s="74" t="str">
        <f>IFERROR(VLOOKUP(G82,IF($C$4="TE0725LP_REV01",RAW_m_TE0725LP_REV01!$AE:$AH,IF($C$4="TE0725_REV01",RAW_m_TE0725_REV01!$AE:$AH,IF($C$4="TE0725_REV02",RAW_m_TE0725_REV02!$AE:$AH,IF($C$4="TE0725_REV03",RAW_m_TE0725_REV03!$AE:$AH)))),4,0),"---")</f>
        <v>---</v>
      </c>
      <c r="K82" s="61">
        <f>IFERROR(VLOOKUP(D82&amp;"-"&amp;E82,IF($C$4="TE0725LP_REV01",RAW_m_TE0725LP_REV01!$AD:$AG,IF($C$4="TE0725_REV01",RAW_m_TE0725_REV01!$AD:$AG,IF($C$4="TE0725_REV02",RAW_m_TE0725_REV02!$AD:$AG,IF($C$4="TE0725_REV03",RAW_m_TE0725_REV03!$AD:$AG)))),4,0),"---")</f>
        <v>24.518899999999999</v>
      </c>
    </row>
    <row r="83" spans="2:11" ht="15" customHeight="1" x14ac:dyDescent="0.35">
      <c r="B83" s="72">
        <v>78</v>
      </c>
      <c r="C83" s="73" t="str">
        <f>IFERROR(IF((COUNTIF(B2B!A79:K79,$C$4)&lt;0),"---",INDEX(B2B!A:K,MATCH('Module Pin Table'!B83,B2B!A:A,0),6)),"---")</f>
        <v>IO</v>
      </c>
      <c r="D83" s="73" t="str">
        <f>IFERROR(IF((COUNTIF(B2B!A79:K79,$C$4)&lt;0),"---",INDEX(B2B!A:K,MATCH('Module Pin Table'!B83,B2B!A:A,0),4)),"---")</f>
        <v>J2</v>
      </c>
      <c r="E83" s="73" t="str">
        <f>IFERROR(IF((COUNTIF(B2B!A79:K79,$C$4)&lt;0),"---",INDEX(B2B!A:K,MATCH('Module Pin Table'!B83,B2B!A:A,0),5)),"---")</f>
        <v>28</v>
      </c>
      <c r="F83" s="73" t="str">
        <f>IFERROR(IF(VLOOKUP($D83&amp;"-"&amp;$E83,IF($C$4="TE0725LP_REV01",RAW_m_TE0725LP_REV01!$AD:$AU,IF($C$4="TE0725_REV01",RAW_m_TE0725_REV01!$AD:$AU,IF($C$4="TE0725_REV02",RAW_m_TE0725_REV02!$AD:$AU,IF($C$4="TE0725_REV03",RAW_m_TE0725_REV03!$AD:$AU)))),6,0)="--","---",IF($C$4="TE0725LP_REV01",RAW_m_TE0725LP_REV01!$AE83&amp; " --&gt; " &amp;RAW_m_TE0725LP_REV01!$AU82&amp; " --&gt; ",IF($C$4="TE0725_REV01",RAW_m_TE0725_REV01!$AE83&amp; " --&gt; " &amp;RAW_m_TE0725_REV01!$AU82&amp; " --&gt; ",IF($C$4="TE0725_REV02",RAW_m_TE0725_REV02!$AE83&amp; " --&gt; " &amp;RAW_m_TE0725_REV02!$AU82&amp; " --&gt; ",IF($C$4="TE0725_REV03",RAW_m_TE0725_REV03!$AE83&amp; " --&gt; " &amp;RAW_m_TE0725_REV03!$AU82&amp; " --&gt; "))))),"---")</f>
        <v>---</v>
      </c>
      <c r="G83" s="73" t="str">
        <f>IFERROR(VLOOKUP(D83&amp;"-"&amp;E83,IF($C$4="TE0725LP_REV01",RAW_m_TE0725LP_REV01!$AD:$AJ,IF($C$4="TE0725_REV01",RAW_m_TE0725_REV01!$AD:$AJ,IF($C$4="TE0725_REV02",RAW_m_TE0725_REV02!$AD:$AJ,IF($C$4="TE0725_REV03",RAW_m_TE0725_REV03!$AD:$AJ)))),7,0),"---")</f>
        <v>B34_L13_N</v>
      </c>
      <c r="H83" s="73">
        <f>IFERROR(VLOOKUP(G83,IF($C$4="TE0725LP_REV01",RAW_m_TE0725LP_REV01!$AJ:$AK,IF($C$4="TE0725_REV01",RAW_m_TE0725_REV01!$AJ:$AK,IF($C$4="TE0725_REV02",RAW_m_TE0725_REV02!$AJ:$AK,IF($C$4="TE0725_REV03",RAW_m_TE0725_REV03!$AJ:$AK)))),2,0),"---")</f>
        <v>2</v>
      </c>
      <c r="I83" s="73" t="str">
        <f>IFERROR(VLOOKUP(G83,IF($C$4="TE0725LP_REV01",RAW_m_TE0725LP_REV01!$AJ:$AL,IF($C$4="TE0725_REV01",RAW_m_TE0725_REV01!$AJ:$AL,IF($C$4="TE0725_REV02",RAW_m_TE0725_REV02!$AJ:$AL,IF($C$4="TE0725_REV03",RAW_m_TE0725_REV03!$AJ:$AL)))),3,0),"---")</f>
        <v>P5</v>
      </c>
      <c r="J83" s="74" t="str">
        <f>IFERROR(VLOOKUP(G83,IF($C$4="TE0725LP_REV01",RAW_m_TE0725LP_REV01!$AE:$AH,IF($C$4="TE0725_REV01",RAW_m_TE0725_REV01!$AE:$AH,IF($C$4="TE0725_REV02",RAW_m_TE0725_REV02!$AE:$AH,IF($C$4="TE0725_REV03",RAW_m_TE0725_REV03!$AE:$AH)))),4,0),"---")</f>
        <v>---</v>
      </c>
      <c r="K83" s="61">
        <f>IFERROR(VLOOKUP(D83&amp;"-"&amp;E83,IF($C$4="TE0725LP_REV01",RAW_m_TE0725LP_REV01!$AD:$AG,IF($C$4="TE0725_REV01",RAW_m_TE0725_REV01!$AD:$AG,IF($C$4="TE0725_REV02",RAW_m_TE0725_REV02!$AD:$AG,IF($C$4="TE0725_REV03",RAW_m_TE0725_REV03!$AD:$AG)))),4,0),"---")</f>
        <v>22.9635</v>
      </c>
    </row>
    <row r="84" spans="2:11" ht="15" customHeight="1" x14ac:dyDescent="0.35">
      <c r="B84" s="72">
        <v>79</v>
      </c>
      <c r="C84" s="73" t="str">
        <f>IFERROR(IF((COUNTIF(B2B!A80:K80,$C$4)&lt;0),"---",INDEX(B2B!A:K,MATCH('Module Pin Table'!B84,B2B!A:A,0),6)),"---")</f>
        <v>IO</v>
      </c>
      <c r="D84" s="73" t="str">
        <f>IFERROR(IF((COUNTIF(B2B!A80:K80,$C$4)&lt;0),"---",INDEX(B2B!A:K,MATCH('Module Pin Table'!B84,B2B!A:A,0),4)),"---")</f>
        <v>J2</v>
      </c>
      <c r="E84" s="73" t="str">
        <f>IFERROR(IF((COUNTIF(B2B!A80:K80,$C$4)&lt;0),"---",INDEX(B2B!A:K,MATCH('Module Pin Table'!B84,B2B!A:A,0),5)),"---")</f>
        <v>29</v>
      </c>
      <c r="F84" s="73" t="str">
        <f>IFERROR(IF(VLOOKUP($D84&amp;"-"&amp;$E84,IF($C$4="TE0725LP_REV01",RAW_m_TE0725LP_REV01!$AD:$AU,IF($C$4="TE0725_REV01",RAW_m_TE0725_REV01!$AD:$AU,IF($C$4="TE0725_REV02",RAW_m_TE0725_REV02!$AD:$AU,IF($C$4="TE0725_REV03",RAW_m_TE0725_REV03!$AD:$AU)))),6,0)="--","---",IF($C$4="TE0725LP_REV01",RAW_m_TE0725LP_REV01!$AE84&amp; " --&gt; " &amp;RAW_m_TE0725LP_REV01!$AU83&amp; " --&gt; ",IF($C$4="TE0725_REV01",RAW_m_TE0725_REV01!$AE84&amp; " --&gt; " &amp;RAW_m_TE0725_REV01!$AU83&amp; " --&gt; ",IF($C$4="TE0725_REV02",RAW_m_TE0725_REV02!$AE84&amp; " --&gt; " &amp;RAW_m_TE0725_REV02!$AU83&amp; " --&gt; ",IF($C$4="TE0725_REV03",RAW_m_TE0725_REV03!$AE84&amp; " --&gt; " &amp;RAW_m_TE0725_REV03!$AU83&amp; " --&gt; "))))),"---")</f>
        <v>---</v>
      </c>
      <c r="G84" s="73" t="str">
        <f>IFERROR(VLOOKUP(D84&amp;"-"&amp;E84,IF($C$4="TE0725LP_REV01",RAW_m_TE0725LP_REV01!$AD:$AJ,IF($C$4="TE0725_REV01",RAW_m_TE0725_REV01!$AD:$AJ,IF($C$4="TE0725_REV02",RAW_m_TE0725_REV02!$AD:$AJ,IF($C$4="TE0725_REV03",RAW_m_TE0725_REV03!$AD:$AJ)))),7,0),"---")</f>
        <v>B34_L12_P</v>
      </c>
      <c r="H84" s="73">
        <f>IFERROR(VLOOKUP(G84,IF($C$4="TE0725LP_REV01",RAW_m_TE0725LP_REV01!$AJ:$AK,IF($C$4="TE0725_REV01",RAW_m_TE0725_REV01!$AJ:$AK,IF($C$4="TE0725_REV02",RAW_m_TE0725_REV02!$AJ:$AK,IF($C$4="TE0725_REV03",RAW_m_TE0725_REV03!$AJ:$AK)))),2,0),"---")</f>
        <v>2</v>
      </c>
      <c r="I84" s="73" t="str">
        <f>IFERROR(VLOOKUP(G84,IF($C$4="TE0725LP_REV01",RAW_m_TE0725LP_REV01!$AJ:$AL,IF($C$4="TE0725_REV01",RAW_m_TE0725_REV01!$AJ:$AL,IF($C$4="TE0725_REV02",RAW_m_TE0725_REV02!$AJ:$AL,IF($C$4="TE0725_REV03",RAW_m_TE0725_REV03!$AJ:$AL)))),3,0),"---")</f>
        <v>T5</v>
      </c>
      <c r="J84" s="74" t="str">
        <f>IFERROR(VLOOKUP(G84,IF($C$4="TE0725LP_REV01",RAW_m_TE0725LP_REV01!$AE:$AH,IF($C$4="TE0725_REV01",RAW_m_TE0725_REV01!$AE:$AH,IF($C$4="TE0725_REV02",RAW_m_TE0725_REV02!$AE:$AH,IF($C$4="TE0725_REV03",RAW_m_TE0725_REV03!$AE:$AH)))),4,0),"---")</f>
        <v>---</v>
      </c>
      <c r="K84" s="61">
        <f>IFERROR(VLOOKUP(D84&amp;"-"&amp;E84,IF($C$4="TE0725LP_REV01",RAW_m_TE0725LP_REV01!$AD:$AG,IF($C$4="TE0725_REV01",RAW_m_TE0725_REV01!$AD:$AG,IF($C$4="TE0725_REV02",RAW_m_TE0725_REV02!$AD:$AG,IF($C$4="TE0725_REV03",RAW_m_TE0725_REV03!$AD:$AG)))),4,0),"---")</f>
        <v>23.5868</v>
      </c>
    </row>
    <row r="85" spans="2:11" ht="15" customHeight="1" x14ac:dyDescent="0.35">
      <c r="B85" s="72">
        <v>80</v>
      </c>
      <c r="C85" s="73" t="str">
        <f>IFERROR(IF((COUNTIF(B2B!A81:K81,$C$4)&lt;0),"---",INDEX(B2B!A:K,MATCH('Module Pin Table'!B85,B2B!A:A,0),6)),"---")</f>
        <v>IO</v>
      </c>
      <c r="D85" s="73" t="str">
        <f>IFERROR(IF((COUNTIF(B2B!A81:K81,$C$4)&lt;0),"---",INDEX(B2B!A:K,MATCH('Module Pin Table'!B85,B2B!A:A,0),4)),"---")</f>
        <v>J2</v>
      </c>
      <c r="E85" s="73" t="str">
        <f>IFERROR(IF((COUNTIF(B2B!A81:K81,$C$4)&lt;0),"---",INDEX(B2B!A:K,MATCH('Module Pin Table'!B85,B2B!A:A,0),5)),"---")</f>
        <v>30</v>
      </c>
      <c r="F85" s="73" t="str">
        <f>IFERROR(IF(VLOOKUP($D85&amp;"-"&amp;$E85,IF($C$4="TE0725LP_REV01",RAW_m_TE0725LP_REV01!$AD:$AU,IF($C$4="TE0725_REV01",RAW_m_TE0725_REV01!$AD:$AU,IF($C$4="TE0725_REV02",RAW_m_TE0725_REV02!$AD:$AU,IF($C$4="TE0725_REV03",RAW_m_TE0725_REV03!$AD:$AU)))),6,0)="--","---",IF($C$4="TE0725LP_REV01",RAW_m_TE0725LP_REV01!$AE85&amp; " --&gt; " &amp;RAW_m_TE0725LP_REV01!$AU84&amp; " --&gt; ",IF($C$4="TE0725_REV01",RAW_m_TE0725_REV01!$AE85&amp; " --&gt; " &amp;RAW_m_TE0725_REV01!$AU84&amp; " --&gt; ",IF($C$4="TE0725_REV02",RAW_m_TE0725_REV02!$AE85&amp; " --&gt; " &amp;RAW_m_TE0725_REV02!$AU84&amp; " --&gt; ",IF($C$4="TE0725_REV03",RAW_m_TE0725_REV03!$AE85&amp; " --&gt; " &amp;RAW_m_TE0725_REV03!$AU84&amp; " --&gt; "))))),"---")</f>
        <v>---</v>
      </c>
      <c r="G85" s="73" t="str">
        <f>IFERROR(VLOOKUP(D85&amp;"-"&amp;E85,IF($C$4="TE0725LP_REV01",RAW_m_TE0725LP_REV01!$AD:$AJ,IF($C$4="TE0725_REV01",RAW_m_TE0725_REV01!$AD:$AJ,IF($C$4="TE0725_REV02",RAW_m_TE0725_REV02!$AD:$AJ,IF($C$4="TE0725_REV03",RAW_m_TE0725_REV03!$AD:$AJ)))),7,0),"---")</f>
        <v>B34_L12_N</v>
      </c>
      <c r="H85" s="73">
        <f>IFERROR(VLOOKUP(G85,IF($C$4="TE0725LP_REV01",RAW_m_TE0725LP_REV01!$AJ:$AK,IF($C$4="TE0725_REV01",RAW_m_TE0725_REV01!$AJ:$AK,IF($C$4="TE0725_REV02",RAW_m_TE0725_REV02!$AJ:$AK,IF($C$4="TE0725_REV03",RAW_m_TE0725_REV03!$AJ:$AK)))),2,0),"---")</f>
        <v>2</v>
      </c>
      <c r="I85" s="73" t="str">
        <f>IFERROR(VLOOKUP(G85,IF($C$4="TE0725LP_REV01",RAW_m_TE0725LP_REV01!$AJ:$AL,IF($C$4="TE0725_REV01",RAW_m_TE0725_REV01!$AJ:$AL,IF($C$4="TE0725_REV02",RAW_m_TE0725_REV02!$AJ:$AL,IF($C$4="TE0725_REV03",RAW_m_TE0725_REV03!$AJ:$AL)))),3,0),"---")</f>
        <v>T4</v>
      </c>
      <c r="J85" s="74" t="str">
        <f>IFERROR(VLOOKUP(G85,IF($C$4="TE0725LP_REV01",RAW_m_TE0725LP_REV01!$AE:$AH,IF($C$4="TE0725_REV01",RAW_m_TE0725_REV01!$AE:$AH,IF($C$4="TE0725_REV02",RAW_m_TE0725_REV02!$AE:$AH,IF($C$4="TE0725_REV03",RAW_m_TE0725_REV03!$AE:$AH)))),4,0),"---")</f>
        <v>---</v>
      </c>
      <c r="K85" s="61">
        <f>IFERROR(VLOOKUP(D85&amp;"-"&amp;E85,IF($C$4="TE0725LP_REV01",RAW_m_TE0725LP_REV01!$AD:$AG,IF($C$4="TE0725_REV01",RAW_m_TE0725_REV01!$AD:$AG,IF($C$4="TE0725_REV02",RAW_m_TE0725_REV02!$AD:$AG,IF($C$4="TE0725_REV03",RAW_m_TE0725_REV03!$AD:$AG)))),4,0),"---")</f>
        <v>20.741800000000001</v>
      </c>
    </row>
    <row r="86" spans="2:11" ht="15" customHeight="1" x14ac:dyDescent="0.35">
      <c r="B86" s="72">
        <v>81</v>
      </c>
      <c r="C86" s="73" t="str">
        <f>IFERROR(IF((COUNTIF(B2B!A82:K82,$C$4)&lt;0),"---",INDEX(B2B!A:K,MATCH('Module Pin Table'!B86,B2B!A:A,0),6)),"---")</f>
        <v>IO</v>
      </c>
      <c r="D86" s="73" t="str">
        <f>IFERROR(IF((COUNTIF(B2B!A82:K82,$C$4)&lt;0),"---",INDEX(B2B!A:K,MATCH('Module Pin Table'!B86,B2B!A:A,0),4)),"---")</f>
        <v>J2</v>
      </c>
      <c r="E86" s="73" t="str">
        <f>IFERROR(IF((COUNTIF(B2B!A82:K82,$C$4)&lt;0),"---",INDEX(B2B!A:K,MATCH('Module Pin Table'!B86,B2B!A:A,0),5)),"---")</f>
        <v>31</v>
      </c>
      <c r="F86" s="73" t="str">
        <f>IFERROR(IF(VLOOKUP($D86&amp;"-"&amp;$E86,IF($C$4="TE0725LP_REV01",RAW_m_TE0725LP_REV01!$AD:$AU,IF($C$4="TE0725_REV01",RAW_m_TE0725_REV01!$AD:$AU,IF($C$4="TE0725_REV02",RAW_m_TE0725_REV02!$AD:$AU,IF($C$4="TE0725_REV03",RAW_m_TE0725_REV03!$AD:$AU)))),6,0)="--","---",IF($C$4="TE0725LP_REV01",RAW_m_TE0725LP_REV01!$AE86&amp; " --&gt; " &amp;RAW_m_TE0725LP_REV01!$AU85&amp; " --&gt; ",IF($C$4="TE0725_REV01",RAW_m_TE0725_REV01!$AE86&amp; " --&gt; " &amp;RAW_m_TE0725_REV01!$AU85&amp; " --&gt; ",IF($C$4="TE0725_REV02",RAW_m_TE0725_REV02!$AE86&amp; " --&gt; " &amp;RAW_m_TE0725_REV02!$AU85&amp; " --&gt; ",IF($C$4="TE0725_REV03",RAW_m_TE0725_REV03!$AE86&amp; " --&gt; " &amp;RAW_m_TE0725_REV03!$AU85&amp; " --&gt; "))))),"---")</f>
        <v>---</v>
      </c>
      <c r="G86" s="73" t="str">
        <f>IFERROR(VLOOKUP(D86&amp;"-"&amp;E86,IF($C$4="TE0725LP_REV01",RAW_m_TE0725LP_REV01!$AD:$AJ,IF($C$4="TE0725_REV01",RAW_m_TE0725_REV01!$AD:$AJ,IF($C$4="TE0725_REV02",RAW_m_TE0725_REV02!$AD:$AJ,IF($C$4="TE0725_REV03",RAW_m_TE0725_REV03!$AD:$AJ)))),7,0),"---")</f>
        <v>B34_L11_N</v>
      </c>
      <c r="H86" s="73">
        <f>IFERROR(VLOOKUP(G86,IF($C$4="TE0725LP_REV01",RAW_m_TE0725LP_REV01!$AJ:$AK,IF($C$4="TE0725_REV01",RAW_m_TE0725_REV01!$AJ:$AK,IF($C$4="TE0725_REV02",RAW_m_TE0725_REV02!$AJ:$AK,IF($C$4="TE0725_REV03",RAW_m_TE0725_REV03!$AJ:$AK)))),2,0),"---")</f>
        <v>2</v>
      </c>
      <c r="I86" s="73" t="str">
        <f>IFERROR(VLOOKUP(G86,IF($C$4="TE0725LP_REV01",RAW_m_TE0725LP_REV01!$AJ:$AL,IF($C$4="TE0725_REV01",RAW_m_TE0725_REV01!$AJ:$AL,IF($C$4="TE0725_REV02",RAW_m_TE0725_REV02!$AJ:$AL,IF($C$4="TE0725_REV03",RAW_m_TE0725_REV03!$AJ:$AL)))),3,0),"---")</f>
        <v>T3</v>
      </c>
      <c r="J86" s="74" t="str">
        <f>IFERROR(VLOOKUP(G86,IF($C$4="TE0725LP_REV01",RAW_m_TE0725LP_REV01!$AE:$AH,IF($C$4="TE0725_REV01",RAW_m_TE0725_REV01!$AE:$AH,IF($C$4="TE0725_REV02",RAW_m_TE0725_REV02!$AE:$AH,IF($C$4="TE0725_REV03",RAW_m_TE0725_REV03!$AE:$AH)))),4,0),"---")</f>
        <v>---</v>
      </c>
      <c r="K86" s="61">
        <f>IFERROR(VLOOKUP(D86&amp;"-"&amp;E86,IF($C$4="TE0725LP_REV01",RAW_m_TE0725LP_REV01!$AD:$AG,IF($C$4="TE0725_REV01",RAW_m_TE0725_REV01!$AD:$AG,IF($C$4="TE0725_REV02",RAW_m_TE0725_REV02!$AD:$AG,IF($C$4="TE0725_REV03",RAW_m_TE0725_REV03!$AD:$AG)))),4,0),"---")</f>
        <v>23.092099999999999</v>
      </c>
    </row>
    <row r="87" spans="2:11" ht="15" customHeight="1" x14ac:dyDescent="0.35">
      <c r="B87" s="72">
        <v>82</v>
      </c>
      <c r="C87" s="73" t="str">
        <f>IFERROR(IF((COUNTIF(B2B!A83:K83,$C$4)&lt;0),"---",INDEX(B2B!A:K,MATCH('Module Pin Table'!B87,B2B!A:A,0),6)),"---")</f>
        <v>IO</v>
      </c>
      <c r="D87" s="73" t="str">
        <f>IFERROR(IF((COUNTIF(B2B!A83:K83,$C$4)&lt;0),"---",INDEX(B2B!A:K,MATCH('Module Pin Table'!B87,B2B!A:A,0),4)),"---")</f>
        <v>J2</v>
      </c>
      <c r="E87" s="73" t="str">
        <f>IFERROR(IF((COUNTIF(B2B!A83:K83,$C$4)&lt;0),"---",INDEX(B2B!A:K,MATCH('Module Pin Table'!B87,B2B!A:A,0),5)),"---")</f>
        <v>32</v>
      </c>
      <c r="F87" s="73" t="str">
        <f>IFERROR(IF(VLOOKUP($D87&amp;"-"&amp;$E87,IF($C$4="TE0725LP_REV01",RAW_m_TE0725LP_REV01!$AD:$AU,IF($C$4="TE0725_REV01",RAW_m_TE0725_REV01!$AD:$AU,IF($C$4="TE0725_REV02",RAW_m_TE0725_REV02!$AD:$AU,IF($C$4="TE0725_REV03",RAW_m_TE0725_REV03!$AD:$AU)))),6,0)="--","---",IF($C$4="TE0725LP_REV01",RAW_m_TE0725LP_REV01!$AE87&amp; " --&gt; " &amp;RAW_m_TE0725LP_REV01!$AU86&amp; " --&gt; ",IF($C$4="TE0725_REV01",RAW_m_TE0725_REV01!$AE87&amp; " --&gt; " &amp;RAW_m_TE0725_REV01!$AU86&amp; " --&gt; ",IF($C$4="TE0725_REV02",RAW_m_TE0725_REV02!$AE87&amp; " --&gt; " &amp;RAW_m_TE0725_REV02!$AU86&amp; " --&gt; ",IF($C$4="TE0725_REV03",RAW_m_TE0725_REV03!$AE87&amp; " --&gt; " &amp;RAW_m_TE0725_REV03!$AU86&amp; " --&gt; "))))),"---")</f>
        <v>---</v>
      </c>
      <c r="G87" s="73" t="str">
        <f>IFERROR(VLOOKUP(D87&amp;"-"&amp;E87,IF($C$4="TE0725LP_REV01",RAW_m_TE0725LP_REV01!$AD:$AJ,IF($C$4="TE0725_REV01",RAW_m_TE0725_REV01!$AD:$AJ,IF($C$4="TE0725_REV02",RAW_m_TE0725_REV02!$AD:$AJ,IF($C$4="TE0725_REV03",RAW_m_TE0725_REV03!$AD:$AJ)))),7,0),"---")</f>
        <v>B34_L11_P</v>
      </c>
      <c r="H87" s="73">
        <f>IFERROR(VLOOKUP(G87,IF($C$4="TE0725LP_REV01",RAW_m_TE0725LP_REV01!$AJ:$AK,IF($C$4="TE0725_REV01",RAW_m_TE0725_REV01!$AJ:$AK,IF($C$4="TE0725_REV02",RAW_m_TE0725_REV02!$AJ:$AK,IF($C$4="TE0725_REV03",RAW_m_TE0725_REV03!$AJ:$AK)))),2,0),"---")</f>
        <v>2</v>
      </c>
      <c r="I87" s="73" t="str">
        <f>IFERROR(VLOOKUP(G87,IF($C$4="TE0725LP_REV01",RAW_m_TE0725LP_REV01!$AJ:$AL,IF($C$4="TE0725_REV01",RAW_m_TE0725_REV01!$AJ:$AL,IF($C$4="TE0725_REV02",RAW_m_TE0725_REV02!$AJ:$AL,IF($C$4="TE0725_REV03",RAW_m_TE0725_REV03!$AJ:$AL)))),3,0),"---")</f>
        <v>R3</v>
      </c>
      <c r="J87" s="74" t="str">
        <f>IFERROR(VLOOKUP(G87,IF($C$4="TE0725LP_REV01",RAW_m_TE0725LP_REV01!$AE:$AH,IF($C$4="TE0725_REV01",RAW_m_TE0725_REV01!$AE:$AH,IF($C$4="TE0725_REV02",RAW_m_TE0725_REV02!$AE:$AH,IF($C$4="TE0725_REV03",RAW_m_TE0725_REV03!$AE:$AH)))),4,0),"---")</f>
        <v>---</v>
      </c>
      <c r="K87" s="61">
        <f>IFERROR(VLOOKUP(D87&amp;"-"&amp;E87,IF($C$4="TE0725LP_REV01",RAW_m_TE0725LP_REV01!$AD:$AG,IF($C$4="TE0725_REV01",RAW_m_TE0725_REV01!$AD:$AG,IF($C$4="TE0725_REV02",RAW_m_TE0725_REV02!$AD:$AG,IF($C$4="TE0725_REV03",RAW_m_TE0725_REV03!$AD:$AG)))),4,0),"---")</f>
        <v>21.8751</v>
      </c>
    </row>
    <row r="88" spans="2:11" ht="15" customHeight="1" x14ac:dyDescent="0.35">
      <c r="B88" s="72">
        <v>83</v>
      </c>
      <c r="C88" s="73" t="str">
        <f>IFERROR(IF((COUNTIF(B2B!A84:K84,$C$4)&lt;0),"---",INDEX(B2B!A:K,MATCH('Module Pin Table'!B88,B2B!A:A,0),6)),"---")</f>
        <v>IO</v>
      </c>
      <c r="D88" s="73" t="str">
        <f>IFERROR(IF((COUNTIF(B2B!A84:K84,$C$4)&lt;0),"---",INDEX(B2B!A:K,MATCH('Module Pin Table'!B88,B2B!A:A,0),4)),"---")</f>
        <v>J2</v>
      </c>
      <c r="E88" s="73" t="str">
        <f>IFERROR(IF((COUNTIF(B2B!A84:K84,$C$4)&lt;0),"---",INDEX(B2B!A:K,MATCH('Module Pin Table'!B88,B2B!A:A,0),5)),"---")</f>
        <v>33</v>
      </c>
      <c r="F88" s="73" t="str">
        <f>IFERROR(IF(VLOOKUP($D88&amp;"-"&amp;$E88,IF($C$4="TE0725LP_REV01",RAW_m_TE0725LP_REV01!$AD:$AU,IF($C$4="TE0725_REV01",RAW_m_TE0725_REV01!$AD:$AU,IF($C$4="TE0725_REV02",RAW_m_TE0725_REV02!$AD:$AU,IF($C$4="TE0725_REV03",RAW_m_TE0725_REV03!$AD:$AU)))),6,0)="--","---",IF($C$4="TE0725LP_REV01",RAW_m_TE0725LP_REV01!$AE88&amp; " --&gt; " &amp;RAW_m_TE0725LP_REV01!$AU87&amp; " --&gt; ",IF($C$4="TE0725_REV01",RAW_m_TE0725_REV01!$AE88&amp; " --&gt; " &amp;RAW_m_TE0725_REV01!$AU87&amp; " --&gt; ",IF($C$4="TE0725_REV02",RAW_m_TE0725_REV02!$AE88&amp; " --&gt; " &amp;RAW_m_TE0725_REV02!$AU87&amp; " --&gt; ",IF($C$4="TE0725_REV03",RAW_m_TE0725_REV03!$AE88&amp; " --&gt; " &amp;RAW_m_TE0725_REV03!$AU87&amp; " --&gt; "))))),"---")</f>
        <v>---</v>
      </c>
      <c r="G88" s="73" t="str">
        <f>IFERROR(VLOOKUP(D88&amp;"-"&amp;E88,IF($C$4="TE0725LP_REV01",RAW_m_TE0725LP_REV01!$AD:$AJ,IF($C$4="TE0725_REV01",RAW_m_TE0725_REV01!$AD:$AJ,IF($C$4="TE0725_REV02",RAW_m_TE0725_REV02!$AD:$AJ,IF($C$4="TE0725_REV03",RAW_m_TE0725_REV03!$AD:$AJ)))),7,0),"---")</f>
        <v>B34_L14_P</v>
      </c>
      <c r="H88" s="73">
        <f>IFERROR(VLOOKUP(G88,IF($C$4="TE0725LP_REV01",RAW_m_TE0725LP_REV01!$AJ:$AK,IF($C$4="TE0725_REV01",RAW_m_TE0725_REV01!$AJ:$AK,IF($C$4="TE0725_REV02",RAW_m_TE0725_REV02!$AJ:$AK,IF($C$4="TE0725_REV03",RAW_m_TE0725_REV03!$AJ:$AK)))),2,0),"---")</f>
        <v>2</v>
      </c>
      <c r="I88" s="73" t="str">
        <f>IFERROR(VLOOKUP(G88,IF($C$4="TE0725LP_REV01",RAW_m_TE0725LP_REV01!$AJ:$AL,IF($C$4="TE0725_REV01",RAW_m_TE0725_REV01!$AJ:$AL,IF($C$4="TE0725_REV02",RAW_m_TE0725_REV02!$AJ:$AL,IF($C$4="TE0725_REV03",RAW_m_TE0725_REV03!$AJ:$AL)))),3,0),"---")</f>
        <v>P4</v>
      </c>
      <c r="J88" s="74" t="str">
        <f>IFERROR(VLOOKUP(G88,IF($C$4="TE0725LP_REV01",RAW_m_TE0725LP_REV01!$AE:$AH,IF($C$4="TE0725_REV01",RAW_m_TE0725_REV01!$AE:$AH,IF($C$4="TE0725_REV02",RAW_m_TE0725_REV02!$AE:$AH,IF($C$4="TE0725_REV03",RAW_m_TE0725_REV03!$AE:$AH)))),4,0),"---")</f>
        <v>---</v>
      </c>
      <c r="K88" s="61">
        <f>IFERROR(VLOOKUP(D88&amp;"-"&amp;E88,IF($C$4="TE0725LP_REV01",RAW_m_TE0725LP_REV01!$AD:$AG,IF($C$4="TE0725_REV01",RAW_m_TE0725_REV01!$AD:$AG,IF($C$4="TE0725_REV02",RAW_m_TE0725_REV02!$AD:$AG,IF($C$4="TE0725_REV03",RAW_m_TE0725_REV03!$AD:$AG)))),4,0),"---")</f>
        <v>27.620899999999999</v>
      </c>
    </row>
    <row r="89" spans="2:11" ht="15" customHeight="1" x14ac:dyDescent="0.35">
      <c r="B89" s="72">
        <v>84</v>
      </c>
      <c r="C89" s="73" t="str">
        <f>IFERROR(IF((COUNTIF(B2B!A85:K85,$C$4)&lt;0),"---",INDEX(B2B!A:K,MATCH('Module Pin Table'!B89,B2B!A:A,0),6)),"---")</f>
        <v>IO</v>
      </c>
      <c r="D89" s="73" t="str">
        <f>IFERROR(IF((COUNTIF(B2B!A85:K85,$C$4)&lt;0),"---",INDEX(B2B!A:K,MATCH('Module Pin Table'!B89,B2B!A:A,0),4)),"---")</f>
        <v>J2</v>
      </c>
      <c r="E89" s="73" t="str">
        <f>IFERROR(IF((COUNTIF(B2B!A85:K85,$C$4)&lt;0),"---",INDEX(B2B!A:K,MATCH('Module Pin Table'!B89,B2B!A:A,0),5)),"---")</f>
        <v>34</v>
      </c>
      <c r="F89" s="73" t="str">
        <f>IFERROR(IF(VLOOKUP($D89&amp;"-"&amp;$E89,IF($C$4="TE0725LP_REV01",RAW_m_TE0725LP_REV01!$AD:$AU,IF($C$4="TE0725_REV01",RAW_m_TE0725_REV01!$AD:$AU,IF($C$4="TE0725_REV02",RAW_m_TE0725_REV02!$AD:$AU,IF($C$4="TE0725_REV03",RAW_m_TE0725_REV03!$AD:$AU)))),6,0)="--","---",IF($C$4="TE0725LP_REV01",RAW_m_TE0725LP_REV01!$AE89&amp; " --&gt; " &amp;RAW_m_TE0725LP_REV01!$AU88&amp; " --&gt; ",IF($C$4="TE0725_REV01",RAW_m_TE0725_REV01!$AE89&amp; " --&gt; " &amp;RAW_m_TE0725_REV01!$AU88&amp; " --&gt; ",IF($C$4="TE0725_REV02",RAW_m_TE0725_REV02!$AE89&amp; " --&gt; " &amp;RAW_m_TE0725_REV02!$AU88&amp; " --&gt; ",IF($C$4="TE0725_REV03",RAW_m_TE0725_REV03!$AE89&amp; " --&gt; " &amp;RAW_m_TE0725_REV03!$AU88&amp; " --&gt; "))))),"---")</f>
        <v>---</v>
      </c>
      <c r="G89" s="73" t="str">
        <f>IFERROR(VLOOKUP(D89&amp;"-"&amp;E89,IF($C$4="TE0725LP_REV01",RAW_m_TE0725LP_REV01!$AD:$AJ,IF($C$4="TE0725_REV01",RAW_m_TE0725_REV01!$AD:$AJ,IF($C$4="TE0725_REV02",RAW_m_TE0725_REV02!$AD:$AJ,IF($C$4="TE0725_REV03",RAW_m_TE0725_REV03!$AD:$AJ)))),7,0),"---")</f>
        <v>B34_L14_N</v>
      </c>
      <c r="H89" s="73">
        <f>IFERROR(VLOOKUP(G89,IF($C$4="TE0725LP_REV01",RAW_m_TE0725LP_REV01!$AJ:$AK,IF($C$4="TE0725_REV01",RAW_m_TE0725_REV01!$AJ:$AK,IF($C$4="TE0725_REV02",RAW_m_TE0725_REV02!$AJ:$AK,IF($C$4="TE0725_REV03",RAW_m_TE0725_REV03!$AJ:$AK)))),2,0),"---")</f>
        <v>2</v>
      </c>
      <c r="I89" s="73" t="str">
        <f>IFERROR(VLOOKUP(G89,IF($C$4="TE0725LP_REV01",RAW_m_TE0725LP_REV01!$AJ:$AL,IF($C$4="TE0725_REV01",RAW_m_TE0725_REV01!$AJ:$AL,IF($C$4="TE0725_REV02",RAW_m_TE0725_REV02!$AJ:$AL,IF($C$4="TE0725_REV03",RAW_m_TE0725_REV03!$AJ:$AL)))),3,0),"---")</f>
        <v>P3</v>
      </c>
      <c r="J89" s="74" t="str">
        <f>IFERROR(VLOOKUP(G89,IF($C$4="TE0725LP_REV01",RAW_m_TE0725LP_REV01!$AE:$AH,IF($C$4="TE0725_REV01",RAW_m_TE0725_REV01!$AE:$AH,IF($C$4="TE0725_REV02",RAW_m_TE0725_REV02!$AE:$AH,IF($C$4="TE0725_REV03",RAW_m_TE0725_REV03!$AE:$AH)))),4,0),"---")</f>
        <v>---</v>
      </c>
      <c r="K89" s="61">
        <f>IFERROR(VLOOKUP(D89&amp;"-"&amp;E89,IF($C$4="TE0725LP_REV01",RAW_m_TE0725LP_REV01!$AD:$AG,IF($C$4="TE0725_REV01",RAW_m_TE0725_REV01!$AD:$AG,IF($C$4="TE0725_REV02",RAW_m_TE0725_REV02!$AD:$AG,IF($C$4="TE0725_REV03",RAW_m_TE0725_REV03!$AD:$AG)))),4,0),"---")</f>
        <v>25.149000000000001</v>
      </c>
    </row>
    <row r="90" spans="2:11" ht="15" customHeight="1" x14ac:dyDescent="0.35">
      <c r="B90" s="72">
        <v>85</v>
      </c>
      <c r="C90" s="73" t="str">
        <f>IFERROR(IF((COUNTIF(B2B!A86:K86,$C$4)&lt;0),"---",INDEX(B2B!A:K,MATCH('Module Pin Table'!B90,B2B!A:A,0),6)),"---")</f>
        <v>IO</v>
      </c>
      <c r="D90" s="73" t="str">
        <f>IFERROR(IF((COUNTIF(B2B!A86:K86,$C$4)&lt;0),"---",INDEX(B2B!A:K,MATCH('Module Pin Table'!B90,B2B!A:A,0),4)),"---")</f>
        <v>J2</v>
      </c>
      <c r="E90" s="73" t="str">
        <f>IFERROR(IF((COUNTIF(B2B!A86:K86,$C$4)&lt;0),"---",INDEX(B2B!A:K,MATCH('Module Pin Table'!B90,B2B!A:A,0),5)),"---")</f>
        <v>35</v>
      </c>
      <c r="F90" s="73" t="str">
        <f>IFERROR(IF(VLOOKUP($D90&amp;"-"&amp;$E90,IF($C$4="TE0725LP_REV01",RAW_m_TE0725LP_REV01!$AD:$AU,IF($C$4="TE0725_REV01",RAW_m_TE0725_REV01!$AD:$AU,IF($C$4="TE0725_REV02",RAW_m_TE0725_REV02!$AD:$AU,IF($C$4="TE0725_REV03",RAW_m_TE0725_REV03!$AD:$AU)))),6,0)="--","---",IF($C$4="TE0725LP_REV01",RAW_m_TE0725LP_REV01!$AE90&amp; " --&gt; " &amp;RAW_m_TE0725LP_REV01!$AU89&amp; " --&gt; ",IF($C$4="TE0725_REV01",RAW_m_TE0725_REV01!$AE90&amp; " --&gt; " &amp;RAW_m_TE0725_REV01!$AU89&amp; " --&gt; ",IF($C$4="TE0725_REV02",RAW_m_TE0725_REV02!$AE90&amp; " --&gt; " &amp;RAW_m_TE0725_REV02!$AU89&amp; " --&gt; ",IF($C$4="TE0725_REV03",RAW_m_TE0725_REV03!$AE90&amp; " --&gt; " &amp;RAW_m_TE0725_REV03!$AU89&amp; " --&gt; "))))),"---")</f>
        <v>---</v>
      </c>
      <c r="G90" s="73" t="str">
        <f>IFERROR(VLOOKUP(D90&amp;"-"&amp;E90,IF($C$4="TE0725LP_REV01",RAW_m_TE0725LP_REV01!$AD:$AJ,IF($C$4="TE0725_REV01",RAW_m_TE0725_REV01!$AD:$AJ,IF($C$4="TE0725_REV02",RAW_m_TE0725_REV02!$AD:$AJ,IF($C$4="TE0725_REV03",RAW_m_TE0725_REV03!$AD:$AJ)))),7,0),"---")</f>
        <v>B34_L16_N</v>
      </c>
      <c r="H90" s="73">
        <f>IFERROR(VLOOKUP(G90,IF($C$4="TE0725LP_REV01",RAW_m_TE0725LP_REV01!$AJ:$AK,IF($C$4="TE0725_REV01",RAW_m_TE0725_REV01!$AJ:$AK,IF($C$4="TE0725_REV02",RAW_m_TE0725_REV02!$AJ:$AK,IF($C$4="TE0725_REV03",RAW_m_TE0725_REV03!$AJ:$AK)))),2,0),"---")</f>
        <v>2</v>
      </c>
      <c r="I90" s="73" t="str">
        <f>IFERROR(VLOOKUP(G90,IF($C$4="TE0725LP_REV01",RAW_m_TE0725LP_REV01!$AJ:$AL,IF($C$4="TE0725_REV01",RAW_m_TE0725_REV01!$AJ:$AL,IF($C$4="TE0725_REV02",RAW_m_TE0725_REV02!$AJ:$AL,IF($C$4="TE0725_REV03",RAW_m_TE0725_REV03!$AJ:$AL)))),3,0),"---")</f>
        <v>N4</v>
      </c>
      <c r="J90" s="74" t="str">
        <f>IFERROR(VLOOKUP(G90,IF($C$4="TE0725LP_REV01",RAW_m_TE0725LP_REV01!$AE:$AH,IF($C$4="TE0725_REV01",RAW_m_TE0725_REV01!$AE:$AH,IF($C$4="TE0725_REV02",RAW_m_TE0725_REV02!$AE:$AH,IF($C$4="TE0725_REV03",RAW_m_TE0725_REV03!$AE:$AH)))),4,0),"---")</f>
        <v>---</v>
      </c>
      <c r="K90" s="61">
        <f>IFERROR(VLOOKUP(D90&amp;"-"&amp;E90,IF($C$4="TE0725LP_REV01",RAW_m_TE0725LP_REV01!$AD:$AG,IF($C$4="TE0725_REV01",RAW_m_TE0725_REV01!$AD:$AG,IF($C$4="TE0725_REV02",RAW_m_TE0725_REV02!$AD:$AG,IF($C$4="TE0725_REV03",RAW_m_TE0725_REV03!$AD:$AG)))),4,0),"---")</f>
        <v>30.738900000000001</v>
      </c>
    </row>
    <row r="91" spans="2:11" ht="15" customHeight="1" x14ac:dyDescent="0.35">
      <c r="B91" s="72">
        <v>86</v>
      </c>
      <c r="C91" s="73" t="str">
        <f>IFERROR(IF((COUNTIF(B2B!A87:K87,$C$4)&lt;0),"---",INDEX(B2B!A:K,MATCH('Module Pin Table'!B91,B2B!A:A,0),6)),"---")</f>
        <v>IO</v>
      </c>
      <c r="D91" s="73" t="str">
        <f>IFERROR(IF((COUNTIF(B2B!A87:K87,$C$4)&lt;0),"---",INDEX(B2B!A:K,MATCH('Module Pin Table'!B91,B2B!A:A,0),4)),"---")</f>
        <v>J2</v>
      </c>
      <c r="E91" s="73" t="str">
        <f>IFERROR(IF((COUNTIF(B2B!A87:K87,$C$4)&lt;0),"---",INDEX(B2B!A:K,MATCH('Module Pin Table'!B91,B2B!A:A,0),5)),"---")</f>
        <v>36</v>
      </c>
      <c r="F91" s="73" t="str">
        <f>IFERROR(IF(VLOOKUP($D91&amp;"-"&amp;$E91,IF($C$4="TE0725LP_REV01",RAW_m_TE0725LP_REV01!$AD:$AU,IF($C$4="TE0725_REV01",RAW_m_TE0725_REV01!$AD:$AU,IF($C$4="TE0725_REV02",RAW_m_TE0725_REV02!$AD:$AU,IF($C$4="TE0725_REV03",RAW_m_TE0725_REV03!$AD:$AU)))),6,0)="--","---",IF($C$4="TE0725LP_REV01",RAW_m_TE0725LP_REV01!$AE91&amp; " --&gt; " &amp;RAW_m_TE0725LP_REV01!$AU90&amp; " --&gt; ",IF($C$4="TE0725_REV01",RAW_m_TE0725_REV01!$AE91&amp; " --&gt; " &amp;RAW_m_TE0725_REV01!$AU90&amp; " --&gt; ",IF($C$4="TE0725_REV02",RAW_m_TE0725_REV02!$AE91&amp; " --&gt; " &amp;RAW_m_TE0725_REV02!$AU90&amp; " --&gt; ",IF($C$4="TE0725_REV03",RAW_m_TE0725_REV03!$AE91&amp; " --&gt; " &amp;RAW_m_TE0725_REV03!$AU90&amp; " --&gt; "))))),"---")</f>
        <v>---</v>
      </c>
      <c r="G91" s="73" t="str">
        <f>IFERROR(VLOOKUP(D91&amp;"-"&amp;E91,IF($C$4="TE0725LP_REV01",RAW_m_TE0725LP_REV01!$AD:$AJ,IF($C$4="TE0725_REV01",RAW_m_TE0725_REV01!$AD:$AJ,IF($C$4="TE0725_REV02",RAW_m_TE0725_REV02!$AD:$AJ,IF($C$4="TE0725_REV03",RAW_m_TE0725_REV03!$AD:$AJ)))),7,0),"---")</f>
        <v>B34_L16_P</v>
      </c>
      <c r="H91" s="73">
        <f>IFERROR(VLOOKUP(G91,IF($C$4="TE0725LP_REV01",RAW_m_TE0725LP_REV01!$AJ:$AK,IF($C$4="TE0725_REV01",RAW_m_TE0725_REV01!$AJ:$AK,IF($C$4="TE0725_REV02",RAW_m_TE0725_REV02!$AJ:$AK,IF($C$4="TE0725_REV03",RAW_m_TE0725_REV03!$AJ:$AK)))),2,0),"---")</f>
        <v>2</v>
      </c>
      <c r="I91" s="73" t="str">
        <f>IFERROR(VLOOKUP(G91,IF($C$4="TE0725LP_REV01",RAW_m_TE0725LP_REV01!$AJ:$AL,IF($C$4="TE0725_REV01",RAW_m_TE0725_REV01!$AJ:$AL,IF($C$4="TE0725_REV02",RAW_m_TE0725_REV02!$AJ:$AL,IF($C$4="TE0725_REV03",RAW_m_TE0725_REV03!$AJ:$AL)))),3,0),"---")</f>
        <v>M4</v>
      </c>
      <c r="J91" s="74" t="str">
        <f>IFERROR(VLOOKUP(G91,IF($C$4="TE0725LP_REV01",RAW_m_TE0725LP_REV01!$AE:$AH,IF($C$4="TE0725_REV01",RAW_m_TE0725_REV01!$AE:$AH,IF($C$4="TE0725_REV02",RAW_m_TE0725_REV02!$AE:$AH,IF($C$4="TE0725_REV03",RAW_m_TE0725_REV03!$AE:$AH)))),4,0),"---")</f>
        <v>---</v>
      </c>
      <c r="K91" s="61">
        <f>IFERROR(VLOOKUP(D91&amp;"-"&amp;E91,IF($C$4="TE0725LP_REV01",RAW_m_TE0725LP_REV01!$AD:$AG,IF($C$4="TE0725_REV01",RAW_m_TE0725_REV01!$AD:$AG,IF($C$4="TE0725_REV02",RAW_m_TE0725_REV02!$AD:$AG,IF($C$4="TE0725_REV03",RAW_m_TE0725_REV03!$AD:$AG)))),4,0),"---")</f>
        <v>29.6831</v>
      </c>
    </row>
    <row r="92" spans="2:11" ht="15" customHeight="1" x14ac:dyDescent="0.35">
      <c r="B92" s="72">
        <v>87</v>
      </c>
      <c r="C92" s="73" t="str">
        <f>IFERROR(IF((COUNTIF(B2B!A88:K88,$C$4)&lt;0),"---",INDEX(B2B!A:K,MATCH('Module Pin Table'!B92,B2B!A:A,0),6)),"---")</f>
        <v>IO</v>
      </c>
      <c r="D92" s="73" t="str">
        <f>IFERROR(IF((COUNTIF(B2B!A88:K88,$C$4)&lt;0),"---",INDEX(B2B!A:K,MATCH('Module Pin Table'!B92,B2B!A:A,0),4)),"---")</f>
        <v>J2</v>
      </c>
      <c r="E92" s="73" t="str">
        <f>IFERROR(IF((COUNTIF(B2B!A88:K88,$C$4)&lt;0),"---",INDEX(B2B!A:K,MATCH('Module Pin Table'!B92,B2B!A:A,0),5)),"---")</f>
        <v>37</v>
      </c>
      <c r="F92" s="73" t="str">
        <f>IFERROR(IF(VLOOKUP($D92&amp;"-"&amp;$E92,IF($C$4="TE0725LP_REV01",RAW_m_TE0725LP_REV01!$AD:$AU,IF($C$4="TE0725_REV01",RAW_m_TE0725_REV01!$AD:$AU,IF($C$4="TE0725_REV02",RAW_m_TE0725_REV02!$AD:$AU,IF($C$4="TE0725_REV03",RAW_m_TE0725_REV03!$AD:$AU)))),6,0)="--","---",IF($C$4="TE0725LP_REV01",RAW_m_TE0725LP_REV01!$AE92&amp; " --&gt; " &amp;RAW_m_TE0725LP_REV01!$AU91&amp; " --&gt; ",IF($C$4="TE0725_REV01",RAW_m_TE0725_REV01!$AE92&amp; " --&gt; " &amp;RAW_m_TE0725_REV01!$AU91&amp; " --&gt; ",IF($C$4="TE0725_REV02",RAW_m_TE0725_REV02!$AE92&amp; " --&gt; " &amp;RAW_m_TE0725_REV02!$AU91&amp; " --&gt; ",IF($C$4="TE0725_REV03",RAW_m_TE0725_REV03!$AE92&amp; " --&gt; " &amp;RAW_m_TE0725_REV03!$AU91&amp; " --&gt; "))))),"---")</f>
        <v>---</v>
      </c>
      <c r="G92" s="73" t="str">
        <f>IFERROR(VLOOKUP(D92&amp;"-"&amp;E92,IF($C$4="TE0725LP_REV01",RAW_m_TE0725LP_REV01!$AD:$AJ,IF($C$4="TE0725_REV01",RAW_m_TE0725_REV01!$AD:$AJ,IF($C$4="TE0725_REV02",RAW_m_TE0725_REV02!$AD:$AJ,IF($C$4="TE0725_REV03",RAW_m_TE0725_REV03!$AD:$AJ)))),7,0),"---")</f>
        <v>B34_L17_N</v>
      </c>
      <c r="H92" s="73">
        <f>IFERROR(VLOOKUP(G92,IF($C$4="TE0725LP_REV01",RAW_m_TE0725LP_REV01!$AJ:$AK,IF($C$4="TE0725_REV01",RAW_m_TE0725_REV01!$AJ:$AK,IF($C$4="TE0725_REV02",RAW_m_TE0725_REV02!$AJ:$AK,IF($C$4="TE0725_REV03",RAW_m_TE0725_REV03!$AJ:$AK)))),2,0),"---")</f>
        <v>2</v>
      </c>
      <c r="I92" s="73" t="str">
        <f>IFERROR(VLOOKUP(G92,IF($C$4="TE0725LP_REV01",RAW_m_TE0725LP_REV01!$AJ:$AL,IF($C$4="TE0725_REV01",RAW_m_TE0725_REV01!$AJ:$AL,IF($C$4="TE0725_REV02",RAW_m_TE0725_REV02!$AJ:$AL,IF($C$4="TE0725_REV03",RAW_m_TE0725_REV03!$AJ:$AL)))),3,0),"---")</f>
        <v>T1</v>
      </c>
      <c r="J92" s="74" t="str">
        <f>IFERROR(VLOOKUP(G92,IF($C$4="TE0725LP_REV01",RAW_m_TE0725LP_REV01!$AE:$AH,IF($C$4="TE0725_REV01",RAW_m_TE0725_REV01!$AE:$AH,IF($C$4="TE0725_REV02",RAW_m_TE0725_REV02!$AE:$AH,IF($C$4="TE0725_REV03",RAW_m_TE0725_REV03!$AE:$AH)))),4,0),"---")</f>
        <v>---</v>
      </c>
      <c r="K92" s="61">
        <f>IFERROR(VLOOKUP(D92&amp;"-"&amp;E92,IF($C$4="TE0725LP_REV01",RAW_m_TE0725LP_REV01!$AD:$AG,IF($C$4="TE0725_REV01",RAW_m_TE0725_REV01!$AD:$AG,IF($C$4="TE0725_REV02",RAW_m_TE0725_REV02!$AD:$AG,IF($C$4="TE0725_REV03",RAW_m_TE0725_REV03!$AD:$AG)))),4,0),"---")</f>
        <v>26.9221</v>
      </c>
    </row>
    <row r="93" spans="2:11" ht="15" customHeight="1" x14ac:dyDescent="0.35">
      <c r="B93" s="72">
        <v>88</v>
      </c>
      <c r="C93" s="73" t="str">
        <f>IFERROR(IF((COUNTIF(B2B!A89:K89,$C$4)&lt;0),"---",INDEX(B2B!A:K,MATCH('Module Pin Table'!B93,B2B!A:A,0),6)),"---")</f>
        <v>IO</v>
      </c>
      <c r="D93" s="73" t="str">
        <f>IFERROR(IF((COUNTIF(B2B!A89:K89,$C$4)&lt;0),"---",INDEX(B2B!A:K,MATCH('Module Pin Table'!B93,B2B!A:A,0),4)),"---")</f>
        <v>J2</v>
      </c>
      <c r="E93" s="73" t="str">
        <f>IFERROR(IF((COUNTIF(B2B!A89:K89,$C$4)&lt;0),"---",INDEX(B2B!A:K,MATCH('Module Pin Table'!B93,B2B!A:A,0),5)),"---")</f>
        <v>38</v>
      </c>
      <c r="F93" s="73" t="str">
        <f>IFERROR(IF(VLOOKUP($D93&amp;"-"&amp;$E93,IF($C$4="TE0725LP_REV01",RAW_m_TE0725LP_REV01!$AD:$AU,IF($C$4="TE0725_REV01",RAW_m_TE0725_REV01!$AD:$AU,IF($C$4="TE0725_REV02",RAW_m_TE0725_REV02!$AD:$AU,IF($C$4="TE0725_REV03",RAW_m_TE0725_REV03!$AD:$AU)))),6,0)="--","---",IF($C$4="TE0725LP_REV01",RAW_m_TE0725LP_REV01!$AE93&amp; " --&gt; " &amp;RAW_m_TE0725LP_REV01!$AU92&amp; " --&gt; ",IF($C$4="TE0725_REV01",RAW_m_TE0725_REV01!$AE93&amp; " --&gt; " &amp;RAW_m_TE0725_REV01!$AU92&amp; " --&gt; ",IF($C$4="TE0725_REV02",RAW_m_TE0725_REV02!$AE93&amp; " --&gt; " &amp;RAW_m_TE0725_REV02!$AU92&amp; " --&gt; ",IF($C$4="TE0725_REV03",RAW_m_TE0725_REV03!$AE93&amp; " --&gt; " &amp;RAW_m_TE0725_REV03!$AU92&amp; " --&gt; "))))),"---")</f>
        <v>---</v>
      </c>
      <c r="G93" s="73" t="str">
        <f>IFERROR(VLOOKUP(D93&amp;"-"&amp;E93,IF($C$4="TE0725LP_REV01",RAW_m_TE0725LP_REV01!$AD:$AJ,IF($C$4="TE0725_REV01",RAW_m_TE0725_REV01!$AD:$AJ,IF($C$4="TE0725_REV02",RAW_m_TE0725_REV02!$AD:$AJ,IF($C$4="TE0725_REV03",RAW_m_TE0725_REV03!$AD:$AJ)))),7,0),"---")</f>
        <v>B34_L17_P</v>
      </c>
      <c r="H93" s="73">
        <f>IFERROR(VLOOKUP(G93,IF($C$4="TE0725LP_REV01",RAW_m_TE0725LP_REV01!$AJ:$AK,IF($C$4="TE0725_REV01",RAW_m_TE0725_REV01!$AJ:$AK,IF($C$4="TE0725_REV02",RAW_m_TE0725_REV02!$AJ:$AK,IF($C$4="TE0725_REV03",RAW_m_TE0725_REV03!$AJ:$AK)))),2,0),"---")</f>
        <v>2</v>
      </c>
      <c r="I93" s="73" t="str">
        <f>IFERROR(VLOOKUP(G93,IF($C$4="TE0725LP_REV01",RAW_m_TE0725LP_REV01!$AJ:$AL,IF($C$4="TE0725_REV01",RAW_m_TE0725_REV01!$AJ:$AL,IF($C$4="TE0725_REV02",RAW_m_TE0725_REV02!$AJ:$AL,IF($C$4="TE0725_REV03",RAW_m_TE0725_REV03!$AJ:$AL)))),3,0),"---")</f>
        <v>R1</v>
      </c>
      <c r="J93" s="74" t="str">
        <f>IFERROR(VLOOKUP(G93,IF($C$4="TE0725LP_REV01",RAW_m_TE0725LP_REV01!$AE:$AH,IF($C$4="TE0725_REV01",RAW_m_TE0725_REV01!$AE:$AH,IF($C$4="TE0725_REV02",RAW_m_TE0725_REV02!$AE:$AH,IF($C$4="TE0725_REV03",RAW_m_TE0725_REV03!$AE:$AH)))),4,0),"---")</f>
        <v>---</v>
      </c>
      <c r="K93" s="61">
        <f>IFERROR(VLOOKUP(D93&amp;"-"&amp;E93,IF($C$4="TE0725LP_REV01",RAW_m_TE0725LP_REV01!$AD:$AG,IF($C$4="TE0725_REV01",RAW_m_TE0725_REV01!$AD:$AG,IF($C$4="TE0725_REV02",RAW_m_TE0725_REV02!$AD:$AG,IF($C$4="TE0725_REV03",RAW_m_TE0725_REV03!$AD:$AG)))),4,0),"---")</f>
        <v>27.184699999999999</v>
      </c>
    </row>
    <row r="94" spans="2:11" ht="15" customHeight="1" x14ac:dyDescent="0.35">
      <c r="B94" s="72">
        <v>89</v>
      </c>
      <c r="C94" s="73" t="str">
        <f>IFERROR(IF((COUNTIF(B2B!A90:K90,$C$4)&lt;0),"---",INDEX(B2B!A:K,MATCH('Module Pin Table'!B94,B2B!A:A,0),6)),"---")</f>
        <v>IO</v>
      </c>
      <c r="D94" s="73" t="str">
        <f>IFERROR(IF((COUNTIF(B2B!A90:K90,$C$4)&lt;0),"---",INDEX(B2B!A:K,MATCH('Module Pin Table'!B94,B2B!A:A,0),4)),"---")</f>
        <v>J2</v>
      </c>
      <c r="E94" s="73" t="str">
        <f>IFERROR(IF((COUNTIF(B2B!A90:K90,$C$4)&lt;0),"---",INDEX(B2B!A:K,MATCH('Module Pin Table'!B94,B2B!A:A,0),5)),"---")</f>
        <v>39</v>
      </c>
      <c r="F94" s="73" t="str">
        <f>IFERROR(IF(VLOOKUP($D94&amp;"-"&amp;$E94,IF($C$4="TE0725LP_REV01",RAW_m_TE0725LP_REV01!$AD:$AU,IF($C$4="TE0725_REV01",RAW_m_TE0725_REV01!$AD:$AU,IF($C$4="TE0725_REV02",RAW_m_TE0725_REV02!$AD:$AU,IF($C$4="TE0725_REV03",RAW_m_TE0725_REV03!$AD:$AU)))),6,0)="--","---",IF($C$4="TE0725LP_REV01",RAW_m_TE0725LP_REV01!$AE94&amp; " --&gt; " &amp;RAW_m_TE0725LP_REV01!$AU93&amp; " --&gt; ",IF($C$4="TE0725_REV01",RAW_m_TE0725_REV01!$AE94&amp; " --&gt; " &amp;RAW_m_TE0725_REV01!$AU93&amp; " --&gt; ",IF($C$4="TE0725_REV02",RAW_m_TE0725_REV02!$AE94&amp; " --&gt; " &amp;RAW_m_TE0725_REV02!$AU93&amp; " --&gt; ",IF($C$4="TE0725_REV03",RAW_m_TE0725_REV03!$AE94&amp; " --&gt; " &amp;RAW_m_TE0725_REV03!$AU93&amp; " --&gt; "))))),"---")</f>
        <v>---</v>
      </c>
      <c r="G94" s="73" t="str">
        <f>IFERROR(VLOOKUP(D94&amp;"-"&amp;E94,IF($C$4="TE0725LP_REV01",RAW_m_TE0725LP_REV01!$AD:$AJ,IF($C$4="TE0725_REV01",RAW_m_TE0725_REV01!$AD:$AJ,IF($C$4="TE0725_REV02",RAW_m_TE0725_REV02!$AD:$AJ,IF($C$4="TE0725_REV03",RAW_m_TE0725_REV03!$AD:$AJ)))),7,0),"---")</f>
        <v>B34_L15_N</v>
      </c>
      <c r="H94" s="73">
        <f>IFERROR(VLOOKUP(G94,IF($C$4="TE0725LP_REV01",RAW_m_TE0725LP_REV01!$AJ:$AK,IF($C$4="TE0725_REV01",RAW_m_TE0725_REV01!$AJ:$AK,IF($C$4="TE0725_REV02",RAW_m_TE0725_REV02!$AJ:$AK,IF($C$4="TE0725_REV03",RAW_m_TE0725_REV03!$AJ:$AK)))),2,0),"---")</f>
        <v>2</v>
      </c>
      <c r="I94" s="73" t="str">
        <f>IFERROR(VLOOKUP(G94,IF($C$4="TE0725LP_REV01",RAW_m_TE0725LP_REV01!$AJ:$AL,IF($C$4="TE0725_REV01",RAW_m_TE0725_REV01!$AJ:$AL,IF($C$4="TE0725_REV02",RAW_m_TE0725_REV02!$AJ:$AL,IF($C$4="TE0725_REV03",RAW_m_TE0725_REV03!$AJ:$AL)))),3,0),"---")</f>
        <v>R2</v>
      </c>
      <c r="J94" s="74" t="str">
        <f>IFERROR(VLOOKUP(G94,IF($C$4="TE0725LP_REV01",RAW_m_TE0725LP_REV01!$AE:$AH,IF($C$4="TE0725_REV01",RAW_m_TE0725_REV01!$AE:$AH,IF($C$4="TE0725_REV02",RAW_m_TE0725_REV02!$AE:$AH,IF($C$4="TE0725_REV03",RAW_m_TE0725_REV03!$AE:$AH)))),4,0),"---")</f>
        <v>---</v>
      </c>
      <c r="K94" s="61">
        <f>IFERROR(VLOOKUP(D94&amp;"-"&amp;E94,IF($C$4="TE0725LP_REV01",RAW_m_TE0725LP_REV01!$AD:$AG,IF($C$4="TE0725_REV01",RAW_m_TE0725_REV01!$AD:$AG,IF($C$4="TE0725_REV02",RAW_m_TE0725_REV02!$AD:$AG,IF($C$4="TE0725_REV03",RAW_m_TE0725_REV03!$AD:$AG)))),4,0),"---")</f>
        <v>31.6098</v>
      </c>
    </row>
    <row r="95" spans="2:11" ht="15" customHeight="1" x14ac:dyDescent="0.35">
      <c r="B95" s="72">
        <v>90</v>
      </c>
      <c r="C95" s="73" t="str">
        <f>IFERROR(IF((COUNTIF(B2B!A91:K91,$C$4)&lt;0),"---",INDEX(B2B!A:K,MATCH('Module Pin Table'!B95,B2B!A:A,0),6)),"---")</f>
        <v>IO</v>
      </c>
      <c r="D95" s="73" t="str">
        <f>IFERROR(IF((COUNTIF(B2B!A91:K91,$C$4)&lt;0),"---",INDEX(B2B!A:K,MATCH('Module Pin Table'!B95,B2B!A:A,0),4)),"---")</f>
        <v>J2</v>
      </c>
      <c r="E95" s="73" t="str">
        <f>IFERROR(IF((COUNTIF(B2B!A91:K91,$C$4)&lt;0),"---",INDEX(B2B!A:K,MATCH('Module Pin Table'!B95,B2B!A:A,0),5)),"---")</f>
        <v>40</v>
      </c>
      <c r="F95" s="73" t="str">
        <f>IFERROR(IF(VLOOKUP($D95&amp;"-"&amp;$E95,IF($C$4="TE0725LP_REV01",RAW_m_TE0725LP_REV01!$AD:$AU,IF($C$4="TE0725_REV01",RAW_m_TE0725_REV01!$AD:$AU,IF($C$4="TE0725_REV02",RAW_m_TE0725_REV02!$AD:$AU,IF($C$4="TE0725_REV03",RAW_m_TE0725_REV03!$AD:$AU)))),6,0)="--","---",IF($C$4="TE0725LP_REV01",RAW_m_TE0725LP_REV01!$AE95&amp; " --&gt; " &amp;RAW_m_TE0725LP_REV01!$AU94&amp; " --&gt; ",IF($C$4="TE0725_REV01",RAW_m_TE0725_REV01!$AE95&amp; " --&gt; " &amp;RAW_m_TE0725_REV01!$AU94&amp; " --&gt; ",IF($C$4="TE0725_REV02",RAW_m_TE0725_REV02!$AE95&amp; " --&gt; " &amp;RAW_m_TE0725_REV02!$AU94&amp; " --&gt; ",IF($C$4="TE0725_REV03",RAW_m_TE0725_REV03!$AE95&amp; " --&gt; " &amp;RAW_m_TE0725_REV03!$AU94&amp; " --&gt; "))))),"---")</f>
        <v>---</v>
      </c>
      <c r="G95" s="73" t="str">
        <f>IFERROR(VLOOKUP(D95&amp;"-"&amp;E95,IF($C$4="TE0725LP_REV01",RAW_m_TE0725LP_REV01!$AD:$AJ,IF($C$4="TE0725_REV01",RAW_m_TE0725_REV01!$AD:$AJ,IF($C$4="TE0725_REV02",RAW_m_TE0725_REV02!$AD:$AJ,IF($C$4="TE0725_REV03",RAW_m_TE0725_REV03!$AD:$AJ)))),7,0),"---")</f>
        <v>B34_L15_P</v>
      </c>
      <c r="H95" s="73">
        <f>IFERROR(VLOOKUP(G95,IF($C$4="TE0725LP_REV01",RAW_m_TE0725LP_REV01!$AJ:$AK,IF($C$4="TE0725_REV01",RAW_m_TE0725_REV01!$AJ:$AK,IF($C$4="TE0725_REV02",RAW_m_TE0725_REV02!$AJ:$AK,IF($C$4="TE0725_REV03",RAW_m_TE0725_REV03!$AJ:$AK)))),2,0),"---")</f>
        <v>2</v>
      </c>
      <c r="I95" s="73" t="str">
        <f>IFERROR(VLOOKUP(G95,IF($C$4="TE0725LP_REV01",RAW_m_TE0725LP_REV01!$AJ:$AL,IF($C$4="TE0725_REV01",RAW_m_TE0725_REV01!$AJ:$AL,IF($C$4="TE0725_REV02",RAW_m_TE0725_REV02!$AJ:$AL,IF($C$4="TE0725_REV03",RAW_m_TE0725_REV03!$AJ:$AL)))),3,0),"---")</f>
        <v>P2</v>
      </c>
      <c r="J95" s="74" t="str">
        <f>IFERROR(VLOOKUP(G95,IF($C$4="TE0725LP_REV01",RAW_m_TE0725LP_REV01!$AE:$AH,IF($C$4="TE0725_REV01",RAW_m_TE0725_REV01!$AE:$AH,IF($C$4="TE0725_REV02",RAW_m_TE0725_REV02!$AE:$AH,IF($C$4="TE0725_REV03",RAW_m_TE0725_REV03!$AE:$AH)))),4,0),"---")</f>
        <v>---</v>
      </c>
      <c r="K95" s="61">
        <f>IFERROR(VLOOKUP(D95&amp;"-"&amp;E95,IF($C$4="TE0725LP_REV01",RAW_m_TE0725LP_REV01!$AD:$AG,IF($C$4="TE0725_REV01",RAW_m_TE0725_REV01!$AD:$AG,IF($C$4="TE0725_REV02",RAW_m_TE0725_REV02!$AD:$AG,IF($C$4="TE0725_REV03",RAW_m_TE0725_REV03!$AD:$AG)))),4,0),"---")</f>
        <v>30.508400000000002</v>
      </c>
    </row>
    <row r="96" spans="2:11" ht="15" customHeight="1" x14ac:dyDescent="0.35">
      <c r="B96" s="72">
        <v>91</v>
      </c>
      <c r="C96" s="73" t="str">
        <f>IFERROR(IF((COUNTIF(B2B!A92:K92,$C$4)&lt;0),"---",INDEX(B2B!A:K,MATCH('Module Pin Table'!B96,B2B!A:A,0),6)),"---")</f>
        <v>IO</v>
      </c>
      <c r="D96" s="73" t="str">
        <f>IFERROR(IF((COUNTIF(B2B!A92:K92,$C$4)&lt;0),"---",INDEX(B2B!A:K,MATCH('Module Pin Table'!B96,B2B!A:A,0),4)),"---")</f>
        <v>J2</v>
      </c>
      <c r="E96" s="73" t="str">
        <f>IFERROR(IF((COUNTIF(B2B!A92:K92,$C$4)&lt;0),"---",INDEX(B2B!A:K,MATCH('Module Pin Table'!B96,B2B!A:A,0),5)),"---")</f>
        <v>41</v>
      </c>
      <c r="F96" s="73" t="str">
        <f>IFERROR(IF(VLOOKUP($D96&amp;"-"&amp;$E96,IF($C$4="TE0725LP_REV01",RAW_m_TE0725LP_REV01!$AD:$AU,IF($C$4="TE0725_REV01",RAW_m_TE0725_REV01!$AD:$AU,IF($C$4="TE0725_REV02",RAW_m_TE0725_REV02!$AD:$AU,IF($C$4="TE0725_REV03",RAW_m_TE0725_REV03!$AD:$AU)))),6,0)="--","---",IF($C$4="TE0725LP_REV01",RAW_m_TE0725LP_REV01!$AE96&amp; " --&gt; " &amp;RAW_m_TE0725LP_REV01!$AU95&amp; " --&gt; ",IF($C$4="TE0725_REV01",RAW_m_TE0725_REV01!$AE96&amp; " --&gt; " &amp;RAW_m_TE0725_REV01!$AU95&amp; " --&gt; ",IF($C$4="TE0725_REV02",RAW_m_TE0725_REV02!$AE96&amp; " --&gt; " &amp;RAW_m_TE0725_REV02!$AU95&amp; " --&gt; ",IF($C$4="TE0725_REV03",RAW_m_TE0725_REV03!$AE96&amp; " --&gt; " &amp;RAW_m_TE0725_REV03!$AU95&amp; " --&gt; "))))),"---")</f>
        <v>---</v>
      </c>
      <c r="G96" s="73" t="str">
        <f>IFERROR(VLOOKUP(D96&amp;"-"&amp;E96,IF($C$4="TE0725LP_REV01",RAW_m_TE0725LP_REV01!$AD:$AJ,IF($C$4="TE0725_REV01",RAW_m_TE0725_REV01!$AD:$AJ,IF($C$4="TE0725_REV02",RAW_m_TE0725_REV02!$AD:$AJ,IF($C$4="TE0725_REV03",RAW_m_TE0725_REV03!$AD:$AJ)))),7,0),"---")</f>
        <v>B34_L3_N</v>
      </c>
      <c r="H96" s="73">
        <f>IFERROR(VLOOKUP(G96,IF($C$4="TE0725LP_REV01",RAW_m_TE0725LP_REV01!$AJ:$AK,IF($C$4="TE0725_REV01",RAW_m_TE0725_REV01!$AJ:$AK,IF($C$4="TE0725_REV02",RAW_m_TE0725_REV02!$AJ:$AK,IF($C$4="TE0725_REV03",RAW_m_TE0725_REV03!$AJ:$AK)))),2,0),"---")</f>
        <v>2</v>
      </c>
      <c r="I96" s="73" t="str">
        <f>IFERROR(VLOOKUP(G96,IF($C$4="TE0725LP_REV01",RAW_m_TE0725LP_REV01!$AJ:$AL,IF($C$4="TE0725_REV01",RAW_m_TE0725_REV01!$AJ:$AL,IF($C$4="TE0725_REV02",RAW_m_TE0725_REV02!$AJ:$AL,IF($C$4="TE0725_REV03",RAW_m_TE0725_REV03!$AJ:$AL)))),3,0),"---")</f>
        <v>N1</v>
      </c>
      <c r="J96" s="74" t="str">
        <f>IFERROR(VLOOKUP(G96,IF($C$4="TE0725LP_REV01",RAW_m_TE0725LP_REV01!$AE:$AH,IF($C$4="TE0725_REV01",RAW_m_TE0725_REV01!$AE:$AH,IF($C$4="TE0725_REV02",RAW_m_TE0725_REV02!$AE:$AH,IF($C$4="TE0725_REV03",RAW_m_TE0725_REV03!$AE:$AH)))),4,0),"---")</f>
        <v>---</v>
      </c>
      <c r="K96" s="61">
        <f>IFERROR(VLOOKUP(D96&amp;"-"&amp;E96,IF($C$4="TE0725LP_REV01",RAW_m_TE0725LP_REV01!$AD:$AG,IF($C$4="TE0725_REV01",RAW_m_TE0725_REV01!$AD:$AG,IF($C$4="TE0725_REV02",RAW_m_TE0725_REV02!$AD:$AG,IF($C$4="TE0725_REV03",RAW_m_TE0725_REV03!$AD:$AG)))),4,0),"---")</f>
        <v>34.115600000000001</v>
      </c>
    </row>
    <row r="97" spans="2:11" ht="15" customHeight="1" x14ac:dyDescent="0.35">
      <c r="B97" s="72">
        <v>92</v>
      </c>
      <c r="C97" s="73" t="str">
        <f>IFERROR(IF((COUNTIF(B2B!A93:K93,$C$4)&lt;0),"---",INDEX(B2B!A:K,MATCH('Module Pin Table'!B97,B2B!A:A,0),6)),"---")</f>
        <v>IO</v>
      </c>
      <c r="D97" s="73" t="str">
        <f>IFERROR(IF((COUNTIF(B2B!A93:K93,$C$4)&lt;0),"---",INDEX(B2B!A:K,MATCH('Module Pin Table'!B97,B2B!A:A,0),4)),"---")</f>
        <v>J2</v>
      </c>
      <c r="E97" s="73" t="str">
        <f>IFERROR(IF((COUNTIF(B2B!A93:K93,$C$4)&lt;0),"---",INDEX(B2B!A:K,MATCH('Module Pin Table'!B97,B2B!A:A,0),5)),"---")</f>
        <v>42</v>
      </c>
      <c r="F97" s="73" t="str">
        <f>IFERROR(IF(VLOOKUP($D97&amp;"-"&amp;$E97,IF($C$4="TE0725LP_REV01",RAW_m_TE0725LP_REV01!$AD:$AU,IF($C$4="TE0725_REV01",RAW_m_TE0725_REV01!$AD:$AU,IF($C$4="TE0725_REV02",RAW_m_TE0725_REV02!$AD:$AU,IF($C$4="TE0725_REV03",RAW_m_TE0725_REV03!$AD:$AU)))),6,0)="--","---",IF($C$4="TE0725LP_REV01",RAW_m_TE0725LP_REV01!$AE97&amp; " --&gt; " &amp;RAW_m_TE0725LP_REV01!$AU96&amp; " --&gt; ",IF($C$4="TE0725_REV01",RAW_m_TE0725_REV01!$AE97&amp; " --&gt; " &amp;RAW_m_TE0725_REV01!$AU96&amp; " --&gt; ",IF($C$4="TE0725_REV02",RAW_m_TE0725_REV02!$AE97&amp; " --&gt; " &amp;RAW_m_TE0725_REV02!$AU96&amp; " --&gt; ",IF($C$4="TE0725_REV03",RAW_m_TE0725_REV03!$AE97&amp; " --&gt; " &amp;RAW_m_TE0725_REV03!$AU96&amp; " --&gt; "))))),"---")</f>
        <v>---</v>
      </c>
      <c r="G97" s="73" t="str">
        <f>IFERROR(VLOOKUP(D97&amp;"-"&amp;E97,IF($C$4="TE0725LP_REV01",RAW_m_TE0725LP_REV01!$AD:$AJ,IF($C$4="TE0725_REV01",RAW_m_TE0725_REV01!$AD:$AJ,IF($C$4="TE0725_REV02",RAW_m_TE0725_REV02!$AD:$AJ,IF($C$4="TE0725_REV03",RAW_m_TE0725_REV03!$AD:$AJ)))),7,0),"---")</f>
        <v>B34_L3_P</v>
      </c>
      <c r="H97" s="73">
        <f>IFERROR(VLOOKUP(G97,IF($C$4="TE0725LP_REV01",RAW_m_TE0725LP_REV01!$AJ:$AK,IF($C$4="TE0725_REV01",RAW_m_TE0725_REV01!$AJ:$AK,IF($C$4="TE0725_REV02",RAW_m_TE0725_REV02!$AJ:$AK,IF($C$4="TE0725_REV03",RAW_m_TE0725_REV03!$AJ:$AK)))),2,0),"---")</f>
        <v>2</v>
      </c>
      <c r="I97" s="73" t="str">
        <f>IFERROR(VLOOKUP(G97,IF($C$4="TE0725LP_REV01",RAW_m_TE0725LP_REV01!$AJ:$AL,IF($C$4="TE0725_REV01",RAW_m_TE0725_REV01!$AJ:$AL,IF($C$4="TE0725_REV02",RAW_m_TE0725_REV02!$AJ:$AL,IF($C$4="TE0725_REV03",RAW_m_TE0725_REV03!$AJ:$AL)))),3,0),"---")</f>
        <v>N2</v>
      </c>
      <c r="J97" s="74" t="str">
        <f>IFERROR(VLOOKUP(G97,IF($C$4="TE0725LP_REV01",RAW_m_TE0725LP_REV01!$AE:$AH,IF($C$4="TE0725_REV01",RAW_m_TE0725_REV01!$AE:$AH,IF($C$4="TE0725_REV02",RAW_m_TE0725_REV02!$AE:$AH,IF($C$4="TE0725_REV03",RAW_m_TE0725_REV03!$AE:$AH)))),4,0),"---")</f>
        <v>---</v>
      </c>
      <c r="K97" s="61">
        <f>IFERROR(VLOOKUP(D97&amp;"-"&amp;E97,IF($C$4="TE0725LP_REV01",RAW_m_TE0725LP_REV01!$AD:$AG,IF($C$4="TE0725_REV01",RAW_m_TE0725_REV01!$AD:$AG,IF($C$4="TE0725_REV02",RAW_m_TE0725_REV02!$AD:$AG,IF($C$4="TE0725_REV03",RAW_m_TE0725_REV03!$AD:$AG)))),4,0),"---")</f>
        <v>33.4589</v>
      </c>
    </row>
    <row r="98" spans="2:11" ht="15" customHeight="1" x14ac:dyDescent="0.35">
      <c r="B98" s="72">
        <v>93</v>
      </c>
      <c r="C98" s="73" t="str">
        <f>IFERROR(IF((COUNTIF(B2B!A94:K94,$C$4)&lt;0),"---",INDEX(B2B!A:K,MATCH('Module Pin Table'!B98,B2B!A:A,0),6)),"---")</f>
        <v>IO</v>
      </c>
      <c r="D98" s="73" t="str">
        <f>IFERROR(IF((COUNTIF(B2B!A94:K94,$C$4)&lt;0),"---",INDEX(B2B!A:K,MATCH('Module Pin Table'!B98,B2B!A:A,0),4)),"---")</f>
        <v>J2</v>
      </c>
      <c r="E98" s="73" t="str">
        <f>IFERROR(IF((COUNTIF(B2B!A94:K94,$C$4)&lt;0),"---",INDEX(B2B!A:K,MATCH('Module Pin Table'!B98,B2B!A:A,0),5)),"---")</f>
        <v>43</v>
      </c>
      <c r="F98" s="73" t="str">
        <f>IFERROR(IF(VLOOKUP($D98&amp;"-"&amp;$E98,IF($C$4="TE0725LP_REV01",RAW_m_TE0725LP_REV01!$AD:$AU,IF($C$4="TE0725_REV01",RAW_m_TE0725_REV01!$AD:$AU,IF($C$4="TE0725_REV02",RAW_m_TE0725_REV02!$AD:$AU,IF($C$4="TE0725_REV03",RAW_m_TE0725_REV03!$AD:$AU)))),6,0)="--","---",IF($C$4="TE0725LP_REV01",RAW_m_TE0725LP_REV01!$AE98&amp; " --&gt; " &amp;RAW_m_TE0725LP_REV01!$AU97&amp; " --&gt; ",IF($C$4="TE0725_REV01",RAW_m_TE0725_REV01!$AE98&amp; " --&gt; " &amp;RAW_m_TE0725_REV01!$AU97&amp; " --&gt; ",IF($C$4="TE0725_REV02",RAW_m_TE0725_REV02!$AE98&amp; " --&gt; " &amp;RAW_m_TE0725_REV02!$AU97&amp; " --&gt; ",IF($C$4="TE0725_REV03",RAW_m_TE0725_REV03!$AE98&amp; " --&gt; " &amp;RAW_m_TE0725_REV03!$AU97&amp; " --&gt; "))))),"---")</f>
        <v>---</v>
      </c>
      <c r="G98" s="73" t="str">
        <f>IFERROR(VLOOKUP(D98&amp;"-"&amp;E98,IF($C$4="TE0725LP_REV01",RAW_m_TE0725LP_REV01!$AD:$AJ,IF($C$4="TE0725_REV01",RAW_m_TE0725_REV01!$AD:$AJ,IF($C$4="TE0725_REV02",RAW_m_TE0725_REV02!$AD:$AJ,IF($C$4="TE0725_REV03",RAW_m_TE0725_REV03!$AD:$AJ)))),7,0),"---")</f>
        <v>B34_L1_N</v>
      </c>
      <c r="H98" s="73">
        <f>IFERROR(VLOOKUP(G98,IF($C$4="TE0725LP_REV01",RAW_m_TE0725LP_REV01!$AJ:$AK,IF($C$4="TE0725_REV01",RAW_m_TE0725_REV01!$AJ:$AK,IF($C$4="TE0725_REV02",RAW_m_TE0725_REV02!$AJ:$AK,IF($C$4="TE0725_REV03",RAW_m_TE0725_REV03!$AJ:$AK)))),2,0),"---")</f>
        <v>2</v>
      </c>
      <c r="I98" s="73" t="str">
        <f>IFERROR(VLOOKUP(G98,IF($C$4="TE0725LP_REV01",RAW_m_TE0725LP_REV01!$AJ:$AL,IF($C$4="TE0725_REV01",RAW_m_TE0725_REV01!$AJ:$AL,IF($C$4="TE0725_REV02",RAW_m_TE0725_REV02!$AJ:$AL,IF($C$4="TE0725_REV03",RAW_m_TE0725_REV03!$AJ:$AL)))),3,0),"---")</f>
        <v>M1</v>
      </c>
      <c r="J98" s="74" t="str">
        <f>IFERROR(VLOOKUP(G98,IF($C$4="TE0725LP_REV01",RAW_m_TE0725LP_REV01!$AE:$AH,IF($C$4="TE0725_REV01",RAW_m_TE0725_REV01!$AE:$AH,IF($C$4="TE0725_REV02",RAW_m_TE0725_REV02!$AE:$AH,IF($C$4="TE0725_REV03",RAW_m_TE0725_REV03!$AE:$AH)))),4,0),"---")</f>
        <v>---</v>
      </c>
      <c r="K98" s="61">
        <f>IFERROR(VLOOKUP(D98&amp;"-"&amp;E98,IF($C$4="TE0725LP_REV01",RAW_m_TE0725LP_REV01!$AD:$AG,IF($C$4="TE0725_REV01",RAW_m_TE0725_REV01!$AD:$AG,IF($C$4="TE0725_REV02",RAW_m_TE0725_REV02!$AD:$AG,IF($C$4="TE0725_REV03",RAW_m_TE0725_REV03!$AD:$AG)))),4,0),"---")</f>
        <v>36.734699999999997</v>
      </c>
    </row>
    <row r="99" spans="2:11" ht="15" customHeight="1" x14ac:dyDescent="0.35">
      <c r="B99" s="72">
        <v>94</v>
      </c>
      <c r="C99" s="73" t="str">
        <f>IFERROR(IF((COUNTIF(B2B!A95:K95,$C$4)&lt;0),"---",INDEX(B2B!A:K,MATCH('Module Pin Table'!B99,B2B!A:A,0),6)),"---")</f>
        <v>IO</v>
      </c>
      <c r="D99" s="73" t="str">
        <f>IFERROR(IF((COUNTIF(B2B!A95:K95,$C$4)&lt;0),"---",INDEX(B2B!A:K,MATCH('Module Pin Table'!B99,B2B!A:A,0),4)),"---")</f>
        <v>J2</v>
      </c>
      <c r="E99" s="73" t="str">
        <f>IFERROR(IF((COUNTIF(B2B!A95:K95,$C$4)&lt;0),"---",INDEX(B2B!A:K,MATCH('Module Pin Table'!B99,B2B!A:A,0),5)),"---")</f>
        <v>44</v>
      </c>
      <c r="F99" s="73" t="str">
        <f>IFERROR(IF(VLOOKUP($D99&amp;"-"&amp;$E99,IF($C$4="TE0725LP_REV01",RAW_m_TE0725LP_REV01!$AD:$AU,IF($C$4="TE0725_REV01",RAW_m_TE0725_REV01!$AD:$AU,IF($C$4="TE0725_REV02",RAW_m_TE0725_REV02!$AD:$AU,IF($C$4="TE0725_REV03",RAW_m_TE0725_REV03!$AD:$AU)))),6,0)="--","---",IF($C$4="TE0725LP_REV01",RAW_m_TE0725LP_REV01!$AE99&amp; " --&gt; " &amp;RAW_m_TE0725LP_REV01!$AU98&amp; " --&gt; ",IF($C$4="TE0725_REV01",RAW_m_TE0725_REV01!$AE99&amp; " --&gt; " &amp;RAW_m_TE0725_REV01!$AU98&amp; " --&gt; ",IF($C$4="TE0725_REV02",RAW_m_TE0725_REV02!$AE99&amp; " --&gt; " &amp;RAW_m_TE0725_REV02!$AU98&amp; " --&gt; ",IF($C$4="TE0725_REV03",RAW_m_TE0725_REV03!$AE99&amp; " --&gt; " &amp;RAW_m_TE0725_REV03!$AU98&amp; " --&gt; "))))),"---")</f>
        <v>---</v>
      </c>
      <c r="G99" s="73" t="str">
        <f>IFERROR(VLOOKUP(D99&amp;"-"&amp;E99,IF($C$4="TE0725LP_REV01",RAW_m_TE0725LP_REV01!$AD:$AJ,IF($C$4="TE0725_REV01",RAW_m_TE0725_REV01!$AD:$AJ,IF($C$4="TE0725_REV02",RAW_m_TE0725_REV02!$AD:$AJ,IF($C$4="TE0725_REV03",RAW_m_TE0725_REV03!$AD:$AJ)))),7,0),"---")</f>
        <v>B34_L1_P</v>
      </c>
      <c r="H99" s="73">
        <f>IFERROR(VLOOKUP(G99,IF($C$4="TE0725LP_REV01",RAW_m_TE0725LP_REV01!$AJ:$AK,IF($C$4="TE0725_REV01",RAW_m_TE0725_REV01!$AJ:$AK,IF($C$4="TE0725_REV02",RAW_m_TE0725_REV02!$AJ:$AK,IF($C$4="TE0725_REV03",RAW_m_TE0725_REV03!$AJ:$AK)))),2,0),"---")</f>
        <v>2</v>
      </c>
      <c r="I99" s="73" t="str">
        <f>IFERROR(VLOOKUP(G99,IF($C$4="TE0725LP_REV01",RAW_m_TE0725LP_REV01!$AJ:$AL,IF($C$4="TE0725_REV01",RAW_m_TE0725_REV01!$AJ:$AL,IF($C$4="TE0725_REV02",RAW_m_TE0725_REV02!$AJ:$AL,IF($C$4="TE0725_REV03",RAW_m_TE0725_REV03!$AJ:$AL)))),3,0),"---")</f>
        <v>L1</v>
      </c>
      <c r="J99" s="74" t="str">
        <f>IFERROR(VLOOKUP(G99,IF($C$4="TE0725LP_REV01",RAW_m_TE0725LP_REV01!$AE:$AH,IF($C$4="TE0725_REV01",RAW_m_TE0725_REV01!$AE:$AH,IF($C$4="TE0725_REV02",RAW_m_TE0725_REV02!$AE:$AH,IF($C$4="TE0725_REV03",RAW_m_TE0725_REV03!$AE:$AH)))),4,0),"---")</f>
        <v>---</v>
      </c>
      <c r="K99" s="61">
        <f>IFERROR(VLOOKUP(D99&amp;"-"&amp;E99,IF($C$4="TE0725LP_REV01",RAW_m_TE0725LP_REV01!$AD:$AG,IF($C$4="TE0725_REV01",RAW_m_TE0725_REV01!$AD:$AG,IF($C$4="TE0725_REV02",RAW_m_TE0725_REV02!$AD:$AG,IF($C$4="TE0725_REV03",RAW_m_TE0725_REV03!$AD:$AG)))),4,0),"---")</f>
        <v>35.485700000000001</v>
      </c>
    </row>
    <row r="100" spans="2:11" ht="15" customHeight="1" x14ac:dyDescent="0.35">
      <c r="B100" s="72">
        <v>95</v>
      </c>
      <c r="C100" s="73" t="str">
        <f>IFERROR(IF((COUNTIF(B2B!A96:K96,$C$4)&lt;0),"---",INDEX(B2B!A:K,MATCH('Module Pin Table'!B100,B2B!A:A,0),6)),"---")</f>
        <v>VCC</v>
      </c>
      <c r="D100" s="73" t="str">
        <f>IFERROR(IF((COUNTIF(B2B!A96:K96,$C$4)&lt;0),"---",INDEX(B2B!A:K,MATCH('Module Pin Table'!B100,B2B!A:A,0),4)),"---")</f>
        <v>J2</v>
      </c>
      <c r="E100" s="73" t="str">
        <f>IFERROR(IF((COUNTIF(B2B!A96:K96,$C$4)&lt;0),"---",INDEX(B2B!A:K,MATCH('Module Pin Table'!B100,B2B!A:A,0),5)),"---")</f>
        <v>45</v>
      </c>
      <c r="F100" s="73" t="str">
        <f>IFERROR(IF(VLOOKUP($D100&amp;"-"&amp;$E100,IF($C$4="TE0725LP_REV01",RAW_m_TE0725LP_REV01!$AD:$AU,IF($C$4="TE0725_REV01",RAW_m_TE0725_REV01!$AD:$AU,IF($C$4="TE0725_REV02",RAW_m_TE0725_REV02!$AD:$AU,IF($C$4="TE0725_REV03",RAW_m_TE0725_REV03!$AD:$AU)))),6,0)="--","---",IF($C$4="TE0725LP_REV01",RAW_m_TE0725LP_REV01!$AE100&amp; " --&gt; " &amp;RAW_m_TE0725LP_REV01!$AU99&amp; " --&gt; ",IF($C$4="TE0725_REV01",RAW_m_TE0725_REV01!$AE100&amp; " --&gt; " &amp;RAW_m_TE0725_REV01!$AU99&amp; " --&gt; ",IF($C$4="TE0725_REV02",RAW_m_TE0725_REV02!$AE100&amp; " --&gt; " &amp;RAW_m_TE0725_REV02!$AU99&amp; " --&gt; ",IF($C$4="TE0725_REV03",RAW_m_TE0725_REV03!$AE100&amp; " --&gt; " &amp;RAW_m_TE0725_REV03!$AU99&amp; " --&gt; "))))),"---")</f>
        <v>---</v>
      </c>
      <c r="G100" s="73" t="str">
        <f>IFERROR(VLOOKUP(D100&amp;"-"&amp;E100,IF($C$4="TE0725LP_REV01",RAW_m_TE0725LP_REV01!$AD:$AJ,IF($C$4="TE0725_REV01",RAW_m_TE0725_REV01!$AD:$AJ,IF($C$4="TE0725_REV02",RAW_m_TE0725_REV02!$AD:$AJ,IF($C$4="TE0725_REV03",RAW_m_TE0725_REV03!$AD:$AJ)))),7,0),"---")</f>
        <v>VCCIO34</v>
      </c>
      <c r="H100" s="73">
        <f>IFERROR(VLOOKUP(G100,IF($C$4="TE0725LP_REV01",RAW_m_TE0725LP_REV01!$AJ:$AK,IF($C$4="TE0725_REV01",RAW_m_TE0725_REV01!$AJ:$AK,IF($C$4="TE0725_REV02",RAW_m_TE0725_REV02!$AJ:$AK,IF($C$4="TE0725_REV03",RAW_m_TE0725_REV03!$AJ:$AK)))),2,0),"---")</f>
        <v>16</v>
      </c>
      <c r="I100" s="73" t="str">
        <f>IFERROR(VLOOKUP(G100,IF($C$4="TE0725LP_REV01",RAW_m_TE0725LP_REV01!$AJ:$AL,IF($C$4="TE0725_REV01",RAW_m_TE0725_REV01!$AJ:$AL,IF($C$4="TE0725_REV02",RAW_m_TE0725_REV02!$AJ:$AL,IF($C$4="TE0725_REV03",RAW_m_TE0725_REV03!$AJ:$AL)))),3,0),"---")</f>
        <v>---</v>
      </c>
      <c r="J100" s="74" t="str">
        <f>IFERROR(VLOOKUP(G100,IF($C$4="TE0725LP_REV01",RAW_m_TE0725LP_REV01!$AE:$AH,IF($C$4="TE0725_REV01",RAW_m_TE0725_REV01!$AE:$AH,IF($C$4="TE0725_REV02",RAW_m_TE0725_REV02!$AE:$AH,IF($C$4="TE0725_REV03",RAW_m_TE0725_REV03!$AE:$AH)))),4,0),"---")</f>
        <v>---</v>
      </c>
      <c r="K100" s="61" t="str">
        <f>IFERROR(VLOOKUP(D100&amp;"-"&amp;E100,IF($C$4="TE0725LP_REV01",RAW_m_TE0725LP_REV01!$AD:$AG,IF($C$4="TE0725_REV01",RAW_m_TE0725_REV01!$AD:$AG,IF($C$4="TE0725_REV02",RAW_m_TE0725_REV02!$AD:$AG,IF($C$4="TE0725_REV03",RAW_m_TE0725_REV03!$AD:$AG)))),4,0),"---")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1" spans="2:11" ht="15" customHeight="1" x14ac:dyDescent="0.35">
      <c r="B101" s="72">
        <v>96</v>
      </c>
      <c r="C101" s="73" t="str">
        <f>IFERROR(IF((COUNTIF(B2B!A97:K97,$C$4)&lt;0),"---",INDEX(B2B!A:K,MATCH('Module Pin Table'!B101,B2B!A:A,0),6)),"---")</f>
        <v>VCC</v>
      </c>
      <c r="D101" s="73" t="str">
        <f>IFERROR(IF((COUNTIF(B2B!A97:K97,$C$4)&lt;0),"---",INDEX(B2B!A:K,MATCH('Module Pin Table'!B101,B2B!A:A,0),4)),"---")</f>
        <v>J2</v>
      </c>
      <c r="E101" s="73" t="str">
        <f>IFERROR(IF((COUNTIF(B2B!A97:K97,$C$4)&lt;0),"---",INDEX(B2B!A:K,MATCH('Module Pin Table'!B101,B2B!A:A,0),5)),"---")</f>
        <v>46</v>
      </c>
      <c r="F101" s="73" t="str">
        <f>IFERROR(IF(VLOOKUP($D101&amp;"-"&amp;$E101,IF($C$4="TE0725LP_REV01",RAW_m_TE0725LP_REV01!$AD:$AU,IF($C$4="TE0725_REV01",RAW_m_TE0725_REV01!$AD:$AU,IF($C$4="TE0725_REV02",RAW_m_TE0725_REV02!$AD:$AU,IF($C$4="TE0725_REV03",RAW_m_TE0725_REV03!$AD:$AU)))),6,0)="--","---",IF($C$4="TE0725LP_REV01",RAW_m_TE0725LP_REV01!$AE101&amp; " --&gt; " &amp;RAW_m_TE0725LP_REV01!$AU100&amp; " --&gt; ",IF($C$4="TE0725_REV01",RAW_m_TE0725_REV01!$AE101&amp; " --&gt; " &amp;RAW_m_TE0725_REV01!$AU100&amp; " --&gt; ",IF($C$4="TE0725_REV02",RAW_m_TE0725_REV02!$AE101&amp; " --&gt; " &amp;RAW_m_TE0725_REV02!$AU100&amp; " --&gt; ",IF($C$4="TE0725_REV03",RAW_m_TE0725_REV03!$AE101&amp; " --&gt; " &amp;RAW_m_TE0725_REV03!$AU100&amp; " --&gt; "))))),"---")</f>
        <v>---</v>
      </c>
      <c r="G101" s="73" t="str">
        <f>IFERROR(VLOOKUP(D101&amp;"-"&amp;E101,IF($C$4="TE0725LP_REV01",RAW_m_TE0725LP_REV01!$AD:$AJ,IF($C$4="TE0725_REV01",RAW_m_TE0725_REV01!$AD:$AJ,IF($C$4="TE0725_REV02",RAW_m_TE0725_REV02!$AD:$AJ,IF($C$4="TE0725_REV03",RAW_m_TE0725_REV03!$AD:$AJ)))),7,0),"---")</f>
        <v>3.3V</v>
      </c>
      <c r="H101" s="73">
        <f>IFERROR(VLOOKUP(G101,IF($C$4="TE0725LP_REV01",RAW_m_TE0725LP_REV01!$AJ:$AK,IF($C$4="TE0725_REV01",RAW_m_TE0725_REV01!$AJ:$AK,IF($C$4="TE0725_REV02",RAW_m_TE0725_REV02!$AJ:$AK,IF($C$4="TE0725_REV03",RAW_m_TE0725_REV03!$AJ:$AK)))),2,0),"---")</f>
        <v>57</v>
      </c>
      <c r="I101" s="73" t="str">
        <f>IFERROR(VLOOKUP(G101,IF($C$4="TE0725LP_REV01",RAW_m_TE0725LP_REV01!$AJ:$AL,IF($C$4="TE0725_REV01",RAW_m_TE0725_REV01!$AJ:$AL,IF($C$4="TE0725_REV02",RAW_m_TE0725_REV02!$AJ:$AL,IF($C$4="TE0725_REV03",RAW_m_TE0725_REV03!$AJ:$AL)))),3,0),"---")</f>
        <v>---</v>
      </c>
      <c r="J101" s="74" t="str">
        <f>IFERROR(VLOOKUP(G101,IF($C$4="TE0725LP_REV01",RAW_m_TE0725LP_REV01!$AE:$AH,IF($C$4="TE0725_REV01",RAW_m_TE0725_REV01!$AE:$AH,IF($C$4="TE0725_REV02",RAW_m_TE0725_REV02!$AE:$AH,IF($C$4="TE0725_REV03",RAW_m_TE0725_REV03!$AE:$AH)))),4,0),"---")</f>
        <v>---</v>
      </c>
      <c r="K101" s="61" t="str">
        <f>IFERROR(VLOOKUP(D101&amp;"-"&amp;E101,IF($C$4="TE0725LP_REV01",RAW_m_TE0725LP_REV01!$AD:$AG,IF($C$4="TE0725_REV01",RAW_m_TE0725_REV01!$AD:$AG,IF($C$4="TE0725_REV02",RAW_m_TE0725_REV02!$AD:$AG,IF($C$4="TE0725_REV03",RAW_m_TE0725_REV03!$AD:$AG)))),4,0),"---")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2" spans="2:11" ht="15" customHeight="1" x14ac:dyDescent="0.35">
      <c r="B102" s="72">
        <v>97</v>
      </c>
      <c r="C102" s="73" t="str">
        <f>IFERROR(IF((COUNTIF(B2B!A98:K98,$C$4)&lt;0),"---",INDEX(B2B!A:K,MATCH('Module Pin Table'!B102,B2B!A:A,0),6)),"---")</f>
        <v>IO</v>
      </c>
      <c r="D102" s="73" t="str">
        <f>IFERROR(IF((COUNTIF(B2B!A98:K98,$C$4)&lt;0),"---",INDEX(B2B!A:K,MATCH('Module Pin Table'!B102,B2B!A:A,0),4)),"---")</f>
        <v>J2</v>
      </c>
      <c r="E102" s="73" t="str">
        <f>IFERROR(IF((COUNTIF(B2B!A98:K98,$C$4)&lt;0),"---",INDEX(B2B!A:K,MATCH('Module Pin Table'!B102,B2B!A:A,0),5)),"---")</f>
        <v>47</v>
      </c>
      <c r="F102" s="73" t="str">
        <f>IFERROR(IF(VLOOKUP($D102&amp;"-"&amp;$E102,IF($C$4="TE0725LP_REV01",RAW_m_TE0725LP_REV01!$AD:$AU,IF($C$4="TE0725_REV01",RAW_m_TE0725_REV01!$AD:$AU,IF($C$4="TE0725_REV02",RAW_m_TE0725_REV02!$AD:$AU,IF($C$4="TE0725_REV03",RAW_m_TE0725_REV03!$AD:$AU)))),6,0)="--","---",IF($C$4="TE0725LP_REV01",RAW_m_TE0725LP_REV01!$AE102&amp; " --&gt; " &amp;RAW_m_TE0725LP_REV01!$AU101&amp; " --&gt; ",IF($C$4="TE0725_REV01",RAW_m_TE0725_REV01!$AE102&amp; " --&gt; " &amp;RAW_m_TE0725_REV01!$AU101&amp; " --&gt; ",IF($C$4="TE0725_REV02",RAW_m_TE0725_REV02!$AE102&amp; " --&gt; " &amp;RAW_m_TE0725_REV02!$AU101&amp; " --&gt; ",IF($C$4="TE0725_REV03",RAW_m_TE0725_REV03!$AE102&amp; " --&gt; " &amp;RAW_m_TE0725_REV03!$AU101&amp; " --&gt; "))))),"---")</f>
        <v>---</v>
      </c>
      <c r="G102" s="73" t="str">
        <f>IFERROR(VLOOKUP(D102&amp;"-"&amp;E102,IF($C$4="TE0725LP_REV01",RAW_m_TE0725LP_REV01!$AD:$AJ,IF($C$4="TE0725_REV01",RAW_m_TE0725_REV01!$AD:$AJ,IF($C$4="TE0725_REV02",RAW_m_TE0725_REV02!$AD:$AJ,IF($C$4="TE0725_REV03",RAW_m_TE0725_REV03!$AD:$AJ)))),7,0),"---")</f>
        <v>B34_L4_P</v>
      </c>
      <c r="H102" s="73">
        <f>IFERROR(VLOOKUP(G102,IF($C$4="TE0725LP_REV01",RAW_m_TE0725LP_REV01!$AJ:$AK,IF($C$4="TE0725_REV01",RAW_m_TE0725_REV01!$AJ:$AK,IF($C$4="TE0725_REV02",RAW_m_TE0725_REV02!$AJ:$AK,IF($C$4="TE0725_REV03",RAW_m_TE0725_REV03!$AJ:$AK)))),2,0),"---")</f>
        <v>2</v>
      </c>
      <c r="I102" s="73" t="str">
        <f>IFERROR(VLOOKUP(G102,IF($C$4="TE0725LP_REV01",RAW_m_TE0725LP_REV01!$AJ:$AL,IF($C$4="TE0725_REV01",RAW_m_TE0725_REV01!$AJ:$AL,IF($C$4="TE0725_REV02",RAW_m_TE0725_REV02!$AJ:$AL,IF($C$4="TE0725_REV03",RAW_m_TE0725_REV03!$AJ:$AL)))),3,0),"---")</f>
        <v>M3</v>
      </c>
      <c r="J102" s="74" t="str">
        <f>IFERROR(VLOOKUP(G102,IF($C$4="TE0725LP_REV01",RAW_m_TE0725LP_REV01!$AE:$AH,IF($C$4="TE0725_REV01",RAW_m_TE0725_REV01!$AE:$AH,IF($C$4="TE0725_REV02",RAW_m_TE0725_REV02!$AE:$AH,IF($C$4="TE0725_REV03",RAW_m_TE0725_REV03!$AE:$AH)))),4,0),"---")</f>
        <v>---</v>
      </c>
      <c r="K102" s="61">
        <f>IFERROR(VLOOKUP(D102&amp;"-"&amp;E102,IF($C$4="TE0725LP_REV01",RAW_m_TE0725LP_REV01!$AD:$AG,IF($C$4="TE0725_REV01",RAW_m_TE0725_REV01!$AD:$AG,IF($C$4="TE0725_REV02",RAW_m_TE0725_REV02!$AD:$AG,IF($C$4="TE0725_REV03",RAW_m_TE0725_REV03!$AD:$AG)))),4,0),"---")</f>
        <v>45.828899999999997</v>
      </c>
    </row>
    <row r="103" spans="2:11" ht="15" customHeight="1" x14ac:dyDescent="0.35">
      <c r="B103" s="72">
        <v>98</v>
      </c>
      <c r="C103" s="73" t="str">
        <f>IFERROR(IF((COUNTIF(B2B!A99:K99,$C$4)&lt;0),"---",INDEX(B2B!A:K,MATCH('Module Pin Table'!B103,B2B!A:A,0),6)),"---")</f>
        <v>IO</v>
      </c>
      <c r="D103" s="73" t="str">
        <f>IFERROR(IF((COUNTIF(B2B!A99:K99,$C$4)&lt;0),"---",INDEX(B2B!A:K,MATCH('Module Pin Table'!B103,B2B!A:A,0),4)),"---")</f>
        <v>J2</v>
      </c>
      <c r="E103" s="73" t="str">
        <f>IFERROR(IF((COUNTIF(B2B!A99:K99,$C$4)&lt;0),"---",INDEX(B2B!A:K,MATCH('Module Pin Table'!B103,B2B!A:A,0),5)),"---")</f>
        <v>48</v>
      </c>
      <c r="F103" s="73" t="str">
        <f>IFERROR(IF(VLOOKUP($D103&amp;"-"&amp;$E103,IF($C$4="TE0725LP_REV01",RAW_m_TE0725LP_REV01!$AD:$AU,IF($C$4="TE0725_REV01",RAW_m_TE0725_REV01!$AD:$AU,IF($C$4="TE0725_REV02",RAW_m_TE0725_REV02!$AD:$AU,IF($C$4="TE0725_REV03",RAW_m_TE0725_REV03!$AD:$AU)))),6,0)="--","---",IF($C$4="TE0725LP_REV01",RAW_m_TE0725LP_REV01!$AE103&amp; " --&gt; " &amp;RAW_m_TE0725LP_REV01!$AU102&amp; " --&gt; ",IF($C$4="TE0725_REV01",RAW_m_TE0725_REV01!$AE103&amp; " --&gt; " &amp;RAW_m_TE0725_REV01!$AU102&amp; " --&gt; ",IF($C$4="TE0725_REV02",RAW_m_TE0725_REV02!$AE103&amp; " --&gt; " &amp;RAW_m_TE0725_REV02!$AU102&amp; " --&gt; ",IF($C$4="TE0725_REV03",RAW_m_TE0725_REV03!$AE103&amp; " --&gt; " &amp;RAW_m_TE0725_REV03!$AU102&amp; " --&gt; "))))),"---")</f>
        <v>---</v>
      </c>
      <c r="G103" s="73" t="str">
        <f>IFERROR(VLOOKUP(D103&amp;"-"&amp;E103,IF($C$4="TE0725LP_REV01",RAW_m_TE0725LP_REV01!$AD:$AJ,IF($C$4="TE0725_REV01",RAW_m_TE0725_REV01!$AD:$AJ,IF($C$4="TE0725_REV02",RAW_m_TE0725_REV02!$AD:$AJ,IF($C$4="TE0725_REV03",RAW_m_TE0725_REV03!$AD:$AJ)))),7,0),"---")</f>
        <v>B34_L4_N</v>
      </c>
      <c r="H103" s="73">
        <f>IFERROR(VLOOKUP(G103,IF($C$4="TE0725LP_REV01",RAW_m_TE0725LP_REV01!$AJ:$AK,IF($C$4="TE0725_REV01",RAW_m_TE0725_REV01!$AJ:$AK,IF($C$4="TE0725_REV02",RAW_m_TE0725_REV02!$AJ:$AK,IF($C$4="TE0725_REV03",RAW_m_TE0725_REV03!$AJ:$AK)))),2,0),"---")</f>
        <v>2</v>
      </c>
      <c r="I103" s="73" t="str">
        <f>IFERROR(VLOOKUP(G103,IF($C$4="TE0725LP_REV01",RAW_m_TE0725LP_REV01!$AJ:$AL,IF($C$4="TE0725_REV01",RAW_m_TE0725_REV01!$AJ:$AL,IF($C$4="TE0725_REV02",RAW_m_TE0725_REV02!$AJ:$AL,IF($C$4="TE0725_REV03",RAW_m_TE0725_REV03!$AJ:$AL)))),3,0),"---")</f>
        <v>M2</v>
      </c>
      <c r="J103" s="74" t="str">
        <f>IFERROR(VLOOKUP(G103,IF($C$4="TE0725LP_REV01",RAW_m_TE0725LP_REV01!$AE:$AH,IF($C$4="TE0725_REV01",RAW_m_TE0725_REV01!$AE:$AH,IF($C$4="TE0725_REV02",RAW_m_TE0725_REV02!$AE:$AH,IF($C$4="TE0725_REV03",RAW_m_TE0725_REV03!$AE:$AH)))),4,0),"---")</f>
        <v>---</v>
      </c>
      <c r="K103" s="61">
        <f>IFERROR(VLOOKUP(D103&amp;"-"&amp;E103,IF($C$4="TE0725LP_REV01",RAW_m_TE0725LP_REV01!$AD:$AG,IF($C$4="TE0725_REV01",RAW_m_TE0725_REV01!$AD:$AG,IF($C$4="TE0725_REV02",RAW_m_TE0725_REV02!$AD:$AG,IF($C$4="TE0725_REV03",RAW_m_TE0725_REV03!$AD:$AG)))),4,0),"---")</f>
        <v>45.261000000000003</v>
      </c>
    </row>
    <row r="104" spans="2:11" ht="15" customHeight="1" x14ac:dyDescent="0.35">
      <c r="B104" s="72">
        <v>99</v>
      </c>
      <c r="C104" s="73" t="str">
        <f>IFERROR(IF((COUNTIF(B2B!A100:K100,$C$4)&lt;0),"---",INDEX(B2B!A:K,MATCH('Module Pin Table'!B104,B2B!A:A,0),6)),"---")</f>
        <v>GND</v>
      </c>
      <c r="D104" s="73" t="str">
        <f>IFERROR(IF((COUNTIF(B2B!A100:K100,$C$4)&lt;0),"---",INDEX(B2B!A:K,MATCH('Module Pin Table'!B104,B2B!A:A,0),4)),"---")</f>
        <v>J2</v>
      </c>
      <c r="E104" s="73" t="str">
        <f>IFERROR(IF((COUNTIF(B2B!A100:K100,$C$4)&lt;0),"---",INDEX(B2B!A:K,MATCH('Module Pin Table'!B104,B2B!A:A,0),5)),"---")</f>
        <v>49</v>
      </c>
      <c r="F104" s="73" t="str">
        <f>IFERROR(IF(VLOOKUP($D104&amp;"-"&amp;$E104,IF($C$4="TE0725LP_REV01",RAW_m_TE0725LP_REV01!$AD:$AU,IF($C$4="TE0725_REV01",RAW_m_TE0725_REV01!$AD:$AU,IF($C$4="TE0725_REV02",RAW_m_TE0725_REV02!$AD:$AU,IF($C$4="TE0725_REV03",RAW_m_TE0725_REV03!$AD:$AU)))),6,0)="--","---",IF($C$4="TE0725LP_REV01",RAW_m_TE0725LP_REV01!$AE104&amp; " --&gt; " &amp;RAW_m_TE0725LP_REV01!$AU103&amp; " --&gt; ",IF($C$4="TE0725_REV01",RAW_m_TE0725_REV01!$AE104&amp; " --&gt; " &amp;RAW_m_TE0725_REV01!$AU103&amp; " --&gt; ",IF($C$4="TE0725_REV02",RAW_m_TE0725_REV02!$AE104&amp; " --&gt; " &amp;RAW_m_TE0725_REV02!$AU103&amp; " --&gt; ",IF($C$4="TE0725_REV03",RAW_m_TE0725_REV03!$AE104&amp; " --&gt; " &amp;RAW_m_TE0725_REV03!$AU103&amp; " --&gt; "))))),"---")</f>
        <v>---</v>
      </c>
      <c r="G104" s="73" t="str">
        <f>IFERROR(VLOOKUP(D104&amp;"-"&amp;E104,IF($C$4="TE0725LP_REV01",RAW_m_TE0725LP_REV01!$AD:$AJ,IF($C$4="TE0725_REV01",RAW_m_TE0725_REV01!$AD:$AJ,IF($C$4="TE0725_REV02",RAW_m_TE0725_REV02!$AD:$AJ,IF($C$4="TE0725_REV03",RAW_m_TE0725_REV03!$AD:$AJ)))),7,0),"---")</f>
        <v>GND</v>
      </c>
      <c r="H104" s="73">
        <f>IFERROR(VLOOKUP(G104,IF($C$4="TE0725LP_REV01",RAW_m_TE0725LP_REV01!$AJ:$AK,IF($C$4="TE0725_REV01",RAW_m_TE0725_REV01!$AJ:$AK,IF($C$4="TE0725_REV02",RAW_m_TE0725_REV02!$AJ:$AK,IF($C$4="TE0725_REV03",RAW_m_TE0725_REV03!$AJ:$AK)))),2,0),"---")</f>
        <v>188</v>
      </c>
      <c r="I104" s="73" t="str">
        <f>IFERROR(VLOOKUP(G104,IF($C$4="TE0725LP_REV01",RAW_m_TE0725LP_REV01!$AJ:$AL,IF($C$4="TE0725_REV01",RAW_m_TE0725_REV01!$AJ:$AL,IF($C$4="TE0725_REV02",RAW_m_TE0725_REV02!$AJ:$AL,IF($C$4="TE0725_REV03",RAW_m_TE0725_REV03!$AJ:$AL)))),3,0),"---")</f>
        <v>---</v>
      </c>
      <c r="J104" s="74" t="str">
        <f>IFERROR(VLOOKUP(G104,IF($C$4="TE0725LP_REV01",RAW_m_TE0725LP_REV01!$AE:$AH,IF($C$4="TE0725_REV01",RAW_m_TE0725_REV01!$AE:$AH,IF($C$4="TE0725_REV02",RAW_m_TE0725_REV02!$AE:$AH,IF($C$4="TE0725_REV03",RAW_m_TE0725_REV03!$AE:$AH)))),4,0),"---")</f>
        <v>---</v>
      </c>
      <c r="K104" s="61" t="str">
        <f>IFERROR(VLOOKUP(D104&amp;"-"&amp;E104,IF($C$4="TE0725LP_REV01",RAW_m_TE0725LP_REV01!$AD:$AG,IF($C$4="TE0725_REV01",RAW_m_TE0725_REV01!$AD:$AG,IF($C$4="TE0725_REV02",RAW_m_TE0725_REV02!$AD:$AG,IF($C$4="TE0725_REV03",RAW_m_TE0725_REV03!$AD:$AG)))),4,0),"---")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5" spans="2:11" ht="15" customHeight="1" x14ac:dyDescent="0.35">
      <c r="B105" s="72">
        <v>100</v>
      </c>
      <c r="C105" s="73" t="str">
        <f>IFERROR(IF((COUNTIF(B2B!A101:K101,$C$4)&lt;0),"---",INDEX(B2B!A:K,MATCH('Module Pin Table'!B105,B2B!A:A,0),6)),"---")</f>
        <v>GND</v>
      </c>
      <c r="D105" s="73" t="str">
        <f>IFERROR(IF((COUNTIF(B2B!A101:K101,$C$4)&lt;0),"---",INDEX(B2B!A:K,MATCH('Module Pin Table'!B105,B2B!A:A,0),4)),"---")</f>
        <v>J2</v>
      </c>
      <c r="E105" s="73" t="str">
        <f>IFERROR(IF((COUNTIF(B2B!A101:K101,$C$4)&lt;0),"---",INDEX(B2B!A:K,MATCH('Module Pin Table'!B105,B2B!A:A,0),5)),"---")</f>
        <v>50</v>
      </c>
      <c r="F105" s="73" t="str">
        <f>IFERROR(IF(VLOOKUP($D105&amp;"-"&amp;$E105,IF($C$4="TE0725LP_REV01",RAW_m_TE0725LP_REV01!$AD:$AU,IF($C$4="TE0725_REV01",RAW_m_TE0725_REV01!$AD:$AU,IF($C$4="TE0725_REV02",RAW_m_TE0725_REV02!$AD:$AU,IF($C$4="TE0725_REV03",RAW_m_TE0725_REV03!$AD:$AU)))),6,0)="--","---",IF($C$4="TE0725LP_REV01",RAW_m_TE0725LP_REV01!$AE105&amp; " --&gt; " &amp;RAW_m_TE0725LP_REV01!$AU104&amp; " --&gt; ",IF($C$4="TE0725_REV01",RAW_m_TE0725_REV01!$AE105&amp; " --&gt; " &amp;RAW_m_TE0725_REV01!$AU104&amp; " --&gt; ",IF($C$4="TE0725_REV02",RAW_m_TE0725_REV02!$AE105&amp; " --&gt; " &amp;RAW_m_TE0725_REV02!$AU104&amp; " --&gt; ",IF($C$4="TE0725_REV03",RAW_m_TE0725_REV03!$AE105&amp; " --&gt; " &amp;RAW_m_TE0725_REV03!$AU104&amp; " --&gt; "))))),"---")</f>
        <v>---</v>
      </c>
      <c r="G105" s="73" t="str">
        <f>IFERROR(VLOOKUP(D105&amp;"-"&amp;E105,IF($C$4="TE0725LP_REV01",RAW_m_TE0725LP_REV01!$AD:$AJ,IF($C$4="TE0725_REV01",RAW_m_TE0725_REV01!$AD:$AJ,IF($C$4="TE0725_REV02",RAW_m_TE0725_REV02!$AD:$AJ,IF($C$4="TE0725_REV03",RAW_m_TE0725_REV03!$AD:$AJ)))),7,0),"---")</f>
        <v>GND</v>
      </c>
      <c r="H105" s="73">
        <f>IFERROR(VLOOKUP(G105,IF($C$4="TE0725LP_REV01",RAW_m_TE0725LP_REV01!$AJ:$AK,IF($C$4="TE0725_REV01",RAW_m_TE0725_REV01!$AJ:$AK,IF($C$4="TE0725_REV02",RAW_m_TE0725_REV02!$AJ:$AK,IF($C$4="TE0725_REV03",RAW_m_TE0725_REV03!$AJ:$AK)))),2,0),"---")</f>
        <v>188</v>
      </c>
      <c r="I105" s="73" t="str">
        <f>IFERROR(VLOOKUP(G105,IF($C$4="TE0725LP_REV01",RAW_m_TE0725LP_REV01!$AJ:$AL,IF($C$4="TE0725_REV01",RAW_m_TE0725_REV01!$AJ:$AL,IF($C$4="TE0725_REV02",RAW_m_TE0725_REV02!$AJ:$AL,IF($C$4="TE0725_REV03",RAW_m_TE0725_REV03!$AJ:$AL)))),3,0),"---")</f>
        <v>---</v>
      </c>
      <c r="J105" s="74" t="str">
        <f>IFERROR(VLOOKUP(G105,IF($C$4="TE0725LP_REV01",RAW_m_TE0725LP_REV01!$AE:$AH,IF($C$4="TE0725_REV01",RAW_m_TE0725_REV01!$AE:$AH,IF($C$4="TE0725_REV02",RAW_m_TE0725_REV02!$AE:$AH,IF($C$4="TE0725_REV03",RAW_m_TE0725_REV03!$AE:$AH)))),4,0),"---")</f>
        <v>---</v>
      </c>
      <c r="K105" s="61" t="str">
        <f>IFERROR(VLOOKUP(D105&amp;"-"&amp;E105,IF($C$4="TE0725LP_REV01",RAW_m_TE0725LP_REV01!$AD:$AG,IF($C$4="TE0725_REV01",RAW_m_TE0725_REV01!$AD:$AG,IF($C$4="TE0725_REV02",RAW_m_TE0725_REV02!$AD:$AG,IF($C$4="TE0725_REV03",RAW_m_TE0725_REV03!$AD:$AG)))),4,0),"---")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6" spans="2:11" ht="15" customHeight="1" x14ac:dyDescent="0.35">
      <c r="B106" s="72">
        <v>101</v>
      </c>
      <c r="C106" s="73" t="str">
        <f>IFERROR(IF((COUNTIF(B2B!A102:K102,$C$4)&lt;0),"---",INDEX(B2B!A:K,MATCH('Module Pin Table'!B106,B2B!A:A,0),6)),"---")</f>
        <v>GND</v>
      </c>
      <c r="D106" s="73" t="str">
        <f>IFERROR(IF((COUNTIF(B2B!A102:K102,$C$4)&lt;0),"---",INDEX(B2B!A:K,MATCH('Module Pin Table'!B106,B2B!A:A,0),4)),"---")</f>
        <v>JB1</v>
      </c>
      <c r="E106" s="73" t="str">
        <f>IFERROR(IF((COUNTIF(B2B!A102:K102,$C$4)&lt;0),"---",INDEX(B2B!A:K,MATCH('Module Pin Table'!B106,B2B!A:A,0),5)),"---")</f>
        <v>1</v>
      </c>
      <c r="F106" s="73" t="str">
        <f>IFERROR(IF(VLOOKUP($D106&amp;"-"&amp;$E106,IF($C$4="TE0725LP_REV01",RAW_m_TE0725LP_REV01!$AD:$AU,IF($C$4="TE0725_REV01",RAW_m_TE0725_REV01!$AD:$AU,IF($C$4="TE0725_REV02",RAW_m_TE0725_REV02!$AD:$AU,IF($C$4="TE0725_REV03",RAW_m_TE0725_REV03!$AD:$AU)))),6,0)="--","---",IF($C$4="TE0725LP_REV01",RAW_m_TE0725LP_REV01!$AE106&amp; " --&gt; " &amp;RAW_m_TE0725LP_REV01!$AU105&amp; " --&gt; ",IF($C$4="TE0725_REV01",RAW_m_TE0725_REV01!$AE106&amp; " --&gt; " &amp;RAW_m_TE0725_REV01!$AU105&amp; " --&gt; ",IF($C$4="TE0725_REV02",RAW_m_TE0725_REV02!$AE106&amp; " --&gt; " &amp;RAW_m_TE0725_REV02!$AU105&amp; " --&gt; ",IF($C$4="TE0725_REV03",RAW_m_TE0725_REV03!$AE106&amp; " --&gt; " &amp;RAW_m_TE0725_REV03!$AU105&amp; " --&gt; "))))),"---")</f>
        <v>---</v>
      </c>
      <c r="G106" s="73" t="str">
        <f>IFERROR(VLOOKUP(D106&amp;"-"&amp;E106,IF($C$4="TE0725LP_REV01",RAW_m_TE0725LP_REV01!$AD:$AJ,IF($C$4="TE0725_REV01",RAW_m_TE0725_REV01!$AD:$AJ,IF($C$4="TE0725_REV02",RAW_m_TE0725_REV02!$AD:$AJ,IF($C$4="TE0725_REV03",RAW_m_TE0725_REV03!$AD:$AJ)))),7,0),"---")</f>
        <v>GND</v>
      </c>
      <c r="H106" s="73">
        <f>IFERROR(VLOOKUP(G106,IF($C$4="TE0725LP_REV01",RAW_m_TE0725LP_REV01!$AJ:$AK,IF($C$4="TE0725_REV01",RAW_m_TE0725_REV01!$AJ:$AK,IF($C$4="TE0725_REV02",RAW_m_TE0725_REV02!$AJ:$AK,IF($C$4="TE0725_REV03",RAW_m_TE0725_REV03!$AJ:$AK)))),2,0),"---")</f>
        <v>188</v>
      </c>
      <c r="I106" s="73" t="str">
        <f>IFERROR(VLOOKUP(G106,IF($C$4="TE0725LP_REV01",RAW_m_TE0725LP_REV01!$AJ:$AL,IF($C$4="TE0725_REV01",RAW_m_TE0725_REV01!$AJ:$AL,IF($C$4="TE0725_REV02",RAW_m_TE0725_REV02!$AJ:$AL,IF($C$4="TE0725_REV03",RAW_m_TE0725_REV03!$AJ:$AL)))),3,0),"---")</f>
        <v>---</v>
      </c>
      <c r="J106" s="74" t="str">
        <f>IFERROR(VLOOKUP(G106,IF($C$4="TE0725LP_REV01",RAW_m_TE0725LP_REV01!$AE:$AH,IF($C$4="TE0725_REV01",RAW_m_TE0725_REV01!$AE:$AH,IF($C$4="TE0725_REV02",RAW_m_TE0725_REV02!$AE:$AH,IF($C$4="TE0725_REV03",RAW_m_TE0725_REV03!$AE:$AH)))),4,0),"---")</f>
        <v>---</v>
      </c>
      <c r="K106" s="61" t="str">
        <f>IFERROR(VLOOKUP(D106&amp;"-"&amp;E106,IF($C$4="TE0725LP_REV01",RAW_m_TE0725LP_REV01!$AD:$AG,IF($C$4="TE0725_REV01",RAW_m_TE0725_REV01!$AD:$AG,IF($C$4="TE0725_REV02",RAW_m_TE0725_REV02!$AD:$AG,IF($C$4="TE0725_REV03",RAW_m_TE0725_REV03!$AD:$AG)))),4,0),"---")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7" spans="2:11" ht="15" customHeight="1" x14ac:dyDescent="0.35">
      <c r="B107" s="72">
        <v>102</v>
      </c>
      <c r="C107" s="73" t="str">
        <f>IFERROR(IF((COUNTIF(B2B!A103:K103,$C$4)&lt;0),"---",INDEX(B2B!A:K,MATCH('Module Pin Table'!B107,B2B!A:A,0),6)),"---")</f>
        <v>GND</v>
      </c>
      <c r="D107" s="73" t="str">
        <f>IFERROR(IF((COUNTIF(B2B!A103:K103,$C$4)&lt;0),"---",INDEX(B2B!A:K,MATCH('Module Pin Table'!B107,B2B!A:A,0),4)),"---")</f>
        <v>JB1</v>
      </c>
      <c r="E107" s="73" t="str">
        <f>IFERROR(IF((COUNTIF(B2B!A103:K103,$C$4)&lt;0),"---",INDEX(B2B!A:K,MATCH('Module Pin Table'!B107,B2B!A:A,0),5)),"---")</f>
        <v>2</v>
      </c>
      <c r="F107" s="73" t="str">
        <f>IFERROR(IF(VLOOKUP($D107&amp;"-"&amp;$E107,IF($C$4="TE0725LP_REV01",RAW_m_TE0725LP_REV01!$AD:$AU,IF($C$4="TE0725_REV01",RAW_m_TE0725_REV01!$AD:$AU,IF($C$4="TE0725_REV02",RAW_m_TE0725_REV02!$AD:$AU,IF($C$4="TE0725_REV03",RAW_m_TE0725_REV03!$AD:$AU)))),6,0)="--","---",IF($C$4="TE0725LP_REV01",RAW_m_TE0725LP_REV01!$AE107&amp; " --&gt; " &amp;RAW_m_TE0725LP_REV01!$AU106&amp; " --&gt; ",IF($C$4="TE0725_REV01",RAW_m_TE0725_REV01!$AE107&amp; " --&gt; " &amp;RAW_m_TE0725_REV01!$AU106&amp; " --&gt; ",IF($C$4="TE0725_REV02",RAW_m_TE0725_REV02!$AE107&amp; " --&gt; " &amp;RAW_m_TE0725_REV02!$AU106&amp; " --&gt; ",IF($C$4="TE0725_REV03",RAW_m_TE0725_REV03!$AE107&amp; " --&gt; " &amp;RAW_m_TE0725_REV03!$AU106&amp; " --&gt; "))))),"---")</f>
        <v>---</v>
      </c>
      <c r="G107" s="73" t="str">
        <f>IFERROR(VLOOKUP(D107&amp;"-"&amp;E107,IF($C$4="TE0725LP_REV01",RAW_m_TE0725LP_REV01!$AD:$AJ,IF($C$4="TE0725_REV01",RAW_m_TE0725_REV01!$AD:$AJ,IF($C$4="TE0725_REV02",RAW_m_TE0725_REV02!$AD:$AJ,IF($C$4="TE0725_REV03",RAW_m_TE0725_REV03!$AD:$AJ)))),7,0),"---")</f>
        <v>GND</v>
      </c>
      <c r="H107" s="73">
        <f>IFERROR(VLOOKUP(G107,IF($C$4="TE0725LP_REV01",RAW_m_TE0725LP_REV01!$AJ:$AK,IF($C$4="TE0725_REV01",RAW_m_TE0725_REV01!$AJ:$AK,IF($C$4="TE0725_REV02",RAW_m_TE0725_REV02!$AJ:$AK,IF($C$4="TE0725_REV03",RAW_m_TE0725_REV03!$AJ:$AK)))),2,0),"---")</f>
        <v>188</v>
      </c>
      <c r="I107" s="73" t="str">
        <f>IFERROR(VLOOKUP(G107,IF($C$4="TE0725LP_REV01",RAW_m_TE0725LP_REV01!$AJ:$AL,IF($C$4="TE0725_REV01",RAW_m_TE0725_REV01!$AJ:$AL,IF($C$4="TE0725_REV02",RAW_m_TE0725_REV02!$AJ:$AL,IF($C$4="TE0725_REV03",RAW_m_TE0725_REV03!$AJ:$AL)))),3,0),"---")</f>
        <v>---</v>
      </c>
      <c r="J107" s="74" t="str">
        <f>IFERROR(VLOOKUP(G107,IF($C$4="TE0725LP_REV01",RAW_m_TE0725LP_REV01!$AE:$AH,IF($C$4="TE0725_REV01",RAW_m_TE0725_REV01!$AE:$AH,IF($C$4="TE0725_REV02",RAW_m_TE0725_REV02!$AE:$AH,IF($C$4="TE0725_REV03",RAW_m_TE0725_REV03!$AE:$AH)))),4,0),"---")</f>
        <v>---</v>
      </c>
      <c r="K107" s="61" t="str">
        <f>IFERROR(VLOOKUP(D107&amp;"-"&amp;E107,IF($C$4="TE0725LP_REV01",RAW_m_TE0725LP_REV01!$AD:$AG,IF($C$4="TE0725_REV01",RAW_m_TE0725_REV01!$AD:$AG,IF($C$4="TE0725_REV02",RAW_m_TE0725_REV02!$AD:$AG,IF($C$4="TE0725_REV03",RAW_m_TE0725_REV03!$AD:$AG)))),4,0),"---")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8" spans="2:11" ht="15" customHeight="1" x14ac:dyDescent="0.35">
      <c r="B108" s="72">
        <v>103</v>
      </c>
      <c r="C108" s="73" t="str">
        <f>IFERROR(IF((COUNTIF(B2B!A104:K104,$C$4)&lt;0),"---",INDEX(B2B!A:K,MATCH('Module Pin Table'!B108,B2B!A:A,0),6)),"---")</f>
        <v>JTAG/UART</v>
      </c>
      <c r="D108" s="73" t="str">
        <f>IFERROR(IF((COUNTIF(B2B!A104:K104,$C$4)&lt;0),"---",INDEX(B2B!A:K,MATCH('Module Pin Table'!B108,B2B!A:A,0),4)),"---")</f>
        <v>JB1</v>
      </c>
      <c r="E108" s="73" t="str">
        <f>IFERROR(IF((COUNTIF(B2B!A104:K104,$C$4)&lt;0),"---",INDEX(B2B!A:K,MATCH('Module Pin Table'!B108,B2B!A:A,0),5)),"---")</f>
        <v>3</v>
      </c>
      <c r="F108" s="73" t="str">
        <f>IFERROR(IF(VLOOKUP($D108&amp;"-"&amp;$E108,IF($C$4="TE0725LP_REV01",RAW_m_TE0725LP_REV01!$AD:$AU,IF($C$4="TE0725_REV01",RAW_m_TE0725_REV01!$AD:$AU,IF($C$4="TE0725_REV02",RAW_m_TE0725_REV02!$AD:$AU,IF($C$4="TE0725_REV03",RAW_m_TE0725_REV03!$AD:$AU)))),6,0)="--","---",IF($C$4="TE0725LP_REV01",RAW_m_TE0725LP_REV01!$AE108&amp; " --&gt; " &amp;RAW_m_TE0725LP_REV01!$AU107&amp; " --&gt; ",IF($C$4="TE0725_REV01",RAW_m_TE0725_REV01!$AE108&amp; " --&gt; " &amp;RAW_m_TE0725_REV01!$AU107&amp; " --&gt; ",IF($C$4="TE0725_REV02",RAW_m_TE0725_REV02!$AE108&amp; " --&gt; " &amp;RAW_m_TE0725_REV02!$AU107&amp; " --&gt; ",IF($C$4="TE0725_REV03",RAW_m_TE0725_REV03!$AE108&amp; " --&gt; " &amp;RAW_m_TE0725_REV03!$AU107&amp; " --&gt; "))))),"---")</f>
        <v>---</v>
      </c>
      <c r="G108" s="73" t="str">
        <f>IFERROR(VLOOKUP(D108&amp;"-"&amp;E108,IF($C$4="TE0725LP_REV01",RAW_m_TE0725LP_REV01!$AD:$AJ,IF($C$4="TE0725_REV01",RAW_m_TE0725_REV01!$AD:$AJ,IF($C$4="TE0725_REV02",RAW_m_TE0725_REV02!$AD:$AJ,IF($C$4="TE0725_REV03",RAW_m_TE0725_REV03!$AD:$AJ)))),7,0),"---")</f>
        <v>UART_RXD</v>
      </c>
      <c r="H108" s="73">
        <f>IFERROR(VLOOKUP(G108,IF($C$4="TE0725LP_REV01",RAW_m_TE0725LP_REV01!$AJ:$AK,IF($C$4="TE0725_REV01",RAW_m_TE0725_REV01!$AJ:$AK,IF($C$4="TE0725_REV02",RAW_m_TE0725_REV02!$AJ:$AK,IF($C$4="TE0725_REV03",RAW_m_TE0725_REV03!$AJ:$AK)))),2,0),"---")</f>
        <v>2</v>
      </c>
      <c r="I108" s="73" t="str">
        <f>IFERROR(VLOOKUP(G108,IF($C$4="TE0725LP_REV01",RAW_m_TE0725LP_REV01!$AJ:$AL,IF($C$4="TE0725_REV01",RAW_m_TE0725_REV01!$AJ:$AL,IF($C$4="TE0725_REV02",RAW_m_TE0725_REV02!$AJ:$AL,IF($C$4="TE0725_REV03",RAW_m_TE0725_REV03!$AJ:$AL)))),3,0),"---")</f>
        <v>M18</v>
      </c>
      <c r="J108" s="74" t="str">
        <f>IFERROR(VLOOKUP(G108,IF($C$4="TE0725LP_REV01",RAW_m_TE0725LP_REV01!$AE:$AH,IF($C$4="TE0725_REV01",RAW_m_TE0725_REV01!$AE:$AH,IF($C$4="TE0725_REV02",RAW_m_TE0725_REV02!$AE:$AH,IF($C$4="TE0725_REV03",RAW_m_TE0725_REV03!$AE:$AH)))),4,0),"---")</f>
        <v>---</v>
      </c>
      <c r="K108" s="61">
        <f>IFERROR(VLOOKUP(D108&amp;"-"&amp;E108,IF($C$4="TE0725LP_REV01",RAW_m_TE0725LP_REV01!$AD:$AG,IF($C$4="TE0725_REV01",RAW_m_TE0725_REV01!$AD:$AG,IF($C$4="TE0725_REV02",RAW_m_TE0725_REV02!$AD:$AG,IF($C$4="TE0725_REV03",RAW_m_TE0725_REV03!$AD:$AG)))),4,0),"---")</f>
        <v>17.9437</v>
      </c>
    </row>
    <row r="109" spans="2:11" ht="15" customHeight="1" x14ac:dyDescent="0.35">
      <c r="B109" s="72">
        <v>104</v>
      </c>
      <c r="C109" s="73" t="str">
        <f>IFERROR(IF((COUNTIF(B2B!A105:K105,$C$4)&lt;0),"---",INDEX(B2B!A:K,MATCH('Module Pin Table'!B109,B2B!A:A,0),6)),"---")</f>
        <v>JTAG/UART</v>
      </c>
      <c r="D109" s="73" t="str">
        <f>IFERROR(IF((COUNTIF(B2B!A105:K105,$C$4)&lt;0),"---",INDEX(B2B!A:K,MATCH('Module Pin Table'!B109,B2B!A:A,0),4)),"---")</f>
        <v>JB1</v>
      </c>
      <c r="E109" s="73" t="str">
        <f>IFERROR(IF((COUNTIF(B2B!A105:K105,$C$4)&lt;0),"---",INDEX(B2B!A:K,MATCH('Module Pin Table'!B109,B2B!A:A,0),5)),"---")</f>
        <v>4</v>
      </c>
      <c r="F109" s="73" t="str">
        <f>IFERROR(IF(VLOOKUP($D109&amp;"-"&amp;$E109,IF($C$4="TE0725LP_REV01",RAW_m_TE0725LP_REV01!$AD:$AU,IF($C$4="TE0725_REV01",RAW_m_TE0725_REV01!$AD:$AU,IF($C$4="TE0725_REV02",RAW_m_TE0725_REV02!$AD:$AU,IF($C$4="TE0725_REV03",RAW_m_TE0725_REV03!$AD:$AU)))),6,0)="--","---",IF($C$4="TE0725LP_REV01",RAW_m_TE0725LP_REV01!$AE109&amp; " --&gt; " &amp;RAW_m_TE0725LP_REV01!$AU108&amp; " --&gt; ",IF($C$4="TE0725_REV01",RAW_m_TE0725_REV01!$AE109&amp; " --&gt; " &amp;RAW_m_TE0725_REV01!$AU108&amp; " --&gt; ",IF($C$4="TE0725_REV02",RAW_m_TE0725_REV02!$AE109&amp; " --&gt; " &amp;RAW_m_TE0725_REV02!$AU108&amp; " --&gt; ",IF($C$4="TE0725_REV03",RAW_m_TE0725_REV03!$AE109&amp; " --&gt; " &amp;RAW_m_TE0725_REV03!$AU108&amp; " --&gt; "))))),"---")</f>
        <v>---</v>
      </c>
      <c r="G109" s="73" t="str">
        <f>IFERROR(VLOOKUP(D109&amp;"-"&amp;E109,IF($C$4="TE0725LP_REV01",RAW_m_TE0725LP_REV01!$AD:$AJ,IF($C$4="TE0725_REV01",RAW_m_TE0725_REV01!$AD:$AJ,IF($C$4="TE0725_REV02",RAW_m_TE0725_REV02!$AD:$AJ,IF($C$4="TE0725_REV03",RAW_m_TE0725_REV03!$AD:$AJ)))),7,0),"---")</f>
        <v>F_TCK</v>
      </c>
      <c r="H109" s="73">
        <f>IFERROR(VLOOKUP(G109,IF($C$4="TE0725LP_REV01",RAW_m_TE0725LP_REV01!$AJ:$AK,IF($C$4="TE0725_REV01",RAW_m_TE0725_REV01!$AJ:$AK,IF($C$4="TE0725_REV02",RAW_m_TE0725_REV02!$AJ:$AK,IF($C$4="TE0725_REV03",RAW_m_TE0725_REV03!$AJ:$AK)))),2,0),"---")</f>
        <v>2</v>
      </c>
      <c r="I109" s="73" t="str">
        <f>IFERROR(VLOOKUP(G109,IF($C$4="TE0725LP_REV01",RAW_m_TE0725LP_REV01!$AJ:$AL,IF($C$4="TE0725_REV01",RAW_m_TE0725_REV01!$AJ:$AL,IF($C$4="TE0725_REV02",RAW_m_TE0725_REV02!$AJ:$AL,IF($C$4="TE0725_REV03",RAW_m_TE0725_REV03!$AJ:$AL)))),3,0),"---")</f>
        <v>E10</v>
      </c>
      <c r="J109" s="74" t="str">
        <f>IFERROR(VLOOKUP(G109,IF($C$4="TE0725LP_REV01",RAW_m_TE0725LP_REV01!$AE:$AH,IF($C$4="TE0725_REV01",RAW_m_TE0725_REV01!$AE:$AH,IF($C$4="TE0725_REV02",RAW_m_TE0725_REV02!$AE:$AH,IF($C$4="TE0725_REV03",RAW_m_TE0725_REV03!$AE:$AH)))),4,0),"---")</f>
        <v>---</v>
      </c>
      <c r="K109" s="61">
        <f>IFERROR(VLOOKUP(D109&amp;"-"&amp;E109,IF($C$4="TE0725LP_REV01",RAW_m_TE0725LP_REV01!$AD:$AG,IF($C$4="TE0725_REV01",RAW_m_TE0725_REV01!$AD:$AG,IF($C$4="TE0725_REV02",RAW_m_TE0725_REV02!$AD:$AG,IF($C$4="TE0725_REV03",RAW_m_TE0725_REV03!$AD:$AG)))),4,0),"---")</f>
        <v>29.091799999999999</v>
      </c>
    </row>
    <row r="110" spans="2:11" ht="15" customHeight="1" x14ac:dyDescent="0.35">
      <c r="B110" s="72">
        <v>105</v>
      </c>
      <c r="C110" s="73" t="str">
        <f>IFERROR(IF((COUNTIF(B2B!A106:K106,$C$4)&lt;0),"---",INDEX(B2B!A:K,MATCH('Module Pin Table'!B110,B2B!A:A,0),6)),"---")</f>
        <v>VCC</v>
      </c>
      <c r="D110" s="73" t="str">
        <f>IFERROR(IF((COUNTIF(B2B!A106:K106,$C$4)&lt;0),"---",INDEX(B2B!A:K,MATCH('Module Pin Table'!B110,B2B!A:A,0),4)),"---")</f>
        <v>JB1</v>
      </c>
      <c r="E110" s="73" t="str">
        <f>IFERROR(IF((COUNTIF(B2B!A106:K106,$C$4)&lt;0),"---",INDEX(B2B!A:K,MATCH('Module Pin Table'!B110,B2B!A:A,0),5)),"---")</f>
        <v>5</v>
      </c>
      <c r="F110" s="73" t="str">
        <f>IFERROR(IF(VLOOKUP($D110&amp;"-"&amp;$E110,IF($C$4="TE0725LP_REV01",RAW_m_TE0725LP_REV01!$AD:$AU,IF($C$4="TE0725_REV01",RAW_m_TE0725_REV01!$AD:$AU,IF($C$4="TE0725_REV02",RAW_m_TE0725_REV02!$AD:$AU,IF($C$4="TE0725_REV03",RAW_m_TE0725_REV03!$AD:$AU)))),6,0)="--","---",IF($C$4="TE0725LP_REV01",RAW_m_TE0725LP_REV01!$AE110&amp; " --&gt; " &amp;RAW_m_TE0725LP_REV01!$AU109&amp; " --&gt; ",IF($C$4="TE0725_REV01",RAW_m_TE0725_REV01!$AE110&amp; " --&gt; " &amp;RAW_m_TE0725_REV01!$AU109&amp; " --&gt; ",IF($C$4="TE0725_REV02",RAW_m_TE0725_REV02!$AE110&amp; " --&gt; " &amp;RAW_m_TE0725_REV02!$AU109&amp; " --&gt; ",IF($C$4="TE0725_REV03",RAW_m_TE0725_REV03!$AE110&amp; " --&gt; " &amp;RAW_m_TE0725_REV03!$AU109&amp; " --&gt; "))))),"---")</f>
        <v>---</v>
      </c>
      <c r="G110" s="73" t="str">
        <f>IFERROR(VLOOKUP(D110&amp;"-"&amp;E110,IF($C$4="TE0725LP_REV01",RAW_m_TE0725LP_REV01!$AD:$AJ,IF($C$4="TE0725_REV01",RAW_m_TE0725_REV01!$AD:$AJ,IF($C$4="TE0725_REV02",RAW_m_TE0725_REV02!$AD:$AJ,IF($C$4="TE0725_REV03",RAW_m_TE0725_REV03!$AD:$AJ)))),7,0),"---")</f>
        <v>3.3V</v>
      </c>
      <c r="H110" s="73">
        <f>IFERROR(VLOOKUP(G110,IF($C$4="TE0725LP_REV01",RAW_m_TE0725LP_REV01!$AJ:$AK,IF($C$4="TE0725_REV01",RAW_m_TE0725_REV01!$AJ:$AK,IF($C$4="TE0725_REV02",RAW_m_TE0725_REV02!$AJ:$AK,IF($C$4="TE0725_REV03",RAW_m_TE0725_REV03!$AJ:$AK)))),2,0),"---")</f>
        <v>57</v>
      </c>
      <c r="I110" s="73" t="str">
        <f>IFERROR(VLOOKUP(G110,IF($C$4="TE0725LP_REV01",RAW_m_TE0725LP_REV01!$AJ:$AL,IF($C$4="TE0725_REV01",RAW_m_TE0725_REV01!$AJ:$AL,IF($C$4="TE0725_REV02",RAW_m_TE0725_REV02!$AJ:$AL,IF($C$4="TE0725_REV03",RAW_m_TE0725_REV03!$AJ:$AL)))),3,0),"---")</f>
        <v>---</v>
      </c>
      <c r="J110" s="74" t="str">
        <f>IFERROR(VLOOKUP(G110,IF($C$4="TE0725LP_REV01",RAW_m_TE0725LP_REV01!$AE:$AH,IF($C$4="TE0725_REV01",RAW_m_TE0725_REV01!$AE:$AH,IF($C$4="TE0725_REV02",RAW_m_TE0725_REV02!$AE:$AH,IF($C$4="TE0725_REV03",RAW_m_TE0725_REV03!$AE:$AH)))),4,0),"---")</f>
        <v>---</v>
      </c>
      <c r="K110" s="61" t="str">
        <f>IFERROR(VLOOKUP(D110&amp;"-"&amp;E110,IF($C$4="TE0725LP_REV01",RAW_m_TE0725LP_REV01!$AD:$AG,IF($C$4="TE0725_REV01",RAW_m_TE0725_REV01!$AD:$AG,IF($C$4="TE0725_REV02",RAW_m_TE0725_REV02!$AD:$AG,IF($C$4="TE0725_REV03",RAW_m_TE0725_REV03!$AD:$AG)))),4,0),"---")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1" spans="2:11" ht="15" customHeight="1" x14ac:dyDescent="0.35">
      <c r="B111" s="72">
        <v>106</v>
      </c>
      <c r="C111" s="73" t="str">
        <f>IFERROR(IF((COUNTIF(B2B!A107:K107,$C$4)&lt;0),"---",INDEX(B2B!A:K,MATCH('Module Pin Table'!B111,B2B!A:A,0),6)),"---")</f>
        <v>VCC</v>
      </c>
      <c r="D111" s="73" t="str">
        <f>IFERROR(IF((COUNTIF(B2B!A107:K107,$C$4)&lt;0),"---",INDEX(B2B!A:K,MATCH('Module Pin Table'!B111,B2B!A:A,0),4)),"---")</f>
        <v>JB1</v>
      </c>
      <c r="E111" s="73" t="str">
        <f>IFERROR(IF((COUNTIF(B2B!A107:K107,$C$4)&lt;0),"---",INDEX(B2B!A:K,MATCH('Module Pin Table'!B111,B2B!A:A,0),5)),"---")</f>
        <v>6</v>
      </c>
      <c r="F111" s="73" t="str">
        <f>IFERROR(IF(VLOOKUP($D111&amp;"-"&amp;$E111,IF($C$4="TE0725LP_REV01",RAW_m_TE0725LP_REV01!$AD:$AU,IF($C$4="TE0725_REV01",RAW_m_TE0725_REV01!$AD:$AU,IF($C$4="TE0725_REV02",RAW_m_TE0725_REV02!$AD:$AU,IF($C$4="TE0725_REV03",RAW_m_TE0725_REV03!$AD:$AU)))),6,0)="--","---",IF($C$4="TE0725LP_REV01",RAW_m_TE0725LP_REV01!$AE111&amp; " --&gt; " &amp;RAW_m_TE0725LP_REV01!$AU110&amp; " --&gt; ",IF($C$4="TE0725_REV01",RAW_m_TE0725_REV01!$AE111&amp; " --&gt; " &amp;RAW_m_TE0725_REV01!$AU110&amp; " --&gt; ",IF($C$4="TE0725_REV02",RAW_m_TE0725_REV02!$AE111&amp; " --&gt; " &amp;RAW_m_TE0725_REV02!$AU110&amp; " --&gt; ",IF($C$4="TE0725_REV03",RAW_m_TE0725_REV03!$AE111&amp; " --&gt; " &amp;RAW_m_TE0725_REV03!$AU110&amp; " --&gt; "))))),"---")</f>
        <v>---</v>
      </c>
      <c r="G111" s="73" t="str">
        <f>IFERROR(VLOOKUP(D111&amp;"-"&amp;E111,IF($C$4="TE0725LP_REV01",RAW_m_TE0725LP_REV01!$AD:$AJ,IF($C$4="TE0725_REV01",RAW_m_TE0725_REV01!$AD:$AJ,IF($C$4="TE0725_REV02",RAW_m_TE0725_REV02!$AD:$AJ,IF($C$4="TE0725_REV03",RAW_m_TE0725_REV03!$AD:$AJ)))),7,0),"---")</f>
        <v>3.3V</v>
      </c>
      <c r="H111" s="73">
        <f>IFERROR(VLOOKUP(G111,IF($C$4="TE0725LP_REV01",RAW_m_TE0725LP_REV01!$AJ:$AK,IF($C$4="TE0725_REV01",RAW_m_TE0725_REV01!$AJ:$AK,IF($C$4="TE0725_REV02",RAW_m_TE0725_REV02!$AJ:$AK,IF($C$4="TE0725_REV03",RAW_m_TE0725_REV03!$AJ:$AK)))),2,0),"---")</f>
        <v>57</v>
      </c>
      <c r="I111" s="73" t="str">
        <f>IFERROR(VLOOKUP(G111,IF($C$4="TE0725LP_REV01",RAW_m_TE0725LP_REV01!$AJ:$AL,IF($C$4="TE0725_REV01",RAW_m_TE0725_REV01!$AJ:$AL,IF($C$4="TE0725_REV02",RAW_m_TE0725_REV02!$AJ:$AL,IF($C$4="TE0725_REV03",RAW_m_TE0725_REV03!$AJ:$AL)))),3,0),"---")</f>
        <v>---</v>
      </c>
      <c r="J111" s="74" t="str">
        <f>IFERROR(VLOOKUP(G111,IF($C$4="TE0725LP_REV01",RAW_m_TE0725LP_REV01!$AE:$AH,IF($C$4="TE0725_REV01",RAW_m_TE0725_REV01!$AE:$AH,IF($C$4="TE0725_REV02",RAW_m_TE0725_REV02!$AE:$AH,IF($C$4="TE0725_REV03",RAW_m_TE0725_REV03!$AE:$AH)))),4,0),"---")</f>
        <v>---</v>
      </c>
      <c r="K111" s="61" t="str">
        <f>IFERROR(VLOOKUP(D111&amp;"-"&amp;E111,IF($C$4="TE0725LP_REV01",RAW_m_TE0725LP_REV01!$AD:$AG,IF($C$4="TE0725_REV01",RAW_m_TE0725_REV01!$AD:$AG,IF($C$4="TE0725_REV02",RAW_m_TE0725_REV02!$AD:$AG,IF($C$4="TE0725_REV03",RAW_m_TE0725_REV03!$AD:$AG)))),4,0),"---")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2" spans="2:11" ht="15" customHeight="1" x14ac:dyDescent="0.35">
      <c r="B112" s="72">
        <v>107</v>
      </c>
      <c r="C112" s="73" t="str">
        <f>IFERROR(IF((COUNTIF(B2B!A108:K108,$C$4)&lt;0),"---",INDEX(B2B!A:K,MATCH('Module Pin Table'!B112,B2B!A:A,0),6)),"---")</f>
        <v>JTAG/UART</v>
      </c>
      <c r="D112" s="73" t="str">
        <f>IFERROR(IF((COUNTIF(B2B!A108:K108,$C$4)&lt;0),"---",INDEX(B2B!A:K,MATCH('Module Pin Table'!B112,B2B!A:A,0),4)),"---")</f>
        <v>JB1</v>
      </c>
      <c r="E112" s="73" t="str">
        <f>IFERROR(IF((COUNTIF(B2B!A108:K108,$C$4)&lt;0),"---",INDEX(B2B!A:K,MATCH('Module Pin Table'!B112,B2B!A:A,0),5)),"---")</f>
        <v>7</v>
      </c>
      <c r="F112" s="73" t="str">
        <f>IFERROR(IF(VLOOKUP($D112&amp;"-"&amp;$E112,IF($C$4="TE0725LP_REV01",RAW_m_TE0725LP_REV01!$AD:$AU,IF($C$4="TE0725_REV01",RAW_m_TE0725_REV01!$AD:$AU,IF($C$4="TE0725_REV02",RAW_m_TE0725_REV02!$AD:$AU,IF($C$4="TE0725_REV03",RAW_m_TE0725_REV03!$AD:$AU)))),6,0)="--","---",IF($C$4="TE0725LP_REV01",RAW_m_TE0725LP_REV01!$AE112&amp; " --&gt; " &amp;RAW_m_TE0725LP_REV01!$AU111&amp; " --&gt; ",IF($C$4="TE0725_REV01",RAW_m_TE0725_REV01!$AE112&amp; " --&gt; " &amp;RAW_m_TE0725_REV01!$AU111&amp; " --&gt; ",IF($C$4="TE0725_REV02",RAW_m_TE0725_REV02!$AE112&amp; " --&gt; " &amp;RAW_m_TE0725_REV02!$AU111&amp; " --&gt; ",IF($C$4="TE0725_REV03",RAW_m_TE0725_REV03!$AE112&amp; " --&gt; " &amp;RAW_m_TE0725_REV03!$AU111&amp; " --&gt; "))))),"---")</f>
        <v>---</v>
      </c>
      <c r="G112" s="73" t="str">
        <f>IFERROR(VLOOKUP(D112&amp;"-"&amp;E112,IF($C$4="TE0725LP_REV01",RAW_m_TE0725LP_REV01!$AD:$AJ,IF($C$4="TE0725_REV01",RAW_m_TE0725_REV01!$AD:$AJ,IF($C$4="TE0725_REV02",RAW_m_TE0725_REV02!$AD:$AJ,IF($C$4="TE0725_REV03",RAW_m_TE0725_REV03!$AD:$AJ)))),7,0),"---")</f>
        <v>UART_TXD</v>
      </c>
      <c r="H112" s="73">
        <f>IFERROR(VLOOKUP(G112,IF($C$4="TE0725LP_REV01",RAW_m_TE0725LP_REV01!$AJ:$AK,IF($C$4="TE0725_REV01",RAW_m_TE0725_REV01!$AJ:$AK,IF($C$4="TE0725_REV02",RAW_m_TE0725_REV02!$AJ:$AK,IF($C$4="TE0725_REV03",RAW_m_TE0725_REV03!$AJ:$AK)))),2,0),"---")</f>
        <v>2</v>
      </c>
      <c r="I112" s="73" t="str">
        <f>IFERROR(VLOOKUP(G112,IF($C$4="TE0725LP_REV01",RAW_m_TE0725LP_REV01!$AJ:$AL,IF($C$4="TE0725_REV01",RAW_m_TE0725_REV01!$AJ:$AL,IF($C$4="TE0725_REV02",RAW_m_TE0725_REV02!$AJ:$AL,IF($C$4="TE0725_REV03",RAW_m_TE0725_REV03!$AJ:$AL)))),3,0),"---")</f>
        <v>L18</v>
      </c>
      <c r="J112" s="74" t="str">
        <f>IFERROR(VLOOKUP(G112,IF($C$4="TE0725LP_REV01",RAW_m_TE0725LP_REV01!$AE:$AH,IF($C$4="TE0725_REV01",RAW_m_TE0725_REV01!$AE:$AH,IF($C$4="TE0725_REV02",RAW_m_TE0725_REV02!$AE:$AH,IF($C$4="TE0725_REV03",RAW_m_TE0725_REV03!$AE:$AH)))),4,0),"---")</f>
        <v>---</v>
      </c>
      <c r="K112" s="61">
        <f>IFERROR(VLOOKUP(D112&amp;"-"&amp;E112,IF($C$4="TE0725LP_REV01",RAW_m_TE0725LP_REV01!$AD:$AG,IF($C$4="TE0725_REV01",RAW_m_TE0725_REV01!$AD:$AG,IF($C$4="TE0725_REV02",RAW_m_TE0725_REV02!$AD:$AG,IF($C$4="TE0725_REV03",RAW_m_TE0725_REV03!$AD:$AG)))),4,0),"---")</f>
        <v>18.465599999999998</v>
      </c>
    </row>
    <row r="113" spans="2:11" ht="15" customHeight="1" x14ac:dyDescent="0.35">
      <c r="B113" s="72">
        <v>108</v>
      </c>
      <c r="C113" s="73" t="str">
        <f>IFERROR(IF((COUNTIF(B2B!A109:K109,$C$4)&lt;0),"---",INDEX(B2B!A:K,MATCH('Module Pin Table'!B113,B2B!A:A,0),6)),"---")</f>
        <v>JTAG/UART</v>
      </c>
      <c r="D113" s="73" t="str">
        <f>IFERROR(IF((COUNTIF(B2B!A109:K109,$C$4)&lt;0),"---",INDEX(B2B!A:K,MATCH('Module Pin Table'!B113,B2B!A:A,0),4)),"---")</f>
        <v>JB1</v>
      </c>
      <c r="E113" s="73" t="str">
        <f>IFERROR(IF((COUNTIF(B2B!A109:K109,$C$4)&lt;0),"---",INDEX(B2B!A:K,MATCH('Module Pin Table'!B113,B2B!A:A,0),5)),"---")</f>
        <v>8</v>
      </c>
      <c r="F113" s="73" t="str">
        <f>IFERROR(IF(VLOOKUP($D113&amp;"-"&amp;$E113,IF($C$4="TE0725LP_REV01",RAW_m_TE0725LP_REV01!$AD:$AU,IF($C$4="TE0725_REV01",RAW_m_TE0725_REV01!$AD:$AU,IF($C$4="TE0725_REV02",RAW_m_TE0725_REV02!$AD:$AU,IF($C$4="TE0725_REV03",RAW_m_TE0725_REV03!$AD:$AU)))),6,0)="--","---",IF($C$4="TE0725LP_REV01",RAW_m_TE0725LP_REV01!$AE113&amp; " --&gt; " &amp;RAW_m_TE0725LP_REV01!$AU112&amp; " --&gt; ",IF($C$4="TE0725_REV01",RAW_m_TE0725_REV01!$AE113&amp; " --&gt; " &amp;RAW_m_TE0725_REV01!$AU112&amp; " --&gt; ",IF($C$4="TE0725_REV02",RAW_m_TE0725_REV02!$AE113&amp; " --&gt; " &amp;RAW_m_TE0725_REV02!$AU112&amp; " --&gt; ",IF($C$4="TE0725_REV03",RAW_m_TE0725_REV03!$AE113&amp; " --&gt; " &amp;RAW_m_TE0725_REV03!$AU112&amp; " --&gt; "))))),"---")</f>
        <v>---</v>
      </c>
      <c r="G113" s="73" t="str">
        <f>IFERROR(VLOOKUP(D113&amp;"-"&amp;E113,IF($C$4="TE0725LP_REV01",RAW_m_TE0725LP_REV01!$AD:$AJ,IF($C$4="TE0725_REV01",RAW_m_TE0725_REV01!$AD:$AJ,IF($C$4="TE0725_REV02",RAW_m_TE0725_REV02!$AD:$AJ,IF($C$4="TE0725_REV03",RAW_m_TE0725_REV03!$AD:$AJ)))),7,0),"---")</f>
        <v>F_TDO</v>
      </c>
      <c r="H113" s="73">
        <f>IFERROR(VLOOKUP(G113,IF($C$4="TE0725LP_REV01",RAW_m_TE0725LP_REV01!$AJ:$AK,IF($C$4="TE0725_REV01",RAW_m_TE0725_REV01!$AJ:$AK,IF($C$4="TE0725_REV02",RAW_m_TE0725_REV02!$AJ:$AK,IF($C$4="TE0725_REV03",RAW_m_TE0725_REV03!$AJ:$AK)))),2,0),"---")</f>
        <v>2</v>
      </c>
      <c r="I113" s="73" t="str">
        <f>IFERROR(VLOOKUP(G113,IF($C$4="TE0725LP_REV01",RAW_m_TE0725LP_REV01!$AJ:$AL,IF($C$4="TE0725_REV01",RAW_m_TE0725_REV01!$AJ:$AL,IF($C$4="TE0725_REV02",RAW_m_TE0725_REV02!$AJ:$AL,IF($C$4="TE0725_REV03",RAW_m_TE0725_REV03!$AJ:$AL)))),3,0),"---")</f>
        <v>E13</v>
      </c>
      <c r="J113" s="74" t="str">
        <f>IFERROR(VLOOKUP(G113,IF($C$4="TE0725LP_REV01",RAW_m_TE0725LP_REV01!$AE:$AH,IF($C$4="TE0725_REV01",RAW_m_TE0725_REV01!$AE:$AH,IF($C$4="TE0725_REV02",RAW_m_TE0725_REV02!$AE:$AH,IF($C$4="TE0725_REV03",RAW_m_TE0725_REV03!$AE:$AH)))),4,0),"---")</f>
        <v>---</v>
      </c>
      <c r="K113" s="61">
        <f>IFERROR(VLOOKUP(D113&amp;"-"&amp;E113,IF($C$4="TE0725LP_REV01",RAW_m_TE0725LP_REV01!$AD:$AG,IF($C$4="TE0725_REV01",RAW_m_TE0725_REV01!$AD:$AG,IF($C$4="TE0725_REV02",RAW_m_TE0725_REV02!$AD:$AG,IF($C$4="TE0725_REV03",RAW_m_TE0725_REV03!$AD:$AG)))),4,0),"---")</f>
        <v>23.825099999999999</v>
      </c>
    </row>
    <row r="114" spans="2:11" ht="15" customHeight="1" x14ac:dyDescent="0.35">
      <c r="B114" s="72">
        <v>109</v>
      </c>
      <c r="C114" s="73" t="str">
        <f>IFERROR(IF((COUNTIF(B2B!A110:K110,$C$4)&lt;0),"---",INDEX(B2B!A:K,MATCH('Module Pin Table'!B114,B2B!A:A,0),6)),"---")</f>
        <v>JTAG/UART</v>
      </c>
      <c r="D114" s="73" t="str">
        <f>IFERROR(IF((COUNTIF(B2B!A110:K110,$C$4)&lt;0),"---",INDEX(B2B!A:K,MATCH('Module Pin Table'!B114,B2B!A:A,0),4)),"---")</f>
        <v>JB1</v>
      </c>
      <c r="E114" s="73" t="str">
        <f>IFERROR(IF((COUNTIF(B2B!A110:K110,$C$4)&lt;0),"---",INDEX(B2B!A:K,MATCH('Module Pin Table'!B114,B2B!A:A,0),5)),"---")</f>
        <v>9</v>
      </c>
      <c r="F114" s="73" t="str">
        <f>IFERROR(IF(VLOOKUP($D114&amp;"-"&amp;$E114,IF($C$4="TE0725LP_REV01",RAW_m_TE0725LP_REV01!$AD:$AU,IF($C$4="TE0725_REV01",RAW_m_TE0725_REV01!$AD:$AU,IF($C$4="TE0725_REV02",RAW_m_TE0725_REV02!$AD:$AU,IF($C$4="TE0725_REV03",RAW_m_TE0725_REV03!$AD:$AU)))),6,0)="--","---",IF($C$4="TE0725LP_REV01",RAW_m_TE0725LP_REV01!$AE114&amp; " --&gt; " &amp;RAW_m_TE0725LP_REV01!$AU113&amp; " --&gt; ",IF($C$4="TE0725_REV01",RAW_m_TE0725_REV01!$AE114&amp; " --&gt; " &amp;RAW_m_TE0725_REV01!$AU113&amp; " --&gt; ",IF($C$4="TE0725_REV02",RAW_m_TE0725_REV02!$AE114&amp; " --&gt; " &amp;RAW_m_TE0725_REV02!$AU113&amp; " --&gt; ",IF($C$4="TE0725_REV03",RAW_m_TE0725_REV03!$AE114&amp; " --&gt; " &amp;RAW_m_TE0725_REV03!$AU113&amp; " --&gt; "))))),"---")</f>
        <v>---</v>
      </c>
      <c r="G114" s="73" t="str">
        <f>IFERROR(VLOOKUP(D114&amp;"-"&amp;E114,IF($C$4="TE0725LP_REV01",RAW_m_TE0725LP_REV01!$AD:$AJ,IF($C$4="TE0725_REV01",RAW_m_TE0725_REV01!$AD:$AJ,IF($C$4="TE0725_REV02",RAW_m_TE0725_REV02!$AD:$AJ,IF($C$4="TE0725_REV03",RAW_m_TE0725_REV03!$AD:$AJ)))),7,0),"---")</f>
        <v>XMOD_E</v>
      </c>
      <c r="H114" s="73">
        <f>IFERROR(VLOOKUP(G114,IF($C$4="TE0725LP_REV01",RAW_m_TE0725LP_REV01!$AJ:$AK,IF($C$4="TE0725_REV01",RAW_m_TE0725_REV01!$AJ:$AK,IF($C$4="TE0725_REV02",RAW_m_TE0725_REV02!$AJ:$AK,IF($C$4="TE0725_REV03",RAW_m_TE0725_REV03!$AJ:$AK)))),2,0),"---")</f>
        <v>2</v>
      </c>
      <c r="I114" s="73" t="str">
        <f>IFERROR(VLOOKUP(G114,IF($C$4="TE0725LP_REV01",RAW_m_TE0725LP_REV01!$AJ:$AL,IF($C$4="TE0725_REV01",RAW_m_TE0725_REV01!$AJ:$AL,IF($C$4="TE0725_REV02",RAW_m_TE0725_REV02!$AJ:$AL,IF($C$4="TE0725_REV03",RAW_m_TE0725_REV03!$AJ:$AL)))),3,0),"---")</f>
        <v>M17</v>
      </c>
      <c r="J114" s="74" t="str">
        <f>IFERROR(VLOOKUP(G114,IF($C$4="TE0725LP_REV01",RAW_m_TE0725LP_REV01!$AE:$AH,IF($C$4="TE0725_REV01",RAW_m_TE0725_REV01!$AE:$AH,IF($C$4="TE0725_REV02",RAW_m_TE0725_REV02!$AE:$AH,IF($C$4="TE0725_REV03",RAW_m_TE0725_REV03!$AE:$AH)))),4,0),"---")</f>
        <v>---</v>
      </c>
      <c r="K114" s="61">
        <f>IFERROR(VLOOKUP(D114&amp;"-"&amp;E114,IF($C$4="TE0725LP_REV01",RAW_m_TE0725LP_REV01!$AD:$AG,IF($C$4="TE0725_REV01",RAW_m_TE0725_REV01!$AD:$AG,IF($C$4="TE0725_REV02",RAW_m_TE0725_REV02!$AD:$AG,IF($C$4="TE0725_REV03",RAW_m_TE0725_REV03!$AD:$AG)))),4,0),"---")</f>
        <v>21.214200000000002</v>
      </c>
    </row>
    <row r="115" spans="2:11" ht="15" customHeight="1" x14ac:dyDescent="0.35">
      <c r="B115" s="72">
        <v>110</v>
      </c>
      <c r="C115" s="73" t="str">
        <f>IFERROR(IF((COUNTIF(B2B!A111:K111,$C$4)&lt;0),"---",INDEX(B2B!A:K,MATCH('Module Pin Table'!B115,B2B!A:A,0),6)),"---")</f>
        <v>JTAG/UART</v>
      </c>
      <c r="D115" s="73" t="str">
        <f>IFERROR(IF((COUNTIF(B2B!A111:K111,$C$4)&lt;0),"---",INDEX(B2B!A:K,MATCH('Module Pin Table'!B115,B2B!A:A,0),4)),"---")</f>
        <v>JB1</v>
      </c>
      <c r="E115" s="73" t="str">
        <f>IFERROR(IF((COUNTIF(B2B!A111:K111,$C$4)&lt;0),"---",INDEX(B2B!A:K,MATCH('Module Pin Table'!B115,B2B!A:A,0),5)),"---")</f>
        <v>10</v>
      </c>
      <c r="F115" s="73" t="str">
        <f>IFERROR(IF(VLOOKUP($D115&amp;"-"&amp;$E115,IF($C$4="TE0725LP_REV01",RAW_m_TE0725LP_REV01!$AD:$AU,IF($C$4="TE0725_REV01",RAW_m_TE0725_REV01!$AD:$AU,IF($C$4="TE0725_REV02",RAW_m_TE0725_REV02!$AD:$AU,IF($C$4="TE0725_REV03",RAW_m_TE0725_REV03!$AD:$AU)))),6,0)="--","---",IF($C$4="TE0725LP_REV01",RAW_m_TE0725LP_REV01!$AE115&amp; " --&gt; " &amp;RAW_m_TE0725LP_REV01!$AU114&amp; " --&gt; ",IF($C$4="TE0725_REV01",RAW_m_TE0725_REV01!$AE115&amp; " --&gt; " &amp;RAW_m_TE0725_REV01!$AU114&amp; " --&gt; ",IF($C$4="TE0725_REV02",RAW_m_TE0725_REV02!$AE115&amp; " --&gt; " &amp;RAW_m_TE0725_REV02!$AU114&amp; " --&gt; ",IF($C$4="TE0725_REV03",RAW_m_TE0725_REV03!$AE115&amp; " --&gt; " &amp;RAW_m_TE0725_REV03!$AU114&amp; " --&gt; "))))),"---")</f>
        <v>---</v>
      </c>
      <c r="G115" s="73" t="str">
        <f>IFERROR(VLOOKUP(D115&amp;"-"&amp;E115,IF($C$4="TE0725LP_REV01",RAW_m_TE0725LP_REV01!$AD:$AJ,IF($C$4="TE0725_REV01",RAW_m_TE0725_REV01!$AD:$AJ,IF($C$4="TE0725_REV02",RAW_m_TE0725_REV02!$AD:$AJ,IF($C$4="TE0725_REV03",RAW_m_TE0725_REV03!$AD:$AJ)))),7,0),"---")</f>
        <v>F_TDI</v>
      </c>
      <c r="H115" s="73">
        <f>IFERROR(VLOOKUP(G115,IF($C$4="TE0725LP_REV01",RAW_m_TE0725LP_REV01!$AJ:$AK,IF($C$4="TE0725_REV01",RAW_m_TE0725_REV01!$AJ:$AK,IF($C$4="TE0725_REV02",RAW_m_TE0725_REV02!$AJ:$AK,IF($C$4="TE0725_REV03",RAW_m_TE0725_REV03!$AJ:$AK)))),2,0),"---")</f>
        <v>2</v>
      </c>
      <c r="I115" s="73" t="str">
        <f>IFERROR(VLOOKUP(G115,IF($C$4="TE0725LP_REV01",RAW_m_TE0725LP_REV01!$AJ:$AL,IF($C$4="TE0725_REV01",RAW_m_TE0725_REV01!$AJ:$AL,IF($C$4="TE0725_REV02",RAW_m_TE0725_REV02!$AJ:$AL,IF($C$4="TE0725_REV03",RAW_m_TE0725_REV03!$AJ:$AL)))),3,0),"---")</f>
        <v>E11</v>
      </c>
      <c r="J115" s="74" t="str">
        <f>IFERROR(VLOOKUP(G115,IF($C$4="TE0725LP_REV01",RAW_m_TE0725LP_REV01!$AE:$AH,IF($C$4="TE0725_REV01",RAW_m_TE0725_REV01!$AE:$AH,IF($C$4="TE0725_REV02",RAW_m_TE0725_REV02!$AE:$AH,IF($C$4="TE0725_REV03",RAW_m_TE0725_REV03!$AE:$AH)))),4,0),"---")</f>
        <v>---</v>
      </c>
      <c r="K115" s="61">
        <f>IFERROR(VLOOKUP(D115&amp;"-"&amp;E115,IF($C$4="TE0725LP_REV01",RAW_m_TE0725LP_REV01!$AD:$AG,IF($C$4="TE0725_REV01",RAW_m_TE0725_REV01!$AD:$AG,IF($C$4="TE0725_REV02",RAW_m_TE0725_REV02!$AD:$AG,IF($C$4="TE0725_REV03",RAW_m_TE0725_REV03!$AD:$AG)))),4,0),"---")</f>
        <v>26.427</v>
      </c>
    </row>
    <row r="116" spans="2:11" ht="15" customHeight="1" x14ac:dyDescent="0.35">
      <c r="B116" s="72">
        <v>111</v>
      </c>
      <c r="C116" s="73" t="str">
        <f>IFERROR(IF((COUNTIF(B2B!A112:K112,$C$4)&lt;0),"---",INDEX(B2B!A:K,MATCH('Module Pin Table'!B116,B2B!A:A,0),6)),"---")</f>
        <v>JTAG/UART</v>
      </c>
      <c r="D116" s="73" t="str">
        <f>IFERROR(IF((COUNTIF(B2B!A112:K112,$C$4)&lt;0),"---",INDEX(B2B!A:K,MATCH('Module Pin Table'!B116,B2B!A:A,0),4)),"---")</f>
        <v>JB1</v>
      </c>
      <c r="E116" s="73" t="str">
        <f>IFERROR(IF((COUNTIF(B2B!A112:K112,$C$4)&lt;0),"---",INDEX(B2B!A:K,MATCH('Module Pin Table'!B116,B2B!A:A,0),5)),"---")</f>
        <v>11</v>
      </c>
      <c r="F116" s="73" t="str">
        <f>IFERROR(IF(VLOOKUP($D116&amp;"-"&amp;$E116,IF($C$4="TE0725LP_REV01",RAW_m_TE0725LP_REV01!$AD:$AU,IF($C$4="TE0725_REV01",RAW_m_TE0725_REV01!$AD:$AU,IF($C$4="TE0725_REV02",RAW_m_TE0725_REV02!$AD:$AU,IF($C$4="TE0725_REV03",RAW_m_TE0725_REV03!$AD:$AU)))),6,0)="--","---",IF($C$4="TE0725LP_REV01",RAW_m_TE0725LP_REV01!$AE116&amp; " --&gt; " &amp;RAW_m_TE0725LP_REV01!$AU115&amp; " --&gt; ",IF($C$4="TE0725_REV01",RAW_m_TE0725_REV01!$AE116&amp; " --&gt; " &amp;RAW_m_TE0725_REV01!$AU115&amp; " --&gt; ",IF($C$4="TE0725_REV02",RAW_m_TE0725_REV02!$AE116&amp; " --&gt; " &amp;RAW_m_TE0725_REV02!$AU115&amp; " --&gt; ",IF($C$4="TE0725_REV03",RAW_m_TE0725_REV03!$AE116&amp; " --&gt; " &amp;RAW_m_TE0725_REV03!$AU115&amp; " --&gt; "))))),"---")</f>
        <v>---</v>
      </c>
      <c r="G116" s="73" t="str">
        <f>IFERROR(VLOOKUP(D116&amp;"-"&amp;E116,IF($C$4="TE0725LP_REV01",RAW_m_TE0725LP_REV01!$AD:$AJ,IF($C$4="TE0725_REV01",RAW_m_TE0725_REV01!$AD:$AJ,IF($C$4="TE0725_REV02",RAW_m_TE0725_REV02!$AD:$AJ,IF($C$4="TE0725_REV03",RAW_m_TE0725_REV03!$AD:$AJ)))),7,0),"---")</f>
        <v>nRST</v>
      </c>
      <c r="H116" s="73">
        <f>IFERROR(VLOOKUP(G116,IF($C$4="TE0725LP_REV01",RAW_m_TE0725LP_REV01!$AJ:$AK,IF($C$4="TE0725_REV01",RAW_m_TE0725_REV01!$AJ:$AK,IF($C$4="TE0725_REV02",RAW_m_TE0725_REV02!$AJ:$AK,IF($C$4="TE0725_REV03",RAW_m_TE0725_REV03!$AJ:$AK)))),2,0),"---")</f>
        <v>3</v>
      </c>
      <c r="I116" s="73" t="str">
        <f>IFERROR(VLOOKUP(G116,IF($C$4="TE0725LP_REV01",RAW_m_TE0725LP_REV01!$AJ:$AL,IF($C$4="TE0725_REV01",RAW_m_TE0725_REV01!$AJ:$AL,IF($C$4="TE0725_REV02",RAW_m_TE0725_REV02!$AJ:$AL,IF($C$4="TE0725_REV03",RAW_m_TE0725_REV03!$AJ:$AL)))),3,0),"---")</f>
        <v>--</v>
      </c>
      <c r="J116" s="74" t="str">
        <f>IFERROR(VLOOKUP(G116,IF($C$4="TE0725LP_REV01",RAW_m_TE0725LP_REV01!$AE:$AH,IF($C$4="TE0725_REV01",RAW_m_TE0725_REV01!$AE:$AH,IF($C$4="TE0725_REV02",RAW_m_TE0725_REV02!$AE:$AH,IF($C$4="TE0725_REV03",RAW_m_TE0725_REV03!$AE:$AH)))),4,0),"---")</f>
        <v>U9-3</v>
      </c>
      <c r="K116" s="61">
        <f>IFERROR(VLOOKUP(D116&amp;"-"&amp;E116,IF($C$4="TE0725LP_REV01",RAW_m_TE0725LP_REV01!$AD:$AG,IF($C$4="TE0725_REV01",RAW_m_TE0725_REV01!$AD:$AG,IF($C$4="TE0725_REV02",RAW_m_TE0725_REV02!$AD:$AG,IF($C$4="TE0725_REV03",RAW_m_TE0725_REV03!$AD:$AG)))),4,0),"---")</f>
        <v>9.2202000000000002</v>
      </c>
    </row>
    <row r="117" spans="2:11" ht="15" customHeight="1" x14ac:dyDescent="0.35">
      <c r="B117" s="72">
        <v>112</v>
      </c>
      <c r="C117" s="73" t="str">
        <f>IFERROR(IF((COUNTIF(B2B!A113:K113,$C$4)&lt;0),"---",INDEX(B2B!A:K,MATCH('Module Pin Table'!B117,B2B!A:A,0),6)),"---")</f>
        <v>JTAG/UART</v>
      </c>
      <c r="D117" s="73" t="str">
        <f>IFERROR(IF((COUNTIF(B2B!A113:K113,$C$4)&lt;0),"---",INDEX(B2B!A:K,MATCH('Module Pin Table'!B117,B2B!A:A,0),4)),"---")</f>
        <v>JB1</v>
      </c>
      <c r="E117" s="73" t="str">
        <f>IFERROR(IF((COUNTIF(B2B!A113:K113,$C$4)&lt;0),"---",INDEX(B2B!A:K,MATCH('Module Pin Table'!B117,B2B!A:A,0),5)),"---")</f>
        <v>12</v>
      </c>
      <c r="F117" s="73" t="str">
        <f>IFERROR(IF(VLOOKUP($D117&amp;"-"&amp;$E117,IF($C$4="TE0725LP_REV01",RAW_m_TE0725LP_REV01!$AD:$AU,IF($C$4="TE0725_REV01",RAW_m_TE0725_REV01!$AD:$AU,IF($C$4="TE0725_REV02",RAW_m_TE0725_REV02!$AD:$AU,IF($C$4="TE0725_REV03",RAW_m_TE0725_REV03!$AD:$AU)))),6,0)="--","---",IF($C$4="TE0725LP_REV01",RAW_m_TE0725LP_REV01!$AE117&amp; " --&gt; " &amp;RAW_m_TE0725LP_REV01!$AU116&amp; " --&gt; ",IF($C$4="TE0725_REV01",RAW_m_TE0725_REV01!$AE117&amp; " --&gt; " &amp;RAW_m_TE0725_REV01!$AU116&amp; " --&gt; ",IF($C$4="TE0725_REV02",RAW_m_TE0725_REV02!$AE117&amp; " --&gt; " &amp;RAW_m_TE0725_REV02!$AU116&amp; " --&gt; ",IF($C$4="TE0725_REV03",RAW_m_TE0725_REV03!$AE117&amp; " --&gt; " &amp;RAW_m_TE0725_REV03!$AU116&amp; " --&gt; "))))),"---")</f>
        <v>---</v>
      </c>
      <c r="G117" s="73" t="str">
        <f>IFERROR(VLOOKUP(D117&amp;"-"&amp;E117,IF($C$4="TE0725LP_REV01",RAW_m_TE0725LP_REV01!$AD:$AJ,IF($C$4="TE0725_REV01",RAW_m_TE0725_REV01!$AD:$AJ,IF($C$4="TE0725_REV02",RAW_m_TE0725_REV02!$AD:$AJ,IF($C$4="TE0725_REV03",RAW_m_TE0725_REV03!$AD:$AJ)))),7,0),"---")</f>
        <v>F_TMS</v>
      </c>
      <c r="H117" s="73">
        <f>IFERROR(VLOOKUP(G117,IF($C$4="TE0725LP_REV01",RAW_m_TE0725LP_REV01!$AJ:$AK,IF($C$4="TE0725_REV01",RAW_m_TE0725_REV01!$AJ:$AK,IF($C$4="TE0725_REV02",RAW_m_TE0725_REV02!$AJ:$AK,IF($C$4="TE0725_REV03",RAW_m_TE0725_REV03!$AJ:$AK)))),2,0),"---")</f>
        <v>2</v>
      </c>
      <c r="I117" s="73" t="str">
        <f>IFERROR(VLOOKUP(G117,IF($C$4="TE0725LP_REV01",RAW_m_TE0725LP_REV01!$AJ:$AL,IF($C$4="TE0725_REV01",RAW_m_TE0725_REV01!$AJ:$AL,IF($C$4="TE0725_REV02",RAW_m_TE0725_REV02!$AJ:$AL,IF($C$4="TE0725_REV03",RAW_m_TE0725_REV03!$AJ:$AL)))),3,0),"---")</f>
        <v>E12</v>
      </c>
      <c r="J117" s="74" t="str">
        <f>IFERROR(VLOOKUP(G117,IF($C$4="TE0725LP_REV01",RAW_m_TE0725LP_REV01!$AE:$AH,IF($C$4="TE0725_REV01",RAW_m_TE0725_REV01!$AE:$AH,IF($C$4="TE0725_REV02",RAW_m_TE0725_REV02!$AE:$AH,IF($C$4="TE0725_REV03",RAW_m_TE0725_REV03!$AE:$AH)))),4,0),"---")</f>
        <v>---</v>
      </c>
      <c r="K117" s="61">
        <f>IFERROR(VLOOKUP(D117&amp;"-"&amp;E117,IF($C$4="TE0725LP_REV01",RAW_m_TE0725LP_REV01!$AD:$AG,IF($C$4="TE0725_REV01",RAW_m_TE0725_REV01!$AD:$AG,IF($C$4="TE0725_REV02",RAW_m_TE0725_REV02!$AD:$AG,IF($C$4="TE0725_REV03",RAW_m_TE0725_REV03!$AD:$AG)))),4,0),"---")</f>
        <v>24.9618</v>
      </c>
    </row>
    <row r="118" spans="2:11" ht="15" customHeight="1" x14ac:dyDescent="0.35">
      <c r="B118" s="72">
        <v>113</v>
      </c>
      <c r="C118" s="73" t="str">
        <f>IFERROR(IF((COUNTIF(B2B!A114:K114,$C$4)&lt;0),"---",INDEX(B2B!A:K,MATCH('Module Pin Table'!B118,B2B!A:A,0),6)),"---")</f>
        <v>GND</v>
      </c>
      <c r="D118" s="73" t="str">
        <f>IFERROR(IF((COUNTIF(B2B!A114:K114,$C$4)&lt;0),"---",INDEX(B2B!A:K,MATCH('Module Pin Table'!B118,B2B!A:A,0),4)),"---")</f>
        <v>JB1</v>
      </c>
      <c r="E118" s="73" t="str">
        <f>IFERROR(IF((COUNTIF(B2B!A114:K114,$C$4)&lt;0),"---",INDEX(B2B!A:K,MATCH('Module Pin Table'!B118,B2B!A:A,0),5)),"---")</f>
        <v>H1</v>
      </c>
      <c r="F118" s="73" t="str">
        <f>IFERROR(IF(VLOOKUP($D118&amp;"-"&amp;$E118,IF($C$4="TE0725LP_REV01",RAW_m_TE0725LP_REV01!$AD:$AU,IF($C$4="TE0725_REV01",RAW_m_TE0725_REV01!$AD:$AU,IF($C$4="TE0725_REV02",RAW_m_TE0725_REV02!$AD:$AU,IF($C$4="TE0725_REV03",RAW_m_TE0725_REV03!$AD:$AU)))),6,0)="--","---",IF($C$4="TE0725LP_REV01",RAW_m_TE0725LP_REV01!$AE118&amp; " --&gt; " &amp;RAW_m_TE0725LP_REV01!$AU117&amp; " --&gt; ",IF($C$4="TE0725_REV01",RAW_m_TE0725_REV01!$AE118&amp; " --&gt; " &amp;RAW_m_TE0725_REV01!$AU117&amp; " --&gt; ",IF($C$4="TE0725_REV02",RAW_m_TE0725_REV02!$AE118&amp; " --&gt; " &amp;RAW_m_TE0725_REV02!$AU117&amp; " --&gt; ",IF($C$4="TE0725_REV03",RAW_m_TE0725_REV03!$AE118&amp; " --&gt; " &amp;RAW_m_TE0725_REV03!$AU117&amp; " --&gt; "))))),"---")</f>
        <v>---</v>
      </c>
      <c r="G118" s="73" t="str">
        <f>IFERROR(VLOOKUP(D118&amp;"-"&amp;E118,IF($C$4="TE0725LP_REV01",RAW_m_TE0725LP_REV01!$AD:$AJ,IF($C$4="TE0725_REV01",RAW_m_TE0725_REV01!$AD:$AJ,IF($C$4="TE0725_REV02",RAW_m_TE0725_REV02!$AD:$AJ,IF($C$4="TE0725_REV03",RAW_m_TE0725_REV03!$AD:$AJ)))),7,0),"---")</f>
        <v>GND</v>
      </c>
      <c r="H118" s="73">
        <f>IFERROR(VLOOKUP(G118,IF($C$4="TE0725LP_REV01",RAW_m_TE0725LP_REV01!$AJ:$AK,IF($C$4="TE0725_REV01",RAW_m_TE0725_REV01!$AJ:$AK,IF($C$4="TE0725_REV02",RAW_m_TE0725_REV02!$AJ:$AK,IF($C$4="TE0725_REV03",RAW_m_TE0725_REV03!$AJ:$AK)))),2,0),"---")</f>
        <v>188</v>
      </c>
      <c r="I118" s="73" t="str">
        <f>IFERROR(VLOOKUP(G118,IF($C$4="TE0725LP_REV01",RAW_m_TE0725LP_REV01!$AJ:$AL,IF($C$4="TE0725_REV01",RAW_m_TE0725_REV01!$AJ:$AL,IF($C$4="TE0725_REV02",RAW_m_TE0725_REV02!$AJ:$AL,IF($C$4="TE0725_REV03",RAW_m_TE0725_REV03!$AJ:$AL)))),3,0),"---")</f>
        <v>---</v>
      </c>
      <c r="J118" s="74" t="str">
        <f>IFERROR(VLOOKUP(G118,IF($C$4="TE0725LP_REV01",RAW_m_TE0725LP_REV01!$AE:$AH,IF($C$4="TE0725_REV01",RAW_m_TE0725_REV01!$AE:$AH,IF($C$4="TE0725_REV02",RAW_m_TE0725_REV02!$AE:$AH,IF($C$4="TE0725_REV03",RAW_m_TE0725_REV03!$AE:$AH)))),4,0),"---")</f>
        <v>---</v>
      </c>
      <c r="K118" s="61" t="str">
        <f>IFERROR(VLOOKUP(D118&amp;"-"&amp;E118,IF($C$4="TE0725LP_REV01",RAW_m_TE0725LP_REV01!$AD:$AG,IF($C$4="TE0725_REV01",RAW_m_TE0725_REV01!$AD:$AG,IF($C$4="TE0725_REV02",RAW_m_TE0725_REV02!$AD:$AG,IF($C$4="TE0725_REV03",RAW_m_TE0725_REV03!$AD:$AG)))),4,0),"---")</f>
        <v>---</v>
      </c>
    </row>
  </sheetData>
  <autoFilter ref="B5:K7" xr:uid="{00000000-0009-0000-0000-000004000000}"/>
  <mergeCells count="2">
    <mergeCell ref="B2:K3"/>
    <mergeCell ref="C4:K4"/>
  </mergeCells>
  <conditionalFormatting sqref="C6:C118">
    <cfRule type="expression" dxfId="101" priority="9">
      <formula>$K6="---"</formula>
    </cfRule>
  </conditionalFormatting>
  <conditionalFormatting sqref="D1:D3 C4 D6:D1048576">
    <cfRule type="cellIs" dxfId="100" priority="21" stopIfTrue="1" operator="equal">
      <formula>"J7"</formula>
    </cfRule>
    <cfRule type="cellIs" dxfId="99" priority="22" stopIfTrue="1" operator="equal">
      <formula>"J8"</formula>
    </cfRule>
    <cfRule type="cellIs" dxfId="98" priority="23" stopIfTrue="1" operator="equal">
      <formula>"J4"</formula>
    </cfRule>
    <cfRule type="cellIs" dxfId="97" priority="24" stopIfTrue="1" operator="equal">
      <formula>"J10"</formula>
    </cfRule>
    <cfRule type="cellIs" dxfId="96" priority="25" stopIfTrue="1" operator="equal">
      <formula>"J21"</formula>
    </cfRule>
  </conditionalFormatting>
  <conditionalFormatting sqref="D1:D1048576">
    <cfRule type="cellIs" dxfId="95" priority="1" operator="equal">
      <formula>"P4"</formula>
    </cfRule>
    <cfRule type="cellIs" dxfId="94" priority="2" operator="equal">
      <formula>"P3"</formula>
    </cfRule>
    <cfRule type="cellIs" dxfId="93" priority="3" operator="equal">
      <formula>"P2"</formula>
    </cfRule>
    <cfRule type="cellIs" dxfId="92" priority="4" operator="equal">
      <formula>"P1"</formula>
    </cfRule>
  </conditionalFormatting>
  <conditionalFormatting sqref="D5:D118">
    <cfRule type="cellIs" dxfId="91" priority="13" stopIfTrue="1" operator="equal">
      <formula>"J1"</formula>
    </cfRule>
    <cfRule type="cellIs" dxfId="90" priority="14" stopIfTrue="1" operator="equal">
      <formula>"J2"</formula>
    </cfRule>
    <cfRule type="cellIs" dxfId="89" priority="15" stopIfTrue="1" operator="equal">
      <formula>"J6"</formula>
    </cfRule>
    <cfRule type="cellIs" dxfId="88" priority="16" stopIfTrue="1" operator="equal">
      <formula>"J4"</formula>
    </cfRule>
    <cfRule type="cellIs" dxfId="87" priority="17" stopIfTrue="1" operator="equal">
      <formula>"J3"</formula>
    </cfRule>
    <cfRule type="cellIs" dxfId="86" priority="18" stopIfTrue="1" operator="equal">
      <formula>"J9"</formula>
    </cfRule>
  </conditionalFormatting>
  <conditionalFormatting sqref="D6:D1048576 D1:D3 C4">
    <cfRule type="cellIs" dxfId="85" priority="20" stopIfTrue="1" operator="equal">
      <formula>"J6"</formula>
    </cfRule>
  </conditionalFormatting>
  <conditionalFormatting sqref="D6:E118">
    <cfRule type="expression" dxfId="84" priority="78">
      <formula>#REF!="---"</formula>
    </cfRule>
  </conditionalFormatting>
  <conditionalFormatting sqref="E6:E118">
    <cfRule type="expression" dxfId="83" priority="30">
      <formula>ISODD(E6)</formula>
    </cfRule>
    <cfRule type="expression" dxfId="82" priority="31">
      <formula>ISEVEN(E6)</formula>
    </cfRule>
  </conditionalFormatting>
  <conditionalFormatting sqref="I5">
    <cfRule type="containsText" dxfId="81" priority="19" stopIfTrue="1" operator="containsText" text="JB1*">
      <formula>NOT(ISERROR(SEARCH("JB1*",I5)))</formula>
    </cfRule>
  </conditionalFormatting>
  <conditionalFormatting sqref="I6:I118">
    <cfRule type="expression" dxfId="80" priority="26">
      <formula>$I6="--"</formula>
    </cfRule>
    <cfRule type="expression" dxfId="79" priority="27">
      <formula>$I6&lt;&gt;"---"</formula>
    </cfRule>
  </conditionalFormatting>
  <conditionalFormatting sqref="J6:J118">
    <cfRule type="expression" dxfId="78" priority="28">
      <formula>$J6&lt;&gt;"---"</formula>
    </cfRule>
  </conditionalFormatting>
  <conditionalFormatting sqref="K1:K3 K6:K1048576">
    <cfRule type="containsText" dxfId="75" priority="29" stopIfTrue="1" operator="containsText" text="JB1*">
      <formula>NOT(ISERROR(SEARCH("JB1*",K1)))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stopIfTrue="1" operator="containsText" id="{FB60E524-35CC-4503-B35D-D4F270ED7286}">
            <xm:f>NOT(ISERROR(SEARCH("C*",J6)))</xm:f>
            <xm:f>"C*"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33" stopIfTrue="1" operator="containsText" id="{AE82D238-DCF9-496B-A9AA-9A91594632BC}">
            <xm:f>NOT(ISERROR(SEARCH("R*",J6)))</xm:f>
            <xm:f>"R*"</xm:f>
            <x14:dxf>
              <fill>
                <patternFill patternType="none">
                  <bgColor auto="1"/>
                </patternFill>
              </fill>
            </x14:dxf>
          </x14:cfRule>
          <xm:sqref>J6:J118</xm:sqref>
        </x14:conditionalFormatting>
        <x14:conditionalFormatting xmlns:xm="http://schemas.microsoft.com/office/excel/2006/main">
          <x14:cfRule type="containsText" priority="35" stopIfTrue="1" operator="containsText" id="{AE3E0D9A-7328-4495-A4CB-CA6C5D3318C9}">
            <xm:f>NOT(ISERROR(SEARCH("JB2*",K6)))</xm:f>
            <xm:f>"JB2*"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36" stopIfTrue="1" operator="containsText" id="{DD2DEA98-9616-46CC-A2A9-217FAEE01A35}">
            <xm:f>NOT(ISERROR(SEARCH("JB4*",K6)))</xm:f>
            <xm:f>"JB4*"</xm:f>
            <x14:dxf>
              <font>
                <color auto="1"/>
              </font>
              <fill>
                <patternFill>
                  <bgColor theme="6" tint="0.79998168889431442"/>
                </patternFill>
              </fill>
            </x14:dxf>
          </x14:cfRule>
          <x14:cfRule type="containsText" priority="37" stopIfTrue="1" operator="containsText" id="{CF98AEDB-FB2D-493D-9CD8-40F66CB19F50}">
            <xm:f>NOT(ISERROR(SEARCH("JB3*",K6)))</xm:f>
            <xm:f>"JB3*"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K6:K118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596-CB78-43F3-93B0-8E796D2142E5}">
  <dimension ref="A1:I115"/>
  <sheetViews>
    <sheetView tabSelected="1" topLeftCell="A67" workbookViewId="0">
      <selection activeCell="M81" sqref="M81"/>
    </sheetView>
  </sheetViews>
  <sheetFormatPr defaultRowHeight="14.5" x14ac:dyDescent="0.35"/>
  <cols>
    <col min="1" max="1" width="7.1796875" customWidth="1"/>
    <col min="2" max="2" width="16" customWidth="1"/>
    <col min="3" max="3" width="6.26953125" customWidth="1"/>
    <col min="4" max="4" width="5.54296875" customWidth="1"/>
    <col min="5" max="5" width="21.453125" customWidth="1"/>
    <col min="6" max="6" width="10.7265625" customWidth="1"/>
    <col min="7" max="7" width="9.54296875" customWidth="1"/>
    <col min="8" max="8" width="20.453125" bestFit="1" customWidth="1"/>
    <col min="9" max="9" width="12" customWidth="1"/>
  </cols>
  <sheetData>
    <row r="1" spans="1:9" x14ac:dyDescent="0.35">
      <c r="A1" s="31"/>
      <c r="B1" s="94">
        <f>'Overview, Notes &amp; Disclaimer'!I14</f>
        <v>0</v>
      </c>
      <c r="C1" s="95"/>
      <c r="D1" s="95"/>
      <c r="E1" s="95"/>
      <c r="F1" s="95"/>
      <c r="G1" s="95"/>
      <c r="H1" s="95"/>
      <c r="I1" s="96"/>
    </row>
    <row r="2" spans="1:9" x14ac:dyDescent="0.35">
      <c r="A2" s="65" t="s">
        <v>9</v>
      </c>
      <c r="B2" s="65" t="s">
        <v>37</v>
      </c>
      <c r="C2" s="65" t="s">
        <v>123</v>
      </c>
      <c r="D2" s="65" t="s">
        <v>122</v>
      </c>
      <c r="E2" s="65" t="s">
        <v>14</v>
      </c>
      <c r="F2" s="65" t="s">
        <v>39</v>
      </c>
      <c r="G2" s="65" t="s">
        <v>18</v>
      </c>
      <c r="H2" s="60" t="s">
        <v>106</v>
      </c>
      <c r="I2" s="60" t="s">
        <v>1076</v>
      </c>
    </row>
    <row r="3" spans="1:9" x14ac:dyDescent="0.35">
      <c r="A3" s="69">
        <v>1</v>
      </c>
      <c r="B3" s="70" t="str">
        <f ca="1">IFERROR(IF((COUNTIF(B2B!#REF!,$C$4)&lt;0),"---",INDEX(B2B!#REF!,MATCH('Module Pin Table'!A3,B2B!#REF!,0),6)),"---")</f>
        <v>GND</v>
      </c>
      <c r="C3" s="70" t="str">
        <f ca="1">IFERROR(IF((COUNTIF(B2B!#REF!,$C$4)&lt;0),"---",INDEX(B2B!#REF!,MATCH('Module Pin Table'!A3,B2B!#REF!,0),4)),"---")</f>
        <v>J1</v>
      </c>
      <c r="D3" s="70" t="str">
        <f ca="1">IFERROR(IF((COUNTIF(B2B!#REF!,$C$4)&lt;0),"---",INDEX(B2B!#REF!,MATCH('Module Pin Table'!A3,B2B!#REF!,0),5)),"---")</f>
        <v>1</v>
      </c>
      <c r="E3" s="70" t="str">
        <f ca="1">IFERROR(VLOOKUP(C3&amp;"-"&amp;D3,IF($C$4="TE0725LP_REV01",RAW_m_TE0725LP_REV01!$AD:$AJ,IF($C$4="TE0725_REV01",RAW_m_TE0725_REV01!$AD:$AJ,IF($C$4="TE0725_REV02",RAW_m_TE0725_REV02!$AD:$AJ,IF($C$4="TE0725_REV03",RAW_m_TE0725_REV03!$AD:$AJ)))),7,0),"---")</f>
        <v>GND</v>
      </c>
      <c r="F3" s="70">
        <f ca="1">IFERROR(VLOOKUP(E3,IF($C$4="TE0725LP_REV01",RAW_m_TE0725LP_REV01!$AJ:$AK,IF($C$4="TE0725_REV01",RAW_m_TE0725_REV01!$AJ:$AK,IF($C$4="TE0725_REV02",RAW_m_TE0725_REV02!$AJ:$AK,IF($C$4="TE0725_REV03",RAW_m_TE0725_REV03!$AJ:$AK)))),2,0),"---")</f>
        <v>188</v>
      </c>
      <c r="G3" s="70" t="str">
        <f ca="1">IFERROR(VLOOKUP(E3,IF($C$4="TE0725LP_REV01",RAW_m_TE0725LP_REV01!$AJ:$AL,IF($C$4="TE0725_REV01",RAW_m_TE0725_REV01!$AJ:$AL,IF($C$4="TE0725_REV02",RAW_m_TE0725_REV02!$AJ:$AL,IF($C$4="TE0725_REV03",RAW_m_TE0725_REV03!$AJ:$AL)))),3,0),"---")</f>
        <v>---</v>
      </c>
      <c r="H3" s="61" t="str">
        <f ca="1">IFERROR(VLOOKUP(B3&amp;"-"&amp;C3,IF($C$4="TE0725LP_REV01",RAW_m_TE0725LP_REV01!$AD:$AG,IF($C$4="TE0725_REV01",RAW_m_TE0725_REV01!$AD:$AG,IF($C$4="TE0725_REV02",RAW_m_TE0725_REV02!$AD:$AG,IF($C$4="TE0725_REV03",RAW_m_TE0725_REV03!$AD:$AG)))),4,0),"---")</f>
        <v>---</v>
      </c>
      <c r="I3" s="70" t="str">
        <f ca="1">IFERROR(VLOOKUP(G3&amp;"-"&amp;H3,IF($C$4="TE0725LP_REV01",RAW_m_TE0725LP_REV01!$AD:$AJ,IF($C$4="TE0725_REV01",RAW_m_TE0725_REV01!$AD:$AJ,IF($C$4="TE0725_REV02",RAW_m_TE0725_REV02!$AD:$AJ,IF($C$4="TE0725_REV03",RAW_m_TE0725_REV03!$AD:$AJ)))),7,0),"---")</f>
        <v>GND</v>
      </c>
    </row>
    <row r="4" spans="1:9" x14ac:dyDescent="0.35">
      <c r="A4" s="72">
        <v>2</v>
      </c>
      <c r="B4" s="73" t="str">
        <f ca="1">IFERROR(IF((COUNTIF(B2B!#REF!,$C$4)&lt;0),"---",INDEX(B2B!#REF!,MATCH('Module Pin Table'!A4,B2B!#REF!,0),6)),"---")</f>
        <v>GND</v>
      </c>
      <c r="C4" s="73" t="str">
        <f ca="1">IFERROR(IF((COUNTIF(B2B!#REF!,$C$4)&lt;0),"---",INDEX(B2B!#REF!,MATCH('Module Pin Table'!A4,B2B!#REF!,0),4)),"---")</f>
        <v>J1</v>
      </c>
      <c r="D4" s="73" t="str">
        <f ca="1">IFERROR(IF((COUNTIF(B2B!#REF!,$C$4)&lt;0),"---",INDEX(B2B!#REF!,MATCH('Module Pin Table'!A4,B2B!#REF!,0),5)),"---")</f>
        <v>2</v>
      </c>
      <c r="E4" s="73" t="str">
        <f ca="1">IFERROR(VLOOKUP(C4&amp;"-"&amp;D4,IF($C$4="TE0725LP_REV01",RAW_m_TE0725LP_REV01!$AD:$AJ,IF($C$4="TE0725_REV01",RAW_m_TE0725_REV01!$AD:$AJ,IF($C$4="TE0725_REV02",RAW_m_TE0725_REV02!$AD:$AJ,IF($C$4="TE0725_REV03",RAW_m_TE0725_REV03!$AD:$AJ)))),7,0),"---")</f>
        <v>GND</v>
      </c>
      <c r="F4" s="73">
        <f ca="1">IFERROR(VLOOKUP(E4,IF($C$4="TE0725LP_REV01",RAW_m_TE0725LP_REV01!$AJ:$AK,IF($C$4="TE0725_REV01",RAW_m_TE0725_REV01!$AJ:$AK,IF($C$4="TE0725_REV02",RAW_m_TE0725_REV02!$AJ:$AK,IF($C$4="TE0725_REV03",RAW_m_TE0725_REV03!$AJ:$AK)))),2,0),"---")</f>
        <v>188</v>
      </c>
      <c r="G4" s="73" t="str">
        <f ca="1">IFERROR(VLOOKUP(E4,IF($C$4="TE0725LP_REV01",RAW_m_TE0725LP_REV01!$AJ:$AL,IF($C$4="TE0725_REV01",RAW_m_TE0725_REV01!$AJ:$AL,IF($C$4="TE0725_REV02",RAW_m_TE0725_REV02!$AJ:$AL,IF($C$4="TE0725_REV03",RAW_m_TE0725_REV03!$AJ:$AL)))),3,0),"---")</f>
        <v>---</v>
      </c>
      <c r="H4" s="61" t="str">
        <f ca="1">IFERROR(VLOOKUP(B4&amp;"-"&amp;C4,IF($C$4="TE0725LP_REV01",RAW_m_TE0725LP_REV01!$AD:$AG,IF($C$4="TE0725_REV01",RAW_m_TE0725_REV01!$AD:$AG,IF($C$4="TE0725_REV02",RAW_m_TE0725_REV02!$AD:$AG,IF($C$4="TE0725_REV03",RAW_m_TE0725_REV03!$AD:$AG)))),4,0),"---")</f>
        <v>---</v>
      </c>
      <c r="I4" s="73" t="str">
        <f ca="1">IFERROR(VLOOKUP(G4&amp;"-"&amp;H4,IF($C$4="TE0725LP_REV01",RAW_m_TE0725LP_REV01!$AD:$AJ,IF($C$4="TE0725_REV01",RAW_m_TE0725_REV01!$AD:$AJ,IF($C$4="TE0725_REV02",RAW_m_TE0725_REV02!$AD:$AJ,IF($C$4="TE0725_REV03",RAW_m_TE0725_REV03!$AD:$AJ)))),7,0),"---")</f>
        <v>GND</v>
      </c>
    </row>
    <row r="5" spans="1:9" x14ac:dyDescent="0.35">
      <c r="A5" s="72">
        <v>3</v>
      </c>
      <c r="B5" s="73" t="str">
        <f ca="1">IFERROR(IF((COUNTIF(B2B!#REF!,$C$4)&lt;0),"---",INDEX(B2B!#REF!,MATCH('Module Pin Table'!A5,B2B!#REF!,0),6)),"---")</f>
        <v>IO</v>
      </c>
      <c r="C5" s="73" t="str">
        <f ca="1">IFERROR(IF((COUNTIF(B2B!#REF!,$C$4)&lt;0),"---",INDEX(B2B!#REF!,MATCH('Module Pin Table'!A5,B2B!#REF!,0),4)),"---")</f>
        <v>J1</v>
      </c>
      <c r="D5" s="73" t="str">
        <f ca="1">IFERROR(IF((COUNTIF(B2B!#REF!,$C$4)&lt;0),"---",INDEX(B2B!#REF!,MATCH('Module Pin Table'!A5,B2B!#REF!,0),5)),"---")</f>
        <v>3</v>
      </c>
      <c r="E5" s="73" t="str">
        <f ca="1">IFERROR(VLOOKUP(C5&amp;"-"&amp;D5,IF($C$4="TE0725LP_REV01",RAW_m_TE0725LP_REV01!$AD:$AJ,IF($C$4="TE0725_REV01",RAW_m_TE0725_REV01!$AD:$AJ,IF($C$4="TE0725_REV02",RAW_m_TE0725_REV02!$AD:$AJ,IF($C$4="TE0725_REV03",RAW_m_TE0725_REV03!$AD:$AJ)))),7,0),"---")</f>
        <v>B35_L23_N</v>
      </c>
      <c r="F5" s="73">
        <f ca="1">IFERROR(VLOOKUP(E5,IF($C$4="TE0725LP_REV01",RAW_m_TE0725LP_REV01!$AJ:$AK,IF($C$4="TE0725_REV01",RAW_m_TE0725_REV01!$AJ:$AK,IF($C$4="TE0725_REV02",RAW_m_TE0725_REV02!$AJ:$AK,IF($C$4="TE0725_REV03",RAW_m_TE0725_REV03!$AJ:$AK)))),2,0),"---")</f>
        <v>2</v>
      </c>
      <c r="G5" s="73" t="str">
        <f ca="1">IFERROR(VLOOKUP(E5,IF($C$4="TE0725LP_REV01",RAW_m_TE0725LP_REV01!$AJ:$AL,IF($C$4="TE0725_REV01",RAW_m_TE0725_REV01!$AJ:$AL,IF($C$4="TE0725_REV02",RAW_m_TE0725_REV02!$AJ:$AL,IF($C$4="TE0725_REV03",RAW_m_TE0725_REV03!$AJ:$AL)))),3,0),"---")</f>
        <v>K1</v>
      </c>
      <c r="H5" s="61">
        <f ca="1">IFERROR(VLOOKUP(B5&amp;"-"&amp;C5,IF($C$4="TE0725LP_REV01",RAW_m_TE0725LP_REV01!$AD:$AG,IF($C$4="TE0725_REV01",RAW_m_TE0725_REV01!$AD:$AG,IF($C$4="TE0725_REV02",RAW_m_TE0725_REV02!$AD:$AG,IF($C$4="TE0725_REV03",RAW_m_TE0725_REV03!$AD:$AG)))),4,0),"---")</f>
        <v>35.732700000000001</v>
      </c>
      <c r="I5" s="76" t="s">
        <v>1118</v>
      </c>
    </row>
    <row r="6" spans="1:9" x14ac:dyDescent="0.35">
      <c r="A6" s="72">
        <v>4</v>
      </c>
      <c r="B6" s="73" t="str">
        <f ca="1">IFERROR(IF((COUNTIF(B2B!#REF!,$C$4)&lt;0),"---",INDEX(B2B!#REF!,MATCH('Module Pin Table'!A6,B2B!#REF!,0),6)),"---")</f>
        <v>IO</v>
      </c>
      <c r="C6" s="73" t="str">
        <f ca="1">IFERROR(IF((COUNTIF(B2B!#REF!,$C$4)&lt;0),"---",INDEX(B2B!#REF!,MATCH('Module Pin Table'!A6,B2B!#REF!,0),4)),"---")</f>
        <v>J1</v>
      </c>
      <c r="D6" s="73" t="str">
        <f ca="1">IFERROR(IF((COUNTIF(B2B!#REF!,$C$4)&lt;0),"---",INDEX(B2B!#REF!,MATCH('Module Pin Table'!A6,B2B!#REF!,0),5)),"---")</f>
        <v>4</v>
      </c>
      <c r="E6" s="73" t="str">
        <f ca="1">IFERROR(VLOOKUP(C6&amp;"-"&amp;D6,IF($C$4="TE0725LP_REV01",RAW_m_TE0725LP_REV01!$AD:$AJ,IF($C$4="TE0725_REV01",RAW_m_TE0725_REV01!$AD:$AJ,IF($C$4="TE0725_REV02",RAW_m_TE0725_REV02!$AD:$AJ,IF($C$4="TE0725_REV03",RAW_m_TE0725_REV03!$AD:$AJ)))),7,0),"---")</f>
        <v>B35_L23_P</v>
      </c>
      <c r="F6" s="73">
        <f ca="1">IFERROR(VLOOKUP(E6,IF($C$4="TE0725LP_REV01",RAW_m_TE0725LP_REV01!$AJ:$AK,IF($C$4="TE0725_REV01",RAW_m_TE0725_REV01!$AJ:$AK,IF($C$4="TE0725_REV02",RAW_m_TE0725_REV02!$AJ:$AK,IF($C$4="TE0725_REV03",RAW_m_TE0725_REV03!$AJ:$AK)))),2,0),"---")</f>
        <v>2</v>
      </c>
      <c r="G6" s="73" t="str">
        <f ca="1">IFERROR(VLOOKUP(E6,IF($C$4="TE0725LP_REV01",RAW_m_TE0725LP_REV01!$AJ:$AL,IF($C$4="TE0725_REV01",RAW_m_TE0725_REV01!$AJ:$AL,IF($C$4="TE0725_REV02",RAW_m_TE0725_REV02!$AJ:$AL,IF($C$4="TE0725_REV03",RAW_m_TE0725_REV03!$AJ:$AL)))),3,0),"---")</f>
        <v>K2</v>
      </c>
      <c r="H6" s="61">
        <f ca="1">IFERROR(VLOOKUP(B6&amp;"-"&amp;C6,IF($C$4="TE0725LP_REV01",RAW_m_TE0725LP_REV01!$AD:$AG,IF($C$4="TE0725_REV01",RAW_m_TE0725_REV01!$AD:$AG,IF($C$4="TE0725_REV02",RAW_m_TE0725_REV02!$AD:$AG,IF($C$4="TE0725_REV03",RAW_m_TE0725_REV03!$AD:$AG)))),4,0),"---")</f>
        <v>36.632100000000001</v>
      </c>
      <c r="I6" s="76" t="s">
        <v>1119</v>
      </c>
    </row>
    <row r="7" spans="1:9" x14ac:dyDescent="0.35">
      <c r="A7" s="72">
        <v>5</v>
      </c>
      <c r="B7" s="73" t="str">
        <f ca="1">IFERROR(IF((COUNTIF(B2B!#REF!,$C$4)&lt;0),"---",INDEX(B2B!#REF!,MATCH('Module Pin Table'!A7,B2B!#REF!,0),6)),"---")</f>
        <v>VCC</v>
      </c>
      <c r="C7" s="73" t="str">
        <f ca="1">IFERROR(IF((COUNTIF(B2B!#REF!,$C$4)&lt;0),"---",INDEX(B2B!#REF!,MATCH('Module Pin Table'!A7,B2B!#REF!,0),4)),"---")</f>
        <v>J1</v>
      </c>
      <c r="D7" s="73" t="str">
        <f ca="1">IFERROR(IF((COUNTIF(B2B!#REF!,$C$4)&lt;0),"---",INDEX(B2B!#REF!,MATCH('Module Pin Table'!A7,B2B!#REF!,0),5)),"---")</f>
        <v>5</v>
      </c>
      <c r="E7" s="73" t="str">
        <f ca="1">IFERROR(VLOOKUP(C7&amp;"-"&amp;D7,IF($C$4="TE0725LP_REV01",RAW_m_TE0725LP_REV01!$AD:$AJ,IF($C$4="TE0725_REV01",RAW_m_TE0725_REV01!$AD:$AJ,IF($C$4="TE0725_REV02",RAW_m_TE0725_REV02!$AD:$AJ,IF($C$4="TE0725_REV03",RAW_m_TE0725_REV03!$AD:$AJ)))),7,0),"---")</f>
        <v>3.3V</v>
      </c>
      <c r="F7" s="73">
        <f ca="1">IFERROR(VLOOKUP(E7,IF($C$4="TE0725LP_REV01",RAW_m_TE0725LP_REV01!$AJ:$AK,IF($C$4="TE0725_REV01",RAW_m_TE0725_REV01!$AJ:$AK,IF($C$4="TE0725_REV02",RAW_m_TE0725_REV02!$AJ:$AK,IF($C$4="TE0725_REV03",RAW_m_TE0725_REV03!$AJ:$AK)))),2,0),"---")</f>
        <v>57</v>
      </c>
      <c r="G7" s="73" t="str">
        <f ca="1">IFERROR(VLOOKUP(E7,IF($C$4="TE0725LP_REV01",RAW_m_TE0725LP_REV01!$AJ:$AL,IF($C$4="TE0725_REV01",RAW_m_TE0725_REV01!$AJ:$AL,IF($C$4="TE0725_REV02",RAW_m_TE0725_REV02!$AJ:$AL,IF($C$4="TE0725_REV03",RAW_m_TE0725_REV03!$AJ:$AL)))),3,0),"---")</f>
        <v>---</v>
      </c>
      <c r="H7" s="61" t="str">
        <f ca="1">IFERROR(VLOOKUP(B7&amp;"-"&amp;C7,IF($C$4="TE0725LP_REV01",RAW_m_TE0725LP_REV01!$AD:$AG,IF($C$4="TE0725_REV01",RAW_m_TE0725_REV01!$AD:$AG,IF($C$4="TE0725_REV02",RAW_m_TE0725_REV02!$AD:$AG,IF($C$4="TE0725_REV03",RAW_m_TE0725_REV03!$AD:$AG)))),4,0),"---")</f>
        <v>---</v>
      </c>
      <c r="I7" s="61" t="s">
        <v>1077</v>
      </c>
    </row>
    <row r="8" spans="1:9" x14ac:dyDescent="0.35">
      <c r="A8" s="72">
        <v>6</v>
      </c>
      <c r="B8" s="73" t="str">
        <f ca="1">IFERROR(IF((COUNTIF(B2B!#REF!,$C$4)&lt;0),"---",INDEX(B2B!#REF!,MATCH('Module Pin Table'!A8,B2B!#REF!,0),6)),"---")</f>
        <v>VCC</v>
      </c>
      <c r="C8" s="73" t="str">
        <f ca="1">IFERROR(IF((COUNTIF(B2B!#REF!,$C$4)&lt;0),"---",INDEX(B2B!#REF!,MATCH('Module Pin Table'!A8,B2B!#REF!,0),4)),"---")</f>
        <v>J1</v>
      </c>
      <c r="D8" s="73" t="str">
        <f ca="1">IFERROR(IF((COUNTIF(B2B!#REF!,$C$4)&lt;0),"---",INDEX(B2B!#REF!,MATCH('Module Pin Table'!A8,B2B!#REF!,0),5)),"---")</f>
        <v>6</v>
      </c>
      <c r="E8" s="73" t="str">
        <f ca="1">IFERROR(VLOOKUP(C8&amp;"-"&amp;D8,IF($C$4="TE0725LP_REV01",RAW_m_TE0725LP_REV01!$AD:$AJ,IF($C$4="TE0725_REV01",RAW_m_TE0725_REV01!$AD:$AJ,IF($C$4="TE0725_REV02",RAW_m_TE0725_REV02!$AD:$AJ,IF($C$4="TE0725_REV03",RAW_m_TE0725_REV03!$AD:$AJ)))),7,0),"---")</f>
        <v>VCCIO35</v>
      </c>
      <c r="F8" s="73">
        <f ca="1">IFERROR(VLOOKUP(E8,IF($C$4="TE0725LP_REV01",RAW_m_TE0725LP_REV01!$AJ:$AK,IF($C$4="TE0725_REV01",RAW_m_TE0725_REV01!$AJ:$AK,IF($C$4="TE0725_REV02",RAW_m_TE0725_REV02!$AJ:$AK,IF($C$4="TE0725_REV03",RAW_m_TE0725_REV03!$AJ:$AK)))),2,0),"---")</f>
        <v>16</v>
      </c>
      <c r="G8" s="73" t="str">
        <f ca="1">IFERROR(VLOOKUP(E8,IF($C$4="TE0725LP_REV01",RAW_m_TE0725LP_REV01!$AJ:$AL,IF($C$4="TE0725_REV01",RAW_m_TE0725_REV01!$AJ:$AL,IF($C$4="TE0725_REV02",RAW_m_TE0725_REV02!$AJ:$AL,IF($C$4="TE0725_REV03",RAW_m_TE0725_REV03!$AJ:$AL)))),3,0),"---")</f>
        <v>---</v>
      </c>
      <c r="H8" s="61" t="str">
        <f ca="1">IFERROR(VLOOKUP(B8&amp;"-"&amp;C8,IF($C$4="TE0725LP_REV01",RAW_m_TE0725LP_REV01!$AD:$AG,IF($C$4="TE0725_REV01",RAW_m_TE0725_REV01!$AD:$AG,IF($C$4="TE0725_REV02",RAW_m_TE0725_REV02!$AD:$AG,IF($C$4="TE0725_REV03",RAW_m_TE0725_REV03!$AD:$AG)))),4,0),"---")</f>
        <v>---</v>
      </c>
      <c r="I8" s="61" t="s">
        <v>1077</v>
      </c>
    </row>
    <row r="9" spans="1:9" x14ac:dyDescent="0.35">
      <c r="A9" s="72">
        <v>7</v>
      </c>
      <c r="B9" s="73" t="str">
        <f ca="1">IFERROR(IF((COUNTIF(B2B!#REF!,$C$4)&lt;0),"---",INDEX(B2B!#REF!,MATCH('Module Pin Table'!A9,B2B!#REF!,0),6)),"---")</f>
        <v>IO</v>
      </c>
      <c r="C9" s="73" t="str">
        <f ca="1">IFERROR(IF((COUNTIF(B2B!#REF!,$C$4)&lt;0),"---",INDEX(B2B!#REF!,MATCH('Module Pin Table'!A9,B2B!#REF!,0),4)),"---")</f>
        <v>J1</v>
      </c>
      <c r="D9" s="73" t="str">
        <f ca="1">IFERROR(IF((COUNTIF(B2B!#REF!,$C$4)&lt;0),"---",INDEX(B2B!#REF!,MATCH('Module Pin Table'!A9,B2B!#REF!,0),5)),"---")</f>
        <v>7</v>
      </c>
      <c r="E9" s="73" t="str">
        <f ca="1">IFERROR(VLOOKUP(C9&amp;"-"&amp;D9,IF($C$4="TE0725LP_REV01",RAW_m_TE0725LP_REV01!$AD:$AJ,IF($C$4="TE0725_REV01",RAW_m_TE0725_REV01!$AD:$AJ,IF($C$4="TE0725_REV02",RAW_m_TE0725_REV02!$AD:$AJ,IF($C$4="TE0725_REV03",RAW_m_TE0725_REV03!$AD:$AJ)))),7,0),"---")</f>
        <v>B35_L15_N</v>
      </c>
      <c r="F9" s="73">
        <f ca="1">IFERROR(VLOOKUP(E9,IF($C$4="TE0725LP_REV01",RAW_m_TE0725LP_REV01!$AJ:$AK,IF($C$4="TE0725_REV01",RAW_m_TE0725_REV01!$AJ:$AK,IF($C$4="TE0725_REV02",RAW_m_TE0725_REV02!$AJ:$AK,IF($C$4="TE0725_REV03",RAW_m_TE0725_REV03!$AJ:$AK)))),2,0),"---")</f>
        <v>2</v>
      </c>
      <c r="G9" s="73" t="str">
        <f ca="1">IFERROR(VLOOKUP(E9,IF($C$4="TE0725LP_REV01",RAW_m_TE0725LP_REV01!$AJ:$AL,IF($C$4="TE0725_REV01",RAW_m_TE0725_REV01!$AJ:$AL,IF($C$4="TE0725_REV02",RAW_m_TE0725_REV02!$AJ:$AL,IF($C$4="TE0725_REV03",RAW_m_TE0725_REV03!$AJ:$AL)))),3,0),"---")</f>
        <v>G2</v>
      </c>
      <c r="H9" s="61">
        <f ca="1">IFERROR(VLOOKUP(B9&amp;"-"&amp;C9,IF($C$4="TE0725LP_REV01",RAW_m_TE0725LP_REV01!$AD:$AG,IF($C$4="TE0725_REV01",RAW_m_TE0725_REV01!$AD:$AG,IF($C$4="TE0725_REV02",RAW_m_TE0725_REV02!$AD:$AG,IF($C$4="TE0725_REV03",RAW_m_TE0725_REV03!$AD:$AG)))),4,0),"---")</f>
        <v>33.2423</v>
      </c>
      <c r="I9" s="76" t="s">
        <v>1117</v>
      </c>
    </row>
    <row r="10" spans="1:9" x14ac:dyDescent="0.35">
      <c r="A10" s="72">
        <v>8</v>
      </c>
      <c r="B10" s="73" t="str">
        <f ca="1">IFERROR(IF((COUNTIF(B2B!#REF!,$C$4)&lt;0),"---",INDEX(B2B!#REF!,MATCH('Module Pin Table'!A10,B2B!#REF!,0),6)),"---")</f>
        <v>IO</v>
      </c>
      <c r="C10" s="73" t="str">
        <f ca="1">IFERROR(IF((COUNTIF(B2B!#REF!,$C$4)&lt;0),"---",INDEX(B2B!#REF!,MATCH('Module Pin Table'!A10,B2B!#REF!,0),4)),"---")</f>
        <v>J1</v>
      </c>
      <c r="D10" s="73" t="str">
        <f ca="1">IFERROR(IF((COUNTIF(B2B!#REF!,$C$4)&lt;0),"---",INDEX(B2B!#REF!,MATCH('Module Pin Table'!A10,B2B!#REF!,0),5)),"---")</f>
        <v>8</v>
      </c>
      <c r="E10" s="73" t="str">
        <f ca="1">IFERROR(VLOOKUP(C10&amp;"-"&amp;D10,IF($C$4="TE0725LP_REV01",RAW_m_TE0725LP_REV01!$AD:$AJ,IF($C$4="TE0725_REV01",RAW_m_TE0725_REV01!$AD:$AJ,IF($C$4="TE0725_REV02",RAW_m_TE0725_REV02!$AD:$AJ,IF($C$4="TE0725_REV03",RAW_m_TE0725_REV03!$AD:$AJ)))),7,0),"---")</f>
        <v>B35_L15_P</v>
      </c>
      <c r="F10" s="73">
        <f ca="1">IFERROR(VLOOKUP(E10,IF($C$4="TE0725LP_REV01",RAW_m_TE0725LP_REV01!$AJ:$AK,IF($C$4="TE0725_REV01",RAW_m_TE0725_REV01!$AJ:$AK,IF($C$4="TE0725_REV02",RAW_m_TE0725_REV02!$AJ:$AK,IF($C$4="TE0725_REV03",RAW_m_TE0725_REV03!$AJ:$AK)))),2,0),"---")</f>
        <v>2</v>
      </c>
      <c r="G10" s="73" t="str">
        <f ca="1">IFERROR(VLOOKUP(E10,IF($C$4="TE0725LP_REV01",RAW_m_TE0725LP_REV01!$AJ:$AL,IF($C$4="TE0725_REV01",RAW_m_TE0725_REV01!$AJ:$AL,IF($C$4="TE0725_REV02",RAW_m_TE0725_REV02!$AJ:$AL,IF($C$4="TE0725_REV03",RAW_m_TE0725_REV03!$AJ:$AL)))),3,0),"---")</f>
        <v>H2</v>
      </c>
      <c r="H10" s="61">
        <f ca="1">IFERROR(VLOOKUP(B10&amp;"-"&amp;C10,IF($C$4="TE0725LP_REV01",RAW_m_TE0725LP_REV01!$AD:$AG,IF($C$4="TE0725_REV01",RAW_m_TE0725_REV01!$AD:$AG,IF($C$4="TE0725_REV02",RAW_m_TE0725_REV02!$AD:$AG,IF($C$4="TE0725_REV03",RAW_m_TE0725_REV03!$AD:$AG)))),4,0),"---")</f>
        <v>33.2423</v>
      </c>
      <c r="I10" s="76" t="s">
        <v>1112</v>
      </c>
    </row>
    <row r="11" spans="1:9" x14ac:dyDescent="0.35">
      <c r="A11" s="72">
        <v>9</v>
      </c>
      <c r="B11" s="73" t="str">
        <f ca="1">IFERROR(IF((COUNTIF(B2B!#REF!,$C$4)&lt;0),"---",INDEX(B2B!#REF!,MATCH('Module Pin Table'!A11,B2B!#REF!,0),6)),"---")</f>
        <v>IO</v>
      </c>
      <c r="C11" s="73" t="str">
        <f ca="1">IFERROR(IF((COUNTIF(B2B!#REF!,$C$4)&lt;0),"---",INDEX(B2B!#REF!,MATCH('Module Pin Table'!A11,B2B!#REF!,0),4)),"---")</f>
        <v>J1</v>
      </c>
      <c r="D11" s="73" t="str">
        <f ca="1">IFERROR(IF((COUNTIF(B2B!#REF!,$C$4)&lt;0),"---",INDEX(B2B!#REF!,MATCH('Module Pin Table'!A11,B2B!#REF!,0),5)),"---")</f>
        <v>9</v>
      </c>
      <c r="E11" s="73" t="str">
        <f ca="1">IFERROR(VLOOKUP(C11&amp;"-"&amp;D11,IF($C$4="TE0725LP_REV01",RAW_m_TE0725LP_REV01!$AD:$AJ,IF($C$4="TE0725_REV01",RAW_m_TE0725_REV01!$AD:$AJ,IF($C$4="TE0725_REV02",RAW_m_TE0725_REV02!$AD:$AJ,IF($C$4="TE0725_REV03",RAW_m_TE0725_REV03!$AD:$AJ)))),7,0),"---")</f>
        <v>B35_L13_N</v>
      </c>
      <c r="F11" s="73">
        <f ca="1">IFERROR(VLOOKUP(E11,IF($C$4="TE0725LP_REV01",RAW_m_TE0725LP_REV01!$AJ:$AK,IF($C$4="TE0725_REV01",RAW_m_TE0725_REV01!$AJ:$AK,IF($C$4="TE0725_REV02",RAW_m_TE0725_REV02!$AJ:$AK,IF($C$4="TE0725_REV03",RAW_m_TE0725_REV03!$AJ:$AK)))),2,0),"---")</f>
        <v>2</v>
      </c>
      <c r="G11" s="73" t="str">
        <f ca="1">IFERROR(VLOOKUP(E11,IF($C$4="TE0725LP_REV01",RAW_m_TE0725LP_REV01!$AJ:$AL,IF($C$4="TE0725_REV01",RAW_m_TE0725_REV01!$AJ:$AL,IF($C$4="TE0725_REV02",RAW_m_TE0725_REV02!$AJ:$AL,IF($C$4="TE0725_REV03",RAW_m_TE0725_REV03!$AJ:$AL)))),3,0),"---")</f>
        <v>F3</v>
      </c>
      <c r="H11" s="61">
        <f ca="1">IFERROR(VLOOKUP(B11&amp;"-"&amp;C11,IF($C$4="TE0725LP_REV01",RAW_m_TE0725LP_REV01!$AD:$AG,IF($C$4="TE0725_REV01",RAW_m_TE0725_REV01!$AD:$AG,IF($C$4="TE0725_REV02",RAW_m_TE0725_REV02!$AD:$AG,IF($C$4="TE0725_REV03",RAW_m_TE0725_REV03!$AD:$AG)))),4,0),"---")</f>
        <v>31.786200000000001</v>
      </c>
      <c r="I11" s="76" t="s">
        <v>1116</v>
      </c>
    </row>
    <row r="12" spans="1:9" x14ac:dyDescent="0.35">
      <c r="A12" s="72">
        <v>10</v>
      </c>
      <c r="B12" s="73" t="str">
        <f ca="1">IFERROR(IF((COUNTIF(B2B!#REF!,$C$4)&lt;0),"---",INDEX(B2B!#REF!,MATCH('Module Pin Table'!A12,B2B!#REF!,0),6)),"---")</f>
        <v>IO</v>
      </c>
      <c r="C12" s="73" t="str">
        <f ca="1">IFERROR(IF((COUNTIF(B2B!#REF!,$C$4)&lt;0),"---",INDEX(B2B!#REF!,MATCH('Module Pin Table'!A12,B2B!#REF!,0),4)),"---")</f>
        <v>J1</v>
      </c>
      <c r="D12" s="73" t="str">
        <f ca="1">IFERROR(IF((COUNTIF(B2B!#REF!,$C$4)&lt;0),"---",INDEX(B2B!#REF!,MATCH('Module Pin Table'!A12,B2B!#REF!,0),5)),"---")</f>
        <v>10</v>
      </c>
      <c r="E12" s="73" t="str">
        <f ca="1">IFERROR(VLOOKUP(C12&amp;"-"&amp;D12,IF($C$4="TE0725LP_REV01",RAW_m_TE0725LP_REV01!$AD:$AJ,IF($C$4="TE0725_REV01",RAW_m_TE0725_REV01!$AD:$AJ,IF($C$4="TE0725_REV02",RAW_m_TE0725_REV02!$AD:$AJ,IF($C$4="TE0725_REV03",RAW_m_TE0725_REV03!$AD:$AJ)))),7,0),"---")</f>
        <v>B35_L13_P</v>
      </c>
      <c r="F12" s="73">
        <f ca="1">IFERROR(VLOOKUP(E12,IF($C$4="TE0725LP_REV01",RAW_m_TE0725LP_REV01!$AJ:$AK,IF($C$4="TE0725_REV01",RAW_m_TE0725_REV01!$AJ:$AK,IF($C$4="TE0725_REV02",RAW_m_TE0725_REV02!$AJ:$AK,IF($C$4="TE0725_REV03",RAW_m_TE0725_REV03!$AJ:$AK)))),2,0),"---")</f>
        <v>2</v>
      </c>
      <c r="G12" s="73" t="str">
        <f ca="1">IFERROR(VLOOKUP(E12,IF($C$4="TE0725LP_REV01",RAW_m_TE0725LP_REV01!$AJ:$AL,IF($C$4="TE0725_REV01",RAW_m_TE0725_REV01!$AJ:$AL,IF($C$4="TE0725_REV02",RAW_m_TE0725_REV02!$AJ:$AL,IF($C$4="TE0725_REV03",RAW_m_TE0725_REV03!$AJ:$AL)))),3,0),"---")</f>
        <v>F4</v>
      </c>
      <c r="H12" s="61">
        <f ca="1">IFERROR(VLOOKUP(B12&amp;"-"&amp;C12,IF($C$4="TE0725LP_REV01",RAW_m_TE0725LP_REV01!$AD:$AG,IF($C$4="TE0725_REV01",RAW_m_TE0725_REV01!$AD:$AG,IF($C$4="TE0725_REV02",RAW_m_TE0725_REV02!$AD:$AG,IF($C$4="TE0725_REV03",RAW_m_TE0725_REV03!$AD:$AG)))),4,0),"---")</f>
        <v>32.821399999999997</v>
      </c>
      <c r="I12" s="76" t="s">
        <v>1120</v>
      </c>
    </row>
    <row r="13" spans="1:9" x14ac:dyDescent="0.35">
      <c r="A13" s="72">
        <v>11</v>
      </c>
      <c r="B13" s="73" t="str">
        <f ca="1">IFERROR(IF((COUNTIF(B2B!#REF!,$C$4)&lt;0),"---",INDEX(B2B!#REF!,MATCH('Module Pin Table'!A13,B2B!#REF!,0),6)),"---")</f>
        <v>IO</v>
      </c>
      <c r="C13" s="73" t="str">
        <f ca="1">IFERROR(IF((COUNTIF(B2B!#REF!,$C$4)&lt;0),"---",INDEX(B2B!#REF!,MATCH('Module Pin Table'!A13,B2B!#REF!,0),4)),"---")</f>
        <v>J1</v>
      </c>
      <c r="D13" s="73" t="str">
        <f ca="1">IFERROR(IF((COUNTIF(B2B!#REF!,$C$4)&lt;0),"---",INDEX(B2B!#REF!,MATCH('Module Pin Table'!A13,B2B!#REF!,0),5)),"---")</f>
        <v>11</v>
      </c>
      <c r="E13" s="73" t="str">
        <f ca="1">IFERROR(VLOOKUP(C13&amp;"-"&amp;D13,IF($C$4="TE0725LP_REV01",RAW_m_TE0725LP_REV01!$AD:$AJ,IF($C$4="TE0725_REV01",RAW_m_TE0725_REV01!$AD:$AJ,IF($C$4="TE0725_REV02",RAW_m_TE0725_REV02!$AD:$AJ,IF($C$4="TE0725_REV03",RAW_m_TE0725_REV03!$AD:$AJ)))),7,0),"---")</f>
        <v>B35_L12_N</v>
      </c>
      <c r="F13" s="73">
        <f ca="1">IFERROR(VLOOKUP(E13,IF($C$4="TE0725LP_REV01",RAW_m_TE0725LP_REV01!$AJ:$AK,IF($C$4="TE0725_REV01",RAW_m_TE0725_REV01!$AJ:$AK,IF($C$4="TE0725_REV02",RAW_m_TE0725_REV02!$AJ:$AK,IF($C$4="TE0725_REV03",RAW_m_TE0725_REV03!$AJ:$AK)))),2,0),"---")</f>
        <v>2</v>
      </c>
      <c r="G13" s="73" t="str">
        <f ca="1">IFERROR(VLOOKUP(E13,IF($C$4="TE0725LP_REV01",RAW_m_TE0725LP_REV01!$AJ:$AL,IF($C$4="TE0725_REV01",RAW_m_TE0725_REV01!$AJ:$AL,IF($C$4="TE0725_REV02",RAW_m_TE0725_REV02!$AJ:$AL,IF($C$4="TE0725_REV03",RAW_m_TE0725_REV03!$AJ:$AL)))),3,0),"---")</f>
        <v>D3</v>
      </c>
      <c r="H13" s="61">
        <f ca="1">IFERROR(VLOOKUP(B13&amp;"-"&amp;C13,IF($C$4="TE0725LP_REV01",RAW_m_TE0725LP_REV01!$AD:$AG,IF($C$4="TE0725_REV01",RAW_m_TE0725_REV01!$AD:$AG,IF($C$4="TE0725_REV02",RAW_m_TE0725_REV02!$AD:$AG,IF($C$4="TE0725_REV03",RAW_m_TE0725_REV03!$AD:$AG)))),4,0),"---")</f>
        <v>28.884799999999998</v>
      </c>
      <c r="I13" s="76" t="s">
        <v>1115</v>
      </c>
    </row>
    <row r="14" spans="1:9" x14ac:dyDescent="0.35">
      <c r="A14" s="72">
        <v>12</v>
      </c>
      <c r="B14" s="73" t="str">
        <f ca="1">IFERROR(IF((COUNTIF(B2B!#REF!,$C$4)&lt;0),"---",INDEX(B2B!#REF!,MATCH('Module Pin Table'!A14,B2B!#REF!,0),6)),"---")</f>
        <v>IO</v>
      </c>
      <c r="C14" s="73" t="str">
        <f ca="1">IFERROR(IF((COUNTIF(B2B!#REF!,$C$4)&lt;0),"---",INDEX(B2B!#REF!,MATCH('Module Pin Table'!A14,B2B!#REF!,0),4)),"---")</f>
        <v>J1</v>
      </c>
      <c r="D14" s="73" t="str">
        <f ca="1">IFERROR(IF((COUNTIF(B2B!#REF!,$C$4)&lt;0),"---",INDEX(B2B!#REF!,MATCH('Module Pin Table'!A14,B2B!#REF!,0),5)),"---")</f>
        <v>12</v>
      </c>
      <c r="E14" s="73" t="str">
        <f ca="1">IFERROR(VLOOKUP(C14&amp;"-"&amp;D14,IF($C$4="TE0725LP_REV01",RAW_m_TE0725LP_REV01!$AD:$AJ,IF($C$4="TE0725_REV01",RAW_m_TE0725_REV01!$AD:$AJ,IF($C$4="TE0725_REV02",RAW_m_TE0725_REV02!$AD:$AJ,IF($C$4="TE0725_REV03",RAW_m_TE0725_REV03!$AD:$AJ)))),7,0),"---")</f>
        <v>B35_L12_P</v>
      </c>
      <c r="F14" s="73">
        <f ca="1">IFERROR(VLOOKUP(E14,IF($C$4="TE0725LP_REV01",RAW_m_TE0725LP_REV01!$AJ:$AK,IF($C$4="TE0725_REV01",RAW_m_TE0725_REV01!$AJ:$AK,IF($C$4="TE0725_REV02",RAW_m_TE0725_REV02!$AJ:$AK,IF($C$4="TE0725_REV03",RAW_m_TE0725_REV03!$AJ:$AK)))),2,0),"---")</f>
        <v>2</v>
      </c>
      <c r="G14" s="73" t="str">
        <f ca="1">IFERROR(VLOOKUP(E14,IF($C$4="TE0725LP_REV01",RAW_m_TE0725LP_REV01!$AJ:$AL,IF($C$4="TE0725_REV01",RAW_m_TE0725_REV01!$AJ:$AL,IF($C$4="TE0725_REV02",RAW_m_TE0725_REV02!$AJ:$AL,IF($C$4="TE0725_REV03",RAW_m_TE0725_REV03!$AJ:$AL)))),3,0),"---")</f>
        <v>E3</v>
      </c>
      <c r="H14" s="61">
        <f ca="1">IFERROR(VLOOKUP(B14&amp;"-"&amp;C14,IF($C$4="TE0725LP_REV01",RAW_m_TE0725LP_REV01!$AD:$AG,IF($C$4="TE0725_REV01",RAW_m_TE0725_REV01!$AD:$AG,IF($C$4="TE0725_REV02",RAW_m_TE0725_REV02!$AD:$AG,IF($C$4="TE0725_REV03",RAW_m_TE0725_REV03!$AD:$AG)))),4,0),"---")</f>
        <v>28.9374</v>
      </c>
      <c r="I14" s="76" t="s">
        <v>1121</v>
      </c>
    </row>
    <row r="15" spans="1:9" x14ac:dyDescent="0.35">
      <c r="A15" s="72">
        <v>13</v>
      </c>
      <c r="B15" s="73" t="str">
        <f ca="1">IFERROR(IF((COUNTIF(B2B!#REF!,$C$4)&lt;0),"---",INDEX(B2B!#REF!,MATCH('Module Pin Table'!A15,B2B!#REF!,0),6)),"---")</f>
        <v>IO</v>
      </c>
      <c r="C15" s="73" t="str">
        <f ca="1">IFERROR(IF((COUNTIF(B2B!#REF!,$C$4)&lt;0),"---",INDEX(B2B!#REF!,MATCH('Module Pin Table'!A15,B2B!#REF!,0),4)),"---")</f>
        <v>J1</v>
      </c>
      <c r="D15" s="73" t="str">
        <f ca="1">IFERROR(IF((COUNTIF(B2B!#REF!,$C$4)&lt;0),"---",INDEX(B2B!#REF!,MATCH('Module Pin Table'!A15,B2B!#REF!,0),5)),"---")</f>
        <v>13</v>
      </c>
      <c r="E15" s="73" t="str">
        <f ca="1">IFERROR(VLOOKUP(C15&amp;"-"&amp;D15,IF($C$4="TE0725LP_REV01",RAW_m_TE0725LP_REV01!$AD:$AJ,IF($C$4="TE0725_REV01",RAW_m_TE0725_REV01!$AD:$AJ,IF($C$4="TE0725_REV02",RAW_m_TE0725_REV02!$AD:$AJ,IF($C$4="TE0725_REV03",RAW_m_TE0725_REV03!$AD:$AJ)))),7,0),"---")</f>
        <v>B35_L22_P</v>
      </c>
      <c r="F15" s="73">
        <f ca="1">IFERROR(VLOOKUP(E15,IF($C$4="TE0725LP_REV01",RAW_m_TE0725LP_REV01!$AJ:$AK,IF($C$4="TE0725_REV01",RAW_m_TE0725_REV01!$AJ:$AK,IF($C$4="TE0725_REV02",RAW_m_TE0725_REV02!$AJ:$AK,IF($C$4="TE0725_REV03",RAW_m_TE0725_REV03!$AJ:$AK)))),2,0),"---")</f>
        <v>2</v>
      </c>
      <c r="G15" s="73" t="str">
        <f ca="1">IFERROR(VLOOKUP(E15,IF($C$4="TE0725LP_REV01",RAW_m_TE0725LP_REV01!$AJ:$AL,IF($C$4="TE0725_REV01",RAW_m_TE0725_REV01!$AJ:$AL,IF($C$4="TE0725_REV02",RAW_m_TE0725_REV02!$AJ:$AL,IF($C$4="TE0725_REV03",RAW_m_TE0725_REV03!$AJ:$AL)))),3,0),"---")</f>
        <v>J3</v>
      </c>
      <c r="H15" s="61">
        <f ca="1">IFERROR(VLOOKUP(B15&amp;"-"&amp;C15,IF($C$4="TE0725LP_REV01",RAW_m_TE0725LP_REV01!$AD:$AG,IF($C$4="TE0725_REV01",RAW_m_TE0725_REV01!$AD:$AG,IF($C$4="TE0725_REV02",RAW_m_TE0725_REV02!$AD:$AG,IF($C$4="TE0725_REV03",RAW_m_TE0725_REV03!$AD:$AG)))),4,0),"---")</f>
        <v>24.3505</v>
      </c>
      <c r="I15" s="76" t="s">
        <v>1114</v>
      </c>
    </row>
    <row r="16" spans="1:9" x14ac:dyDescent="0.35">
      <c r="A16" s="72">
        <v>14</v>
      </c>
      <c r="B16" s="73" t="str">
        <f ca="1">IFERROR(IF((COUNTIF(B2B!#REF!,$C$4)&lt;0),"---",INDEX(B2B!#REF!,MATCH('Module Pin Table'!A16,B2B!#REF!,0),6)),"---")</f>
        <v>IO</v>
      </c>
      <c r="C16" s="73" t="str">
        <f ca="1">IFERROR(IF((COUNTIF(B2B!#REF!,$C$4)&lt;0),"---",INDEX(B2B!#REF!,MATCH('Module Pin Table'!A16,B2B!#REF!,0),4)),"---")</f>
        <v>J1</v>
      </c>
      <c r="D16" s="73" t="str">
        <f ca="1">IFERROR(IF((COUNTIF(B2B!#REF!,$C$4)&lt;0),"---",INDEX(B2B!#REF!,MATCH('Module Pin Table'!A16,B2B!#REF!,0),5)),"---")</f>
        <v>14</v>
      </c>
      <c r="E16" s="73" t="str">
        <f ca="1">IFERROR(VLOOKUP(C16&amp;"-"&amp;D16,IF($C$4="TE0725LP_REV01",RAW_m_TE0725LP_REV01!$AD:$AJ,IF($C$4="TE0725_REV01",RAW_m_TE0725_REV01!$AD:$AJ,IF($C$4="TE0725_REV02",RAW_m_TE0725_REV02!$AD:$AJ,IF($C$4="TE0725_REV03",RAW_m_TE0725_REV03!$AD:$AJ)))),7,0),"---")</f>
        <v>B35_L22_N</v>
      </c>
      <c r="F16" s="73">
        <f ca="1">IFERROR(VLOOKUP(E16,IF($C$4="TE0725LP_REV01",RAW_m_TE0725LP_REV01!$AJ:$AK,IF($C$4="TE0725_REV01",RAW_m_TE0725_REV01!$AJ:$AK,IF($C$4="TE0725_REV02",RAW_m_TE0725_REV02!$AJ:$AK,IF($C$4="TE0725_REV03",RAW_m_TE0725_REV03!$AJ:$AK)))),2,0),"---")</f>
        <v>2</v>
      </c>
      <c r="G16" s="73" t="str">
        <f ca="1">IFERROR(VLOOKUP(E16,IF($C$4="TE0725LP_REV01",RAW_m_TE0725LP_REV01!$AJ:$AL,IF($C$4="TE0725_REV01",RAW_m_TE0725_REV01!$AJ:$AL,IF($C$4="TE0725_REV02",RAW_m_TE0725_REV02!$AJ:$AL,IF($C$4="TE0725_REV03",RAW_m_TE0725_REV03!$AJ:$AL)))),3,0),"---")</f>
        <v>J2</v>
      </c>
      <c r="H16" s="61">
        <f ca="1">IFERROR(VLOOKUP(B16&amp;"-"&amp;C16,IF($C$4="TE0725LP_REV01",RAW_m_TE0725LP_REV01!$AD:$AG,IF($C$4="TE0725_REV01",RAW_m_TE0725_REV01!$AD:$AG,IF($C$4="TE0725_REV02",RAW_m_TE0725_REV02!$AD:$AG,IF($C$4="TE0725_REV03",RAW_m_TE0725_REV03!$AD:$AG)))),4,0),"---")</f>
        <v>24.0032</v>
      </c>
      <c r="I16" s="76" t="s">
        <v>1122</v>
      </c>
    </row>
    <row r="17" spans="1:9" x14ac:dyDescent="0.35">
      <c r="A17" s="72">
        <v>15</v>
      </c>
      <c r="B17" s="73" t="str">
        <f ca="1">IFERROR(IF((COUNTIF(B2B!#REF!,$C$4)&lt;0),"---",INDEX(B2B!#REF!,MATCH('Module Pin Table'!A17,B2B!#REF!,0),6)),"---")</f>
        <v>IO</v>
      </c>
      <c r="C17" s="73" t="str">
        <f ca="1">IFERROR(IF((COUNTIF(B2B!#REF!,$C$4)&lt;0),"---",INDEX(B2B!#REF!,MATCH('Module Pin Table'!A17,B2B!#REF!,0),4)),"---")</f>
        <v>J1</v>
      </c>
      <c r="D17" s="73" t="str">
        <f ca="1">IFERROR(IF((COUNTIF(B2B!#REF!,$C$4)&lt;0),"---",INDEX(B2B!#REF!,MATCH('Module Pin Table'!A17,B2B!#REF!,0),5)),"---")</f>
        <v>15</v>
      </c>
      <c r="E17" s="73" t="str">
        <f ca="1">IFERROR(VLOOKUP(C17&amp;"-"&amp;D17,IF($C$4="TE0725LP_REV01",RAW_m_TE0725LP_REV01!$AD:$AJ,IF($C$4="TE0725_REV01",RAW_m_TE0725_REV01!$AD:$AJ,IF($C$4="TE0725_REV02",RAW_m_TE0725_REV02!$AD:$AJ,IF($C$4="TE0725_REV03",RAW_m_TE0725_REV03!$AD:$AJ)))),7,0),"---")</f>
        <v>B35_L17_N</v>
      </c>
      <c r="F17" s="73">
        <f ca="1">IFERROR(VLOOKUP(E17,IF($C$4="TE0725LP_REV01",RAW_m_TE0725LP_REV01!$AJ:$AK,IF($C$4="TE0725_REV01",RAW_m_TE0725_REV01!$AJ:$AK,IF($C$4="TE0725_REV02",RAW_m_TE0725_REV02!$AJ:$AK,IF($C$4="TE0725_REV03",RAW_m_TE0725_REV03!$AJ:$AK)))),2,0),"---")</f>
        <v>2</v>
      </c>
      <c r="G17" s="73" t="str">
        <f ca="1">IFERROR(VLOOKUP(E17,IF($C$4="TE0725LP_REV01",RAW_m_TE0725LP_REV01!$AJ:$AL,IF($C$4="TE0725_REV01",RAW_m_TE0725_REV01!$AJ:$AL,IF($C$4="TE0725_REV02",RAW_m_TE0725_REV02!$AJ:$AL,IF($C$4="TE0725_REV03",RAW_m_TE0725_REV03!$AJ:$AL)))),3,0),"---")</f>
        <v>G1</v>
      </c>
      <c r="H17" s="61">
        <f ca="1">IFERROR(VLOOKUP(B17&amp;"-"&amp;C17,IF($C$4="TE0725LP_REV01",RAW_m_TE0725LP_REV01!$AD:$AG,IF($C$4="TE0725_REV01",RAW_m_TE0725_REV01!$AD:$AG,IF($C$4="TE0725_REV02",RAW_m_TE0725_REV02!$AD:$AG,IF($C$4="TE0725_REV03",RAW_m_TE0725_REV03!$AD:$AG)))),4,0),"---")</f>
        <v>19.8156</v>
      </c>
      <c r="I17" s="76" t="s">
        <v>1113</v>
      </c>
    </row>
    <row r="18" spans="1:9" x14ac:dyDescent="0.35">
      <c r="A18" s="72">
        <v>16</v>
      </c>
      <c r="B18" s="73" t="str">
        <f ca="1">IFERROR(IF((COUNTIF(B2B!#REF!,$C$4)&lt;0),"---",INDEX(B2B!#REF!,MATCH('Module Pin Table'!A18,B2B!#REF!,0),6)),"---")</f>
        <v>IO</v>
      </c>
      <c r="C18" s="73" t="str">
        <f ca="1">IFERROR(IF((COUNTIF(B2B!#REF!,$C$4)&lt;0),"---",INDEX(B2B!#REF!,MATCH('Module Pin Table'!A18,B2B!#REF!,0),4)),"---")</f>
        <v>J1</v>
      </c>
      <c r="D18" s="73" t="str">
        <f ca="1">IFERROR(IF((COUNTIF(B2B!#REF!,$C$4)&lt;0),"---",INDEX(B2B!#REF!,MATCH('Module Pin Table'!A18,B2B!#REF!,0),5)),"---")</f>
        <v>16</v>
      </c>
      <c r="E18" s="73" t="str">
        <f ca="1">IFERROR(VLOOKUP(C18&amp;"-"&amp;D18,IF($C$4="TE0725LP_REV01",RAW_m_TE0725LP_REV01!$AD:$AJ,IF($C$4="TE0725_REV01",RAW_m_TE0725_REV01!$AD:$AJ,IF($C$4="TE0725_REV02",RAW_m_TE0725_REV02!$AD:$AJ,IF($C$4="TE0725_REV03",RAW_m_TE0725_REV03!$AD:$AJ)))),7,0),"---")</f>
        <v>B35_L17_P</v>
      </c>
      <c r="F18" s="73">
        <f ca="1">IFERROR(VLOOKUP(E18,IF($C$4="TE0725LP_REV01",RAW_m_TE0725LP_REV01!$AJ:$AK,IF($C$4="TE0725_REV01",RAW_m_TE0725_REV01!$AJ:$AK,IF($C$4="TE0725_REV02",RAW_m_TE0725_REV02!$AJ:$AK,IF($C$4="TE0725_REV03",RAW_m_TE0725_REV03!$AJ:$AK)))),2,0),"---")</f>
        <v>2</v>
      </c>
      <c r="G18" s="73" t="str">
        <f ca="1">IFERROR(VLOOKUP(E18,IF($C$4="TE0725LP_REV01",RAW_m_TE0725LP_REV01!$AJ:$AL,IF($C$4="TE0725_REV01",RAW_m_TE0725_REV01!$AJ:$AL,IF($C$4="TE0725_REV02",RAW_m_TE0725_REV02!$AJ:$AL,IF($C$4="TE0725_REV03",RAW_m_TE0725_REV03!$AJ:$AL)))),3,0),"---")</f>
        <v>H1</v>
      </c>
      <c r="H18" s="61">
        <f ca="1">IFERROR(VLOOKUP(B18&amp;"-"&amp;C18,IF($C$4="TE0725LP_REV01",RAW_m_TE0725LP_REV01!$AD:$AG,IF($C$4="TE0725_REV01",RAW_m_TE0725_REV01!$AD:$AG,IF($C$4="TE0725_REV02",RAW_m_TE0725_REV02!$AD:$AG,IF($C$4="TE0725_REV03",RAW_m_TE0725_REV03!$AD:$AG)))),4,0),"---")</f>
        <v>19.8156</v>
      </c>
      <c r="I18" s="76" t="s">
        <v>1123</v>
      </c>
    </row>
    <row r="19" spans="1:9" x14ac:dyDescent="0.35">
      <c r="A19" s="72">
        <v>17</v>
      </c>
      <c r="B19" s="73" t="str">
        <f ca="1">IFERROR(IF((COUNTIF(B2B!#REF!,$C$4)&lt;0),"---",INDEX(B2B!#REF!,MATCH('Module Pin Table'!A19,B2B!#REF!,0),6)),"---")</f>
        <v>IO</v>
      </c>
      <c r="C19" s="73" t="str">
        <f ca="1">IFERROR(IF((COUNTIF(B2B!#REF!,$C$4)&lt;0),"---",INDEX(B2B!#REF!,MATCH('Module Pin Table'!A19,B2B!#REF!,0),4)),"---")</f>
        <v>J1</v>
      </c>
      <c r="D19" s="73" t="str">
        <f ca="1">IFERROR(IF((COUNTIF(B2B!#REF!,$C$4)&lt;0),"---",INDEX(B2B!#REF!,MATCH('Module Pin Table'!A19,B2B!#REF!,0),5)),"---")</f>
        <v>17</v>
      </c>
      <c r="E19" s="73" t="str">
        <f ca="1">IFERROR(VLOOKUP(C19&amp;"-"&amp;D19,IF($C$4="TE0725LP_REV01",RAW_m_TE0725LP_REV01!$AD:$AJ,IF($C$4="TE0725_REV01",RAW_m_TE0725_REV01!$AD:$AJ,IF($C$4="TE0725_REV02",RAW_m_TE0725_REV02!$AD:$AJ,IF($C$4="TE0725_REV03",RAW_m_TE0725_REV03!$AD:$AJ)))),7,0),"---")</f>
        <v>B35_L18_N</v>
      </c>
      <c r="F19" s="73">
        <f ca="1">IFERROR(VLOOKUP(E19,IF($C$4="TE0725LP_REV01",RAW_m_TE0725LP_REV01!$AJ:$AK,IF($C$4="TE0725_REV01",RAW_m_TE0725_REV01!$AJ:$AK,IF($C$4="TE0725_REV02",RAW_m_TE0725_REV02!$AJ:$AK,IF($C$4="TE0725_REV03",RAW_m_TE0725_REV03!$AJ:$AK)))),2,0),"---")</f>
        <v>2</v>
      </c>
      <c r="G19" s="73" t="str">
        <f ca="1">IFERROR(VLOOKUP(E19,IF($C$4="TE0725LP_REV01",RAW_m_TE0725LP_REV01!$AJ:$AL,IF($C$4="TE0725_REV01",RAW_m_TE0725_REV01!$AJ:$AL,IF($C$4="TE0725_REV02",RAW_m_TE0725_REV02!$AJ:$AL,IF($C$4="TE0725_REV03",RAW_m_TE0725_REV03!$AJ:$AL)))),3,0),"---")</f>
        <v>E1</v>
      </c>
      <c r="H19" s="61">
        <f ca="1">IFERROR(VLOOKUP(B19&amp;"-"&amp;C19,IF($C$4="TE0725LP_REV01",RAW_m_TE0725LP_REV01!$AD:$AG,IF($C$4="TE0725_REV01",RAW_m_TE0725_REV01!$AD:$AG,IF($C$4="TE0725_REV02",RAW_m_TE0725_REV02!$AD:$AG,IF($C$4="TE0725_REV03",RAW_m_TE0725_REV03!$AD:$AG)))),4,0),"---")</f>
        <v>17.2377</v>
      </c>
      <c r="I19" s="76" t="s">
        <v>1155</v>
      </c>
    </row>
    <row r="20" spans="1:9" x14ac:dyDescent="0.35">
      <c r="A20" s="72">
        <v>18</v>
      </c>
      <c r="B20" s="73" t="str">
        <f ca="1">IFERROR(IF((COUNTIF(B2B!#REF!,$C$4)&lt;0),"---",INDEX(B2B!#REF!,MATCH('Module Pin Table'!A20,B2B!#REF!,0),6)),"---")</f>
        <v>IO</v>
      </c>
      <c r="C20" s="73" t="str">
        <f ca="1">IFERROR(IF((COUNTIF(B2B!#REF!,$C$4)&lt;0),"---",INDEX(B2B!#REF!,MATCH('Module Pin Table'!A20,B2B!#REF!,0),4)),"---")</f>
        <v>J1</v>
      </c>
      <c r="D20" s="73" t="str">
        <f ca="1">IFERROR(IF((COUNTIF(B2B!#REF!,$C$4)&lt;0),"---",INDEX(B2B!#REF!,MATCH('Module Pin Table'!A20,B2B!#REF!,0),5)),"---")</f>
        <v>18</v>
      </c>
      <c r="E20" s="73" t="str">
        <f ca="1">IFERROR(VLOOKUP(C20&amp;"-"&amp;D20,IF($C$4="TE0725LP_REV01",RAW_m_TE0725LP_REV01!$AD:$AJ,IF($C$4="TE0725_REV01",RAW_m_TE0725_REV01!$AD:$AJ,IF($C$4="TE0725_REV02",RAW_m_TE0725_REV02!$AD:$AJ,IF($C$4="TE0725_REV03",RAW_m_TE0725_REV03!$AD:$AJ)))),7,0),"---")</f>
        <v>B35_L18_P</v>
      </c>
      <c r="F20" s="73">
        <f ca="1">IFERROR(VLOOKUP(E20,IF($C$4="TE0725LP_REV01",RAW_m_TE0725LP_REV01!$AJ:$AK,IF($C$4="TE0725_REV01",RAW_m_TE0725_REV01!$AJ:$AK,IF($C$4="TE0725_REV02",RAW_m_TE0725_REV02!$AJ:$AK,IF($C$4="TE0725_REV03",RAW_m_TE0725_REV03!$AJ:$AK)))),2,0),"---")</f>
        <v>2</v>
      </c>
      <c r="G20" s="73" t="str">
        <f ca="1">IFERROR(VLOOKUP(E20,IF($C$4="TE0725LP_REV01",RAW_m_TE0725LP_REV01!$AJ:$AL,IF($C$4="TE0725_REV01",RAW_m_TE0725_REV01!$AJ:$AL,IF($C$4="TE0725_REV02",RAW_m_TE0725_REV02!$AJ:$AL,IF($C$4="TE0725_REV03",RAW_m_TE0725_REV03!$AJ:$AL)))),3,0),"---")</f>
        <v>F1</v>
      </c>
      <c r="H20" s="61">
        <f ca="1">IFERROR(VLOOKUP(B20&amp;"-"&amp;C20,IF($C$4="TE0725LP_REV01",RAW_m_TE0725LP_REV01!$AD:$AG,IF($C$4="TE0725_REV01",RAW_m_TE0725_REV01!$AD:$AG,IF($C$4="TE0725_REV02",RAW_m_TE0725_REV02!$AD:$AG,IF($C$4="TE0725_REV03",RAW_m_TE0725_REV03!$AD:$AG)))),4,0),"---")</f>
        <v>17.4862</v>
      </c>
      <c r="I20" s="76" t="s">
        <v>1124</v>
      </c>
    </row>
    <row r="21" spans="1:9" x14ac:dyDescent="0.35">
      <c r="A21" s="72">
        <v>19</v>
      </c>
      <c r="B21" s="73" t="str">
        <f ca="1">IFERROR(IF((COUNTIF(B2B!#REF!,$C$4)&lt;0),"---",INDEX(B2B!#REF!,MATCH('Module Pin Table'!A21,B2B!#REF!,0),6)),"---")</f>
        <v>IO</v>
      </c>
      <c r="C21" s="73" t="str">
        <f ca="1">IFERROR(IF((COUNTIF(B2B!#REF!,$C$4)&lt;0),"---",INDEX(B2B!#REF!,MATCH('Module Pin Table'!A21,B2B!#REF!,0),4)),"---")</f>
        <v>J1</v>
      </c>
      <c r="D21" s="73" t="str">
        <f ca="1">IFERROR(IF((COUNTIF(B2B!#REF!,$C$4)&lt;0),"---",INDEX(B2B!#REF!,MATCH('Module Pin Table'!A21,B2B!#REF!,0),5)),"---")</f>
        <v>19</v>
      </c>
      <c r="E21" s="73" t="str">
        <f ca="1">IFERROR(VLOOKUP(C21&amp;"-"&amp;D21,IF($C$4="TE0725LP_REV01",RAW_m_TE0725LP_REV01!$AD:$AJ,IF($C$4="TE0725_REV01",RAW_m_TE0725_REV01!$AD:$AJ,IF($C$4="TE0725_REV02",RAW_m_TE0725_REV02!$AD:$AJ,IF($C$4="TE0725_REV03",RAW_m_TE0725_REV03!$AD:$AJ)))),7,0),"---")</f>
        <v>B35_L14_N</v>
      </c>
      <c r="F21" s="73">
        <f ca="1">IFERROR(VLOOKUP(E21,IF($C$4="TE0725LP_REV01",RAW_m_TE0725LP_REV01!$AJ:$AK,IF($C$4="TE0725_REV01",RAW_m_TE0725_REV01!$AJ:$AK,IF($C$4="TE0725_REV02",RAW_m_TE0725_REV02!$AJ:$AK,IF($C$4="TE0725_REV03",RAW_m_TE0725_REV03!$AJ:$AK)))),2,0),"---")</f>
        <v>2</v>
      </c>
      <c r="G21" s="73" t="str">
        <f ca="1">IFERROR(VLOOKUP(E21,IF($C$4="TE0725LP_REV01",RAW_m_TE0725LP_REV01!$AJ:$AL,IF($C$4="TE0725_REV01",RAW_m_TE0725_REV01!$AJ:$AL,IF($C$4="TE0725_REV02",RAW_m_TE0725_REV02!$AJ:$AL,IF($C$4="TE0725_REV03",RAW_m_TE0725_REV03!$AJ:$AL)))),3,0),"---")</f>
        <v>D2</v>
      </c>
      <c r="H21" s="61">
        <f ca="1">IFERROR(VLOOKUP(B21&amp;"-"&amp;C21,IF($C$4="TE0725LP_REV01",RAW_m_TE0725LP_REV01!$AD:$AG,IF($C$4="TE0725_REV01",RAW_m_TE0725_REV01!$AD:$AG,IF($C$4="TE0725_REV02",RAW_m_TE0725_REV02!$AD:$AG,IF($C$4="TE0725_REV03",RAW_m_TE0725_REV03!$AD:$AG)))),4,0),"---")</f>
        <v>15.3667</v>
      </c>
      <c r="I21" s="76" t="s">
        <v>1111</v>
      </c>
    </row>
    <row r="22" spans="1:9" x14ac:dyDescent="0.35">
      <c r="A22" s="72">
        <v>20</v>
      </c>
      <c r="B22" s="73" t="str">
        <f ca="1">IFERROR(IF((COUNTIF(B2B!#REF!,$C$4)&lt;0),"---",INDEX(B2B!#REF!,MATCH('Module Pin Table'!A22,B2B!#REF!,0),6)),"---")</f>
        <v>IO</v>
      </c>
      <c r="C22" s="73" t="str">
        <f ca="1">IFERROR(IF((COUNTIF(B2B!#REF!,$C$4)&lt;0),"---",INDEX(B2B!#REF!,MATCH('Module Pin Table'!A22,B2B!#REF!,0),4)),"---")</f>
        <v>J1</v>
      </c>
      <c r="D22" s="73" t="str">
        <f ca="1">IFERROR(IF((COUNTIF(B2B!#REF!,$C$4)&lt;0),"---",INDEX(B2B!#REF!,MATCH('Module Pin Table'!A22,B2B!#REF!,0),5)),"---")</f>
        <v>20</v>
      </c>
      <c r="E22" s="73" t="str">
        <f ca="1">IFERROR(VLOOKUP(C22&amp;"-"&amp;D22,IF($C$4="TE0725LP_REV01",RAW_m_TE0725LP_REV01!$AD:$AJ,IF($C$4="TE0725_REV01",RAW_m_TE0725_REV01!$AD:$AJ,IF($C$4="TE0725_REV02",RAW_m_TE0725_REV02!$AD:$AJ,IF($C$4="TE0725_REV03",RAW_m_TE0725_REV03!$AD:$AJ)))),7,0),"---")</f>
        <v>B35_L14_P</v>
      </c>
      <c r="F22" s="73">
        <f ca="1">IFERROR(VLOOKUP(E22,IF($C$4="TE0725LP_REV01",RAW_m_TE0725LP_REV01!$AJ:$AK,IF($C$4="TE0725_REV01",RAW_m_TE0725_REV01!$AJ:$AK,IF($C$4="TE0725_REV02",RAW_m_TE0725_REV02!$AJ:$AK,IF($C$4="TE0725_REV03",RAW_m_TE0725_REV03!$AJ:$AK)))),2,0),"---")</f>
        <v>2</v>
      </c>
      <c r="G22" s="73" t="str">
        <f ca="1">IFERROR(VLOOKUP(E22,IF($C$4="TE0725LP_REV01",RAW_m_TE0725LP_REV01!$AJ:$AL,IF($C$4="TE0725_REV01",RAW_m_TE0725_REV01!$AJ:$AL,IF($C$4="TE0725_REV02",RAW_m_TE0725_REV02!$AJ:$AL,IF($C$4="TE0725_REV03",RAW_m_TE0725_REV03!$AJ:$AL)))),3,0),"---")</f>
        <v>E2</v>
      </c>
      <c r="H22" s="61">
        <f ca="1">IFERROR(VLOOKUP(B22&amp;"-"&amp;C22,IF($C$4="TE0725LP_REV01",RAW_m_TE0725LP_REV01!$AD:$AG,IF($C$4="TE0725_REV01",RAW_m_TE0725_REV01!$AD:$AG,IF($C$4="TE0725_REV02",RAW_m_TE0725_REV02!$AD:$AG,IF($C$4="TE0725_REV03",RAW_m_TE0725_REV03!$AD:$AG)))),4,0),"---")</f>
        <v>15.7195</v>
      </c>
      <c r="I22" s="76" t="s">
        <v>1125</v>
      </c>
    </row>
    <row r="23" spans="1:9" x14ac:dyDescent="0.35">
      <c r="A23" s="72">
        <v>21</v>
      </c>
      <c r="B23" s="73" t="str">
        <f ca="1">IFERROR(IF((COUNTIF(B2B!#REF!,$C$4)&lt;0),"---",INDEX(B2B!#REF!,MATCH('Module Pin Table'!A23,B2B!#REF!,0),6)),"---")</f>
        <v>IO</v>
      </c>
      <c r="C23" s="73" t="str">
        <f ca="1">IFERROR(IF((COUNTIF(B2B!#REF!,$C$4)&lt;0),"---",INDEX(B2B!#REF!,MATCH('Module Pin Table'!A23,B2B!#REF!,0),4)),"---")</f>
        <v>J1</v>
      </c>
      <c r="D23" s="73" t="str">
        <f ca="1">IFERROR(IF((COUNTIF(B2B!#REF!,$C$4)&lt;0),"---",INDEX(B2B!#REF!,MATCH('Module Pin Table'!A23,B2B!#REF!,0),5)),"---")</f>
        <v>21</v>
      </c>
      <c r="E23" s="73" t="str">
        <f ca="1">IFERROR(VLOOKUP(C23&amp;"-"&amp;D23,IF($C$4="TE0725LP_REV01",RAW_m_TE0725LP_REV01!$AD:$AJ,IF($C$4="TE0725_REV01",RAW_m_TE0725_REV01!$AD:$AJ,IF($C$4="TE0725_REV02",RAW_m_TE0725_REV02!$AD:$AJ,IF($C$4="TE0725_REV03",RAW_m_TE0725_REV03!$AD:$AJ)))),7,0),"---")</f>
        <v>B35_L16_P</v>
      </c>
      <c r="F23" s="73">
        <f ca="1">IFERROR(VLOOKUP(E23,IF($C$4="TE0725LP_REV01",RAW_m_TE0725LP_REV01!$AJ:$AK,IF($C$4="TE0725_REV01",RAW_m_TE0725_REV01!$AJ:$AK,IF($C$4="TE0725_REV02",RAW_m_TE0725_REV02!$AJ:$AK,IF($C$4="TE0725_REV03",RAW_m_TE0725_REV03!$AJ:$AK)))),2,0),"---")</f>
        <v>2</v>
      </c>
      <c r="G23" s="73" t="str">
        <f ca="1">IFERROR(VLOOKUP(E23,IF($C$4="TE0725LP_REV01",RAW_m_TE0725LP_REV01!$AJ:$AL,IF($C$4="TE0725_REV01",RAW_m_TE0725_REV01!$AJ:$AL,IF($C$4="TE0725_REV02",RAW_m_TE0725_REV02!$AJ:$AL,IF($C$4="TE0725_REV03",RAW_m_TE0725_REV03!$AJ:$AL)))),3,0),"---")</f>
        <v>C2</v>
      </c>
      <c r="H23" s="61">
        <f ca="1">IFERROR(VLOOKUP(B23&amp;"-"&amp;C23,IF($C$4="TE0725LP_REV01",RAW_m_TE0725LP_REV01!$AD:$AG,IF($C$4="TE0725_REV01",RAW_m_TE0725_REV01!$AD:$AG,IF($C$4="TE0725_REV02",RAW_m_TE0725_REV02!$AD:$AG,IF($C$4="TE0725_REV03",RAW_m_TE0725_REV03!$AD:$AG)))),4,0),"---")</f>
        <v>12.974600000000001</v>
      </c>
      <c r="I23" s="80" t="s">
        <v>1087</v>
      </c>
    </row>
    <row r="24" spans="1:9" x14ac:dyDescent="0.35">
      <c r="A24" s="72">
        <v>22</v>
      </c>
      <c r="B24" s="73" t="str">
        <f ca="1">IFERROR(IF((COUNTIF(B2B!#REF!,$C$4)&lt;0),"---",INDEX(B2B!#REF!,MATCH('Module Pin Table'!A24,B2B!#REF!,0),6)),"---")</f>
        <v>IO</v>
      </c>
      <c r="C24" s="73" t="str">
        <f ca="1">IFERROR(IF((COUNTIF(B2B!#REF!,$C$4)&lt;0),"---",INDEX(B2B!#REF!,MATCH('Module Pin Table'!A24,B2B!#REF!,0),4)),"---")</f>
        <v>J1</v>
      </c>
      <c r="D24" s="73" t="str">
        <f ca="1">IFERROR(IF((COUNTIF(B2B!#REF!,$C$4)&lt;0),"---",INDEX(B2B!#REF!,MATCH('Module Pin Table'!A24,B2B!#REF!,0),5)),"---")</f>
        <v>22</v>
      </c>
      <c r="E24" s="73" t="str">
        <f ca="1">IFERROR(VLOOKUP(C24&amp;"-"&amp;D24,IF($C$4="TE0725LP_REV01",RAW_m_TE0725LP_REV01!$AD:$AJ,IF($C$4="TE0725_REV01",RAW_m_TE0725_REV01!$AD:$AJ,IF($C$4="TE0725_REV02",RAW_m_TE0725_REV02!$AD:$AJ,IF($C$4="TE0725_REV03",RAW_m_TE0725_REV03!$AD:$AJ)))),7,0),"---")</f>
        <v>B35_L16_N</v>
      </c>
      <c r="F24" s="73">
        <f ca="1">IFERROR(VLOOKUP(E24,IF($C$4="TE0725LP_REV01",RAW_m_TE0725LP_REV01!$AJ:$AK,IF($C$4="TE0725_REV01",RAW_m_TE0725_REV01!$AJ:$AK,IF($C$4="TE0725_REV02",RAW_m_TE0725_REV02!$AJ:$AK,IF($C$4="TE0725_REV03",RAW_m_TE0725_REV03!$AJ:$AK)))),2,0),"---")</f>
        <v>2</v>
      </c>
      <c r="G24" s="73" t="str">
        <f ca="1">IFERROR(VLOOKUP(E24,IF($C$4="TE0725LP_REV01",RAW_m_TE0725LP_REV01!$AJ:$AL,IF($C$4="TE0725_REV01",RAW_m_TE0725_REV01!$AJ:$AL,IF($C$4="TE0725_REV02",RAW_m_TE0725_REV02!$AJ:$AL,IF($C$4="TE0725_REV03",RAW_m_TE0725_REV03!$AJ:$AL)))),3,0),"---")</f>
        <v>C1</v>
      </c>
      <c r="H24" s="61">
        <f ca="1">IFERROR(VLOOKUP(B24&amp;"-"&amp;C24,IF($C$4="TE0725LP_REV01",RAW_m_TE0725LP_REV01!$AD:$AG,IF($C$4="TE0725_REV01",RAW_m_TE0725_REV01!$AD:$AG,IF($C$4="TE0725_REV02",RAW_m_TE0725_REV02!$AD:$AG,IF($C$4="TE0725_REV03",RAW_m_TE0725_REV03!$AD:$AG)))),4,0),"---")</f>
        <v>12.755000000000001</v>
      </c>
      <c r="I24" s="78" t="s">
        <v>1083</v>
      </c>
    </row>
    <row r="25" spans="1:9" x14ac:dyDescent="0.35">
      <c r="A25" s="72">
        <v>23</v>
      </c>
      <c r="B25" s="73" t="str">
        <f ca="1">IFERROR(IF((COUNTIF(B2B!#REF!,$C$4)&lt;0),"---",INDEX(B2B!#REF!,MATCH('Module Pin Table'!A25,B2B!#REF!,0),6)),"---")</f>
        <v>IO</v>
      </c>
      <c r="C25" s="73" t="str">
        <f ca="1">IFERROR(IF((COUNTIF(B2B!#REF!,$C$4)&lt;0),"---",INDEX(B2B!#REF!,MATCH('Module Pin Table'!A25,B2B!#REF!,0),4)),"---")</f>
        <v>J1</v>
      </c>
      <c r="D25" s="73" t="str">
        <f ca="1">IFERROR(IF((COUNTIF(B2B!#REF!,$C$4)&lt;0),"---",INDEX(B2B!#REF!,MATCH('Module Pin Table'!A25,B2B!#REF!,0),5)),"---")</f>
        <v>23</v>
      </c>
      <c r="E25" s="73" t="str">
        <f ca="1">IFERROR(VLOOKUP(C25&amp;"-"&amp;D25,IF($C$4="TE0725LP_REV01",RAW_m_TE0725LP_REV01!$AD:$AJ,IF($C$4="TE0725_REV01",RAW_m_TE0725_REV01!$AD:$AJ,IF($C$4="TE0725_REV02",RAW_m_TE0725_REV02!$AD:$AJ,IF($C$4="TE0725_REV03",RAW_m_TE0725_REV03!$AD:$AJ)))),7,0),"---")</f>
        <v>B35_L9_N</v>
      </c>
      <c r="F25" s="73">
        <f ca="1">IFERROR(VLOOKUP(E25,IF($C$4="TE0725LP_REV01",RAW_m_TE0725LP_REV01!$AJ:$AK,IF($C$4="TE0725_REV01",RAW_m_TE0725_REV01!$AJ:$AK,IF($C$4="TE0725_REV02",RAW_m_TE0725_REV02!$AJ:$AK,IF($C$4="TE0725_REV03",RAW_m_TE0725_REV03!$AJ:$AK)))),2,0),"---")</f>
        <v>2</v>
      </c>
      <c r="G25" s="73" t="str">
        <f ca="1">IFERROR(VLOOKUP(E25,IF($C$4="TE0725LP_REV01",RAW_m_TE0725LP_REV01!$AJ:$AL,IF($C$4="TE0725_REV01",RAW_m_TE0725_REV01!$AJ:$AL,IF($C$4="TE0725_REV02",RAW_m_TE0725_REV02!$AJ:$AL,IF($C$4="TE0725_REV03",RAW_m_TE0725_REV03!$AJ:$AL)))),3,0),"---")</f>
        <v>A1</v>
      </c>
      <c r="H25" s="61">
        <f ca="1">IFERROR(VLOOKUP(B25&amp;"-"&amp;C25,IF($C$4="TE0725LP_REV01",RAW_m_TE0725LP_REV01!$AD:$AG,IF($C$4="TE0725_REV01",RAW_m_TE0725_REV01!$AD:$AG,IF($C$4="TE0725_REV02",RAW_m_TE0725_REV02!$AD:$AG,IF($C$4="TE0725_REV03",RAW_m_TE0725_REV03!$AD:$AG)))),4,0),"---")</f>
        <v>9.9247999999999994</v>
      </c>
      <c r="I25" s="80" t="s">
        <v>1088</v>
      </c>
    </row>
    <row r="26" spans="1:9" x14ac:dyDescent="0.35">
      <c r="A26" s="72">
        <v>24</v>
      </c>
      <c r="B26" s="73" t="str">
        <f ca="1">IFERROR(IF((COUNTIF(B2B!#REF!,$C$4)&lt;0),"---",INDEX(B2B!#REF!,MATCH('Module Pin Table'!A26,B2B!#REF!,0),6)),"---")</f>
        <v>IO</v>
      </c>
      <c r="C26" s="73" t="str">
        <f ca="1">IFERROR(IF((COUNTIF(B2B!#REF!,$C$4)&lt;0),"---",INDEX(B2B!#REF!,MATCH('Module Pin Table'!A26,B2B!#REF!,0),4)),"---")</f>
        <v>J1</v>
      </c>
      <c r="D26" s="73" t="str">
        <f ca="1">IFERROR(IF((COUNTIF(B2B!#REF!,$C$4)&lt;0),"---",INDEX(B2B!#REF!,MATCH('Module Pin Table'!A26,B2B!#REF!,0),5)),"---")</f>
        <v>24</v>
      </c>
      <c r="E26" s="73" t="str">
        <f ca="1">IFERROR(VLOOKUP(C26&amp;"-"&amp;D26,IF($C$4="TE0725LP_REV01",RAW_m_TE0725LP_REV01!$AD:$AJ,IF($C$4="TE0725_REV01",RAW_m_TE0725_REV01!$AD:$AJ,IF($C$4="TE0725_REV02",RAW_m_TE0725_REV02!$AD:$AJ,IF($C$4="TE0725_REV03",RAW_m_TE0725_REV03!$AD:$AJ)))),7,0),"---")</f>
        <v>B35_L9_P</v>
      </c>
      <c r="F26" s="73">
        <f ca="1">IFERROR(VLOOKUP(E26,IF($C$4="TE0725LP_REV01",RAW_m_TE0725LP_REV01!$AJ:$AK,IF($C$4="TE0725_REV01",RAW_m_TE0725_REV01!$AJ:$AK,IF($C$4="TE0725_REV02",RAW_m_TE0725_REV02!$AJ:$AK,IF($C$4="TE0725_REV03",RAW_m_TE0725_REV03!$AJ:$AK)))),2,0),"---")</f>
        <v>2</v>
      </c>
      <c r="G26" s="73" t="str">
        <f ca="1">IFERROR(VLOOKUP(E26,IF($C$4="TE0725LP_REV01",RAW_m_TE0725LP_REV01!$AJ:$AL,IF($C$4="TE0725_REV01",RAW_m_TE0725_REV01!$AJ:$AL,IF($C$4="TE0725_REV02",RAW_m_TE0725_REV02!$AJ:$AL,IF($C$4="TE0725_REV03",RAW_m_TE0725_REV03!$AJ:$AL)))),3,0),"---")</f>
        <v>B1</v>
      </c>
      <c r="H26" s="61">
        <f ca="1">IFERROR(VLOOKUP(B26&amp;"-"&amp;C26,IF($C$4="TE0725LP_REV01",RAW_m_TE0725LP_REV01!$AD:$AG,IF($C$4="TE0725_REV01",RAW_m_TE0725_REV01!$AD:$AG,IF($C$4="TE0725_REV02",RAW_m_TE0725_REV02!$AD:$AG,IF($C$4="TE0725_REV03",RAW_m_TE0725_REV03!$AD:$AG)))),4,0),"---")</f>
        <v>10.4762</v>
      </c>
      <c r="I26" s="78" t="s">
        <v>1084</v>
      </c>
    </row>
    <row r="27" spans="1:9" x14ac:dyDescent="0.35">
      <c r="A27" s="72">
        <v>25</v>
      </c>
      <c r="B27" s="73" t="str">
        <f ca="1">IFERROR(IF((COUNTIF(B2B!#REF!,$C$4)&lt;0),"---",INDEX(B2B!#REF!,MATCH('Module Pin Table'!A27,B2B!#REF!,0),6)),"---")</f>
        <v>IO</v>
      </c>
      <c r="C27" s="73" t="str">
        <f ca="1">IFERROR(IF((COUNTIF(B2B!#REF!,$C$4)&lt;0),"---",INDEX(B2B!#REF!,MATCH('Module Pin Table'!A27,B2B!#REF!,0),4)),"---")</f>
        <v>J1</v>
      </c>
      <c r="D27" s="73" t="str">
        <f ca="1">IFERROR(IF((COUNTIF(B2B!#REF!,$C$4)&lt;0),"---",INDEX(B2B!#REF!,MATCH('Module Pin Table'!A27,B2B!#REF!,0),5)),"---")</f>
        <v>25</v>
      </c>
      <c r="E27" s="73" t="str">
        <f ca="1">IFERROR(VLOOKUP(C27&amp;"-"&amp;D27,IF($C$4="TE0725LP_REV01",RAW_m_TE0725LP_REV01!$AD:$AJ,IF($C$4="TE0725_REV01",RAW_m_TE0725_REV01!$AD:$AJ,IF($C$4="TE0725_REV02",RAW_m_TE0725_REV02!$AD:$AJ,IF($C$4="TE0725_REV03",RAW_m_TE0725_REV03!$AD:$AJ)))),7,0),"---")</f>
        <v>B35_L10_P</v>
      </c>
      <c r="F27" s="73">
        <f ca="1">IFERROR(VLOOKUP(E27,IF($C$4="TE0725LP_REV01",RAW_m_TE0725LP_REV01!$AJ:$AK,IF($C$4="TE0725_REV01",RAW_m_TE0725_REV01!$AJ:$AK,IF($C$4="TE0725_REV02",RAW_m_TE0725_REV02!$AJ:$AK,IF($C$4="TE0725_REV03",RAW_m_TE0725_REV03!$AJ:$AK)))),2,0),"---")</f>
        <v>2</v>
      </c>
      <c r="G27" s="73" t="str">
        <f ca="1">IFERROR(VLOOKUP(E27,IF($C$4="TE0725LP_REV01",RAW_m_TE0725LP_REV01!$AJ:$AL,IF($C$4="TE0725_REV01",RAW_m_TE0725_REV01!$AJ:$AL,IF($C$4="TE0725_REV02",RAW_m_TE0725_REV02!$AJ:$AL,IF($C$4="TE0725_REV03",RAW_m_TE0725_REV03!$AJ:$AL)))),3,0),"---")</f>
        <v>B3</v>
      </c>
      <c r="H27" s="61">
        <f ca="1">IFERROR(VLOOKUP(B27&amp;"-"&amp;C27,IF($C$4="TE0725LP_REV01",RAW_m_TE0725LP_REV01!$AD:$AG,IF($C$4="TE0725_REV01",RAW_m_TE0725_REV01!$AD:$AG,IF($C$4="TE0725_REV02",RAW_m_TE0725_REV02!$AD:$AG,IF($C$4="TE0725_REV03",RAW_m_TE0725_REV03!$AD:$AG)))),4,0),"---")</f>
        <v>10.9407</v>
      </c>
      <c r="I27" s="80" t="s">
        <v>1089</v>
      </c>
    </row>
    <row r="28" spans="1:9" x14ac:dyDescent="0.35">
      <c r="A28" s="72">
        <v>26</v>
      </c>
      <c r="B28" s="73" t="str">
        <f ca="1">IFERROR(IF((COUNTIF(B2B!#REF!,$C$4)&lt;0),"---",INDEX(B2B!#REF!,MATCH('Module Pin Table'!A28,B2B!#REF!,0),6)),"---")</f>
        <v>IO</v>
      </c>
      <c r="C28" s="73" t="str">
        <f ca="1">IFERROR(IF((COUNTIF(B2B!#REF!,$C$4)&lt;0),"---",INDEX(B2B!#REF!,MATCH('Module Pin Table'!A28,B2B!#REF!,0),4)),"---")</f>
        <v>J1</v>
      </c>
      <c r="D28" s="73" t="str">
        <f ca="1">IFERROR(IF((COUNTIF(B2B!#REF!,$C$4)&lt;0),"---",INDEX(B2B!#REF!,MATCH('Module Pin Table'!A28,B2B!#REF!,0),5)),"---")</f>
        <v>26</v>
      </c>
      <c r="E28" s="73" t="str">
        <f ca="1">IFERROR(VLOOKUP(C28&amp;"-"&amp;D28,IF($C$4="TE0725LP_REV01",RAW_m_TE0725LP_REV01!$AD:$AJ,IF($C$4="TE0725_REV01",RAW_m_TE0725_REV01!$AD:$AJ,IF($C$4="TE0725_REV02",RAW_m_TE0725_REV02!$AD:$AJ,IF($C$4="TE0725_REV03",RAW_m_TE0725_REV03!$AD:$AJ)))),7,0),"---")</f>
        <v>B35_L10_N</v>
      </c>
      <c r="F28" s="73">
        <f ca="1">IFERROR(VLOOKUP(E28,IF($C$4="TE0725LP_REV01",RAW_m_TE0725LP_REV01!$AJ:$AK,IF($C$4="TE0725_REV01",RAW_m_TE0725_REV01!$AJ:$AK,IF($C$4="TE0725_REV02",RAW_m_TE0725_REV02!$AJ:$AK,IF($C$4="TE0725_REV03",RAW_m_TE0725_REV03!$AJ:$AK)))),2,0),"---")</f>
        <v>2</v>
      </c>
      <c r="G28" s="73" t="str">
        <f ca="1">IFERROR(VLOOKUP(E28,IF($C$4="TE0725LP_REV01",RAW_m_TE0725LP_REV01!$AJ:$AL,IF($C$4="TE0725_REV01",RAW_m_TE0725_REV01!$AJ:$AL,IF($C$4="TE0725_REV02",RAW_m_TE0725_REV02!$AJ:$AL,IF($C$4="TE0725_REV03",RAW_m_TE0725_REV03!$AJ:$AL)))),3,0),"---")</f>
        <v>B2</v>
      </c>
      <c r="H28" s="61">
        <f ca="1">IFERROR(VLOOKUP(B28&amp;"-"&amp;C28,IF($C$4="TE0725LP_REV01",RAW_m_TE0725LP_REV01!$AD:$AG,IF($C$4="TE0725_REV01",RAW_m_TE0725_REV01!$AD:$AG,IF($C$4="TE0725_REV02",RAW_m_TE0725_REV02!$AD:$AG,IF($C$4="TE0725_REV03",RAW_m_TE0725_REV03!$AD:$AG)))),4,0),"---")</f>
        <v>10.856199999999999</v>
      </c>
      <c r="I28" s="78" t="s">
        <v>1085</v>
      </c>
    </row>
    <row r="29" spans="1:9" x14ac:dyDescent="0.35">
      <c r="A29" s="72">
        <v>27</v>
      </c>
      <c r="B29" s="73" t="str">
        <f ca="1">IFERROR(IF((COUNTIF(B2B!#REF!,$C$4)&lt;0),"---",INDEX(B2B!#REF!,MATCH('Module Pin Table'!A29,B2B!#REF!,0),6)),"---")</f>
        <v>IO</v>
      </c>
      <c r="C29" s="73" t="str">
        <f ca="1">IFERROR(IF((COUNTIF(B2B!#REF!,$C$4)&lt;0),"---",INDEX(B2B!#REF!,MATCH('Module Pin Table'!A29,B2B!#REF!,0),4)),"---")</f>
        <v>J1</v>
      </c>
      <c r="D29" s="73" t="str">
        <f ca="1">IFERROR(IF((COUNTIF(B2B!#REF!,$C$4)&lt;0),"---",INDEX(B2B!#REF!,MATCH('Module Pin Table'!A29,B2B!#REF!,0),5)),"---")</f>
        <v>27</v>
      </c>
      <c r="E29" s="73" t="str">
        <f ca="1">IFERROR(VLOOKUP(C29&amp;"-"&amp;D29,IF($C$4="TE0725LP_REV01",RAW_m_TE0725LP_REV01!$AD:$AJ,IF($C$4="TE0725_REV01",RAW_m_TE0725_REV01!$AD:$AJ,IF($C$4="TE0725_REV02",RAW_m_TE0725_REV02!$AD:$AJ,IF($C$4="TE0725_REV03",RAW_m_TE0725_REV03!$AD:$AJ)))),7,0),"---")</f>
        <v>B35_L8_N</v>
      </c>
      <c r="F29" s="73">
        <f ca="1">IFERROR(VLOOKUP(E29,IF($C$4="TE0725LP_REV01",RAW_m_TE0725LP_REV01!$AJ:$AK,IF($C$4="TE0725_REV01",RAW_m_TE0725_REV01!$AJ:$AK,IF($C$4="TE0725_REV02",RAW_m_TE0725_REV02!$AJ:$AK,IF($C$4="TE0725_REV03",RAW_m_TE0725_REV03!$AJ:$AK)))),2,0),"---")</f>
        <v>2</v>
      </c>
      <c r="G29" s="73" t="str">
        <f ca="1">IFERROR(VLOOKUP(E29,IF($C$4="TE0725LP_REV01",RAW_m_TE0725LP_REV01!$AJ:$AL,IF($C$4="TE0725_REV01",RAW_m_TE0725_REV01!$AJ:$AL,IF($C$4="TE0725_REV02",RAW_m_TE0725_REV02!$AJ:$AL,IF($C$4="TE0725_REV03",RAW_m_TE0725_REV03!$AJ:$AL)))),3,0),"---")</f>
        <v>A3</v>
      </c>
      <c r="H29" s="61">
        <f ca="1">IFERROR(VLOOKUP(B29&amp;"-"&amp;C29,IF($C$4="TE0725LP_REV01",RAW_m_TE0725LP_REV01!$AD:$AG,IF($C$4="TE0725_REV01",RAW_m_TE0725_REV01!$AD:$AG,IF($C$4="TE0725_REV02",RAW_m_TE0725_REV02!$AD:$AG,IF($C$4="TE0725_REV03",RAW_m_TE0725_REV03!$AD:$AG)))),4,0),"---")</f>
        <v>9.7786000000000008</v>
      </c>
      <c r="I29" s="80" t="s">
        <v>1090</v>
      </c>
    </row>
    <row r="30" spans="1:9" x14ac:dyDescent="0.35">
      <c r="A30" s="72">
        <v>28</v>
      </c>
      <c r="B30" s="73" t="str">
        <f ca="1">IFERROR(IF((COUNTIF(B2B!#REF!,$C$4)&lt;0),"---",INDEX(B2B!#REF!,MATCH('Module Pin Table'!A30,B2B!#REF!,0),6)),"---")</f>
        <v>IO</v>
      </c>
      <c r="C30" s="73" t="str">
        <f ca="1">IFERROR(IF((COUNTIF(B2B!#REF!,$C$4)&lt;0),"---",INDEX(B2B!#REF!,MATCH('Module Pin Table'!A30,B2B!#REF!,0),4)),"---")</f>
        <v>J1</v>
      </c>
      <c r="D30" s="73" t="str">
        <f ca="1">IFERROR(IF((COUNTIF(B2B!#REF!,$C$4)&lt;0),"---",INDEX(B2B!#REF!,MATCH('Module Pin Table'!A30,B2B!#REF!,0),5)),"---")</f>
        <v>28</v>
      </c>
      <c r="E30" s="73" t="str">
        <f ca="1">IFERROR(VLOOKUP(C30&amp;"-"&amp;D30,IF($C$4="TE0725LP_REV01",RAW_m_TE0725LP_REV01!$AD:$AJ,IF($C$4="TE0725_REV01",RAW_m_TE0725_REV01!$AD:$AJ,IF($C$4="TE0725_REV02",RAW_m_TE0725_REV02!$AD:$AJ,IF($C$4="TE0725_REV03",RAW_m_TE0725_REV03!$AD:$AJ)))),7,0),"---")</f>
        <v>B35_L8_P</v>
      </c>
      <c r="F30" s="73">
        <f ca="1">IFERROR(VLOOKUP(E30,IF($C$4="TE0725LP_REV01",RAW_m_TE0725LP_REV01!$AJ:$AK,IF($C$4="TE0725_REV01",RAW_m_TE0725_REV01!$AJ:$AK,IF($C$4="TE0725_REV02",RAW_m_TE0725_REV02!$AJ:$AK,IF($C$4="TE0725_REV03",RAW_m_TE0725_REV03!$AJ:$AK)))),2,0),"---")</f>
        <v>2</v>
      </c>
      <c r="G30" s="73" t="str">
        <f ca="1">IFERROR(VLOOKUP(E30,IF($C$4="TE0725LP_REV01",RAW_m_TE0725LP_REV01!$AJ:$AL,IF($C$4="TE0725_REV01",RAW_m_TE0725_REV01!$AJ:$AL,IF($C$4="TE0725_REV02",RAW_m_TE0725_REV02!$AJ:$AL,IF($C$4="TE0725_REV03",RAW_m_TE0725_REV03!$AJ:$AL)))),3,0),"---")</f>
        <v>A4</v>
      </c>
      <c r="H30" s="61">
        <f ca="1">IFERROR(VLOOKUP(B30&amp;"-"&amp;C30,IF($C$4="TE0725LP_REV01",RAW_m_TE0725LP_REV01!$AD:$AG,IF($C$4="TE0725_REV01",RAW_m_TE0725_REV01!$AD:$AG,IF($C$4="TE0725_REV02",RAW_m_TE0725_REV02!$AD:$AG,IF($C$4="TE0725_REV03",RAW_m_TE0725_REV03!$AD:$AG)))),4,0),"---")</f>
        <v>9.6852999999999998</v>
      </c>
      <c r="I30" s="77" t="s">
        <v>1086</v>
      </c>
    </row>
    <row r="31" spans="1:9" x14ac:dyDescent="0.35">
      <c r="A31" s="72">
        <v>29</v>
      </c>
      <c r="B31" s="73" t="str">
        <f ca="1">IFERROR(IF((COUNTIF(B2B!#REF!,$C$4)&lt;0),"---",INDEX(B2B!#REF!,MATCH('Module Pin Table'!A31,B2B!#REF!,0),6)),"---")</f>
        <v>IO</v>
      </c>
      <c r="C31" s="73" t="str">
        <f ca="1">IFERROR(IF((COUNTIF(B2B!#REF!,$C$4)&lt;0),"---",INDEX(B2B!#REF!,MATCH('Module Pin Table'!A31,B2B!#REF!,0),4)),"---")</f>
        <v>J1</v>
      </c>
      <c r="D31" s="73" t="str">
        <f ca="1">IFERROR(IF((COUNTIF(B2B!#REF!,$C$4)&lt;0),"---",INDEX(B2B!#REF!,MATCH('Module Pin Table'!A31,B2B!#REF!,0),5)),"---")</f>
        <v>29</v>
      </c>
      <c r="E31" s="73" t="str">
        <f ca="1">IFERROR(VLOOKUP(C31&amp;"-"&amp;D31,IF($C$4="TE0725LP_REV01",RAW_m_TE0725LP_REV01!$AD:$AJ,IF($C$4="TE0725_REV01",RAW_m_TE0725_REV01!$AD:$AJ,IF($C$4="TE0725_REV02",RAW_m_TE0725_REV02!$AD:$AJ,IF($C$4="TE0725_REV03",RAW_m_TE0725_REV03!$AD:$AJ)))),7,0),"---")</f>
        <v>B35_L11_N</v>
      </c>
      <c r="F31" s="73">
        <f ca="1">IFERROR(VLOOKUP(E31,IF($C$4="TE0725LP_REV01",RAW_m_TE0725LP_REV01!$AJ:$AK,IF($C$4="TE0725_REV01",RAW_m_TE0725_REV01!$AJ:$AK,IF($C$4="TE0725_REV02",RAW_m_TE0725_REV02!$AJ:$AK,IF($C$4="TE0725_REV03",RAW_m_TE0725_REV03!$AJ:$AK)))),2,0),"---")</f>
        <v>2</v>
      </c>
      <c r="G31" s="73" t="str">
        <f ca="1">IFERROR(VLOOKUP(E31,IF($C$4="TE0725LP_REV01",RAW_m_TE0725LP_REV01!$AJ:$AL,IF($C$4="TE0725_REV01",RAW_m_TE0725_REV01!$AJ:$AL,IF($C$4="TE0725_REV02",RAW_m_TE0725_REV02!$AJ:$AL,IF($C$4="TE0725_REV03",RAW_m_TE0725_REV03!$AJ:$AL)))),3,0),"---")</f>
        <v>D4</v>
      </c>
      <c r="H31" s="61">
        <f ca="1">IFERROR(VLOOKUP(B31&amp;"-"&amp;C31,IF($C$4="TE0725LP_REV01",RAW_m_TE0725LP_REV01!$AD:$AG,IF($C$4="TE0725_REV01",RAW_m_TE0725_REV01!$AD:$AG,IF($C$4="TE0725_REV02",RAW_m_TE0725_REV02!$AD:$AG,IF($C$4="TE0725_REV03",RAW_m_TE0725_REV03!$AD:$AG)))),4,0),"---")</f>
        <v>16.82</v>
      </c>
      <c r="I31" s="77" t="s">
        <v>1091</v>
      </c>
    </row>
    <row r="32" spans="1:9" x14ac:dyDescent="0.35">
      <c r="A32" s="72">
        <v>30</v>
      </c>
      <c r="B32" s="73" t="str">
        <f ca="1">IFERROR(IF((COUNTIF(B2B!#REF!,$C$4)&lt;0),"---",INDEX(B2B!#REF!,MATCH('Module Pin Table'!A32,B2B!#REF!,0),6)),"---")</f>
        <v>IO</v>
      </c>
      <c r="C32" s="73" t="str">
        <f ca="1">IFERROR(IF((COUNTIF(B2B!#REF!,$C$4)&lt;0),"---",INDEX(B2B!#REF!,MATCH('Module Pin Table'!A32,B2B!#REF!,0),4)),"---")</f>
        <v>J1</v>
      </c>
      <c r="D32" s="73" t="str">
        <f ca="1">IFERROR(IF((COUNTIF(B2B!#REF!,$C$4)&lt;0),"---",INDEX(B2B!#REF!,MATCH('Module Pin Table'!A32,B2B!#REF!,0),5)),"---")</f>
        <v>30</v>
      </c>
      <c r="E32" s="73" t="str">
        <f ca="1">IFERROR(VLOOKUP(C32&amp;"-"&amp;D32,IF($C$4="TE0725LP_REV01",RAW_m_TE0725LP_REV01!$AD:$AJ,IF($C$4="TE0725_REV01",RAW_m_TE0725_REV01!$AD:$AJ,IF($C$4="TE0725_REV02",RAW_m_TE0725_REV02!$AD:$AJ,IF($C$4="TE0725_REV03",RAW_m_TE0725_REV03!$AD:$AJ)))),7,0),"---")</f>
        <v>B35_L11_P</v>
      </c>
      <c r="F32" s="73">
        <f ca="1">IFERROR(VLOOKUP(E32,IF($C$4="TE0725LP_REV01",RAW_m_TE0725LP_REV01!$AJ:$AK,IF($C$4="TE0725_REV01",RAW_m_TE0725_REV01!$AJ:$AK,IF($C$4="TE0725_REV02",RAW_m_TE0725_REV02!$AJ:$AK,IF($C$4="TE0725_REV03",RAW_m_TE0725_REV03!$AJ:$AK)))),2,0),"---")</f>
        <v>2</v>
      </c>
      <c r="G32" s="73" t="str">
        <f ca="1">IFERROR(VLOOKUP(E32,IF($C$4="TE0725LP_REV01",RAW_m_TE0725LP_REV01!$AJ:$AL,IF($C$4="TE0725_REV01",RAW_m_TE0725_REV01!$AJ:$AL,IF($C$4="TE0725_REV02",RAW_m_TE0725_REV02!$AJ:$AL,IF($C$4="TE0725_REV03",RAW_m_TE0725_REV03!$AJ:$AL)))),3,0),"---")</f>
        <v>D5</v>
      </c>
      <c r="H32" s="61">
        <f ca="1">IFERROR(VLOOKUP(B32&amp;"-"&amp;C32,IF($C$4="TE0725LP_REV01",RAW_m_TE0725LP_REV01!$AD:$AG,IF($C$4="TE0725_REV01",RAW_m_TE0725_REV01!$AD:$AG,IF($C$4="TE0725_REV02",RAW_m_TE0725_REV02!$AD:$AG,IF($C$4="TE0725_REV03",RAW_m_TE0725_REV03!$AD:$AG)))),4,0),"---")</f>
        <v>16.098500000000001</v>
      </c>
      <c r="I32" s="81" t="s">
        <v>1156</v>
      </c>
    </row>
    <row r="33" spans="1:9" x14ac:dyDescent="0.35">
      <c r="A33" s="72">
        <v>31</v>
      </c>
      <c r="B33" s="73" t="str">
        <f ca="1">IFERROR(IF((COUNTIF(B2B!#REF!,$C$4)&lt;0),"---",INDEX(B2B!#REF!,MATCH('Module Pin Table'!A33,B2B!#REF!,0),6)),"---")</f>
        <v>IO</v>
      </c>
      <c r="C33" s="73" t="str">
        <f ca="1">IFERROR(IF((COUNTIF(B2B!#REF!,$C$4)&lt;0),"---",INDEX(B2B!#REF!,MATCH('Module Pin Table'!A33,B2B!#REF!,0),4)),"---")</f>
        <v>J1</v>
      </c>
      <c r="D33" s="73" t="str">
        <f ca="1">IFERROR(IF((COUNTIF(B2B!#REF!,$C$4)&lt;0),"---",INDEX(B2B!#REF!,MATCH('Module Pin Table'!A33,B2B!#REF!,0),5)),"---")</f>
        <v>31</v>
      </c>
      <c r="E33" s="73" t="str">
        <f ca="1">IFERROR(VLOOKUP(C33&amp;"-"&amp;D33,IF($C$4="TE0725LP_REV01",RAW_m_TE0725LP_REV01!$AD:$AJ,IF($C$4="TE0725_REV01",RAW_m_TE0725_REV01!$AD:$AJ,IF($C$4="TE0725_REV02",RAW_m_TE0725_REV02!$AD:$AJ,IF($C$4="TE0725_REV03",RAW_m_TE0725_REV03!$AD:$AJ)))),7,0),"---")</f>
        <v>B35_L3_N</v>
      </c>
      <c r="F33" s="73">
        <f ca="1">IFERROR(VLOOKUP(E33,IF($C$4="TE0725LP_REV01",RAW_m_TE0725LP_REV01!$AJ:$AK,IF($C$4="TE0725_REV01",RAW_m_TE0725_REV01!$AJ:$AK,IF($C$4="TE0725_REV02",RAW_m_TE0725_REV02!$AJ:$AK,IF($C$4="TE0725_REV03",RAW_m_TE0725_REV03!$AJ:$AK)))),2,0),"---")</f>
        <v>2</v>
      </c>
      <c r="G33" s="73" t="str">
        <f ca="1">IFERROR(VLOOKUP(E33,IF($C$4="TE0725LP_REV01",RAW_m_TE0725LP_REV01!$AJ:$AL,IF($C$4="TE0725_REV01",RAW_m_TE0725_REV01!$AJ:$AL,IF($C$4="TE0725_REV02",RAW_m_TE0725_REV02!$AJ:$AL,IF($C$4="TE0725_REV03",RAW_m_TE0725_REV03!$AJ:$AL)))),3,0),"---")</f>
        <v>A5</v>
      </c>
      <c r="H33" s="61">
        <f ca="1">IFERROR(VLOOKUP(B33&amp;"-"&amp;C33,IF($C$4="TE0725LP_REV01",RAW_m_TE0725LP_REV01!$AD:$AG,IF($C$4="TE0725_REV01",RAW_m_TE0725_REV01!$AD:$AG,IF($C$4="TE0725_REV02",RAW_m_TE0725_REV02!$AD:$AG,IF($C$4="TE0725_REV03",RAW_m_TE0725_REV03!$AD:$AG)))),4,0),"---")</f>
        <v>11.2399</v>
      </c>
      <c r="I33" s="76" t="s">
        <v>1107</v>
      </c>
    </row>
    <row r="34" spans="1:9" x14ac:dyDescent="0.35">
      <c r="A34" s="72">
        <v>32</v>
      </c>
      <c r="B34" s="73" t="str">
        <f ca="1">IFERROR(IF((COUNTIF(B2B!#REF!,$C$4)&lt;0),"---",INDEX(B2B!#REF!,MATCH('Module Pin Table'!A34,B2B!#REF!,0),6)),"---")</f>
        <v>IO</v>
      </c>
      <c r="C34" s="73" t="str">
        <f ca="1">IFERROR(IF((COUNTIF(B2B!#REF!,$C$4)&lt;0),"---",INDEX(B2B!#REF!,MATCH('Module Pin Table'!A34,B2B!#REF!,0),4)),"---")</f>
        <v>J1</v>
      </c>
      <c r="D34" s="73" t="str">
        <f ca="1">IFERROR(IF((COUNTIF(B2B!#REF!,$C$4)&lt;0),"---",INDEX(B2B!#REF!,MATCH('Module Pin Table'!A34,B2B!#REF!,0),5)),"---")</f>
        <v>32</v>
      </c>
      <c r="E34" s="73" t="str">
        <f ca="1">IFERROR(VLOOKUP(C34&amp;"-"&amp;D34,IF($C$4="TE0725LP_REV01",RAW_m_TE0725LP_REV01!$AD:$AJ,IF($C$4="TE0725_REV01",RAW_m_TE0725_REV01!$AD:$AJ,IF($C$4="TE0725_REV02",RAW_m_TE0725_REV02!$AD:$AJ,IF($C$4="TE0725_REV03",RAW_m_TE0725_REV03!$AD:$AJ)))),7,0),"---")</f>
        <v>B35_L3_P</v>
      </c>
      <c r="F34" s="73">
        <f ca="1">IFERROR(VLOOKUP(E34,IF($C$4="TE0725LP_REV01",RAW_m_TE0725LP_REV01!$AJ:$AK,IF($C$4="TE0725_REV01",RAW_m_TE0725_REV01!$AJ:$AK,IF($C$4="TE0725_REV02",RAW_m_TE0725_REV02!$AJ:$AK,IF($C$4="TE0725_REV03",RAW_m_TE0725_REV03!$AJ:$AK)))),2,0),"---")</f>
        <v>2</v>
      </c>
      <c r="G34" s="73" t="str">
        <f ca="1">IFERROR(VLOOKUP(E34,IF($C$4="TE0725LP_REV01",RAW_m_TE0725LP_REV01!$AJ:$AL,IF($C$4="TE0725_REV01",RAW_m_TE0725_REV01!$AJ:$AL,IF($C$4="TE0725_REV02",RAW_m_TE0725_REV02!$AJ:$AL,IF($C$4="TE0725_REV03",RAW_m_TE0725_REV03!$AJ:$AL)))),3,0),"---")</f>
        <v>A6</v>
      </c>
      <c r="H34" s="61">
        <f ca="1">IFERROR(VLOOKUP(B34&amp;"-"&amp;C34,IF($C$4="TE0725LP_REV01",RAW_m_TE0725LP_REV01!$AD:$AG,IF($C$4="TE0725_REV01",RAW_m_TE0725_REV01!$AD:$AG,IF($C$4="TE0725_REV02",RAW_m_TE0725_REV02!$AD:$AG,IF($C$4="TE0725_REV03",RAW_m_TE0725_REV03!$AD:$AG)))),4,0),"---")</f>
        <v>11.157</v>
      </c>
      <c r="I34" s="76" t="s">
        <v>1101</v>
      </c>
    </row>
    <row r="35" spans="1:9" x14ac:dyDescent="0.35">
      <c r="A35" s="72">
        <v>33</v>
      </c>
      <c r="B35" s="73" t="str">
        <f ca="1">IFERROR(IF((COUNTIF(B2B!#REF!,$C$4)&lt;0),"---",INDEX(B2B!#REF!,MATCH('Module Pin Table'!A35,B2B!#REF!,0),6)),"---")</f>
        <v>IO</v>
      </c>
      <c r="C35" s="73" t="str">
        <f ca="1">IFERROR(IF((COUNTIF(B2B!#REF!,$C$4)&lt;0),"---",INDEX(B2B!#REF!,MATCH('Module Pin Table'!A35,B2B!#REF!,0),4)),"---")</f>
        <v>J1</v>
      </c>
      <c r="D35" s="73" t="str">
        <f ca="1">IFERROR(IF((COUNTIF(B2B!#REF!,$C$4)&lt;0),"---",INDEX(B2B!#REF!,MATCH('Module Pin Table'!A35,B2B!#REF!,0),5)),"---")</f>
        <v>33</v>
      </c>
      <c r="E35" s="73" t="str">
        <f ca="1">IFERROR(VLOOKUP(C35&amp;"-"&amp;D35,IF($C$4="TE0725LP_REV01",RAW_m_TE0725LP_REV01!$AD:$AJ,IF($C$4="TE0725_REV01",RAW_m_TE0725_REV01!$AD:$AJ,IF($C$4="TE0725_REV02",RAW_m_TE0725_REV02!$AD:$AJ,IF($C$4="TE0725_REV03",RAW_m_TE0725_REV03!$AD:$AJ)))),7,0),"---")</f>
        <v>B35_L2_N</v>
      </c>
      <c r="F35" s="73">
        <f ca="1">IFERROR(VLOOKUP(E35,IF($C$4="TE0725LP_REV01",RAW_m_TE0725LP_REV01!$AJ:$AK,IF($C$4="TE0725_REV01",RAW_m_TE0725_REV01!$AJ:$AK,IF($C$4="TE0725_REV02",RAW_m_TE0725_REV02!$AJ:$AK,IF($C$4="TE0725_REV03",RAW_m_TE0725_REV03!$AJ:$AK)))),2,0),"---")</f>
        <v>2</v>
      </c>
      <c r="G35" s="73" t="str">
        <f ca="1">IFERROR(VLOOKUP(E35,IF($C$4="TE0725LP_REV01",RAW_m_TE0725LP_REV01!$AJ:$AL,IF($C$4="TE0725_REV01",RAW_m_TE0725_REV01!$AJ:$AL,IF($C$4="TE0725_REV02",RAW_m_TE0725_REV02!$AJ:$AL,IF($C$4="TE0725_REV03",RAW_m_TE0725_REV03!$AJ:$AL)))),3,0),"---")</f>
        <v>B6</v>
      </c>
      <c r="H35" s="61">
        <f ca="1">IFERROR(VLOOKUP(B35&amp;"-"&amp;C35,IF($C$4="TE0725LP_REV01",RAW_m_TE0725LP_REV01!$AD:$AG,IF($C$4="TE0725_REV01",RAW_m_TE0725_REV01!$AD:$AG,IF($C$4="TE0725_REV02",RAW_m_TE0725_REV02!$AD:$AG,IF($C$4="TE0725_REV03",RAW_m_TE0725_REV03!$AD:$AG)))),4,0),"---")</f>
        <v>13.664999999999999</v>
      </c>
      <c r="I35" s="76" t="s">
        <v>1108</v>
      </c>
    </row>
    <row r="36" spans="1:9" x14ac:dyDescent="0.35">
      <c r="A36" s="72">
        <v>34</v>
      </c>
      <c r="B36" s="73" t="str">
        <f ca="1">IFERROR(IF((COUNTIF(B2B!#REF!,$C$4)&lt;0),"---",INDEX(B2B!#REF!,MATCH('Module Pin Table'!A36,B2B!#REF!,0),6)),"---")</f>
        <v>IO</v>
      </c>
      <c r="C36" s="73" t="str">
        <f ca="1">IFERROR(IF((COUNTIF(B2B!#REF!,$C$4)&lt;0),"---",INDEX(B2B!#REF!,MATCH('Module Pin Table'!A36,B2B!#REF!,0),4)),"---")</f>
        <v>J1</v>
      </c>
      <c r="D36" s="73" t="str">
        <f ca="1">IFERROR(IF((COUNTIF(B2B!#REF!,$C$4)&lt;0),"---",INDEX(B2B!#REF!,MATCH('Module Pin Table'!A36,B2B!#REF!,0),5)),"---")</f>
        <v>34</v>
      </c>
      <c r="E36" s="73" t="str">
        <f ca="1">IFERROR(VLOOKUP(C36&amp;"-"&amp;D36,IF($C$4="TE0725LP_REV01",RAW_m_TE0725LP_REV01!$AD:$AJ,IF($C$4="TE0725_REV01",RAW_m_TE0725_REV01!$AD:$AJ,IF($C$4="TE0725_REV02",RAW_m_TE0725_REV02!$AD:$AJ,IF($C$4="TE0725_REV03",RAW_m_TE0725_REV03!$AD:$AJ)))),7,0),"---")</f>
        <v>B35_L2_P</v>
      </c>
      <c r="F36" s="73">
        <f ca="1">IFERROR(VLOOKUP(E36,IF($C$4="TE0725LP_REV01",RAW_m_TE0725LP_REV01!$AJ:$AK,IF($C$4="TE0725_REV01",RAW_m_TE0725_REV01!$AJ:$AK,IF($C$4="TE0725_REV02",RAW_m_TE0725_REV02!$AJ:$AK,IF($C$4="TE0725_REV03",RAW_m_TE0725_REV03!$AJ:$AK)))),2,0),"---")</f>
        <v>2</v>
      </c>
      <c r="G36" s="73" t="str">
        <f ca="1">IFERROR(VLOOKUP(E36,IF($C$4="TE0725LP_REV01",RAW_m_TE0725LP_REV01!$AJ:$AL,IF($C$4="TE0725_REV01",RAW_m_TE0725_REV01!$AJ:$AL,IF($C$4="TE0725_REV02",RAW_m_TE0725_REV02!$AJ:$AL,IF($C$4="TE0725_REV03",RAW_m_TE0725_REV03!$AJ:$AL)))),3,0),"---")</f>
        <v>B7</v>
      </c>
      <c r="H36" s="61">
        <f ca="1">IFERROR(VLOOKUP(B36&amp;"-"&amp;C36,IF($C$4="TE0725LP_REV01",RAW_m_TE0725LP_REV01!$AD:$AG,IF($C$4="TE0725_REV01",RAW_m_TE0725_REV01!$AD:$AG,IF($C$4="TE0725_REV02",RAW_m_TE0725_REV02!$AD:$AG,IF($C$4="TE0725_REV03",RAW_m_TE0725_REV03!$AD:$AG)))),4,0),"---")</f>
        <v>13.3926</v>
      </c>
      <c r="I36" s="76" t="s">
        <v>1102</v>
      </c>
    </row>
    <row r="37" spans="1:9" x14ac:dyDescent="0.35">
      <c r="A37" s="72">
        <v>35</v>
      </c>
      <c r="B37" s="73" t="str">
        <f ca="1">IFERROR(IF((COUNTIF(B2B!#REF!,$C$4)&lt;0),"---",INDEX(B2B!#REF!,MATCH('Module Pin Table'!A37,B2B!#REF!,0),6)),"---")</f>
        <v>IO</v>
      </c>
      <c r="C37" s="73" t="str">
        <f ca="1">IFERROR(IF((COUNTIF(B2B!#REF!,$C$4)&lt;0),"---",INDEX(B2B!#REF!,MATCH('Module Pin Table'!A37,B2B!#REF!,0),4)),"---")</f>
        <v>J1</v>
      </c>
      <c r="D37" s="73" t="str">
        <f ca="1">IFERROR(IF((COUNTIF(B2B!#REF!,$C$4)&lt;0),"---",INDEX(B2B!#REF!,MATCH('Module Pin Table'!A37,B2B!#REF!,0),5)),"---")</f>
        <v>35</v>
      </c>
      <c r="E37" s="73" t="str">
        <f ca="1">IFERROR(VLOOKUP(C37&amp;"-"&amp;D37,IF($C$4="TE0725LP_REV01",RAW_m_TE0725LP_REV01!$AD:$AJ,IF($C$4="TE0725_REV01",RAW_m_TE0725_REV01!$AD:$AJ,IF($C$4="TE0725_REV02",RAW_m_TE0725_REV02!$AD:$AJ,IF($C$4="TE0725_REV03",RAW_m_TE0725_REV03!$AD:$AJ)))),7,0),"---")</f>
        <v>B35_L7_N</v>
      </c>
      <c r="F37" s="73">
        <f ca="1">IFERROR(VLOOKUP(E37,IF($C$4="TE0725LP_REV01",RAW_m_TE0725LP_REV01!$AJ:$AK,IF($C$4="TE0725_REV01",RAW_m_TE0725_REV01!$AJ:$AK,IF($C$4="TE0725_REV02",RAW_m_TE0725_REV02!$AJ:$AK,IF($C$4="TE0725_REV03",RAW_m_TE0725_REV03!$AJ:$AK)))),2,0),"---")</f>
        <v>2</v>
      </c>
      <c r="G37" s="73" t="str">
        <f ca="1">IFERROR(VLOOKUP(E37,IF($C$4="TE0725LP_REV01",RAW_m_TE0725LP_REV01!$AJ:$AL,IF($C$4="TE0725_REV01",RAW_m_TE0725_REV01!$AJ:$AL,IF($C$4="TE0725_REV02",RAW_m_TE0725_REV02!$AJ:$AL,IF($C$4="TE0725_REV03",RAW_m_TE0725_REV03!$AJ:$AL)))),3,0),"---")</f>
        <v>B4</v>
      </c>
      <c r="H37" s="61">
        <f ca="1">IFERROR(VLOOKUP(B37&amp;"-"&amp;C37,IF($C$4="TE0725LP_REV01",RAW_m_TE0725LP_REV01!$AD:$AG,IF($C$4="TE0725_REV01",RAW_m_TE0725_REV01!$AD:$AG,IF($C$4="TE0725_REV02",RAW_m_TE0725_REV02!$AD:$AG,IF($C$4="TE0725_REV03",RAW_m_TE0725_REV03!$AD:$AG)))),4,0),"---")</f>
        <v>19.352499999999999</v>
      </c>
      <c r="I37" s="76" t="s">
        <v>1109</v>
      </c>
    </row>
    <row r="38" spans="1:9" x14ac:dyDescent="0.35">
      <c r="A38" s="72">
        <v>36</v>
      </c>
      <c r="B38" s="73" t="str">
        <f ca="1">IFERROR(IF((COUNTIF(B2B!#REF!,$C$4)&lt;0),"---",INDEX(B2B!#REF!,MATCH('Module Pin Table'!A38,B2B!#REF!,0),6)),"---")</f>
        <v>IO</v>
      </c>
      <c r="C38" s="73" t="str">
        <f ca="1">IFERROR(IF((COUNTIF(B2B!#REF!,$C$4)&lt;0),"---",INDEX(B2B!#REF!,MATCH('Module Pin Table'!A38,B2B!#REF!,0),4)),"---")</f>
        <v>J1</v>
      </c>
      <c r="D38" s="73" t="str">
        <f ca="1">IFERROR(IF((COUNTIF(B2B!#REF!,$C$4)&lt;0),"---",INDEX(B2B!#REF!,MATCH('Module Pin Table'!A38,B2B!#REF!,0),5)),"---")</f>
        <v>36</v>
      </c>
      <c r="E38" s="73" t="str">
        <f ca="1">IFERROR(VLOOKUP(C38&amp;"-"&amp;D38,IF($C$4="TE0725LP_REV01",RAW_m_TE0725LP_REV01!$AD:$AJ,IF($C$4="TE0725_REV01",RAW_m_TE0725_REV01!$AD:$AJ,IF($C$4="TE0725_REV02",RAW_m_TE0725_REV02!$AD:$AJ,IF($C$4="TE0725_REV03",RAW_m_TE0725_REV03!$AD:$AJ)))),7,0),"---")</f>
        <v>B35_L7_P</v>
      </c>
      <c r="F38" s="73">
        <f ca="1">IFERROR(VLOOKUP(E38,IF($C$4="TE0725LP_REV01",RAW_m_TE0725LP_REV01!$AJ:$AK,IF($C$4="TE0725_REV01",RAW_m_TE0725_REV01!$AJ:$AK,IF($C$4="TE0725_REV02",RAW_m_TE0725_REV02!$AJ:$AK,IF($C$4="TE0725_REV03",RAW_m_TE0725_REV03!$AJ:$AK)))),2,0),"---")</f>
        <v>3</v>
      </c>
      <c r="G38" s="73" t="str">
        <f ca="1">IFERROR(VLOOKUP(E38,IF($C$4="TE0725LP_REV01",RAW_m_TE0725LP_REV01!$AJ:$AL,IF($C$4="TE0725_REV01",RAW_m_TE0725_REV01!$AJ:$AL,IF($C$4="TE0725_REV02",RAW_m_TE0725_REV02!$AJ:$AL,IF($C$4="TE0725_REV03",RAW_m_TE0725_REV03!$AJ:$AL)))),3,0),"---")</f>
        <v>C4</v>
      </c>
      <c r="H38" s="61">
        <f ca="1">IFERROR(VLOOKUP(B38&amp;"-"&amp;C38,IF($C$4="TE0725LP_REV01",RAW_m_TE0725LP_REV01!$AD:$AG,IF($C$4="TE0725_REV01",RAW_m_TE0725_REV01!$AD:$AG,IF($C$4="TE0725_REV02",RAW_m_TE0725_REV02!$AD:$AG,IF($C$4="TE0725_REV03",RAW_m_TE0725_REV03!$AD:$AG)))),4,0),"---")</f>
        <v>35.947200000000002</v>
      </c>
      <c r="I38" s="76" t="s">
        <v>1097</v>
      </c>
    </row>
    <row r="39" spans="1:9" x14ac:dyDescent="0.35">
      <c r="A39" s="72">
        <v>37</v>
      </c>
      <c r="B39" s="73" t="str">
        <f ca="1">IFERROR(IF((COUNTIF(B2B!#REF!,$C$4)&lt;0),"---",INDEX(B2B!#REF!,MATCH('Module Pin Table'!A39,B2B!#REF!,0),6)),"---")</f>
        <v>IO</v>
      </c>
      <c r="C39" s="73" t="str">
        <f ca="1">IFERROR(IF((COUNTIF(B2B!#REF!,$C$4)&lt;0),"---",INDEX(B2B!#REF!,MATCH('Module Pin Table'!A39,B2B!#REF!,0),4)),"---")</f>
        <v>J1</v>
      </c>
      <c r="D39" s="73" t="str">
        <f ca="1">IFERROR(IF((COUNTIF(B2B!#REF!,$C$4)&lt;0),"---",INDEX(B2B!#REF!,MATCH('Module Pin Table'!A39,B2B!#REF!,0),5)),"---")</f>
        <v>37</v>
      </c>
      <c r="E39" s="73" t="str">
        <f ca="1">IFERROR(VLOOKUP(C39&amp;"-"&amp;D39,IF($C$4="TE0725LP_REV01",RAW_m_TE0725LP_REV01!$AD:$AJ,IF($C$4="TE0725_REV01",RAW_m_TE0725_REV01!$AD:$AJ,IF($C$4="TE0725_REV02",RAW_m_TE0725_REV02!$AD:$AJ,IF($C$4="TE0725_REV03",RAW_m_TE0725_REV03!$AD:$AJ)))),7,0),"---")</f>
        <v>B35_L1_N</v>
      </c>
      <c r="F39" s="73">
        <f ca="1">IFERROR(VLOOKUP(E39,IF($C$4="TE0725LP_REV01",RAW_m_TE0725LP_REV01!$AJ:$AK,IF($C$4="TE0725_REV01",RAW_m_TE0725_REV01!$AJ:$AK,IF($C$4="TE0725_REV02",RAW_m_TE0725_REV02!$AJ:$AK,IF($C$4="TE0725_REV03",RAW_m_TE0725_REV03!$AJ:$AK)))),2,0),"---")</f>
        <v>2</v>
      </c>
      <c r="G39" s="73" t="str">
        <f ca="1">IFERROR(VLOOKUP(E39,IF($C$4="TE0725LP_REV01",RAW_m_TE0725LP_REV01!$AJ:$AL,IF($C$4="TE0725_REV01",RAW_m_TE0725_REV01!$AJ:$AL,IF($C$4="TE0725_REV02",RAW_m_TE0725_REV02!$AJ:$AL,IF($C$4="TE0725_REV03",RAW_m_TE0725_REV03!$AJ:$AL)))),3,0),"---")</f>
        <v>C5</v>
      </c>
      <c r="H39" s="61">
        <f ca="1">IFERROR(VLOOKUP(B39&amp;"-"&amp;C39,IF($C$4="TE0725LP_REV01",RAW_m_TE0725LP_REV01!$AD:$AG,IF($C$4="TE0725_REV01",RAW_m_TE0725_REV01!$AD:$AG,IF($C$4="TE0725_REV02",RAW_m_TE0725_REV02!$AD:$AG,IF($C$4="TE0725_REV03",RAW_m_TE0725_REV03!$AD:$AG)))),4,0),"---")</f>
        <v>22.193000000000001</v>
      </c>
      <c r="I39" s="76" t="s">
        <v>1110</v>
      </c>
    </row>
    <row r="40" spans="1:9" x14ac:dyDescent="0.35">
      <c r="A40" s="72">
        <v>38</v>
      </c>
      <c r="B40" s="73" t="str">
        <f ca="1">IFERROR(IF((COUNTIF(B2B!#REF!,$C$4)&lt;0),"---",INDEX(B2B!#REF!,MATCH('Module Pin Table'!A40,B2B!#REF!,0),6)),"---")</f>
        <v>IO</v>
      </c>
      <c r="C40" s="73" t="str">
        <f ca="1">IFERROR(IF((COUNTIF(B2B!#REF!,$C$4)&lt;0),"---",INDEX(B2B!#REF!,MATCH('Module Pin Table'!A40,B2B!#REF!,0),4)),"---")</f>
        <v>J1</v>
      </c>
      <c r="D40" s="73" t="str">
        <f ca="1">IFERROR(IF((COUNTIF(B2B!#REF!,$C$4)&lt;0),"---",INDEX(B2B!#REF!,MATCH('Module Pin Table'!A40,B2B!#REF!,0),5)),"---")</f>
        <v>38</v>
      </c>
      <c r="E40" s="73" t="str">
        <f ca="1">IFERROR(VLOOKUP(C40&amp;"-"&amp;D40,IF($C$4="TE0725LP_REV01",RAW_m_TE0725LP_REV01!$AD:$AJ,IF($C$4="TE0725_REV01",RAW_m_TE0725_REV01!$AD:$AJ,IF($C$4="TE0725_REV02",RAW_m_TE0725_REV02!$AD:$AJ,IF($C$4="TE0725_REV03",RAW_m_TE0725_REV03!$AD:$AJ)))),7,0),"---")</f>
        <v>B35_L1_P</v>
      </c>
      <c r="F40" s="73">
        <f ca="1">IFERROR(VLOOKUP(E40,IF($C$4="TE0725LP_REV01",RAW_m_TE0725LP_REV01!$AJ:$AK,IF($C$4="TE0725_REV01",RAW_m_TE0725_REV01!$AJ:$AK,IF($C$4="TE0725_REV02",RAW_m_TE0725_REV02!$AJ:$AK,IF($C$4="TE0725_REV03",RAW_m_TE0725_REV03!$AJ:$AK)))),2,0),"---")</f>
        <v>2</v>
      </c>
      <c r="G40" s="73" t="str">
        <f ca="1">IFERROR(VLOOKUP(E40,IF($C$4="TE0725LP_REV01",RAW_m_TE0725LP_REV01!$AJ:$AL,IF($C$4="TE0725_REV01",RAW_m_TE0725_REV01!$AJ:$AL,IF($C$4="TE0725_REV02",RAW_m_TE0725_REV02!$AJ:$AL,IF($C$4="TE0725_REV03",RAW_m_TE0725_REV03!$AJ:$AL)))),3,0),"---")</f>
        <v>C6</v>
      </c>
      <c r="H40" s="61">
        <f ca="1">IFERROR(VLOOKUP(B40&amp;"-"&amp;C40,IF($C$4="TE0725LP_REV01",RAW_m_TE0725LP_REV01!$AD:$AG,IF($C$4="TE0725_REV01",RAW_m_TE0725_REV01!$AD:$AG,IF($C$4="TE0725_REV02",RAW_m_TE0725_REV02!$AD:$AG,IF($C$4="TE0725_REV03",RAW_m_TE0725_REV03!$AD:$AG)))),4,0),"---")</f>
        <v>21.748799999999999</v>
      </c>
      <c r="I40" s="76" t="s">
        <v>1096</v>
      </c>
    </row>
    <row r="41" spans="1:9" x14ac:dyDescent="0.35">
      <c r="A41" s="72">
        <v>39</v>
      </c>
      <c r="B41" s="73" t="str">
        <f ca="1">IFERROR(IF((COUNTIF(B2B!#REF!,$C$4)&lt;0),"---",INDEX(B2B!#REF!,MATCH('Module Pin Table'!A41,B2B!#REF!,0),6)),"---")</f>
        <v>IO</v>
      </c>
      <c r="C41" s="73" t="str">
        <f ca="1">IFERROR(IF((COUNTIF(B2B!#REF!,$C$4)&lt;0),"---",INDEX(B2B!#REF!,MATCH('Module Pin Table'!A41,B2B!#REF!,0),4)),"---")</f>
        <v>J1</v>
      </c>
      <c r="D41" s="73" t="str">
        <f ca="1">IFERROR(IF((COUNTIF(B2B!#REF!,$C$4)&lt;0),"---",INDEX(B2B!#REF!,MATCH('Module Pin Table'!A41,B2B!#REF!,0),5)),"---")</f>
        <v>39</v>
      </c>
      <c r="E41" s="73" t="str">
        <f ca="1">IFERROR(VLOOKUP(C41&amp;"-"&amp;D41,IF($C$4="TE0725LP_REV01",RAW_m_TE0725LP_REV01!$AD:$AJ,IF($C$4="TE0725_REV01",RAW_m_TE0725_REV01!$AD:$AJ,IF($C$4="TE0725_REV02",RAW_m_TE0725_REV02!$AD:$AJ,IF($C$4="TE0725_REV03",RAW_m_TE0725_REV03!$AD:$AJ)))),7,0),"---")</f>
        <v>B35_L5_N</v>
      </c>
      <c r="F41" s="73">
        <f ca="1">IFERROR(VLOOKUP(E41,IF($C$4="TE0725LP_REV01",RAW_m_TE0725LP_REV01!$AJ:$AK,IF($C$4="TE0725_REV01",RAW_m_TE0725_REV01!$AJ:$AK,IF($C$4="TE0725_REV02",RAW_m_TE0725_REV02!$AJ:$AK,IF($C$4="TE0725_REV03",RAW_m_TE0725_REV03!$AJ:$AK)))),2,0),"---")</f>
        <v>2</v>
      </c>
      <c r="G41" s="73" t="str">
        <f ca="1">IFERROR(VLOOKUP(E41,IF($C$4="TE0725LP_REV01",RAW_m_TE0725LP_REV01!$AJ:$AL,IF($C$4="TE0725_REV01",RAW_m_TE0725_REV01!$AJ:$AL,IF($C$4="TE0725_REV02",RAW_m_TE0725_REV02!$AJ:$AL,IF($C$4="TE0725_REV03",RAW_m_TE0725_REV03!$AJ:$AL)))),3,0),"---")</f>
        <v>E5</v>
      </c>
      <c r="H41" s="61">
        <f ca="1">IFERROR(VLOOKUP(B41&amp;"-"&amp;C41,IF($C$4="TE0725LP_REV01",RAW_m_TE0725LP_REV01!$AD:$AG,IF($C$4="TE0725_REV01",RAW_m_TE0725_REV01!$AD:$AG,IF($C$4="TE0725_REV02",RAW_m_TE0725_REV02!$AD:$AG,IF($C$4="TE0725_REV03",RAW_m_TE0725_REV03!$AD:$AG)))),4,0),"---")</f>
        <v>27.126100000000001</v>
      </c>
      <c r="I41" s="76" t="s">
        <v>1106</v>
      </c>
    </row>
    <row r="42" spans="1:9" x14ac:dyDescent="0.35">
      <c r="A42" s="72">
        <v>40</v>
      </c>
      <c r="B42" s="73" t="str">
        <f ca="1">IFERROR(IF((COUNTIF(B2B!#REF!,$C$4)&lt;0),"---",INDEX(B2B!#REF!,MATCH('Module Pin Table'!A42,B2B!#REF!,0),6)),"---")</f>
        <v>IO</v>
      </c>
      <c r="C42" s="73" t="str">
        <f ca="1">IFERROR(IF((COUNTIF(B2B!#REF!,$C$4)&lt;0),"---",INDEX(B2B!#REF!,MATCH('Module Pin Table'!A42,B2B!#REF!,0),4)),"---")</f>
        <v>J1</v>
      </c>
      <c r="D42" s="73" t="str">
        <f ca="1">IFERROR(IF((COUNTIF(B2B!#REF!,$C$4)&lt;0),"---",INDEX(B2B!#REF!,MATCH('Module Pin Table'!A42,B2B!#REF!,0),5)),"---")</f>
        <v>40</v>
      </c>
      <c r="E42" s="73" t="str">
        <f ca="1">IFERROR(VLOOKUP(C42&amp;"-"&amp;D42,IF($C$4="TE0725LP_REV01",RAW_m_TE0725LP_REV01!$AD:$AJ,IF($C$4="TE0725_REV01",RAW_m_TE0725_REV01!$AD:$AJ,IF($C$4="TE0725_REV02",RAW_m_TE0725_REV02!$AD:$AJ,IF($C$4="TE0725_REV03",RAW_m_TE0725_REV03!$AD:$AJ)))),7,0),"---")</f>
        <v>B35_L5_P</v>
      </c>
      <c r="F42" s="73">
        <f ca="1">IFERROR(VLOOKUP(E42,IF($C$4="TE0725LP_REV01",RAW_m_TE0725LP_REV01!$AJ:$AK,IF($C$4="TE0725_REV01",RAW_m_TE0725_REV01!$AJ:$AK,IF($C$4="TE0725_REV02",RAW_m_TE0725_REV02!$AJ:$AK,IF($C$4="TE0725_REV03",RAW_m_TE0725_REV03!$AJ:$AK)))),2,0),"---")</f>
        <v>2</v>
      </c>
      <c r="G42" s="73" t="str">
        <f ca="1">IFERROR(VLOOKUP(E42,IF($C$4="TE0725LP_REV01",RAW_m_TE0725LP_REV01!$AJ:$AL,IF($C$4="TE0725_REV01",RAW_m_TE0725_REV01!$AJ:$AL,IF($C$4="TE0725_REV02",RAW_m_TE0725_REV02!$AJ:$AL,IF($C$4="TE0725_REV03",RAW_m_TE0725_REV03!$AJ:$AL)))),3,0),"---")</f>
        <v>E6</v>
      </c>
      <c r="H42" s="61">
        <f ca="1">IFERROR(VLOOKUP(B42&amp;"-"&amp;C42,IF($C$4="TE0725LP_REV01",RAW_m_TE0725LP_REV01!$AD:$AG,IF($C$4="TE0725_REV01",RAW_m_TE0725_REV01!$AD:$AG,IF($C$4="TE0725_REV02",RAW_m_TE0725_REV02!$AD:$AG,IF($C$4="TE0725_REV03",RAW_m_TE0725_REV03!$AD:$AG)))),4,0),"---")</f>
        <v>26.706600000000002</v>
      </c>
      <c r="I42" s="76" t="s">
        <v>1094</v>
      </c>
    </row>
    <row r="43" spans="1:9" x14ac:dyDescent="0.35">
      <c r="A43" s="72">
        <v>41</v>
      </c>
      <c r="B43" s="73" t="str">
        <f ca="1">IFERROR(IF((COUNTIF(B2B!#REF!,$C$4)&lt;0),"---",INDEX(B2B!#REF!,MATCH('Module Pin Table'!A43,B2B!#REF!,0),6)),"---")</f>
        <v>IO</v>
      </c>
      <c r="C43" s="73" t="str">
        <f ca="1">IFERROR(IF((COUNTIF(B2B!#REF!,$C$4)&lt;0),"---",INDEX(B2B!#REF!,MATCH('Module Pin Table'!A43,B2B!#REF!,0),4)),"---")</f>
        <v>J1</v>
      </c>
      <c r="D43" s="73" t="str">
        <f ca="1">IFERROR(IF((COUNTIF(B2B!#REF!,$C$4)&lt;0),"---",INDEX(B2B!#REF!,MATCH('Module Pin Table'!A43,B2B!#REF!,0),5)),"---")</f>
        <v>41</v>
      </c>
      <c r="E43" s="73" t="str">
        <f ca="1">IFERROR(VLOOKUP(C43&amp;"-"&amp;D43,IF($C$4="TE0725LP_REV01",RAW_m_TE0725LP_REV01!$AD:$AJ,IF($C$4="TE0725_REV01",RAW_m_TE0725_REV01!$AD:$AJ,IF($C$4="TE0725_REV02",RAW_m_TE0725_REV02!$AD:$AJ,IF($C$4="TE0725_REV03",RAW_m_TE0725_REV03!$AD:$AJ)))),7,0),"---")</f>
        <v>B35_L6_N</v>
      </c>
      <c r="F43" s="73">
        <f ca="1">IFERROR(VLOOKUP(E43,IF($C$4="TE0725LP_REV01",RAW_m_TE0725LP_REV01!$AJ:$AK,IF($C$4="TE0725_REV01",RAW_m_TE0725_REV01!$AJ:$AK,IF($C$4="TE0725_REV02",RAW_m_TE0725_REV02!$AJ:$AK,IF($C$4="TE0725_REV03",RAW_m_TE0725_REV03!$AJ:$AK)))),2,0),"---")</f>
        <v>2</v>
      </c>
      <c r="G43" s="73" t="str">
        <f ca="1">IFERROR(VLOOKUP(E43,IF($C$4="TE0725LP_REV01",RAW_m_TE0725LP_REV01!$AJ:$AL,IF($C$4="TE0725_REV01",RAW_m_TE0725_REV01!$AJ:$AL,IF($C$4="TE0725_REV02",RAW_m_TE0725_REV02!$AJ:$AL,IF($C$4="TE0725_REV03",RAW_m_TE0725_REV03!$AJ:$AL)))),3,0),"---")</f>
        <v>D7</v>
      </c>
      <c r="H43" s="61">
        <f ca="1">IFERROR(VLOOKUP(B43&amp;"-"&amp;C43,IF($C$4="TE0725LP_REV01",RAW_m_TE0725LP_REV01!$AD:$AG,IF($C$4="TE0725_REV01",RAW_m_TE0725_REV01!$AD:$AG,IF($C$4="TE0725_REV02",RAW_m_TE0725_REV02!$AD:$AG,IF($C$4="TE0725_REV03",RAW_m_TE0725_REV03!$AD:$AG)))),4,0),"---")</f>
        <v>26.956600000000002</v>
      </c>
      <c r="I43" s="76" t="s">
        <v>1105</v>
      </c>
    </row>
    <row r="44" spans="1:9" x14ac:dyDescent="0.35">
      <c r="A44" s="72">
        <v>42</v>
      </c>
      <c r="B44" s="73" t="str">
        <f ca="1">IFERROR(IF((COUNTIF(B2B!#REF!,$C$4)&lt;0),"---",INDEX(B2B!#REF!,MATCH('Module Pin Table'!A44,B2B!#REF!,0),6)),"---")</f>
        <v>IO</v>
      </c>
      <c r="C44" s="73" t="str">
        <f ca="1">IFERROR(IF((COUNTIF(B2B!#REF!,$C$4)&lt;0),"---",INDEX(B2B!#REF!,MATCH('Module Pin Table'!A44,B2B!#REF!,0),4)),"---")</f>
        <v>J1</v>
      </c>
      <c r="D44" s="73" t="str">
        <f ca="1">IFERROR(IF((COUNTIF(B2B!#REF!,$C$4)&lt;0),"---",INDEX(B2B!#REF!,MATCH('Module Pin Table'!A44,B2B!#REF!,0),5)),"---")</f>
        <v>42</v>
      </c>
      <c r="E44" s="73" t="str">
        <f ca="1">IFERROR(VLOOKUP(C44&amp;"-"&amp;D44,IF($C$4="TE0725LP_REV01",RAW_m_TE0725LP_REV01!$AD:$AJ,IF($C$4="TE0725_REV01",RAW_m_TE0725_REV01!$AD:$AJ,IF($C$4="TE0725_REV02",RAW_m_TE0725_REV02!$AD:$AJ,IF($C$4="TE0725_REV03",RAW_m_TE0725_REV03!$AD:$AJ)))),7,0),"---")</f>
        <v>B35_L6_P</v>
      </c>
      <c r="F44" s="73">
        <f ca="1">IFERROR(VLOOKUP(E44,IF($C$4="TE0725LP_REV01",RAW_m_TE0725LP_REV01!$AJ:$AK,IF($C$4="TE0725_REV01",RAW_m_TE0725_REV01!$AJ:$AK,IF($C$4="TE0725_REV02",RAW_m_TE0725_REV02!$AJ:$AK,IF($C$4="TE0725_REV03",RAW_m_TE0725_REV03!$AJ:$AK)))),2,0),"---")</f>
        <v>2</v>
      </c>
      <c r="G44" s="73" t="str">
        <f ca="1">IFERROR(VLOOKUP(E44,IF($C$4="TE0725LP_REV01",RAW_m_TE0725LP_REV01!$AJ:$AL,IF($C$4="TE0725_REV01",RAW_m_TE0725_REV01!$AJ:$AL,IF($C$4="TE0725_REV02",RAW_m_TE0725_REV02!$AJ:$AL,IF($C$4="TE0725_REV03",RAW_m_TE0725_REV03!$AJ:$AL)))),3,0),"---")</f>
        <v>E7</v>
      </c>
      <c r="H44" s="61">
        <f ca="1">IFERROR(VLOOKUP(B44&amp;"-"&amp;C44,IF($C$4="TE0725LP_REV01",RAW_m_TE0725LP_REV01!$AD:$AG,IF($C$4="TE0725_REV01",RAW_m_TE0725_REV01!$AD:$AG,IF($C$4="TE0725_REV02",RAW_m_TE0725_REV02!$AD:$AG,IF($C$4="TE0725_REV03",RAW_m_TE0725_REV03!$AD:$AG)))),4,0),"---")</f>
        <v>26.140599999999999</v>
      </c>
      <c r="I44" s="76" t="s">
        <v>1095</v>
      </c>
    </row>
    <row r="45" spans="1:9" x14ac:dyDescent="0.35">
      <c r="A45" s="72">
        <v>43</v>
      </c>
      <c r="B45" s="73" t="str">
        <f ca="1">IFERROR(IF((COUNTIF(B2B!#REF!,$C$4)&lt;0),"---",INDEX(B2B!#REF!,MATCH('Module Pin Table'!A45,B2B!#REF!,0),6)),"---")</f>
        <v>IO</v>
      </c>
      <c r="C45" s="73" t="str">
        <f ca="1">IFERROR(IF((COUNTIF(B2B!#REF!,$C$4)&lt;0),"---",INDEX(B2B!#REF!,MATCH('Module Pin Table'!A45,B2B!#REF!,0),4)),"---")</f>
        <v>J1</v>
      </c>
      <c r="D45" s="73" t="str">
        <f ca="1">IFERROR(IF((COUNTIF(B2B!#REF!,$C$4)&lt;0),"---",INDEX(B2B!#REF!,MATCH('Module Pin Table'!A45,B2B!#REF!,0),5)),"---")</f>
        <v>43</v>
      </c>
      <c r="E45" s="73" t="str">
        <f ca="1">IFERROR(VLOOKUP(C45&amp;"-"&amp;D45,IF($C$4="TE0725LP_REV01",RAW_m_TE0725LP_REV01!$AD:$AJ,IF($C$4="TE0725_REV01",RAW_m_TE0725_REV01!$AD:$AJ,IF($C$4="TE0725_REV02",RAW_m_TE0725_REV02!$AD:$AJ,IF($C$4="TE0725_REV03",RAW_m_TE0725_REV03!$AD:$AJ)))),7,0),"---")</f>
        <v>B35_L19_P</v>
      </c>
      <c r="F45" s="73">
        <f ca="1">IFERROR(VLOOKUP(E45,IF($C$4="TE0725LP_REV01",RAW_m_TE0725LP_REV01!$AJ:$AK,IF($C$4="TE0725_REV01",RAW_m_TE0725_REV01!$AJ:$AK,IF($C$4="TE0725_REV02",RAW_m_TE0725_REV02!$AJ:$AK,IF($C$4="TE0725_REV03",RAW_m_TE0725_REV03!$AJ:$AK)))),2,0),"---")</f>
        <v>2</v>
      </c>
      <c r="G45" s="73" t="str">
        <f ca="1">IFERROR(VLOOKUP(E45,IF($C$4="TE0725LP_REV01",RAW_m_TE0725LP_REV01!$AJ:$AL,IF($C$4="TE0725_REV01",RAW_m_TE0725_REV01!$AJ:$AL,IF($C$4="TE0725_REV02",RAW_m_TE0725_REV02!$AJ:$AL,IF($C$4="TE0725_REV03",RAW_m_TE0725_REV03!$AJ:$AL)))),3,0),"---")</f>
        <v>G6</v>
      </c>
      <c r="H45" s="61">
        <f ca="1">IFERROR(VLOOKUP(B45&amp;"-"&amp;C45,IF($C$4="TE0725LP_REV01",RAW_m_TE0725LP_REV01!$AD:$AG,IF($C$4="TE0725_REV01",RAW_m_TE0725_REV01!$AD:$AG,IF($C$4="TE0725_REV02",RAW_m_TE0725_REV02!$AD:$AG,IF($C$4="TE0725_REV03",RAW_m_TE0725_REV03!$AD:$AG)))),4,0),"---")</f>
        <v>33.1997</v>
      </c>
      <c r="I45" s="76" t="s">
        <v>1104</v>
      </c>
    </row>
    <row r="46" spans="1:9" x14ac:dyDescent="0.35">
      <c r="A46" s="72">
        <v>44</v>
      </c>
      <c r="B46" s="73" t="str">
        <f ca="1">IFERROR(IF((COUNTIF(B2B!#REF!,$C$4)&lt;0),"---",INDEX(B2B!#REF!,MATCH('Module Pin Table'!A46,B2B!#REF!,0),6)),"---")</f>
        <v>IO</v>
      </c>
      <c r="C46" s="73" t="str">
        <f ca="1">IFERROR(IF((COUNTIF(B2B!#REF!,$C$4)&lt;0),"---",INDEX(B2B!#REF!,MATCH('Module Pin Table'!A46,B2B!#REF!,0),4)),"---")</f>
        <v>J1</v>
      </c>
      <c r="D46" s="73" t="str">
        <f ca="1">IFERROR(IF((COUNTIF(B2B!#REF!,$C$4)&lt;0),"---",INDEX(B2B!#REF!,MATCH('Module Pin Table'!A46,B2B!#REF!,0),5)),"---")</f>
        <v>44</v>
      </c>
      <c r="E46" s="73" t="str">
        <f ca="1">IFERROR(VLOOKUP(C46&amp;"-"&amp;D46,IF($C$4="TE0725LP_REV01",RAW_m_TE0725LP_REV01!$AD:$AJ,IF($C$4="TE0725_REV01",RAW_m_TE0725_REV01!$AD:$AJ,IF($C$4="TE0725_REV02",RAW_m_TE0725_REV02!$AD:$AJ,IF($C$4="TE0725_REV03",RAW_m_TE0725_REV03!$AD:$AJ)))),7,0),"---")</f>
        <v>B35_L19_N</v>
      </c>
      <c r="F46" s="73">
        <f ca="1">IFERROR(VLOOKUP(E46,IF($C$4="TE0725LP_REV01",RAW_m_TE0725LP_REV01!$AJ:$AK,IF($C$4="TE0725_REV01",RAW_m_TE0725_REV01!$AJ:$AK,IF($C$4="TE0725_REV02",RAW_m_TE0725_REV02!$AJ:$AK,IF($C$4="TE0725_REV03",RAW_m_TE0725_REV03!$AJ:$AK)))),2,0),"---")</f>
        <v>2</v>
      </c>
      <c r="G46" s="73" t="str">
        <f ca="1">IFERROR(VLOOKUP(E46,IF($C$4="TE0725LP_REV01",RAW_m_TE0725LP_REV01!$AJ:$AL,IF($C$4="TE0725_REV01",RAW_m_TE0725_REV01!$AJ:$AL,IF($C$4="TE0725_REV02",RAW_m_TE0725_REV02!$AJ:$AL,IF($C$4="TE0725_REV03",RAW_m_TE0725_REV03!$AJ:$AL)))),3,0),"---")</f>
        <v>F6</v>
      </c>
      <c r="H46" s="61">
        <f ca="1">IFERROR(VLOOKUP(B46&amp;"-"&amp;C46,IF($C$4="TE0725LP_REV01",RAW_m_TE0725LP_REV01!$AD:$AG,IF($C$4="TE0725_REV01",RAW_m_TE0725_REV01!$AD:$AG,IF($C$4="TE0725_REV02",RAW_m_TE0725_REV02!$AD:$AG,IF($C$4="TE0725_REV03",RAW_m_TE0725_REV03!$AD:$AG)))),4,0),"---")</f>
        <v>33.068399999999997</v>
      </c>
      <c r="I46" s="76" t="s">
        <v>1093</v>
      </c>
    </row>
    <row r="47" spans="1:9" x14ac:dyDescent="0.35">
      <c r="A47" s="72">
        <v>45</v>
      </c>
      <c r="B47" s="73" t="str">
        <f ca="1">IFERROR(IF((COUNTIF(B2B!#REF!,$C$4)&lt;0),"---",INDEX(B2B!#REF!,MATCH('Module Pin Table'!A47,B2B!#REF!,0),6)),"---")</f>
        <v>VCC</v>
      </c>
      <c r="C47" s="73" t="str">
        <f ca="1">IFERROR(IF((COUNTIF(B2B!#REF!,$C$4)&lt;0),"---",INDEX(B2B!#REF!,MATCH('Module Pin Table'!A47,B2B!#REF!,0),4)),"---")</f>
        <v>J1</v>
      </c>
      <c r="D47" s="73" t="str">
        <f ca="1">IFERROR(IF((COUNTIF(B2B!#REF!,$C$4)&lt;0),"---",INDEX(B2B!#REF!,MATCH('Module Pin Table'!A47,B2B!#REF!,0),5)),"---")</f>
        <v>45</v>
      </c>
      <c r="E47" s="73" t="str">
        <f ca="1">IFERROR(VLOOKUP(C47&amp;"-"&amp;D47,IF($C$4="TE0725LP_REV01",RAW_m_TE0725LP_REV01!$AD:$AJ,IF($C$4="TE0725_REV01",RAW_m_TE0725_REV01!$AD:$AJ,IF($C$4="TE0725_REV02",RAW_m_TE0725_REV02!$AD:$AJ,IF($C$4="TE0725_REV03",RAW_m_TE0725_REV03!$AD:$AJ)))),7,0),"---")</f>
        <v>VCCIO35</v>
      </c>
      <c r="F47" s="73">
        <f ca="1">IFERROR(VLOOKUP(E47,IF($C$4="TE0725LP_REV01",RAW_m_TE0725LP_REV01!$AJ:$AK,IF($C$4="TE0725_REV01",RAW_m_TE0725_REV01!$AJ:$AK,IF($C$4="TE0725_REV02",RAW_m_TE0725_REV02!$AJ:$AK,IF($C$4="TE0725_REV03",RAW_m_TE0725_REV03!$AJ:$AK)))),2,0),"---")</f>
        <v>16</v>
      </c>
      <c r="G47" s="73" t="str">
        <f ca="1">IFERROR(VLOOKUP(E47,IF($C$4="TE0725LP_REV01",RAW_m_TE0725LP_REV01!$AJ:$AL,IF($C$4="TE0725_REV01",RAW_m_TE0725_REV01!$AJ:$AL,IF($C$4="TE0725_REV02",RAW_m_TE0725_REV02!$AJ:$AL,IF($C$4="TE0725_REV03",RAW_m_TE0725_REV03!$AJ:$AL)))),3,0),"---")</f>
        <v>---</v>
      </c>
      <c r="H47" s="61" t="str">
        <f ca="1">IFERROR(VLOOKUP(B47&amp;"-"&amp;C47,IF($C$4="TE0725LP_REV01",RAW_m_TE0725LP_REV01!$AD:$AG,IF($C$4="TE0725_REV01",RAW_m_TE0725_REV01!$AD:$AG,IF($C$4="TE0725_REV02",RAW_m_TE0725_REV02!$AD:$AG,IF($C$4="TE0725_REV03",RAW_m_TE0725_REV03!$AD:$AG)))),4,0),"---")</f>
        <v>---</v>
      </c>
      <c r="I47" s="61" t="s">
        <v>1077</v>
      </c>
    </row>
    <row r="48" spans="1:9" x14ac:dyDescent="0.35">
      <c r="A48" s="72">
        <v>46</v>
      </c>
      <c r="B48" s="73" t="str">
        <f ca="1">IFERROR(IF((COUNTIF(B2B!#REF!,$C$4)&lt;0),"---",INDEX(B2B!#REF!,MATCH('Module Pin Table'!A48,B2B!#REF!,0),6)),"---")</f>
        <v>VCC</v>
      </c>
      <c r="C48" s="73" t="str">
        <f ca="1">IFERROR(IF((COUNTIF(B2B!#REF!,$C$4)&lt;0),"---",INDEX(B2B!#REF!,MATCH('Module Pin Table'!A48,B2B!#REF!,0),4)),"---")</f>
        <v>J1</v>
      </c>
      <c r="D48" s="73" t="str">
        <f ca="1">IFERROR(IF((COUNTIF(B2B!#REF!,$C$4)&lt;0),"---",INDEX(B2B!#REF!,MATCH('Module Pin Table'!A48,B2B!#REF!,0),5)),"---")</f>
        <v>46</v>
      </c>
      <c r="E48" s="73" t="str">
        <f ca="1">IFERROR(VLOOKUP(C48&amp;"-"&amp;D48,IF($C$4="TE0725LP_REV01",RAW_m_TE0725LP_REV01!$AD:$AJ,IF($C$4="TE0725_REV01",RAW_m_TE0725_REV01!$AD:$AJ,IF($C$4="TE0725_REV02",RAW_m_TE0725_REV02!$AD:$AJ,IF($C$4="TE0725_REV03",RAW_m_TE0725_REV03!$AD:$AJ)))),7,0),"---")</f>
        <v>3.3V</v>
      </c>
      <c r="F48" s="73">
        <f ca="1">IFERROR(VLOOKUP(E48,IF($C$4="TE0725LP_REV01",RAW_m_TE0725LP_REV01!$AJ:$AK,IF($C$4="TE0725_REV01",RAW_m_TE0725_REV01!$AJ:$AK,IF($C$4="TE0725_REV02",RAW_m_TE0725_REV02!$AJ:$AK,IF($C$4="TE0725_REV03",RAW_m_TE0725_REV03!$AJ:$AK)))),2,0),"---")</f>
        <v>57</v>
      </c>
      <c r="G48" s="73" t="str">
        <f ca="1">IFERROR(VLOOKUP(E48,IF($C$4="TE0725LP_REV01",RAW_m_TE0725LP_REV01!$AJ:$AL,IF($C$4="TE0725_REV01",RAW_m_TE0725_REV01!$AJ:$AL,IF($C$4="TE0725_REV02",RAW_m_TE0725_REV02!$AJ:$AL,IF($C$4="TE0725_REV03",RAW_m_TE0725_REV03!$AJ:$AL)))),3,0),"---")</f>
        <v>---</v>
      </c>
      <c r="H48" s="61" t="str">
        <f ca="1">IFERROR(VLOOKUP(B48&amp;"-"&amp;C48,IF($C$4="TE0725LP_REV01",RAW_m_TE0725LP_REV01!$AD:$AG,IF($C$4="TE0725_REV01",RAW_m_TE0725_REV01!$AD:$AG,IF($C$4="TE0725_REV02",RAW_m_TE0725_REV02!$AD:$AG,IF($C$4="TE0725_REV03",RAW_m_TE0725_REV03!$AD:$AG)))),4,0),"---")</f>
        <v>---</v>
      </c>
      <c r="I48" s="61" t="s">
        <v>1077</v>
      </c>
    </row>
    <row r="49" spans="1:9" x14ac:dyDescent="0.35">
      <c r="A49" s="72">
        <v>47</v>
      </c>
      <c r="B49" s="73" t="str">
        <f ca="1">IFERROR(IF((COUNTIF(B2B!#REF!,$C$4)&lt;0),"---",INDEX(B2B!#REF!,MATCH('Module Pin Table'!A49,B2B!#REF!,0),6)),"---")</f>
        <v>IO</v>
      </c>
      <c r="C49" s="73" t="str">
        <f ca="1">IFERROR(IF((COUNTIF(B2B!#REF!,$C$4)&lt;0),"---",INDEX(B2B!#REF!,MATCH('Module Pin Table'!A49,B2B!#REF!,0),4)),"---")</f>
        <v>J1</v>
      </c>
      <c r="D49" s="73" t="str">
        <f ca="1">IFERROR(IF((COUNTIF(B2B!#REF!,$C$4)&lt;0),"---",INDEX(B2B!#REF!,MATCH('Module Pin Table'!A49,B2B!#REF!,0),5)),"---")</f>
        <v>47</v>
      </c>
      <c r="E49" s="73" t="str">
        <f ca="1">IFERROR(VLOOKUP(C49&amp;"-"&amp;D49,IF($C$4="TE0725LP_REV01",RAW_m_TE0725LP_REV01!$AD:$AJ,IF($C$4="TE0725_REV01",RAW_m_TE0725_REV01!$AD:$AJ,IF($C$4="TE0725_REV02",RAW_m_TE0725_REV02!$AD:$AJ,IF($C$4="TE0725_REV03",RAW_m_TE0725_REV03!$AD:$AJ)))),7,0),"---")</f>
        <v>B35_L4_N</v>
      </c>
      <c r="F49" s="73">
        <f ca="1">IFERROR(VLOOKUP(E49,IF($C$4="TE0725LP_REV01",RAW_m_TE0725LP_REV01!$AJ:$AK,IF($C$4="TE0725_REV01",RAW_m_TE0725_REV01!$AJ:$AK,IF($C$4="TE0725_REV02",RAW_m_TE0725_REV02!$AJ:$AK,IF($C$4="TE0725_REV03",RAW_m_TE0725_REV03!$AJ:$AK)))),2,0),"---")</f>
        <v>2</v>
      </c>
      <c r="G49" s="73" t="str">
        <f ca="1">IFERROR(VLOOKUP(E49,IF($C$4="TE0725LP_REV01",RAW_m_TE0725LP_REV01!$AJ:$AL,IF($C$4="TE0725_REV01",RAW_m_TE0725_REV01!$AJ:$AL,IF($C$4="TE0725_REV02",RAW_m_TE0725_REV02!$AJ:$AL,IF($C$4="TE0725_REV03",RAW_m_TE0725_REV03!$AJ:$AL)))),3,0),"---")</f>
        <v>C7</v>
      </c>
      <c r="H49" s="61">
        <f ca="1">IFERROR(VLOOKUP(B49&amp;"-"&amp;C49,IF($C$4="TE0725LP_REV01",RAW_m_TE0725LP_REV01!$AD:$AG,IF($C$4="TE0725_REV01",RAW_m_TE0725_REV01!$AD:$AG,IF($C$4="TE0725_REV02",RAW_m_TE0725_REV02!$AD:$AG,IF($C$4="TE0725_REV03",RAW_m_TE0725_REV03!$AD:$AG)))),4,0),"---")</f>
        <v>31.9514</v>
      </c>
      <c r="I49" s="76" t="s">
        <v>1103</v>
      </c>
    </row>
    <row r="50" spans="1:9" x14ac:dyDescent="0.35">
      <c r="A50" s="72">
        <v>48</v>
      </c>
      <c r="B50" s="73" t="str">
        <f ca="1">IFERROR(IF((COUNTIF(B2B!#REF!,$C$4)&lt;0),"---",INDEX(B2B!#REF!,MATCH('Module Pin Table'!A50,B2B!#REF!,0),6)),"---")</f>
        <v>IO</v>
      </c>
      <c r="C50" s="73" t="str">
        <f ca="1">IFERROR(IF((COUNTIF(B2B!#REF!,$C$4)&lt;0),"---",INDEX(B2B!#REF!,MATCH('Module Pin Table'!A50,B2B!#REF!,0),4)),"---")</f>
        <v>J1</v>
      </c>
      <c r="D50" s="73" t="str">
        <f ca="1">IFERROR(IF((COUNTIF(B2B!#REF!,$C$4)&lt;0),"---",INDEX(B2B!#REF!,MATCH('Module Pin Table'!A50,B2B!#REF!,0),5)),"---")</f>
        <v>48</v>
      </c>
      <c r="E50" s="73" t="str">
        <f ca="1">IFERROR(VLOOKUP(C50&amp;"-"&amp;D50,IF($C$4="TE0725LP_REV01",RAW_m_TE0725LP_REV01!$AD:$AJ,IF($C$4="TE0725_REV01",RAW_m_TE0725_REV01!$AD:$AJ,IF($C$4="TE0725_REV02",RAW_m_TE0725_REV02!$AD:$AJ,IF($C$4="TE0725_REV03",RAW_m_TE0725_REV03!$AD:$AJ)))),7,0),"---")</f>
        <v>B35_L4_P</v>
      </c>
      <c r="F50" s="73">
        <f ca="1">IFERROR(VLOOKUP(E50,IF($C$4="TE0725LP_REV01",RAW_m_TE0725LP_REV01!$AJ:$AK,IF($C$4="TE0725_REV01",RAW_m_TE0725_REV01!$AJ:$AK,IF($C$4="TE0725_REV02",RAW_m_TE0725_REV02!$AJ:$AK,IF($C$4="TE0725_REV03",RAW_m_TE0725_REV03!$AJ:$AK)))),2,0),"---")</f>
        <v>2</v>
      </c>
      <c r="G50" s="73" t="str">
        <f ca="1">IFERROR(VLOOKUP(E50,IF($C$4="TE0725LP_REV01",RAW_m_TE0725LP_REV01!$AJ:$AL,IF($C$4="TE0725_REV01",RAW_m_TE0725_REV01!$AJ:$AL,IF($C$4="TE0725_REV02",RAW_m_TE0725_REV02!$AJ:$AL,IF($C$4="TE0725_REV03",RAW_m_TE0725_REV03!$AJ:$AL)))),3,0),"---")</f>
        <v>D8</v>
      </c>
      <c r="H50" s="61">
        <f ca="1">IFERROR(VLOOKUP(B50&amp;"-"&amp;C50,IF($C$4="TE0725LP_REV01",RAW_m_TE0725LP_REV01!$AD:$AG,IF($C$4="TE0725_REV01",RAW_m_TE0725_REV01!$AD:$AG,IF($C$4="TE0725_REV02",RAW_m_TE0725_REV02!$AD:$AG,IF($C$4="TE0725_REV03",RAW_m_TE0725_REV03!$AD:$AG)))),4,0),"---")</f>
        <v>31.714099999999998</v>
      </c>
      <c r="I50" s="76" t="s">
        <v>1092</v>
      </c>
    </row>
    <row r="51" spans="1:9" x14ac:dyDescent="0.35">
      <c r="A51" s="72">
        <v>49</v>
      </c>
      <c r="B51" s="73" t="str">
        <f ca="1">IFERROR(IF((COUNTIF(B2B!#REF!,$C$4)&lt;0),"---",INDEX(B2B!#REF!,MATCH('Module Pin Table'!A51,B2B!#REF!,0),6)),"---")</f>
        <v>GND</v>
      </c>
      <c r="C51" s="73" t="str">
        <f ca="1">IFERROR(IF((COUNTIF(B2B!#REF!,$C$4)&lt;0),"---",INDEX(B2B!#REF!,MATCH('Module Pin Table'!A51,B2B!#REF!,0),4)),"---")</f>
        <v>J1</v>
      </c>
      <c r="D51" s="73" t="str">
        <f ca="1">IFERROR(IF((COUNTIF(B2B!#REF!,$C$4)&lt;0),"---",INDEX(B2B!#REF!,MATCH('Module Pin Table'!A51,B2B!#REF!,0),5)),"---")</f>
        <v>49</v>
      </c>
      <c r="E51" s="73" t="str">
        <f ca="1">IFERROR(VLOOKUP(C51&amp;"-"&amp;D51,IF($C$4="TE0725LP_REV01",RAW_m_TE0725LP_REV01!$AD:$AJ,IF($C$4="TE0725_REV01",RAW_m_TE0725_REV01!$AD:$AJ,IF($C$4="TE0725_REV02",RAW_m_TE0725_REV02!$AD:$AJ,IF($C$4="TE0725_REV03",RAW_m_TE0725_REV03!$AD:$AJ)))),7,0),"---")</f>
        <v>GND</v>
      </c>
      <c r="F51" s="73">
        <f ca="1">IFERROR(VLOOKUP(E51,IF($C$4="TE0725LP_REV01",RAW_m_TE0725LP_REV01!$AJ:$AK,IF($C$4="TE0725_REV01",RAW_m_TE0725_REV01!$AJ:$AK,IF($C$4="TE0725_REV02",RAW_m_TE0725_REV02!$AJ:$AK,IF($C$4="TE0725_REV03",RAW_m_TE0725_REV03!$AJ:$AK)))),2,0),"---")</f>
        <v>188</v>
      </c>
      <c r="G51" s="73" t="str">
        <f ca="1">IFERROR(VLOOKUP(E51,IF($C$4="TE0725LP_REV01",RAW_m_TE0725LP_REV01!$AJ:$AL,IF($C$4="TE0725_REV01",RAW_m_TE0725_REV01!$AJ:$AL,IF($C$4="TE0725_REV02",RAW_m_TE0725_REV02!$AJ:$AL,IF($C$4="TE0725_REV03",RAW_m_TE0725_REV03!$AJ:$AL)))),3,0),"---")</f>
        <v>---</v>
      </c>
      <c r="H51" s="61" t="str">
        <f ca="1">IFERROR(VLOOKUP(B51&amp;"-"&amp;C51,IF($C$4="TE0725LP_REV01",RAW_m_TE0725LP_REV01!$AD:$AG,IF($C$4="TE0725_REV01",RAW_m_TE0725_REV01!$AD:$AG,IF($C$4="TE0725_REV02",RAW_m_TE0725_REV02!$AD:$AG,IF($C$4="TE0725_REV03",RAW_m_TE0725_REV03!$AD:$AG)))),4,0),"---")</f>
        <v>---</v>
      </c>
      <c r="I51" s="73" t="str">
        <f ca="1">IFERROR(VLOOKUP(G51&amp;"-"&amp;H51,IF($C$4="TE0725LP_REV01",RAW_m_TE0725LP_REV01!$AD:$AJ,IF($C$4="TE0725_REV01",RAW_m_TE0725_REV01!$AD:$AJ,IF($C$4="TE0725_REV02",RAW_m_TE0725_REV02!$AD:$AJ,IF($C$4="TE0725_REV03",RAW_m_TE0725_REV03!$AD:$AJ)))),7,0),"---")</f>
        <v>GND</v>
      </c>
    </row>
    <row r="52" spans="1:9" x14ac:dyDescent="0.35">
      <c r="A52" s="72">
        <v>50</v>
      </c>
      <c r="B52" s="73" t="str">
        <f ca="1">IFERROR(IF((COUNTIF(B2B!#REF!,$C$4)&lt;0),"---",INDEX(B2B!#REF!,MATCH('Module Pin Table'!A52,B2B!#REF!,0),6)),"---")</f>
        <v>GND</v>
      </c>
      <c r="C52" s="73" t="str">
        <f ca="1">IFERROR(IF((COUNTIF(B2B!#REF!,$C$4)&lt;0),"---",INDEX(B2B!#REF!,MATCH('Module Pin Table'!A52,B2B!#REF!,0),4)),"---")</f>
        <v>J1</v>
      </c>
      <c r="D52" s="73" t="str">
        <f ca="1">IFERROR(IF((COUNTIF(B2B!#REF!,$C$4)&lt;0),"---",INDEX(B2B!#REF!,MATCH('Module Pin Table'!A52,B2B!#REF!,0),5)),"---")</f>
        <v>50</v>
      </c>
      <c r="E52" s="73" t="str">
        <f ca="1">IFERROR(VLOOKUP(C52&amp;"-"&amp;D52,IF($C$4="TE0725LP_REV01",RAW_m_TE0725LP_REV01!$AD:$AJ,IF($C$4="TE0725_REV01",RAW_m_TE0725_REV01!$AD:$AJ,IF($C$4="TE0725_REV02",RAW_m_TE0725_REV02!$AD:$AJ,IF($C$4="TE0725_REV03",RAW_m_TE0725_REV03!$AD:$AJ)))),7,0),"---")</f>
        <v>GND</v>
      </c>
      <c r="F52" s="73">
        <f ca="1">IFERROR(VLOOKUP(E52,IF($C$4="TE0725LP_REV01",RAW_m_TE0725LP_REV01!$AJ:$AK,IF($C$4="TE0725_REV01",RAW_m_TE0725_REV01!$AJ:$AK,IF($C$4="TE0725_REV02",RAW_m_TE0725_REV02!$AJ:$AK,IF($C$4="TE0725_REV03",RAW_m_TE0725_REV03!$AJ:$AK)))),2,0),"---")</f>
        <v>188</v>
      </c>
      <c r="G52" s="73" t="str">
        <f ca="1">IFERROR(VLOOKUP(E52,IF($C$4="TE0725LP_REV01",RAW_m_TE0725LP_REV01!$AJ:$AL,IF($C$4="TE0725_REV01",RAW_m_TE0725_REV01!$AJ:$AL,IF($C$4="TE0725_REV02",RAW_m_TE0725_REV02!$AJ:$AL,IF($C$4="TE0725_REV03",RAW_m_TE0725_REV03!$AJ:$AL)))),3,0),"---")</f>
        <v>---</v>
      </c>
      <c r="H52" s="61" t="str">
        <f ca="1">IFERROR(VLOOKUP(B52&amp;"-"&amp;C52,IF($C$4="TE0725LP_REV01",RAW_m_TE0725LP_REV01!$AD:$AG,IF($C$4="TE0725_REV01",RAW_m_TE0725_REV01!$AD:$AG,IF($C$4="TE0725_REV02",RAW_m_TE0725_REV02!$AD:$AG,IF($C$4="TE0725_REV03",RAW_m_TE0725_REV03!$AD:$AG)))),4,0),"---")</f>
        <v>---</v>
      </c>
      <c r="I52" s="73" t="str">
        <f ca="1">IFERROR(VLOOKUP(G52&amp;"-"&amp;H52,IF($C$4="TE0725LP_REV01",RAW_m_TE0725LP_REV01!$AD:$AJ,IF($C$4="TE0725_REV01",RAW_m_TE0725_REV01!$AD:$AJ,IF($C$4="TE0725_REV02",RAW_m_TE0725_REV02!$AD:$AJ,IF($C$4="TE0725_REV03",RAW_m_TE0725_REV03!$AD:$AJ)))),7,0),"---")</f>
        <v>GND</v>
      </c>
    </row>
    <row r="53" spans="1:9" x14ac:dyDescent="0.35">
      <c r="A53" s="72">
        <v>51</v>
      </c>
      <c r="B53" s="73" t="str">
        <f ca="1">IFERROR(IF((COUNTIF(B2B!#REF!,$C$4)&lt;0),"---",INDEX(B2B!#REF!,MATCH('Module Pin Table'!A53,B2B!#REF!,0),6)),"---")</f>
        <v>GND</v>
      </c>
      <c r="C53" s="73" t="str">
        <f ca="1">IFERROR(IF((COUNTIF(B2B!#REF!,$C$4)&lt;0),"---",INDEX(B2B!#REF!,MATCH('Module Pin Table'!A53,B2B!#REF!,0),4)),"---")</f>
        <v>J2</v>
      </c>
      <c r="D53" s="73" t="str">
        <f ca="1">IFERROR(IF((COUNTIF(B2B!#REF!,$C$4)&lt;0),"---",INDEX(B2B!#REF!,MATCH('Module Pin Table'!A53,B2B!#REF!,0),5)),"---")</f>
        <v>1</v>
      </c>
      <c r="E53" s="73" t="str">
        <f ca="1">IFERROR(VLOOKUP(C53&amp;"-"&amp;D53,IF($C$4="TE0725LP_REV01",RAW_m_TE0725LP_REV01!$AD:$AJ,IF($C$4="TE0725_REV01",RAW_m_TE0725_REV01!$AD:$AJ,IF($C$4="TE0725_REV02",RAW_m_TE0725_REV02!$AD:$AJ,IF($C$4="TE0725_REV03",RAW_m_TE0725_REV03!$AD:$AJ)))),7,0),"---")</f>
        <v>GND</v>
      </c>
      <c r="F53" s="73">
        <f ca="1">IFERROR(VLOOKUP(E53,IF($C$4="TE0725LP_REV01",RAW_m_TE0725LP_REV01!$AJ:$AK,IF($C$4="TE0725_REV01",RAW_m_TE0725_REV01!$AJ:$AK,IF($C$4="TE0725_REV02",RAW_m_TE0725_REV02!$AJ:$AK,IF($C$4="TE0725_REV03",RAW_m_TE0725_REV03!$AJ:$AK)))),2,0),"---")</f>
        <v>188</v>
      </c>
      <c r="G53" s="73" t="str">
        <f ca="1">IFERROR(VLOOKUP(E53,IF($C$4="TE0725LP_REV01",RAW_m_TE0725LP_REV01!$AJ:$AL,IF($C$4="TE0725_REV01",RAW_m_TE0725_REV01!$AJ:$AL,IF($C$4="TE0725_REV02",RAW_m_TE0725_REV02!$AJ:$AL,IF($C$4="TE0725_REV03",RAW_m_TE0725_REV03!$AJ:$AL)))),3,0),"---")</f>
        <v>---</v>
      </c>
      <c r="H53" s="61" t="str">
        <f ca="1">IFERROR(VLOOKUP(B53&amp;"-"&amp;C53,IF($C$4="TE0725LP_REV01",RAW_m_TE0725LP_REV01!$AD:$AG,IF($C$4="TE0725_REV01",RAW_m_TE0725_REV01!$AD:$AG,IF($C$4="TE0725_REV02",RAW_m_TE0725_REV02!$AD:$AG,IF($C$4="TE0725_REV03",RAW_m_TE0725_REV03!$AD:$AG)))),4,0),"---")</f>
        <v>---</v>
      </c>
      <c r="I53" s="73" t="str">
        <f ca="1">IFERROR(VLOOKUP(G53&amp;"-"&amp;H53,IF($C$4="TE0725LP_REV01",RAW_m_TE0725LP_REV01!$AD:$AJ,IF($C$4="TE0725_REV01",RAW_m_TE0725_REV01!$AD:$AJ,IF($C$4="TE0725_REV02",RAW_m_TE0725_REV02!$AD:$AJ,IF($C$4="TE0725_REV03",RAW_m_TE0725_REV03!$AD:$AJ)))),7,0),"---")</f>
        <v>GND</v>
      </c>
    </row>
    <row r="54" spans="1:9" x14ac:dyDescent="0.35">
      <c r="A54" s="72">
        <v>52</v>
      </c>
      <c r="B54" s="73" t="str">
        <f ca="1">IFERROR(IF((COUNTIF(B2B!#REF!,$C$4)&lt;0),"---",INDEX(B2B!#REF!,MATCH('Module Pin Table'!A54,B2B!#REF!,0),6)),"---")</f>
        <v>GND</v>
      </c>
      <c r="C54" s="73" t="str">
        <f ca="1">IFERROR(IF((COUNTIF(B2B!#REF!,$C$4)&lt;0),"---",INDEX(B2B!#REF!,MATCH('Module Pin Table'!A54,B2B!#REF!,0),4)),"---")</f>
        <v>J2</v>
      </c>
      <c r="D54" s="73" t="str">
        <f ca="1">IFERROR(IF((COUNTIF(B2B!#REF!,$C$4)&lt;0),"---",INDEX(B2B!#REF!,MATCH('Module Pin Table'!A54,B2B!#REF!,0),5)),"---")</f>
        <v>2</v>
      </c>
      <c r="E54" s="73" t="str">
        <f ca="1">IFERROR(VLOOKUP(C54&amp;"-"&amp;D54,IF($C$4="TE0725LP_REV01",RAW_m_TE0725LP_REV01!$AD:$AJ,IF($C$4="TE0725_REV01",RAW_m_TE0725_REV01!$AD:$AJ,IF($C$4="TE0725_REV02",RAW_m_TE0725_REV02!$AD:$AJ,IF($C$4="TE0725_REV03",RAW_m_TE0725_REV03!$AD:$AJ)))),7,0),"---")</f>
        <v>GND</v>
      </c>
      <c r="F54" s="73">
        <f ca="1">IFERROR(VLOOKUP(E54,IF($C$4="TE0725LP_REV01",RAW_m_TE0725LP_REV01!$AJ:$AK,IF($C$4="TE0725_REV01",RAW_m_TE0725_REV01!$AJ:$AK,IF($C$4="TE0725_REV02",RAW_m_TE0725_REV02!$AJ:$AK,IF($C$4="TE0725_REV03",RAW_m_TE0725_REV03!$AJ:$AK)))),2,0),"---")</f>
        <v>188</v>
      </c>
      <c r="G54" s="73" t="str">
        <f ca="1">IFERROR(VLOOKUP(E54,IF($C$4="TE0725LP_REV01",RAW_m_TE0725LP_REV01!$AJ:$AL,IF($C$4="TE0725_REV01",RAW_m_TE0725_REV01!$AJ:$AL,IF($C$4="TE0725_REV02",RAW_m_TE0725_REV02!$AJ:$AL,IF($C$4="TE0725_REV03",RAW_m_TE0725_REV03!$AJ:$AL)))),3,0),"---")</f>
        <v>---</v>
      </c>
      <c r="H54" s="61" t="str">
        <f ca="1">IFERROR(VLOOKUP(B54&amp;"-"&amp;C54,IF($C$4="TE0725LP_REV01",RAW_m_TE0725LP_REV01!$AD:$AG,IF($C$4="TE0725_REV01",RAW_m_TE0725_REV01!$AD:$AG,IF($C$4="TE0725_REV02",RAW_m_TE0725_REV02!$AD:$AG,IF($C$4="TE0725_REV03",RAW_m_TE0725_REV03!$AD:$AG)))),4,0),"---")</f>
        <v>---</v>
      </c>
      <c r="I54" s="73" t="str">
        <f ca="1">IFERROR(VLOOKUP(G54&amp;"-"&amp;H54,IF($C$4="TE0725LP_REV01",RAW_m_TE0725LP_REV01!$AD:$AJ,IF($C$4="TE0725_REV01",RAW_m_TE0725_REV01!$AD:$AJ,IF($C$4="TE0725_REV02",RAW_m_TE0725_REV02!$AD:$AJ,IF($C$4="TE0725_REV03",RAW_m_TE0725_REV03!$AD:$AJ)))),7,0),"---")</f>
        <v>GND</v>
      </c>
    </row>
    <row r="55" spans="1:9" x14ac:dyDescent="0.35">
      <c r="A55" s="72">
        <v>53</v>
      </c>
      <c r="B55" s="73" t="str">
        <f ca="1">IFERROR(IF((COUNTIF(B2B!#REF!,$C$4)&lt;0),"---",INDEX(B2B!#REF!,MATCH('Module Pin Table'!A55,B2B!#REF!,0),6)),"---")</f>
        <v>IO</v>
      </c>
      <c r="C55" s="73" t="str">
        <f ca="1">IFERROR(IF((COUNTIF(B2B!#REF!,$C$4)&lt;0),"---",INDEX(B2B!#REF!,MATCH('Module Pin Table'!A55,B2B!#REF!,0),4)),"---")</f>
        <v>J2</v>
      </c>
      <c r="D55" s="73" t="str">
        <f ca="1">IFERROR(IF((COUNTIF(B2B!#REF!,$C$4)&lt;0),"---",INDEX(B2B!#REF!,MATCH('Module Pin Table'!A55,B2B!#REF!,0),5)),"---")</f>
        <v>3</v>
      </c>
      <c r="E55" s="73" t="str">
        <f ca="1">IFERROR(VLOOKUP(C55&amp;"-"&amp;D55,IF($C$4="TE0725LP_REV01",RAW_m_TE0725LP_REV01!$AD:$AJ,IF($C$4="TE0725_REV01",RAW_m_TE0725_REV01!$AD:$AJ,IF($C$4="TE0725_REV02",RAW_m_TE0725_REV02!$AD:$AJ,IF($C$4="TE0725_REV03",RAW_m_TE0725_REV03!$AD:$AJ)))),7,0),"---")</f>
        <v>B34_L24_N</v>
      </c>
      <c r="F55" s="73">
        <f ca="1">IFERROR(VLOOKUP(E55,IF($C$4="TE0725LP_REV01",RAW_m_TE0725LP_REV01!$AJ:$AK,IF($C$4="TE0725_REV01",RAW_m_TE0725_REV01!$AJ:$AK,IF($C$4="TE0725_REV02",RAW_m_TE0725_REV02!$AJ:$AK,IF($C$4="TE0725_REV03",RAW_m_TE0725_REV03!$AJ:$AK)))),2,0),"---")</f>
        <v>2</v>
      </c>
      <c r="G55" s="73" t="str">
        <f ca="1">IFERROR(VLOOKUP(E55,IF($C$4="TE0725LP_REV01",RAW_m_TE0725LP_REV01!$AJ:$AL,IF($C$4="TE0725_REV01",RAW_m_TE0725_REV01!$AJ:$AL,IF($C$4="TE0725_REV02",RAW_m_TE0725_REV02!$AJ:$AL,IF($C$4="TE0725_REV03",RAW_m_TE0725_REV03!$AJ:$AL)))),3,0),"---")</f>
        <v>T8</v>
      </c>
      <c r="H55" s="61">
        <f ca="1">IFERROR(VLOOKUP(B55&amp;"-"&amp;C55,IF($C$4="TE0725LP_REV01",RAW_m_TE0725LP_REV01!$AD:$AG,IF($C$4="TE0725_REV01",RAW_m_TE0725_REV01!$AD:$AG,IF($C$4="TE0725_REV02",RAW_m_TE0725_REV02!$AD:$AG,IF($C$4="TE0725_REV03",RAW_m_TE0725_REV03!$AD:$AG)))),4,0),"---")</f>
        <v>21.1968</v>
      </c>
      <c r="I55" s="76" t="s">
        <v>1099</v>
      </c>
    </row>
    <row r="56" spans="1:9" x14ac:dyDescent="0.35">
      <c r="A56" s="72">
        <v>54</v>
      </c>
      <c r="B56" s="73" t="str">
        <f ca="1">IFERROR(IF((COUNTIF(B2B!#REF!,$C$4)&lt;0),"---",INDEX(B2B!#REF!,MATCH('Module Pin Table'!A56,B2B!#REF!,0),6)),"---")</f>
        <v>IO</v>
      </c>
      <c r="C56" s="73" t="str">
        <f ca="1">IFERROR(IF((COUNTIF(B2B!#REF!,$C$4)&lt;0),"---",INDEX(B2B!#REF!,MATCH('Module Pin Table'!A56,B2B!#REF!,0),4)),"---")</f>
        <v>J2</v>
      </c>
      <c r="D56" s="73" t="str">
        <f ca="1">IFERROR(IF((COUNTIF(B2B!#REF!,$C$4)&lt;0),"---",INDEX(B2B!#REF!,MATCH('Module Pin Table'!A56,B2B!#REF!,0),5)),"---")</f>
        <v>4</v>
      </c>
      <c r="E56" s="73" t="str">
        <f ca="1">IFERROR(VLOOKUP(C56&amp;"-"&amp;D56,IF($C$4="TE0725LP_REV01",RAW_m_TE0725LP_REV01!$AD:$AJ,IF($C$4="TE0725_REV01",RAW_m_TE0725_REV01!$AD:$AJ,IF($C$4="TE0725_REV02",RAW_m_TE0725_REV02!$AD:$AJ,IF($C$4="TE0725_REV03",RAW_m_TE0725_REV03!$AD:$AJ)))),7,0),"---")</f>
        <v>B34_L24_P</v>
      </c>
      <c r="F56" s="73">
        <f ca="1">IFERROR(VLOOKUP(E56,IF($C$4="TE0725LP_REV01",RAW_m_TE0725LP_REV01!$AJ:$AK,IF($C$4="TE0725_REV01",RAW_m_TE0725_REV01!$AJ:$AK,IF($C$4="TE0725_REV02",RAW_m_TE0725_REV02!$AJ:$AK,IF($C$4="TE0725_REV03",RAW_m_TE0725_REV03!$AJ:$AK)))),2,0),"---")</f>
        <v>2</v>
      </c>
      <c r="G56" s="73" t="str">
        <f ca="1">IFERROR(VLOOKUP(E56,IF($C$4="TE0725LP_REV01",RAW_m_TE0725LP_REV01!$AJ:$AL,IF($C$4="TE0725_REV01",RAW_m_TE0725_REV01!$AJ:$AL,IF($C$4="TE0725_REV02",RAW_m_TE0725_REV02!$AJ:$AL,IF($C$4="TE0725_REV03",RAW_m_TE0725_REV03!$AJ:$AL)))),3,0),"---")</f>
        <v>R8</v>
      </c>
      <c r="H56" s="61">
        <f ca="1">IFERROR(VLOOKUP(B56&amp;"-"&amp;C56,IF($C$4="TE0725LP_REV01",RAW_m_TE0725LP_REV01!$AD:$AG,IF($C$4="TE0725_REV01",RAW_m_TE0725_REV01!$AD:$AG,IF($C$4="TE0725_REV02",RAW_m_TE0725_REV02!$AD:$AG,IF($C$4="TE0725_REV03",RAW_m_TE0725_REV03!$AD:$AG)))),4,0),"---")</f>
        <v>21.635300000000001</v>
      </c>
      <c r="I56" s="76" t="s">
        <v>1126</v>
      </c>
    </row>
    <row r="57" spans="1:9" x14ac:dyDescent="0.35">
      <c r="A57" s="72">
        <v>55</v>
      </c>
      <c r="B57" s="73" t="str">
        <f ca="1">IFERROR(IF((COUNTIF(B2B!#REF!,$C$4)&lt;0),"---",INDEX(B2B!#REF!,MATCH('Module Pin Table'!A57,B2B!#REF!,0),6)),"---")</f>
        <v>VCC</v>
      </c>
      <c r="C57" s="73" t="str">
        <f ca="1">IFERROR(IF((COUNTIF(B2B!#REF!,$C$4)&lt;0),"---",INDEX(B2B!#REF!,MATCH('Module Pin Table'!A57,B2B!#REF!,0),4)),"---")</f>
        <v>J2</v>
      </c>
      <c r="D57" s="73" t="str">
        <f ca="1">IFERROR(IF((COUNTIF(B2B!#REF!,$C$4)&lt;0),"---",INDEX(B2B!#REF!,MATCH('Module Pin Table'!A57,B2B!#REF!,0),5)),"---")</f>
        <v>5</v>
      </c>
      <c r="E57" s="73" t="str">
        <f ca="1">IFERROR(VLOOKUP(C57&amp;"-"&amp;D57,IF($C$4="TE0725LP_REV01",RAW_m_TE0725LP_REV01!$AD:$AJ,IF($C$4="TE0725_REV01",RAW_m_TE0725_REV01!$AD:$AJ,IF($C$4="TE0725_REV02",RAW_m_TE0725_REV02!$AD:$AJ,IF($C$4="TE0725_REV03",RAW_m_TE0725_REV03!$AD:$AJ)))),7,0),"---")</f>
        <v>3.3V</v>
      </c>
      <c r="F57" s="73">
        <f ca="1">IFERROR(VLOOKUP(E57,IF($C$4="TE0725LP_REV01",RAW_m_TE0725LP_REV01!$AJ:$AK,IF($C$4="TE0725_REV01",RAW_m_TE0725_REV01!$AJ:$AK,IF($C$4="TE0725_REV02",RAW_m_TE0725_REV02!$AJ:$AK,IF($C$4="TE0725_REV03",RAW_m_TE0725_REV03!$AJ:$AK)))),2,0),"---")</f>
        <v>57</v>
      </c>
      <c r="G57" s="73" t="str">
        <f ca="1">IFERROR(VLOOKUP(E57,IF($C$4="TE0725LP_REV01",RAW_m_TE0725LP_REV01!$AJ:$AL,IF($C$4="TE0725_REV01",RAW_m_TE0725_REV01!$AJ:$AL,IF($C$4="TE0725_REV02",RAW_m_TE0725_REV02!$AJ:$AL,IF($C$4="TE0725_REV03",RAW_m_TE0725_REV03!$AJ:$AL)))),3,0),"---")</f>
        <v>---</v>
      </c>
      <c r="H57" s="61" t="str">
        <f ca="1">IFERROR(VLOOKUP(B57&amp;"-"&amp;C57,IF($C$4="TE0725LP_REV01",RAW_m_TE0725LP_REV01!$AD:$AG,IF($C$4="TE0725_REV01",RAW_m_TE0725_REV01!$AD:$AG,IF($C$4="TE0725_REV02",RAW_m_TE0725_REV02!$AD:$AG,IF($C$4="TE0725_REV03",RAW_m_TE0725_REV03!$AD:$AG)))),4,0),"---")</f>
        <v>---</v>
      </c>
      <c r="I57" s="61" t="s">
        <v>1077</v>
      </c>
    </row>
    <row r="58" spans="1:9" x14ac:dyDescent="0.35">
      <c r="A58" s="72">
        <v>56</v>
      </c>
      <c r="B58" s="73" t="str">
        <f ca="1">IFERROR(IF((COUNTIF(B2B!#REF!,$C$4)&lt;0),"---",INDEX(B2B!#REF!,MATCH('Module Pin Table'!A58,B2B!#REF!,0),6)),"---")</f>
        <v>VCC</v>
      </c>
      <c r="C58" s="73" t="str">
        <f ca="1">IFERROR(IF((COUNTIF(B2B!#REF!,$C$4)&lt;0),"---",INDEX(B2B!#REF!,MATCH('Module Pin Table'!A58,B2B!#REF!,0),4)),"---")</f>
        <v>J2</v>
      </c>
      <c r="D58" s="73" t="str">
        <f ca="1">IFERROR(IF((COUNTIF(B2B!#REF!,$C$4)&lt;0),"---",INDEX(B2B!#REF!,MATCH('Module Pin Table'!A58,B2B!#REF!,0),5)),"---")</f>
        <v>6</v>
      </c>
      <c r="E58" s="73" t="str">
        <f ca="1">IFERROR(VLOOKUP(C58&amp;"-"&amp;D58,IF($C$4="TE0725LP_REV01",RAW_m_TE0725LP_REV01!$AD:$AJ,IF($C$4="TE0725_REV01",RAW_m_TE0725_REV01!$AD:$AJ,IF($C$4="TE0725_REV02",RAW_m_TE0725_REV02!$AD:$AJ,IF($C$4="TE0725_REV03",RAW_m_TE0725_REV03!$AD:$AJ)))),7,0),"---")</f>
        <v>VCCIO34</v>
      </c>
      <c r="F58" s="73">
        <f ca="1">IFERROR(VLOOKUP(E58,IF($C$4="TE0725LP_REV01",RAW_m_TE0725LP_REV01!$AJ:$AK,IF($C$4="TE0725_REV01",RAW_m_TE0725_REV01!$AJ:$AK,IF($C$4="TE0725_REV02",RAW_m_TE0725_REV02!$AJ:$AK,IF($C$4="TE0725_REV03",RAW_m_TE0725_REV03!$AJ:$AK)))),2,0),"---")</f>
        <v>16</v>
      </c>
      <c r="G58" s="73" t="str">
        <f ca="1">IFERROR(VLOOKUP(E58,IF($C$4="TE0725LP_REV01",RAW_m_TE0725LP_REV01!$AJ:$AL,IF($C$4="TE0725_REV01",RAW_m_TE0725_REV01!$AJ:$AL,IF($C$4="TE0725_REV02",RAW_m_TE0725_REV02!$AJ:$AL,IF($C$4="TE0725_REV03",RAW_m_TE0725_REV03!$AJ:$AL)))),3,0),"---")</f>
        <v>---</v>
      </c>
      <c r="H58" s="61" t="str">
        <f ca="1">IFERROR(VLOOKUP(B58&amp;"-"&amp;C58,IF($C$4="TE0725LP_REV01",RAW_m_TE0725LP_REV01!$AD:$AG,IF($C$4="TE0725_REV01",RAW_m_TE0725_REV01!$AD:$AG,IF($C$4="TE0725_REV02",RAW_m_TE0725_REV02!$AD:$AG,IF($C$4="TE0725_REV03",RAW_m_TE0725_REV03!$AD:$AG)))),4,0),"---")</f>
        <v>---</v>
      </c>
      <c r="I58" s="61" t="s">
        <v>1077</v>
      </c>
    </row>
    <row r="59" spans="1:9" x14ac:dyDescent="0.35">
      <c r="A59" s="72">
        <v>57</v>
      </c>
      <c r="B59" s="73" t="str">
        <f ca="1">IFERROR(IF((COUNTIF(B2B!#REF!,$C$4)&lt;0),"---",INDEX(B2B!#REF!,MATCH('Module Pin Table'!A59,B2B!#REF!,0),6)),"---")</f>
        <v>IO</v>
      </c>
      <c r="C59" s="73" t="str">
        <f ca="1">IFERROR(IF((COUNTIF(B2B!#REF!,$C$4)&lt;0),"---",INDEX(B2B!#REF!,MATCH('Module Pin Table'!A59,B2B!#REF!,0),4)),"---")</f>
        <v>J2</v>
      </c>
      <c r="D59" s="73" t="str">
        <f ca="1">IFERROR(IF((COUNTIF(B2B!#REF!,$C$4)&lt;0),"---",INDEX(B2B!#REF!,MATCH('Module Pin Table'!A59,B2B!#REF!,0),5)),"---")</f>
        <v>7</v>
      </c>
      <c r="E59" s="73" t="str">
        <f ca="1">IFERROR(VLOOKUP(C59&amp;"-"&amp;D59,IF($C$4="TE0725LP_REV01",RAW_m_TE0725LP_REV01!$AD:$AJ,IF($C$4="TE0725_REV01",RAW_m_TE0725_REV01!$AD:$AJ,IF($C$4="TE0725_REV02",RAW_m_TE0725_REV02!$AD:$AJ,IF($C$4="TE0725_REV03",RAW_m_TE0725_REV03!$AD:$AJ)))),7,0),"---")</f>
        <v>B34_L21_N</v>
      </c>
      <c r="F59" s="73">
        <f ca="1">IFERROR(VLOOKUP(E59,IF($C$4="TE0725LP_REV01",RAW_m_TE0725LP_REV01!$AJ:$AK,IF($C$4="TE0725_REV01",RAW_m_TE0725_REV01!$AJ:$AK,IF($C$4="TE0725_REV02",RAW_m_TE0725_REV02!$AJ:$AK,IF($C$4="TE0725_REV03",RAW_m_TE0725_REV03!$AJ:$AK)))),2,0),"---")</f>
        <v>2</v>
      </c>
      <c r="G59" s="73" t="str">
        <f ca="1">IFERROR(VLOOKUP(E59,IF($C$4="TE0725LP_REV01",RAW_m_TE0725LP_REV01!$AJ:$AL,IF($C$4="TE0725_REV01",RAW_m_TE0725_REV01!$AJ:$AL,IF($C$4="TE0725_REV02",RAW_m_TE0725_REV02!$AJ:$AL,IF($C$4="TE0725_REV03",RAW_m_TE0725_REV03!$AJ:$AL)))),3,0),"---")</f>
        <v>V9</v>
      </c>
      <c r="H59" s="61">
        <f ca="1">IFERROR(VLOOKUP(B59&amp;"-"&amp;C59,IF($C$4="TE0725LP_REV01",RAW_m_TE0725LP_REV01!$AD:$AG,IF($C$4="TE0725_REV01",RAW_m_TE0725_REV01!$AD:$AG,IF($C$4="TE0725_REV02",RAW_m_TE0725_REV02!$AD:$AG,IF($C$4="TE0725_REV03",RAW_m_TE0725_REV03!$AD:$AG)))),4,0),"---")</f>
        <v>14.7225</v>
      </c>
      <c r="I59" s="76" t="s">
        <v>1136</v>
      </c>
    </row>
    <row r="60" spans="1:9" x14ac:dyDescent="0.35">
      <c r="A60" s="72">
        <v>58</v>
      </c>
      <c r="B60" s="73" t="str">
        <f ca="1">IFERROR(IF((COUNTIF(B2B!#REF!,$C$4)&lt;0),"---",INDEX(B2B!#REF!,MATCH('Module Pin Table'!A60,B2B!#REF!,0),6)),"---")</f>
        <v>IO</v>
      </c>
      <c r="C60" s="73" t="str">
        <f ca="1">IFERROR(IF((COUNTIF(B2B!#REF!,$C$4)&lt;0),"---",INDEX(B2B!#REF!,MATCH('Module Pin Table'!A60,B2B!#REF!,0),4)),"---")</f>
        <v>J2</v>
      </c>
      <c r="D60" s="73" t="str">
        <f ca="1">IFERROR(IF((COUNTIF(B2B!#REF!,$C$4)&lt;0),"---",INDEX(B2B!#REF!,MATCH('Module Pin Table'!A60,B2B!#REF!,0),5)),"---")</f>
        <v>8</v>
      </c>
      <c r="E60" s="73" t="str">
        <f ca="1">IFERROR(VLOOKUP(C60&amp;"-"&amp;D60,IF($C$4="TE0725LP_REV01",RAW_m_TE0725LP_REV01!$AD:$AJ,IF($C$4="TE0725_REV01",RAW_m_TE0725_REV01!$AD:$AJ,IF($C$4="TE0725_REV02",RAW_m_TE0725_REV02!$AD:$AJ,IF($C$4="TE0725_REV03",RAW_m_TE0725_REV03!$AD:$AJ)))),7,0),"---")</f>
        <v>B34_L21_P</v>
      </c>
      <c r="F60" s="73">
        <f ca="1">IFERROR(VLOOKUP(E60,IF($C$4="TE0725LP_REV01",RAW_m_TE0725LP_REV01!$AJ:$AK,IF($C$4="TE0725_REV01",RAW_m_TE0725_REV01!$AJ:$AK,IF($C$4="TE0725_REV02",RAW_m_TE0725_REV02!$AJ:$AK,IF($C$4="TE0725_REV03",RAW_m_TE0725_REV03!$AJ:$AK)))),2,0),"---")</f>
        <v>2</v>
      </c>
      <c r="G60" s="73" t="str">
        <f ca="1">IFERROR(VLOOKUP(E60,IF($C$4="TE0725LP_REV01",RAW_m_TE0725LP_REV01!$AJ:$AL,IF($C$4="TE0725_REV01",RAW_m_TE0725_REV01!$AJ:$AL,IF($C$4="TE0725_REV02",RAW_m_TE0725_REV02!$AJ:$AL,IF($C$4="TE0725_REV03",RAW_m_TE0725_REV03!$AJ:$AL)))),3,0),"---")</f>
        <v>U9</v>
      </c>
      <c r="H60" s="61">
        <f ca="1">IFERROR(VLOOKUP(B60&amp;"-"&amp;C60,IF($C$4="TE0725LP_REV01",RAW_m_TE0725LP_REV01!$AD:$AG,IF($C$4="TE0725_REV01",RAW_m_TE0725_REV01!$AD:$AG,IF($C$4="TE0725_REV02",RAW_m_TE0725_REV02!$AD:$AG,IF($C$4="TE0725_REV03",RAW_m_TE0725_REV03!$AD:$AG)))),4,0),"---")</f>
        <v>15.5412</v>
      </c>
      <c r="I60" s="76" t="s">
        <v>1127</v>
      </c>
    </row>
    <row r="61" spans="1:9" x14ac:dyDescent="0.35">
      <c r="A61" s="72">
        <v>59</v>
      </c>
      <c r="B61" s="73" t="str">
        <f ca="1">IFERROR(IF((COUNTIF(B2B!#REF!,$C$4)&lt;0),"---",INDEX(B2B!#REF!,MATCH('Module Pin Table'!A61,B2B!#REF!,0),6)),"---")</f>
        <v>IO</v>
      </c>
      <c r="C61" s="73" t="str">
        <f ca="1">IFERROR(IF((COUNTIF(B2B!#REF!,$C$4)&lt;0),"---",INDEX(B2B!#REF!,MATCH('Module Pin Table'!A61,B2B!#REF!,0),4)),"---")</f>
        <v>J2</v>
      </c>
      <c r="D61" s="73" t="str">
        <f ca="1">IFERROR(IF((COUNTIF(B2B!#REF!,$C$4)&lt;0),"---",INDEX(B2B!#REF!,MATCH('Module Pin Table'!A61,B2B!#REF!,0),5)),"---")</f>
        <v>9</v>
      </c>
      <c r="E61" s="73" t="str">
        <f ca="1">IFERROR(VLOOKUP(C61&amp;"-"&amp;D61,IF($C$4="TE0725LP_REV01",RAW_m_TE0725LP_REV01!$AD:$AJ,IF($C$4="TE0725_REV01",RAW_m_TE0725_REV01!$AD:$AJ,IF($C$4="TE0725_REV02",RAW_m_TE0725_REV02!$AD:$AJ,IF($C$4="TE0725_REV03",RAW_m_TE0725_REV03!$AD:$AJ)))),7,0),"---")</f>
        <v>B34_L18_N</v>
      </c>
      <c r="F61" s="73">
        <f ca="1">IFERROR(VLOOKUP(E61,IF($C$4="TE0725LP_REV01",RAW_m_TE0725LP_REV01!$AJ:$AK,IF($C$4="TE0725_REV01",RAW_m_TE0725_REV01!$AJ:$AK,IF($C$4="TE0725_REV02",RAW_m_TE0725_REV02!$AJ:$AK,IF($C$4="TE0725_REV03",RAW_m_TE0725_REV03!$AJ:$AK)))),2,0),"---")</f>
        <v>2</v>
      </c>
      <c r="G61" s="73" t="str">
        <f ca="1">IFERROR(VLOOKUP(E61,IF($C$4="TE0725LP_REV01",RAW_m_TE0725LP_REV01!$AJ:$AL,IF($C$4="TE0725_REV01",RAW_m_TE0725_REV01!$AJ:$AL,IF($C$4="TE0725_REV02",RAW_m_TE0725_REV02!$AJ:$AL,IF($C$4="TE0725_REV03",RAW_m_TE0725_REV03!$AJ:$AL)))),3,0),"---")</f>
        <v>N6</v>
      </c>
      <c r="H61" s="61">
        <f ca="1">IFERROR(VLOOKUP(B61&amp;"-"&amp;C61,IF($C$4="TE0725LP_REV01",RAW_m_TE0725LP_REV01!$AD:$AG,IF($C$4="TE0725_REV01",RAW_m_TE0725_REV01!$AD:$AG,IF($C$4="TE0725_REV02",RAW_m_TE0725_REV02!$AD:$AG,IF($C$4="TE0725_REV03",RAW_m_TE0725_REV03!$AD:$AG)))),4,0),"---")</f>
        <v>20.732099999999999</v>
      </c>
      <c r="I61" s="76" t="s">
        <v>1131</v>
      </c>
    </row>
    <row r="62" spans="1:9" x14ac:dyDescent="0.35">
      <c r="A62" s="72">
        <v>60</v>
      </c>
      <c r="B62" s="73" t="str">
        <f ca="1">IFERROR(IF((COUNTIF(B2B!#REF!,$C$4)&lt;0),"---",INDEX(B2B!#REF!,MATCH('Module Pin Table'!A62,B2B!#REF!,0),6)),"---")</f>
        <v>IO</v>
      </c>
      <c r="C62" s="73" t="str">
        <f ca="1">IFERROR(IF((COUNTIF(B2B!#REF!,$C$4)&lt;0),"---",INDEX(B2B!#REF!,MATCH('Module Pin Table'!A62,B2B!#REF!,0),4)),"---")</f>
        <v>J2</v>
      </c>
      <c r="D62" s="73" t="str">
        <f ca="1">IFERROR(IF((COUNTIF(B2B!#REF!,$C$4)&lt;0),"---",INDEX(B2B!#REF!,MATCH('Module Pin Table'!A62,B2B!#REF!,0),5)),"---")</f>
        <v>10</v>
      </c>
      <c r="E62" s="73" t="str">
        <f ca="1">IFERROR(VLOOKUP(C62&amp;"-"&amp;D62,IF($C$4="TE0725LP_REV01",RAW_m_TE0725LP_REV01!$AD:$AJ,IF($C$4="TE0725_REV01",RAW_m_TE0725_REV01!$AD:$AJ,IF($C$4="TE0725_REV02",RAW_m_TE0725_REV02!$AD:$AJ,IF($C$4="TE0725_REV03",RAW_m_TE0725_REV03!$AD:$AJ)))),7,0),"---")</f>
        <v>B34_L18_P</v>
      </c>
      <c r="F62" s="73">
        <f ca="1">IFERROR(VLOOKUP(E62,IF($C$4="TE0725LP_REV01",RAW_m_TE0725LP_REV01!$AJ:$AK,IF($C$4="TE0725_REV01",RAW_m_TE0725_REV01!$AJ:$AK,IF($C$4="TE0725_REV02",RAW_m_TE0725_REV02!$AJ:$AK,IF($C$4="TE0725_REV03",RAW_m_TE0725_REV03!$AJ:$AK)))),2,0),"---")</f>
        <v>2</v>
      </c>
      <c r="G62" s="73" t="str">
        <f ca="1">IFERROR(VLOOKUP(E62,IF($C$4="TE0725LP_REV01",RAW_m_TE0725LP_REV01!$AJ:$AL,IF($C$4="TE0725_REV01",RAW_m_TE0725_REV01!$AJ:$AL,IF($C$4="TE0725_REV02",RAW_m_TE0725_REV02!$AJ:$AL,IF($C$4="TE0725_REV03",RAW_m_TE0725_REV03!$AJ:$AL)))),3,0),"---")</f>
        <v>M6</v>
      </c>
      <c r="H62" s="61">
        <f ca="1">IFERROR(VLOOKUP(B62&amp;"-"&amp;C62,IF($C$4="TE0725LP_REV01",RAW_m_TE0725LP_REV01!$AD:$AG,IF($C$4="TE0725_REV01",RAW_m_TE0725_REV01!$AD:$AG,IF($C$4="TE0725_REV02",RAW_m_TE0725_REV02!$AD:$AG,IF($C$4="TE0725_REV03",RAW_m_TE0725_REV03!$AD:$AG)))),4,0),"---")</f>
        <v>19.280200000000001</v>
      </c>
      <c r="I62" s="76" t="s">
        <v>1134</v>
      </c>
    </row>
    <row r="63" spans="1:9" x14ac:dyDescent="0.35">
      <c r="A63" s="72">
        <v>61</v>
      </c>
      <c r="B63" s="73" t="str">
        <f ca="1">IFERROR(IF((COUNTIF(B2B!#REF!,$C$4)&lt;0),"---",INDEX(B2B!#REF!,MATCH('Module Pin Table'!A63,B2B!#REF!,0),6)),"---")</f>
        <v>IO</v>
      </c>
      <c r="C63" s="73" t="str">
        <f ca="1">IFERROR(IF((COUNTIF(B2B!#REF!,$C$4)&lt;0),"---",INDEX(B2B!#REF!,MATCH('Module Pin Table'!A63,B2B!#REF!,0),4)),"---")</f>
        <v>J2</v>
      </c>
      <c r="D63" s="73" t="str">
        <f ca="1">IFERROR(IF((COUNTIF(B2B!#REF!,$C$4)&lt;0),"---",INDEX(B2B!#REF!,MATCH('Module Pin Table'!A63,B2B!#REF!,0),5)),"---")</f>
        <v>11</v>
      </c>
      <c r="E63" s="73" t="str">
        <f ca="1">IFERROR(VLOOKUP(C63&amp;"-"&amp;D63,IF($C$4="TE0725LP_REV01",RAW_m_TE0725LP_REV01!$AD:$AJ,IF($C$4="TE0725_REV01",RAW_m_TE0725_REV01!$AD:$AJ,IF($C$4="TE0725_REV02",RAW_m_TE0725_REV02!$AD:$AJ,IF($C$4="TE0725_REV03",RAW_m_TE0725_REV03!$AD:$AJ)))),7,0),"---")</f>
        <v>B34_L22_N</v>
      </c>
      <c r="F63" s="73">
        <f ca="1">IFERROR(VLOOKUP(E63,IF($C$4="TE0725LP_REV01",RAW_m_TE0725LP_REV01!$AJ:$AK,IF($C$4="TE0725_REV01",RAW_m_TE0725_REV01!$AJ:$AK,IF($C$4="TE0725_REV02",RAW_m_TE0725_REV02!$AJ:$AK,IF($C$4="TE0725_REV03",RAW_m_TE0725_REV03!$AJ:$AK)))),2,0),"---")</f>
        <v>2</v>
      </c>
      <c r="G63" s="73" t="str">
        <f ca="1">IFERROR(VLOOKUP(E63,IF($C$4="TE0725LP_REV01",RAW_m_TE0725LP_REV01!$AJ:$AL,IF($C$4="TE0725_REV01",RAW_m_TE0725_REV01!$AJ:$AL,IF($C$4="TE0725_REV02",RAW_m_TE0725_REV02!$AJ:$AL,IF($C$4="TE0725_REV03",RAW_m_TE0725_REV03!$AJ:$AL)))),3,0),"---")</f>
        <v>U6</v>
      </c>
      <c r="H63" s="61">
        <f ca="1">IFERROR(VLOOKUP(B63&amp;"-"&amp;C63,IF($C$4="TE0725LP_REV01",RAW_m_TE0725LP_REV01!$AD:$AG,IF($C$4="TE0725_REV01",RAW_m_TE0725_REV01!$AD:$AG,IF($C$4="TE0725_REV02",RAW_m_TE0725_REV02!$AD:$AG,IF($C$4="TE0725_REV03",RAW_m_TE0725_REV03!$AD:$AG)))),4,0),"---")</f>
        <v>14.275399999999999</v>
      </c>
      <c r="I63" s="76" t="s">
        <v>1130</v>
      </c>
    </row>
    <row r="64" spans="1:9" x14ac:dyDescent="0.35">
      <c r="A64" s="72">
        <v>62</v>
      </c>
      <c r="B64" s="73" t="str">
        <f ca="1">IFERROR(IF((COUNTIF(B2B!#REF!,$C$4)&lt;0),"---",INDEX(B2B!#REF!,MATCH('Module Pin Table'!A64,B2B!#REF!,0),6)),"---")</f>
        <v>IO</v>
      </c>
      <c r="C64" s="73" t="str">
        <f ca="1">IFERROR(IF((COUNTIF(B2B!#REF!,$C$4)&lt;0),"---",INDEX(B2B!#REF!,MATCH('Module Pin Table'!A64,B2B!#REF!,0),4)),"---")</f>
        <v>J2</v>
      </c>
      <c r="D64" s="73" t="str">
        <f ca="1">IFERROR(IF((COUNTIF(B2B!#REF!,$C$4)&lt;0),"---",INDEX(B2B!#REF!,MATCH('Module Pin Table'!A64,B2B!#REF!,0),5)),"---")</f>
        <v>12</v>
      </c>
      <c r="E64" s="73" t="str">
        <f ca="1">IFERROR(VLOOKUP(C64&amp;"-"&amp;D64,IF($C$4="TE0725LP_REV01",RAW_m_TE0725LP_REV01!$AD:$AJ,IF($C$4="TE0725_REV01",RAW_m_TE0725_REV01!$AD:$AJ,IF($C$4="TE0725_REV02",RAW_m_TE0725_REV02!$AD:$AJ,IF($C$4="TE0725_REV03",RAW_m_TE0725_REV03!$AD:$AJ)))),7,0),"---")</f>
        <v>B34_L22_P</v>
      </c>
      <c r="F64" s="73">
        <f ca="1">IFERROR(VLOOKUP(E64,IF($C$4="TE0725LP_REV01",RAW_m_TE0725LP_REV01!$AJ:$AK,IF($C$4="TE0725_REV01",RAW_m_TE0725_REV01!$AJ:$AK,IF($C$4="TE0725_REV02",RAW_m_TE0725_REV02!$AJ:$AK,IF($C$4="TE0725_REV03",RAW_m_TE0725_REV03!$AJ:$AK)))),2,0),"---")</f>
        <v>2</v>
      </c>
      <c r="G64" s="73" t="str">
        <f ca="1">IFERROR(VLOOKUP(E64,IF($C$4="TE0725LP_REV01",RAW_m_TE0725LP_REV01!$AJ:$AL,IF($C$4="TE0725_REV01",RAW_m_TE0725_REV01!$AJ:$AL,IF($C$4="TE0725_REV02",RAW_m_TE0725_REV02!$AJ:$AL,IF($C$4="TE0725_REV03",RAW_m_TE0725_REV03!$AJ:$AL)))),3,0),"---")</f>
        <v>U7</v>
      </c>
      <c r="H64" s="61">
        <f ca="1">IFERROR(VLOOKUP(B64&amp;"-"&amp;C64,IF($C$4="TE0725LP_REV01",RAW_m_TE0725LP_REV01!$AD:$AG,IF($C$4="TE0725_REV01",RAW_m_TE0725_REV01!$AD:$AG,IF($C$4="TE0725_REV02",RAW_m_TE0725_REV02!$AD:$AG,IF($C$4="TE0725_REV03",RAW_m_TE0725_REV03!$AD:$AG)))),4,0),"---")</f>
        <v>10.087199999999999</v>
      </c>
      <c r="I64" s="76" t="s">
        <v>1129</v>
      </c>
    </row>
    <row r="65" spans="1:9" x14ac:dyDescent="0.35">
      <c r="A65" s="72">
        <v>63</v>
      </c>
      <c r="B65" s="73" t="str">
        <f ca="1">IFERROR(IF((COUNTIF(B2B!#REF!,$C$4)&lt;0),"---",INDEX(B2B!#REF!,MATCH('Module Pin Table'!A65,B2B!#REF!,0),6)),"---")</f>
        <v>IO</v>
      </c>
      <c r="C65" s="73" t="str">
        <f ca="1">IFERROR(IF((COUNTIF(B2B!#REF!,$C$4)&lt;0),"---",INDEX(B2B!#REF!,MATCH('Module Pin Table'!A65,B2B!#REF!,0),4)),"---")</f>
        <v>J2</v>
      </c>
      <c r="D65" s="73" t="str">
        <f ca="1">IFERROR(IF((COUNTIF(B2B!#REF!,$C$4)&lt;0),"---",INDEX(B2B!#REF!,MATCH('Module Pin Table'!A65,B2B!#REF!,0),5)),"---")</f>
        <v>13</v>
      </c>
      <c r="E65" s="73" t="str">
        <f ca="1">IFERROR(VLOOKUP(C65&amp;"-"&amp;D65,IF($C$4="TE0725LP_REV01",RAW_m_TE0725LP_REV01!$AD:$AJ,IF($C$4="TE0725_REV01",RAW_m_TE0725_REV01!$AD:$AJ,IF($C$4="TE0725_REV02",RAW_m_TE0725_REV02!$AD:$AJ,IF($C$4="TE0725_REV03",RAW_m_TE0725_REV03!$AD:$AJ)))),7,0),"---")</f>
        <v>B34_L20_N</v>
      </c>
      <c r="F65" s="73">
        <f ca="1">IFERROR(VLOOKUP(E65,IF($C$4="TE0725LP_REV01",RAW_m_TE0725LP_REV01!$AJ:$AK,IF($C$4="TE0725_REV01",RAW_m_TE0725_REV01!$AJ:$AK,IF($C$4="TE0725_REV02",RAW_m_TE0725_REV02!$AJ:$AK,IF($C$4="TE0725_REV03",RAW_m_TE0725_REV03!$AJ:$AK)))),2,0),"---")</f>
        <v>2</v>
      </c>
      <c r="G65" s="73" t="str">
        <f ca="1">IFERROR(VLOOKUP(E65,IF($C$4="TE0725LP_REV01",RAW_m_TE0725LP_REV01!$AJ:$AL,IF($C$4="TE0725_REV01",RAW_m_TE0725_REV01!$AJ:$AL,IF($C$4="TE0725_REV02",RAW_m_TE0725_REV02!$AJ:$AL,IF($C$4="TE0725_REV03",RAW_m_TE0725_REV03!$AJ:$AL)))),3,0),"---")</f>
        <v>V6</v>
      </c>
      <c r="H65" s="61">
        <f ca="1">IFERROR(VLOOKUP(B65&amp;"-"&amp;C65,IF($C$4="TE0725LP_REV01",RAW_m_TE0725LP_REV01!$AD:$AG,IF($C$4="TE0725_REV01",RAW_m_TE0725_REV01!$AD:$AG,IF($C$4="TE0725_REV02",RAW_m_TE0725_REV02!$AD:$AG,IF($C$4="TE0725_REV03",RAW_m_TE0725_REV03!$AD:$AG)))),4,0),"---")</f>
        <v>11.440300000000001</v>
      </c>
      <c r="I65" s="76" t="s">
        <v>1128</v>
      </c>
    </row>
    <row r="66" spans="1:9" x14ac:dyDescent="0.35">
      <c r="A66" s="72">
        <v>64</v>
      </c>
      <c r="B66" s="73" t="str">
        <f ca="1">IFERROR(IF((COUNTIF(B2B!#REF!,$C$4)&lt;0),"---",INDEX(B2B!#REF!,MATCH('Module Pin Table'!A66,B2B!#REF!,0),6)),"---")</f>
        <v>IO</v>
      </c>
      <c r="C66" s="73" t="str">
        <f ca="1">IFERROR(IF((COUNTIF(B2B!#REF!,$C$4)&lt;0),"---",INDEX(B2B!#REF!,MATCH('Module Pin Table'!A66,B2B!#REF!,0),4)),"---")</f>
        <v>J2</v>
      </c>
      <c r="D66" s="73" t="str">
        <f ca="1">IFERROR(IF((COUNTIF(B2B!#REF!,$C$4)&lt;0),"---",INDEX(B2B!#REF!,MATCH('Module Pin Table'!A66,B2B!#REF!,0),5)),"---")</f>
        <v>14</v>
      </c>
      <c r="E66" s="73" t="str">
        <f ca="1">IFERROR(VLOOKUP(C66&amp;"-"&amp;D66,IF($C$4="TE0725LP_REV01",RAW_m_TE0725LP_REV01!$AD:$AJ,IF($C$4="TE0725_REV01",RAW_m_TE0725_REV01!$AD:$AJ,IF($C$4="TE0725_REV02",RAW_m_TE0725_REV02!$AD:$AJ,IF($C$4="TE0725_REV03",RAW_m_TE0725_REV03!$AD:$AJ)))),7,0),"---")</f>
        <v>B34_L20_P</v>
      </c>
      <c r="F66" s="73">
        <f ca="1">IFERROR(VLOOKUP(E66,IF($C$4="TE0725LP_REV01",RAW_m_TE0725LP_REV01!$AJ:$AK,IF($C$4="TE0725_REV01",RAW_m_TE0725_REV01!$AJ:$AK,IF($C$4="TE0725_REV02",RAW_m_TE0725_REV02!$AJ:$AK,IF($C$4="TE0725_REV03",RAW_m_TE0725_REV03!$AJ:$AK)))),2,0),"---")</f>
        <v>2</v>
      </c>
      <c r="G66" s="73" t="str">
        <f ca="1">IFERROR(VLOOKUP(E66,IF($C$4="TE0725LP_REV01",RAW_m_TE0725LP_REV01!$AJ:$AL,IF($C$4="TE0725_REV01",RAW_m_TE0725_REV01!$AJ:$AL,IF($C$4="TE0725_REV02",RAW_m_TE0725_REV02!$AJ:$AL,IF($C$4="TE0725_REV03",RAW_m_TE0725_REV03!$AJ:$AL)))),3,0),"---")</f>
        <v>V7</v>
      </c>
      <c r="H66" s="61">
        <f ca="1">IFERROR(VLOOKUP(B66&amp;"-"&amp;C66,IF($C$4="TE0725LP_REV01",RAW_m_TE0725LP_REV01!$AD:$AG,IF($C$4="TE0725_REV01",RAW_m_TE0725_REV01!$AD:$AG,IF($C$4="TE0725_REV02",RAW_m_TE0725_REV02!$AD:$AG,IF($C$4="TE0725_REV03",RAW_m_TE0725_REV03!$AD:$AG)))),4,0),"---")</f>
        <v>7.2984</v>
      </c>
      <c r="I66" s="76" t="s">
        <v>1132</v>
      </c>
    </row>
    <row r="67" spans="1:9" x14ac:dyDescent="0.35">
      <c r="A67" s="72">
        <v>65</v>
      </c>
      <c r="B67" s="73" t="str">
        <f ca="1">IFERROR(IF((COUNTIF(B2B!#REF!,$C$4)&lt;0),"---",INDEX(B2B!#REF!,MATCH('Module Pin Table'!A67,B2B!#REF!,0),6)),"---")</f>
        <v>IO</v>
      </c>
      <c r="C67" s="73" t="str">
        <f ca="1">IFERROR(IF((COUNTIF(B2B!#REF!,$C$4)&lt;0),"---",INDEX(B2B!#REF!,MATCH('Module Pin Table'!A67,B2B!#REF!,0),4)),"---")</f>
        <v>J2</v>
      </c>
      <c r="D67" s="73" t="str">
        <f ca="1">IFERROR(IF((COUNTIF(B2B!#REF!,$C$4)&lt;0),"---",INDEX(B2B!#REF!,MATCH('Module Pin Table'!A67,B2B!#REF!,0),5)),"---")</f>
        <v>15</v>
      </c>
      <c r="E67" s="73" t="str">
        <f ca="1">IFERROR(VLOOKUP(C67&amp;"-"&amp;D67,IF($C$4="TE0725LP_REV01",RAW_m_TE0725LP_REV01!$AD:$AJ,IF($C$4="TE0725_REV01",RAW_m_TE0725_REV01!$AD:$AJ,IF($C$4="TE0725_REV02",RAW_m_TE0725_REV02!$AD:$AJ,IF($C$4="TE0725_REV03",RAW_m_TE0725_REV03!$AD:$AJ)))),7,0),"---")</f>
        <v>B34_L23_N</v>
      </c>
      <c r="F67" s="73">
        <f ca="1">IFERROR(VLOOKUP(E67,IF($C$4="TE0725LP_REV01",RAW_m_TE0725LP_REV01!$AJ:$AK,IF($C$4="TE0725_REV01",RAW_m_TE0725_REV01!$AJ:$AK,IF($C$4="TE0725_REV02",RAW_m_TE0725_REV02!$AJ:$AK,IF($C$4="TE0725_REV03",RAW_m_TE0725_REV03!$AJ:$AK)))),2,0),"---")</f>
        <v>2</v>
      </c>
      <c r="G67" s="73" t="str">
        <f ca="1">IFERROR(VLOOKUP(E67,IF($C$4="TE0725LP_REV01",RAW_m_TE0725LP_REV01!$AJ:$AL,IF($C$4="TE0725_REV01",RAW_m_TE0725_REV01!$AJ:$AL,IF($C$4="TE0725_REV02",RAW_m_TE0725_REV02!$AJ:$AL,IF($C$4="TE0725_REV03",RAW_m_TE0725_REV03!$AJ:$AL)))),3,0),"---")</f>
        <v>T6</v>
      </c>
      <c r="H67" s="61">
        <f ca="1">IFERROR(VLOOKUP(B67&amp;"-"&amp;C67,IF($C$4="TE0725LP_REV01",RAW_m_TE0725LP_REV01!$AD:$AG,IF($C$4="TE0725_REV01",RAW_m_TE0725_REV01!$AD:$AG,IF($C$4="TE0725_REV02",RAW_m_TE0725_REV02!$AD:$AG,IF($C$4="TE0725_REV03",RAW_m_TE0725_REV03!$AD:$AG)))),4,0),"---")</f>
        <v>11.5077</v>
      </c>
      <c r="I67" s="76" t="s">
        <v>1137</v>
      </c>
    </row>
    <row r="68" spans="1:9" x14ac:dyDescent="0.35">
      <c r="A68" s="72">
        <v>66</v>
      </c>
      <c r="B68" s="73" t="str">
        <f ca="1">IFERROR(IF((COUNTIF(B2B!#REF!,$C$4)&lt;0),"---",INDEX(B2B!#REF!,MATCH('Module Pin Table'!A68,B2B!#REF!,0),6)),"---")</f>
        <v>IO</v>
      </c>
      <c r="C68" s="73" t="str">
        <f ca="1">IFERROR(IF((COUNTIF(B2B!#REF!,$C$4)&lt;0),"---",INDEX(B2B!#REF!,MATCH('Module Pin Table'!A68,B2B!#REF!,0),4)),"---")</f>
        <v>J2</v>
      </c>
      <c r="D68" s="73" t="str">
        <f ca="1">IFERROR(IF((COUNTIF(B2B!#REF!,$C$4)&lt;0),"---",INDEX(B2B!#REF!,MATCH('Module Pin Table'!A68,B2B!#REF!,0),5)),"---")</f>
        <v>16</v>
      </c>
      <c r="E68" s="73" t="str">
        <f ca="1">IFERROR(VLOOKUP(C68&amp;"-"&amp;D68,IF($C$4="TE0725LP_REV01",RAW_m_TE0725LP_REV01!$AD:$AJ,IF($C$4="TE0725_REV01",RAW_m_TE0725_REV01!$AD:$AJ,IF($C$4="TE0725_REV02",RAW_m_TE0725_REV02!$AD:$AJ,IF($C$4="TE0725_REV03",RAW_m_TE0725_REV03!$AD:$AJ)))),7,0),"---")</f>
        <v>B34_L23_P</v>
      </c>
      <c r="F68" s="73">
        <f ca="1">IFERROR(VLOOKUP(E68,IF($C$4="TE0725LP_REV01",RAW_m_TE0725LP_REV01!$AJ:$AK,IF($C$4="TE0725_REV01",RAW_m_TE0725_REV01!$AJ:$AK,IF($C$4="TE0725_REV02",RAW_m_TE0725_REV02!$AJ:$AK,IF($C$4="TE0725_REV03",RAW_m_TE0725_REV03!$AJ:$AK)))),2,0),"---")</f>
        <v>2</v>
      </c>
      <c r="G68" s="73" t="str">
        <f ca="1">IFERROR(VLOOKUP(E68,IF($C$4="TE0725LP_REV01",RAW_m_TE0725LP_REV01!$AJ:$AL,IF($C$4="TE0725_REV01",RAW_m_TE0725_REV01!$AJ:$AL,IF($C$4="TE0725_REV02",RAW_m_TE0725_REV02!$AJ:$AL,IF($C$4="TE0725_REV03",RAW_m_TE0725_REV03!$AJ:$AL)))),3,0),"---")</f>
        <v>R7</v>
      </c>
      <c r="H68" s="61">
        <f ca="1">IFERROR(VLOOKUP(B68&amp;"-"&amp;C68,IF($C$4="TE0725LP_REV01",RAW_m_TE0725LP_REV01!$AD:$AG,IF($C$4="TE0725_REV01",RAW_m_TE0725_REV01!$AD:$AG,IF($C$4="TE0725_REV02",RAW_m_TE0725_REV02!$AD:$AG,IF($C$4="TE0725_REV03",RAW_m_TE0725_REV03!$AD:$AG)))),4,0),"---")</f>
        <v>19.699400000000001</v>
      </c>
      <c r="I68" s="76" t="s">
        <v>1133</v>
      </c>
    </row>
    <row r="69" spans="1:9" x14ac:dyDescent="0.35">
      <c r="A69" s="72">
        <v>67</v>
      </c>
      <c r="B69" s="73" t="str">
        <f ca="1">IFERROR(IF((COUNTIF(B2B!#REF!,$C$4)&lt;0),"---",INDEX(B2B!#REF!,MATCH('Module Pin Table'!A69,B2B!#REF!,0),6)),"---")</f>
        <v>IO</v>
      </c>
      <c r="C69" s="73" t="str">
        <f ca="1">IFERROR(IF((COUNTIF(B2B!#REF!,$C$4)&lt;0),"---",INDEX(B2B!#REF!,MATCH('Module Pin Table'!A69,B2B!#REF!,0),4)),"---")</f>
        <v>J2</v>
      </c>
      <c r="D69" s="73" t="str">
        <f ca="1">IFERROR(IF((COUNTIF(B2B!#REF!,$C$4)&lt;0),"---",INDEX(B2B!#REF!,MATCH('Module Pin Table'!A69,B2B!#REF!,0),5)),"---")</f>
        <v>17</v>
      </c>
      <c r="E69" s="73" t="str">
        <f ca="1">IFERROR(VLOOKUP(C69&amp;"-"&amp;D69,IF($C$4="TE0725LP_REV01",RAW_m_TE0725LP_REV01!$AD:$AJ,IF($C$4="TE0725_REV01",RAW_m_TE0725_REV01!$AD:$AJ,IF($C$4="TE0725_REV02",RAW_m_TE0725_REV02!$AD:$AJ,IF($C$4="TE0725_REV03",RAW_m_TE0725_REV03!$AD:$AJ)))),7,0),"---")</f>
        <v>B34_L10_N</v>
      </c>
      <c r="F69" s="73">
        <f ca="1">IFERROR(VLOOKUP(E69,IF($C$4="TE0725LP_REV01",RAW_m_TE0725LP_REV01!$AJ:$AK,IF($C$4="TE0725_REV01",RAW_m_TE0725_REV01!$AJ:$AK,IF($C$4="TE0725_REV02",RAW_m_TE0725_REV02!$AJ:$AK,IF($C$4="TE0725_REV03",RAW_m_TE0725_REV03!$AJ:$AK)))),2,0),"---")</f>
        <v>2</v>
      </c>
      <c r="G69" s="73" t="str">
        <f ca="1">IFERROR(VLOOKUP(E69,IF($C$4="TE0725LP_REV01",RAW_m_TE0725LP_REV01!$AJ:$AL,IF($C$4="TE0725_REV01",RAW_m_TE0725_REV01!$AJ:$AL,IF($C$4="TE0725_REV02",RAW_m_TE0725_REV02!$AJ:$AL,IF($C$4="TE0725_REV03",RAW_m_TE0725_REV03!$AJ:$AL)))),3,0),"---")</f>
        <v>V4</v>
      </c>
      <c r="H69" s="61">
        <f ca="1">IFERROR(VLOOKUP(B69&amp;"-"&amp;C69,IF($C$4="TE0725LP_REV01",RAW_m_TE0725LP_REV01!$AD:$AG,IF($C$4="TE0725_REV01",RAW_m_TE0725_REV01!$AD:$AG,IF($C$4="TE0725_REV02",RAW_m_TE0725_REV02!$AD:$AG,IF($C$4="TE0725_REV03",RAW_m_TE0725_REV03!$AD:$AG)))),4,0),"---")</f>
        <v>8.6226000000000003</v>
      </c>
      <c r="I69" s="76" t="s">
        <v>1138</v>
      </c>
    </row>
    <row r="70" spans="1:9" x14ac:dyDescent="0.35">
      <c r="A70" s="72">
        <v>68</v>
      </c>
      <c r="B70" s="73" t="str">
        <f ca="1">IFERROR(IF((COUNTIF(B2B!#REF!,$C$4)&lt;0),"---",INDEX(B2B!#REF!,MATCH('Module Pin Table'!A70,B2B!#REF!,0),6)),"---")</f>
        <v>IO</v>
      </c>
      <c r="C70" s="73" t="str">
        <f ca="1">IFERROR(IF((COUNTIF(B2B!#REF!,$C$4)&lt;0),"---",INDEX(B2B!#REF!,MATCH('Module Pin Table'!A70,B2B!#REF!,0),4)),"---")</f>
        <v>J2</v>
      </c>
      <c r="D70" s="73" t="str">
        <f ca="1">IFERROR(IF((COUNTIF(B2B!#REF!,$C$4)&lt;0),"---",INDEX(B2B!#REF!,MATCH('Module Pin Table'!A70,B2B!#REF!,0),5)),"---")</f>
        <v>18</v>
      </c>
      <c r="E70" s="73" t="str">
        <f ca="1">IFERROR(VLOOKUP(C70&amp;"-"&amp;D70,IF($C$4="TE0725LP_REV01",RAW_m_TE0725LP_REV01!$AD:$AJ,IF($C$4="TE0725_REV01",RAW_m_TE0725_REV01!$AD:$AJ,IF($C$4="TE0725_REV02",RAW_m_TE0725_REV02!$AD:$AJ,IF($C$4="TE0725_REV03",RAW_m_TE0725_REV03!$AD:$AJ)))),7,0),"---")</f>
        <v>B34_L10_P</v>
      </c>
      <c r="F70" s="73">
        <f ca="1">IFERROR(VLOOKUP(E70,IF($C$4="TE0725LP_REV01",RAW_m_TE0725LP_REV01!$AJ:$AK,IF($C$4="TE0725_REV01",RAW_m_TE0725_REV01!$AJ:$AK,IF($C$4="TE0725_REV02",RAW_m_TE0725_REV02!$AJ:$AK,IF($C$4="TE0725_REV03",RAW_m_TE0725_REV03!$AJ:$AK)))),2,0),"---")</f>
        <v>2</v>
      </c>
      <c r="G70" s="73" t="str">
        <f ca="1">IFERROR(VLOOKUP(E70,IF($C$4="TE0725LP_REV01",RAW_m_TE0725LP_REV01!$AJ:$AL,IF($C$4="TE0725_REV01",RAW_m_TE0725_REV01!$AJ:$AL,IF($C$4="TE0725_REV02",RAW_m_TE0725_REV02!$AJ:$AL,IF($C$4="TE0725_REV03",RAW_m_TE0725_REV03!$AJ:$AL)))),3,0),"---")</f>
        <v>V5</v>
      </c>
      <c r="H70" s="61">
        <f ca="1">IFERROR(VLOOKUP(B70&amp;"-"&amp;C70,IF($C$4="TE0725LP_REV01",RAW_m_TE0725LP_REV01!$AD:$AG,IF($C$4="TE0725_REV01",RAW_m_TE0725_REV01!$AD:$AG,IF($C$4="TE0725_REV02",RAW_m_TE0725_REV02!$AD:$AG,IF($C$4="TE0725_REV03",RAW_m_TE0725_REV03!$AD:$AG)))),4,0),"---")</f>
        <v>6.0949999999999998</v>
      </c>
      <c r="I70" s="76" t="s">
        <v>1098</v>
      </c>
    </row>
    <row r="71" spans="1:9" x14ac:dyDescent="0.35">
      <c r="A71" s="72">
        <v>69</v>
      </c>
      <c r="B71" s="73" t="str">
        <f ca="1">IFERROR(IF((COUNTIF(B2B!#REF!,$C$4)&lt;0),"---",INDEX(B2B!#REF!,MATCH('Module Pin Table'!A71,B2B!#REF!,0),6)),"---")</f>
        <v>IO</v>
      </c>
      <c r="C71" s="73" t="str">
        <f ca="1">IFERROR(IF((COUNTIF(B2B!#REF!,$C$4)&lt;0),"---",INDEX(B2B!#REF!,MATCH('Module Pin Table'!A71,B2B!#REF!,0),4)),"---")</f>
        <v>J2</v>
      </c>
      <c r="D71" s="73" t="str">
        <f ca="1">IFERROR(IF((COUNTIF(B2B!#REF!,$C$4)&lt;0),"---",INDEX(B2B!#REF!,MATCH('Module Pin Table'!A71,B2B!#REF!,0),5)),"---")</f>
        <v>19</v>
      </c>
      <c r="E71" s="73" t="str">
        <f ca="1">IFERROR(VLOOKUP(C71&amp;"-"&amp;D71,IF($C$4="TE0725LP_REV01",RAW_m_TE0725LP_REV01!$AD:$AJ,IF($C$4="TE0725_REV01",RAW_m_TE0725_REV01!$AD:$AJ,IF($C$4="TE0725_REV02",RAW_m_TE0725_REV02!$AD:$AJ,IF($C$4="TE0725_REV03",RAW_m_TE0725_REV03!$AD:$AJ)))),7,0),"---")</f>
        <v>B34_L19_P</v>
      </c>
      <c r="F71" s="73">
        <f ca="1">IFERROR(VLOOKUP(E71,IF($C$4="TE0725LP_REV01",RAW_m_TE0725LP_REV01!$AJ:$AK,IF($C$4="TE0725_REV01",RAW_m_TE0725_REV01!$AJ:$AK,IF($C$4="TE0725_REV02",RAW_m_TE0725_REV02!$AJ:$AK,IF($C$4="TE0725_REV03",RAW_m_TE0725_REV03!$AJ:$AK)))),2,0),"---")</f>
        <v>2</v>
      </c>
      <c r="G71" s="73" t="str">
        <f ca="1">IFERROR(VLOOKUP(E71,IF($C$4="TE0725LP_REV01",RAW_m_TE0725LP_REV01!$AJ:$AL,IF($C$4="TE0725_REV01",RAW_m_TE0725_REV01!$AJ:$AL,IF($C$4="TE0725_REV02",RAW_m_TE0725_REV02!$AJ:$AL,IF($C$4="TE0725_REV03",RAW_m_TE0725_REV03!$AJ:$AL)))),3,0),"---")</f>
        <v>R6</v>
      </c>
      <c r="H71" s="61">
        <f ca="1">IFERROR(VLOOKUP(B71&amp;"-"&amp;C71,IF($C$4="TE0725LP_REV01",RAW_m_TE0725LP_REV01!$AD:$AG,IF($C$4="TE0725_REV01",RAW_m_TE0725_REV01!$AD:$AG,IF($C$4="TE0725_REV02",RAW_m_TE0725_REV02!$AD:$AG,IF($C$4="TE0725_REV03",RAW_m_TE0725_REV03!$AD:$AG)))),4,0),"---")</f>
        <v>13.6272</v>
      </c>
      <c r="I71" s="76" t="s">
        <v>1139</v>
      </c>
    </row>
    <row r="72" spans="1:9" x14ac:dyDescent="0.35">
      <c r="A72" s="72">
        <v>70</v>
      </c>
      <c r="B72" s="73" t="str">
        <f ca="1">IFERROR(IF((COUNTIF(B2B!#REF!,$C$4)&lt;0),"---",INDEX(B2B!#REF!,MATCH('Module Pin Table'!A72,B2B!#REF!,0),6)),"---")</f>
        <v>IO</v>
      </c>
      <c r="C72" s="73" t="str">
        <f ca="1">IFERROR(IF((COUNTIF(B2B!#REF!,$C$4)&lt;0),"---",INDEX(B2B!#REF!,MATCH('Module Pin Table'!A72,B2B!#REF!,0),4)),"---")</f>
        <v>J2</v>
      </c>
      <c r="D72" s="73" t="str">
        <f ca="1">IFERROR(IF((COUNTIF(B2B!#REF!,$C$4)&lt;0),"---",INDEX(B2B!#REF!,MATCH('Module Pin Table'!A72,B2B!#REF!,0),5)),"---")</f>
        <v>20</v>
      </c>
      <c r="E72" s="73" t="str">
        <f ca="1">IFERROR(VLOOKUP(C72&amp;"-"&amp;D72,IF($C$4="TE0725LP_REV01",RAW_m_TE0725LP_REV01!$AD:$AJ,IF($C$4="TE0725_REV01",RAW_m_TE0725_REV01!$AD:$AJ,IF($C$4="TE0725_REV02",RAW_m_TE0725_REV02!$AD:$AJ,IF($C$4="TE0725_REV03",RAW_m_TE0725_REV03!$AD:$AJ)))),7,0),"---")</f>
        <v>B34_L19_N</v>
      </c>
      <c r="F72" s="73">
        <f ca="1">IFERROR(VLOOKUP(E72,IF($C$4="TE0725LP_REV01",RAW_m_TE0725LP_REV01!$AJ:$AK,IF($C$4="TE0725_REV01",RAW_m_TE0725_REV01!$AJ:$AK,IF($C$4="TE0725_REV02",RAW_m_TE0725_REV02!$AJ:$AK,IF($C$4="TE0725_REV03",RAW_m_TE0725_REV03!$AJ:$AK)))),2,0),"---")</f>
        <v>2</v>
      </c>
      <c r="G72" s="73" t="str">
        <f ca="1">IFERROR(VLOOKUP(E72,IF($C$4="TE0725LP_REV01",RAW_m_TE0725LP_REV01!$AJ:$AL,IF($C$4="TE0725_REV01",RAW_m_TE0725_REV01!$AJ:$AL,IF($C$4="TE0725_REV02",RAW_m_TE0725_REV02!$AJ:$AL,IF($C$4="TE0725_REV03",RAW_m_TE0725_REV03!$AJ:$AL)))),3,0),"---")</f>
        <v>R5</v>
      </c>
      <c r="H72" s="61">
        <f ca="1">IFERROR(VLOOKUP(B72&amp;"-"&amp;C72,IF($C$4="TE0725LP_REV01",RAW_m_TE0725LP_REV01!$AD:$AG,IF($C$4="TE0725_REV01",RAW_m_TE0725_REV01!$AD:$AG,IF($C$4="TE0725_REV02",RAW_m_TE0725_REV02!$AD:$AG,IF($C$4="TE0725_REV03",RAW_m_TE0725_REV03!$AD:$AG)))),4,0),"---")</f>
        <v>13.5235</v>
      </c>
      <c r="I72" s="76" t="s">
        <v>1135</v>
      </c>
    </row>
    <row r="73" spans="1:9" x14ac:dyDescent="0.35">
      <c r="A73" s="72">
        <v>71</v>
      </c>
      <c r="B73" s="73" t="str">
        <f ca="1">IFERROR(IF((COUNTIF(B2B!#REF!,$C$4)&lt;0),"---",INDEX(B2B!#REF!,MATCH('Module Pin Table'!A73,B2B!#REF!,0),6)),"---")</f>
        <v>IO</v>
      </c>
      <c r="C73" s="73" t="str">
        <f ca="1">IFERROR(IF((COUNTIF(B2B!#REF!,$C$4)&lt;0),"---",INDEX(B2B!#REF!,MATCH('Module Pin Table'!A73,B2B!#REF!,0),4)),"---")</f>
        <v>J2</v>
      </c>
      <c r="D73" s="73" t="str">
        <f ca="1">IFERROR(IF((COUNTIF(B2B!#REF!,$C$4)&lt;0),"---",INDEX(B2B!#REF!,MATCH('Module Pin Table'!A73,B2B!#REF!,0),5)),"---")</f>
        <v>21</v>
      </c>
      <c r="E73" s="73" t="str">
        <f ca="1">IFERROR(VLOOKUP(C73&amp;"-"&amp;D73,IF($C$4="TE0725LP_REV01",RAW_m_TE0725LP_REV01!$AD:$AJ,IF($C$4="TE0725_REV01",RAW_m_TE0725_REV01!$AD:$AJ,IF($C$4="TE0725_REV02",RAW_m_TE0725_REV02!$AD:$AJ,IF($C$4="TE0725_REV03",RAW_m_TE0725_REV03!$AD:$AJ)))),7,0),"---")</f>
        <v>B34_L8_P</v>
      </c>
      <c r="F73" s="73">
        <f ca="1">IFERROR(VLOOKUP(E73,IF($C$4="TE0725LP_REV01",RAW_m_TE0725LP_REV01!$AJ:$AK,IF($C$4="TE0725_REV01",RAW_m_TE0725_REV01!$AJ:$AK,IF($C$4="TE0725_REV02",RAW_m_TE0725_REV02!$AJ:$AK,IF($C$4="TE0725_REV03",RAW_m_TE0725_REV03!$AJ:$AK)))),2,0),"---")</f>
        <v>2</v>
      </c>
      <c r="G73" s="73" t="str">
        <f ca="1">IFERROR(VLOOKUP(E73,IF($C$4="TE0725LP_REV01",RAW_m_TE0725LP_REV01!$AJ:$AL,IF($C$4="TE0725_REV01",RAW_m_TE0725_REV01!$AJ:$AL,IF($C$4="TE0725_REV02",RAW_m_TE0725_REV02!$AJ:$AL,IF($C$4="TE0725_REV03",RAW_m_TE0725_REV03!$AJ:$AL)))),3,0),"---")</f>
        <v>U4</v>
      </c>
      <c r="H73" s="61">
        <f ca="1">IFERROR(VLOOKUP(B73&amp;"-"&amp;C73,IF($C$4="TE0725LP_REV01",RAW_m_TE0725LP_REV01!$AD:$AG,IF($C$4="TE0725_REV01",RAW_m_TE0725_REV01!$AD:$AG,IF($C$4="TE0725_REV02",RAW_m_TE0725_REV02!$AD:$AG,IF($C$4="TE0725_REV03",RAW_m_TE0725_REV03!$AD:$AG)))),4,0),"---")</f>
        <v>10.5352</v>
      </c>
      <c r="I73" s="79" t="s">
        <v>1082</v>
      </c>
    </row>
    <row r="74" spans="1:9" x14ac:dyDescent="0.35">
      <c r="A74" s="72">
        <v>72</v>
      </c>
      <c r="B74" s="73" t="str">
        <f ca="1">IFERROR(IF((COUNTIF(B2B!#REF!,$C$4)&lt;0),"---",INDEX(B2B!#REF!,MATCH('Module Pin Table'!A74,B2B!#REF!,0),6)),"---")</f>
        <v>IO</v>
      </c>
      <c r="C74" s="73" t="str">
        <f ca="1">IFERROR(IF((COUNTIF(B2B!#REF!,$C$4)&lt;0),"---",INDEX(B2B!#REF!,MATCH('Module Pin Table'!A74,B2B!#REF!,0),4)),"---")</f>
        <v>J2</v>
      </c>
      <c r="D74" s="73" t="str">
        <f ca="1">IFERROR(IF((COUNTIF(B2B!#REF!,$C$4)&lt;0),"---",INDEX(B2B!#REF!,MATCH('Module Pin Table'!A74,B2B!#REF!,0),5)),"---")</f>
        <v>22</v>
      </c>
      <c r="E74" s="73" t="str">
        <f ca="1">IFERROR(VLOOKUP(C74&amp;"-"&amp;D74,IF($C$4="TE0725LP_REV01",RAW_m_TE0725LP_REV01!$AD:$AJ,IF($C$4="TE0725_REV01",RAW_m_TE0725_REV01!$AD:$AJ,IF($C$4="TE0725_REV02",RAW_m_TE0725_REV02!$AD:$AJ,IF($C$4="TE0725_REV03",RAW_m_TE0725_REV03!$AD:$AJ)))),7,0),"---")</f>
        <v>B34_L8_N</v>
      </c>
      <c r="F74" s="73">
        <f ca="1">IFERROR(VLOOKUP(E74,IF($C$4="TE0725LP_REV01",RAW_m_TE0725LP_REV01!$AJ:$AK,IF($C$4="TE0725_REV01",RAW_m_TE0725_REV01!$AJ:$AK,IF($C$4="TE0725_REV02",RAW_m_TE0725_REV02!$AJ:$AK,IF($C$4="TE0725_REV03",RAW_m_TE0725_REV03!$AJ:$AK)))),2,0),"---")</f>
        <v>2</v>
      </c>
      <c r="G74" s="73" t="str">
        <f ca="1">IFERROR(VLOOKUP(E74,IF($C$4="TE0725LP_REV01",RAW_m_TE0725LP_REV01!$AJ:$AL,IF($C$4="TE0725_REV01",RAW_m_TE0725_REV01!$AJ:$AL,IF($C$4="TE0725_REV02",RAW_m_TE0725_REV02!$AJ:$AL,IF($C$4="TE0725_REV03",RAW_m_TE0725_REV03!$AJ:$AL)))),3,0),"---")</f>
        <v>U3</v>
      </c>
      <c r="H74" s="61">
        <f ca="1">IFERROR(VLOOKUP(B74&amp;"-"&amp;C74,IF($C$4="TE0725LP_REV01",RAW_m_TE0725LP_REV01!$AD:$AG,IF($C$4="TE0725_REV01",RAW_m_TE0725_REV01!$AD:$AG,IF($C$4="TE0725_REV02",RAW_m_TE0725_REV02!$AD:$AG,IF($C$4="TE0725_REV03",RAW_m_TE0725_REV03!$AD:$AG)))),4,0),"---")</f>
        <v>8.2479999999999993</v>
      </c>
      <c r="I74" s="77" t="s">
        <v>1159</v>
      </c>
    </row>
    <row r="75" spans="1:9" x14ac:dyDescent="0.35">
      <c r="A75" s="72">
        <v>73</v>
      </c>
      <c r="B75" s="73" t="str">
        <f ca="1">IFERROR(IF((COUNTIF(B2B!#REF!,$C$4)&lt;0),"---",INDEX(B2B!#REF!,MATCH('Module Pin Table'!A75,B2B!#REF!,0),6)),"---")</f>
        <v>IO</v>
      </c>
      <c r="C75" s="73" t="str">
        <f ca="1">IFERROR(IF((COUNTIF(B2B!#REF!,$C$4)&lt;0),"---",INDEX(B2B!#REF!,MATCH('Module Pin Table'!A75,B2B!#REF!,0),4)),"---")</f>
        <v>J2</v>
      </c>
      <c r="D75" s="73" t="str">
        <f ca="1">IFERROR(IF((COUNTIF(B2B!#REF!,$C$4)&lt;0),"---",INDEX(B2B!#REF!,MATCH('Module Pin Table'!A75,B2B!#REF!,0),5)),"---")</f>
        <v>23</v>
      </c>
      <c r="E75" s="73" t="str">
        <f ca="1">IFERROR(VLOOKUP(C75&amp;"-"&amp;D75,IF($C$4="TE0725LP_REV01",RAW_m_TE0725LP_REV01!$AD:$AJ,IF($C$4="TE0725_REV01",RAW_m_TE0725_REV01!$AD:$AJ,IF($C$4="TE0725_REV02",RAW_m_TE0725_REV02!$AD:$AJ,IF($C$4="TE0725_REV03",RAW_m_TE0725_REV03!$AD:$AJ)))),7,0),"---")</f>
        <v>B34_L9_N</v>
      </c>
      <c r="F75" s="73">
        <f ca="1">IFERROR(VLOOKUP(E75,IF($C$4="TE0725LP_REV01",RAW_m_TE0725LP_REV01!$AJ:$AK,IF($C$4="TE0725_REV01",RAW_m_TE0725_REV01!$AJ:$AK,IF($C$4="TE0725_REV02",RAW_m_TE0725_REV02!$AJ:$AK,IF($C$4="TE0725_REV03",RAW_m_TE0725_REV03!$AJ:$AK)))),2,0),"---")</f>
        <v>2</v>
      </c>
      <c r="G75" s="73" t="str">
        <f ca="1">IFERROR(VLOOKUP(E75,IF($C$4="TE0725LP_REV01",RAW_m_TE0725LP_REV01!$AJ:$AL,IF($C$4="TE0725_REV01",RAW_m_TE0725_REV01!$AJ:$AL,IF($C$4="TE0725_REV02",RAW_m_TE0725_REV02!$AJ:$AL,IF($C$4="TE0725_REV03",RAW_m_TE0725_REV03!$AJ:$AL)))),3,0),"---")</f>
        <v>V2</v>
      </c>
      <c r="H75" s="61">
        <f ca="1">IFERROR(VLOOKUP(B75&amp;"-"&amp;C75,IF($C$4="TE0725LP_REV01",RAW_m_TE0725LP_REV01!$AD:$AG,IF($C$4="TE0725_REV01",RAW_m_TE0725_REV01!$AD:$AG,IF($C$4="TE0725_REV02",RAW_m_TE0725_REV02!$AD:$AG,IF($C$4="TE0725_REV03",RAW_m_TE0725_REV03!$AD:$AG)))),4,0),"---")</f>
        <v>10.124499999999999</v>
      </c>
      <c r="I75" s="79" t="s">
        <v>1081</v>
      </c>
    </row>
    <row r="76" spans="1:9" x14ac:dyDescent="0.35">
      <c r="A76" s="72">
        <v>74</v>
      </c>
      <c r="B76" s="73" t="str">
        <f ca="1">IFERROR(IF((COUNTIF(B2B!#REF!,$C$4)&lt;0),"---",INDEX(B2B!#REF!,MATCH('Module Pin Table'!A76,B2B!#REF!,0),6)),"---")</f>
        <v>IO</v>
      </c>
      <c r="C76" s="73" t="str">
        <f ca="1">IFERROR(IF((COUNTIF(B2B!#REF!,$C$4)&lt;0),"---",INDEX(B2B!#REF!,MATCH('Module Pin Table'!A76,B2B!#REF!,0),4)),"---")</f>
        <v>J2</v>
      </c>
      <c r="D76" s="73" t="str">
        <f ca="1">IFERROR(IF((COUNTIF(B2B!#REF!,$C$4)&lt;0),"---",INDEX(B2B!#REF!,MATCH('Module Pin Table'!A76,B2B!#REF!,0),5)),"---")</f>
        <v>24</v>
      </c>
      <c r="E76" s="73" t="str">
        <f ca="1">IFERROR(VLOOKUP(C76&amp;"-"&amp;D76,IF($C$4="TE0725LP_REV01",RAW_m_TE0725LP_REV01!$AD:$AJ,IF($C$4="TE0725_REV01",RAW_m_TE0725_REV01!$AD:$AJ,IF($C$4="TE0725_REV02",RAW_m_TE0725_REV02!$AD:$AJ,IF($C$4="TE0725_REV03",RAW_m_TE0725_REV03!$AD:$AJ)))),7,0),"---")</f>
        <v>B34_L9_P</v>
      </c>
      <c r="F76" s="73">
        <f ca="1">IFERROR(VLOOKUP(E76,IF($C$4="TE0725LP_REV01",RAW_m_TE0725LP_REV01!$AJ:$AK,IF($C$4="TE0725_REV01",RAW_m_TE0725_REV01!$AJ:$AK,IF($C$4="TE0725_REV02",RAW_m_TE0725_REV02!$AJ:$AK,IF($C$4="TE0725_REV03",RAW_m_TE0725_REV03!$AJ:$AK)))),2,0),"---")</f>
        <v>2</v>
      </c>
      <c r="G76" s="73" t="str">
        <f ca="1">IFERROR(VLOOKUP(E76,IF($C$4="TE0725LP_REV01",RAW_m_TE0725LP_REV01!$AJ:$AL,IF($C$4="TE0725_REV01",RAW_m_TE0725_REV01!$AJ:$AL,IF($C$4="TE0725_REV02",RAW_m_TE0725_REV02!$AJ:$AL,IF($C$4="TE0725_REV03",RAW_m_TE0725_REV03!$AJ:$AL)))),3,0),"---")</f>
        <v>U2</v>
      </c>
      <c r="H76" s="61">
        <f ca="1">IFERROR(VLOOKUP(B76&amp;"-"&amp;C76,IF($C$4="TE0725LP_REV01",RAW_m_TE0725LP_REV01!$AD:$AG,IF($C$4="TE0725_REV01",RAW_m_TE0725_REV01!$AD:$AG,IF($C$4="TE0725_REV02",RAW_m_TE0725_REV02!$AD:$AG,IF($C$4="TE0725_REV03",RAW_m_TE0725_REV03!$AD:$AG)))),4,0),"---")</f>
        <v>8.9350000000000005</v>
      </c>
      <c r="I76" s="77" t="s">
        <v>1158</v>
      </c>
    </row>
    <row r="77" spans="1:9" x14ac:dyDescent="0.35">
      <c r="A77" s="72">
        <v>75</v>
      </c>
      <c r="B77" s="73" t="str">
        <f ca="1">IFERROR(IF((COUNTIF(B2B!#REF!,$C$4)&lt;0),"---",INDEX(B2B!#REF!,MATCH('Module Pin Table'!A77,B2B!#REF!,0),6)),"---")</f>
        <v>IO</v>
      </c>
      <c r="C77" s="73" t="str">
        <f ca="1">IFERROR(IF((COUNTIF(B2B!#REF!,$C$4)&lt;0),"---",INDEX(B2B!#REF!,MATCH('Module Pin Table'!A77,B2B!#REF!,0),4)),"---")</f>
        <v>J2</v>
      </c>
      <c r="D77" s="73" t="str">
        <f ca="1">IFERROR(IF((COUNTIF(B2B!#REF!,$C$4)&lt;0),"---",INDEX(B2B!#REF!,MATCH('Module Pin Table'!A77,B2B!#REF!,0),5)),"---")</f>
        <v>25</v>
      </c>
      <c r="E77" s="73" t="str">
        <f ca="1">IFERROR(VLOOKUP(C77&amp;"-"&amp;D77,IF($C$4="TE0725LP_REV01",RAW_m_TE0725LP_REV01!$AD:$AJ,IF($C$4="TE0725_REV01",RAW_m_TE0725_REV01!$AD:$AJ,IF($C$4="TE0725_REV02",RAW_m_TE0725_REV02!$AD:$AJ,IF($C$4="TE0725_REV03",RAW_m_TE0725_REV03!$AD:$AJ)))),7,0),"---")</f>
        <v>B34_L7_N</v>
      </c>
      <c r="F77" s="73">
        <f ca="1">IFERROR(VLOOKUP(E77,IF($C$4="TE0725LP_REV01",RAW_m_TE0725LP_REV01!$AJ:$AK,IF($C$4="TE0725_REV01",RAW_m_TE0725_REV01!$AJ:$AK,IF($C$4="TE0725_REV02",RAW_m_TE0725_REV02!$AJ:$AK,IF($C$4="TE0725_REV03",RAW_m_TE0725_REV03!$AJ:$AK)))),2,0),"---")</f>
        <v>2</v>
      </c>
      <c r="G77" s="73" t="str">
        <f ca="1">IFERROR(VLOOKUP(E77,IF($C$4="TE0725LP_REV01",RAW_m_TE0725LP_REV01!$AJ:$AL,IF($C$4="TE0725_REV01",RAW_m_TE0725_REV01!$AJ:$AL,IF($C$4="TE0725_REV02",RAW_m_TE0725_REV02!$AJ:$AL,IF($C$4="TE0725_REV03",RAW_m_TE0725_REV03!$AJ:$AL)))),3,0),"---")</f>
        <v>V1</v>
      </c>
      <c r="H77" s="61">
        <f ca="1">IFERROR(VLOOKUP(B77&amp;"-"&amp;C77,IF($C$4="TE0725LP_REV01",RAW_m_TE0725LP_REV01!$AD:$AG,IF($C$4="TE0725_REV01",RAW_m_TE0725_REV01!$AD:$AG,IF($C$4="TE0725_REV02",RAW_m_TE0725_REV02!$AD:$AG,IF($C$4="TE0725_REV03",RAW_m_TE0725_REV03!$AD:$AG)))),4,0),"---")</f>
        <v>11.030900000000001</v>
      </c>
      <c r="I77" s="79" t="s">
        <v>1080</v>
      </c>
    </row>
    <row r="78" spans="1:9" x14ac:dyDescent="0.35">
      <c r="A78" s="72">
        <v>76</v>
      </c>
      <c r="B78" s="73" t="str">
        <f ca="1">IFERROR(IF((COUNTIF(B2B!#REF!,$C$4)&lt;0),"---",INDEX(B2B!#REF!,MATCH('Module Pin Table'!A78,B2B!#REF!,0),6)),"---")</f>
        <v>IO</v>
      </c>
      <c r="C78" s="73" t="str">
        <f ca="1">IFERROR(IF((COUNTIF(B2B!#REF!,$C$4)&lt;0),"---",INDEX(B2B!#REF!,MATCH('Module Pin Table'!A78,B2B!#REF!,0),4)),"---")</f>
        <v>J2</v>
      </c>
      <c r="D78" s="73" t="str">
        <f ca="1">IFERROR(IF((COUNTIF(B2B!#REF!,$C$4)&lt;0),"---",INDEX(B2B!#REF!,MATCH('Module Pin Table'!A78,B2B!#REF!,0),5)),"---")</f>
        <v>26</v>
      </c>
      <c r="E78" s="73" t="str">
        <f ca="1">IFERROR(VLOOKUP(C78&amp;"-"&amp;D78,IF($C$4="TE0725LP_REV01",RAW_m_TE0725LP_REV01!$AD:$AJ,IF($C$4="TE0725_REV01",RAW_m_TE0725_REV01!$AD:$AJ,IF($C$4="TE0725_REV02",RAW_m_TE0725_REV02!$AD:$AJ,IF($C$4="TE0725_REV03",RAW_m_TE0725_REV03!$AD:$AJ)))),7,0),"---")</f>
        <v>B34_L7_P</v>
      </c>
      <c r="F78" s="73">
        <f ca="1">IFERROR(VLOOKUP(E78,IF($C$4="TE0725LP_REV01",RAW_m_TE0725LP_REV01!$AJ:$AK,IF($C$4="TE0725_REV01",RAW_m_TE0725_REV01!$AJ:$AK,IF($C$4="TE0725_REV02",RAW_m_TE0725_REV02!$AJ:$AK,IF($C$4="TE0725_REV03",RAW_m_TE0725_REV03!$AJ:$AK)))),2,0),"---")</f>
        <v>2</v>
      </c>
      <c r="G78" s="73" t="str">
        <f ca="1">IFERROR(VLOOKUP(E78,IF($C$4="TE0725LP_REV01",RAW_m_TE0725LP_REV01!$AJ:$AL,IF($C$4="TE0725_REV01",RAW_m_TE0725_REV01!$AJ:$AL,IF($C$4="TE0725_REV02",RAW_m_TE0725_REV02!$AJ:$AL,IF($C$4="TE0725_REV03",RAW_m_TE0725_REV03!$AJ:$AL)))),3,0),"---")</f>
        <v>U1</v>
      </c>
      <c r="H78" s="61">
        <f ca="1">IFERROR(VLOOKUP(B78&amp;"-"&amp;C78,IF($C$4="TE0725LP_REV01",RAW_m_TE0725LP_REV01!$AD:$AG,IF($C$4="TE0725_REV01",RAW_m_TE0725_REV01!$AD:$AG,IF($C$4="TE0725_REV02",RAW_m_TE0725_REV02!$AD:$AG,IF($C$4="TE0725_REV03",RAW_m_TE0725_REV03!$AD:$AG)))),4,0),"---")</f>
        <v>9.4581</v>
      </c>
      <c r="I78" s="77" t="s">
        <v>1157</v>
      </c>
    </row>
    <row r="79" spans="1:9" x14ac:dyDescent="0.35">
      <c r="A79" s="72">
        <v>77</v>
      </c>
      <c r="B79" s="73" t="str">
        <f ca="1">IFERROR(IF((COUNTIF(B2B!#REF!,$C$4)&lt;0),"---",INDEX(B2B!#REF!,MATCH('Module Pin Table'!A79,B2B!#REF!,0),6)),"---")</f>
        <v>IO</v>
      </c>
      <c r="C79" s="73" t="str">
        <f ca="1">IFERROR(IF((COUNTIF(B2B!#REF!,$C$4)&lt;0),"---",INDEX(B2B!#REF!,MATCH('Module Pin Table'!A79,B2B!#REF!,0),4)),"---")</f>
        <v>J2</v>
      </c>
      <c r="D79" s="73" t="str">
        <f ca="1">IFERROR(IF((COUNTIF(B2B!#REF!,$C$4)&lt;0),"---",INDEX(B2B!#REF!,MATCH('Module Pin Table'!A79,B2B!#REF!,0),5)),"---")</f>
        <v>27</v>
      </c>
      <c r="E79" s="73" t="str">
        <f ca="1">IFERROR(VLOOKUP(C79&amp;"-"&amp;D79,IF($C$4="TE0725LP_REV01",RAW_m_TE0725LP_REV01!$AD:$AJ,IF($C$4="TE0725_REV01",RAW_m_TE0725_REV01!$AD:$AJ,IF($C$4="TE0725_REV02",RAW_m_TE0725_REV02!$AD:$AJ,IF($C$4="TE0725_REV03",RAW_m_TE0725_REV03!$AD:$AJ)))),7,0),"---")</f>
        <v>B34_L13_P</v>
      </c>
      <c r="F79" s="73">
        <f ca="1">IFERROR(VLOOKUP(E79,IF($C$4="TE0725LP_REV01",RAW_m_TE0725LP_REV01!$AJ:$AK,IF($C$4="TE0725_REV01",RAW_m_TE0725_REV01!$AJ:$AK,IF($C$4="TE0725_REV02",RAW_m_TE0725_REV02!$AJ:$AK,IF($C$4="TE0725_REV03",RAW_m_TE0725_REV03!$AJ:$AK)))),2,0),"---")</f>
        <v>2</v>
      </c>
      <c r="G79" s="73" t="str">
        <f ca="1">IFERROR(VLOOKUP(E79,IF($C$4="TE0725LP_REV01",RAW_m_TE0725LP_REV01!$AJ:$AL,IF($C$4="TE0725_REV01",RAW_m_TE0725_REV01!$AJ:$AL,IF($C$4="TE0725_REV02",RAW_m_TE0725_REV02!$AJ:$AL,IF($C$4="TE0725_REV03",RAW_m_TE0725_REV03!$AJ:$AL)))),3,0),"---")</f>
        <v>N5</v>
      </c>
      <c r="H79" s="61">
        <f ca="1">IFERROR(VLOOKUP(B79&amp;"-"&amp;C79,IF($C$4="TE0725LP_REV01",RAW_m_TE0725LP_REV01!$AD:$AG,IF($C$4="TE0725_REV01",RAW_m_TE0725_REV01!$AD:$AG,IF($C$4="TE0725_REV02",RAW_m_TE0725_REV02!$AD:$AG,IF($C$4="TE0725_REV03",RAW_m_TE0725_REV03!$AD:$AG)))),4,0),"---")</f>
        <v>24.518899999999999</v>
      </c>
      <c r="I79" s="79" t="s">
        <v>1079</v>
      </c>
    </row>
    <row r="80" spans="1:9" x14ac:dyDescent="0.35">
      <c r="A80" s="72">
        <v>78</v>
      </c>
      <c r="B80" s="73" t="str">
        <f ca="1">IFERROR(IF((COUNTIF(B2B!#REF!,$C$4)&lt;0),"---",INDEX(B2B!#REF!,MATCH('Module Pin Table'!A80,B2B!#REF!,0),6)),"---")</f>
        <v>IO</v>
      </c>
      <c r="C80" s="73" t="str">
        <f ca="1">IFERROR(IF((COUNTIF(B2B!#REF!,$C$4)&lt;0),"---",INDEX(B2B!#REF!,MATCH('Module Pin Table'!A80,B2B!#REF!,0),4)),"---")</f>
        <v>J2</v>
      </c>
      <c r="D80" s="73" t="str">
        <f ca="1">IFERROR(IF((COUNTIF(B2B!#REF!,$C$4)&lt;0),"---",INDEX(B2B!#REF!,MATCH('Module Pin Table'!A80,B2B!#REF!,0),5)),"---")</f>
        <v>28</v>
      </c>
      <c r="E80" s="73" t="str">
        <f ca="1">IFERROR(VLOOKUP(C80&amp;"-"&amp;D80,IF($C$4="TE0725LP_REV01",RAW_m_TE0725LP_REV01!$AD:$AJ,IF($C$4="TE0725_REV01",RAW_m_TE0725_REV01!$AD:$AJ,IF($C$4="TE0725_REV02",RAW_m_TE0725_REV02!$AD:$AJ,IF($C$4="TE0725_REV03",RAW_m_TE0725_REV03!$AD:$AJ)))),7,0),"---")</f>
        <v>B34_L13_N</v>
      </c>
      <c r="F80" s="73">
        <f ca="1">IFERROR(VLOOKUP(E80,IF($C$4="TE0725LP_REV01",RAW_m_TE0725LP_REV01!$AJ:$AK,IF($C$4="TE0725_REV01",RAW_m_TE0725_REV01!$AJ:$AK,IF($C$4="TE0725_REV02",RAW_m_TE0725_REV02!$AJ:$AK,IF($C$4="TE0725_REV03",RAW_m_TE0725_REV03!$AJ:$AK)))),2,0),"---")</f>
        <v>2</v>
      </c>
      <c r="G80" s="73" t="str">
        <f ca="1">IFERROR(VLOOKUP(E80,IF($C$4="TE0725LP_REV01",RAW_m_TE0725LP_REV01!$AJ:$AL,IF($C$4="TE0725_REV01",RAW_m_TE0725_REV01!$AJ:$AL,IF($C$4="TE0725_REV02",RAW_m_TE0725_REV02!$AJ:$AL,IF($C$4="TE0725_REV03",RAW_m_TE0725_REV03!$AJ:$AL)))),3,0),"---")</f>
        <v>P5</v>
      </c>
      <c r="H80" s="61">
        <f ca="1">IFERROR(VLOOKUP(B80&amp;"-"&amp;C80,IF($C$4="TE0725LP_REV01",RAW_m_TE0725LP_REV01!$AD:$AG,IF($C$4="TE0725_REV01",RAW_m_TE0725_REV01!$AD:$AG,IF($C$4="TE0725_REV02",RAW_m_TE0725_REV02!$AD:$AG,IF($C$4="TE0725_REV03",RAW_m_TE0725_REV03!$AD:$AG)))),4,0),"---")</f>
        <v>22.9635</v>
      </c>
      <c r="I80" s="77" t="s">
        <v>1161</v>
      </c>
    </row>
    <row r="81" spans="1:9" x14ac:dyDescent="0.35">
      <c r="A81" s="72">
        <v>79</v>
      </c>
      <c r="B81" s="73" t="str">
        <f ca="1">IFERROR(IF((COUNTIF(B2B!#REF!,$C$4)&lt;0),"---",INDEX(B2B!#REF!,MATCH('Module Pin Table'!A81,B2B!#REF!,0),6)),"---")</f>
        <v>IO</v>
      </c>
      <c r="C81" s="73" t="str">
        <f ca="1">IFERROR(IF((COUNTIF(B2B!#REF!,$C$4)&lt;0),"---",INDEX(B2B!#REF!,MATCH('Module Pin Table'!A81,B2B!#REF!,0),4)),"---")</f>
        <v>J2</v>
      </c>
      <c r="D81" s="73" t="str">
        <f ca="1">IFERROR(IF((COUNTIF(B2B!#REF!,$C$4)&lt;0),"---",INDEX(B2B!#REF!,MATCH('Module Pin Table'!A81,B2B!#REF!,0),5)),"---")</f>
        <v>29</v>
      </c>
      <c r="E81" s="73" t="str">
        <f ca="1">IFERROR(VLOOKUP(C81&amp;"-"&amp;D81,IF($C$4="TE0725LP_REV01",RAW_m_TE0725LP_REV01!$AD:$AJ,IF($C$4="TE0725_REV01",RAW_m_TE0725_REV01!$AD:$AJ,IF($C$4="TE0725_REV02",RAW_m_TE0725_REV02!$AD:$AJ,IF($C$4="TE0725_REV03",RAW_m_TE0725_REV03!$AD:$AJ)))),7,0),"---")</f>
        <v>B34_L12_P</v>
      </c>
      <c r="F81" s="73">
        <f ca="1">IFERROR(VLOOKUP(E81,IF($C$4="TE0725LP_REV01",RAW_m_TE0725LP_REV01!$AJ:$AK,IF($C$4="TE0725_REV01",RAW_m_TE0725_REV01!$AJ:$AK,IF($C$4="TE0725_REV02",RAW_m_TE0725_REV02!$AJ:$AK,IF($C$4="TE0725_REV03",RAW_m_TE0725_REV03!$AJ:$AK)))),2,0),"---")</f>
        <v>2</v>
      </c>
      <c r="G81" s="73" t="str">
        <f ca="1">IFERROR(VLOOKUP(E81,IF($C$4="TE0725LP_REV01",RAW_m_TE0725LP_REV01!$AJ:$AL,IF($C$4="TE0725_REV01",RAW_m_TE0725_REV01!$AJ:$AL,IF($C$4="TE0725_REV02",RAW_m_TE0725_REV02!$AJ:$AL,IF($C$4="TE0725_REV03",RAW_m_TE0725_REV03!$AJ:$AL)))),3,0),"---")</f>
        <v>T5</v>
      </c>
      <c r="H81" s="61">
        <f ca="1">IFERROR(VLOOKUP(B81&amp;"-"&amp;C81,IF($C$4="TE0725LP_REV01",RAW_m_TE0725LP_REV01!$AD:$AG,IF($C$4="TE0725_REV01",RAW_m_TE0725_REV01!$AD:$AG,IF($C$4="TE0725_REV02",RAW_m_TE0725_REV02!$AD:$AG,IF($C$4="TE0725_REV03",RAW_m_TE0725_REV03!$AD:$AG)))),4,0),"---")</f>
        <v>23.5868</v>
      </c>
      <c r="I81" s="79" t="s">
        <v>1078</v>
      </c>
    </row>
    <row r="82" spans="1:9" x14ac:dyDescent="0.35">
      <c r="A82" s="72">
        <v>80</v>
      </c>
      <c r="B82" s="73" t="str">
        <f ca="1">IFERROR(IF((COUNTIF(B2B!#REF!,$C$4)&lt;0),"---",INDEX(B2B!#REF!,MATCH('Module Pin Table'!A82,B2B!#REF!,0),6)),"---")</f>
        <v>IO</v>
      </c>
      <c r="C82" s="73" t="str">
        <f ca="1">IFERROR(IF((COUNTIF(B2B!#REF!,$C$4)&lt;0),"---",INDEX(B2B!#REF!,MATCH('Module Pin Table'!A82,B2B!#REF!,0),4)),"---")</f>
        <v>J2</v>
      </c>
      <c r="D82" s="73" t="str">
        <f ca="1">IFERROR(IF((COUNTIF(B2B!#REF!,$C$4)&lt;0),"---",INDEX(B2B!#REF!,MATCH('Module Pin Table'!A82,B2B!#REF!,0),5)),"---")</f>
        <v>30</v>
      </c>
      <c r="E82" s="73" t="str">
        <f ca="1">IFERROR(VLOOKUP(C82&amp;"-"&amp;D82,IF($C$4="TE0725LP_REV01",RAW_m_TE0725LP_REV01!$AD:$AJ,IF($C$4="TE0725_REV01",RAW_m_TE0725_REV01!$AD:$AJ,IF($C$4="TE0725_REV02",RAW_m_TE0725_REV02!$AD:$AJ,IF($C$4="TE0725_REV03",RAW_m_TE0725_REV03!$AD:$AJ)))),7,0),"---")</f>
        <v>B34_L12_N</v>
      </c>
      <c r="F82" s="73">
        <f ca="1">IFERROR(VLOOKUP(E82,IF($C$4="TE0725LP_REV01",RAW_m_TE0725LP_REV01!$AJ:$AK,IF($C$4="TE0725_REV01",RAW_m_TE0725_REV01!$AJ:$AK,IF($C$4="TE0725_REV02",RAW_m_TE0725_REV02!$AJ:$AK,IF($C$4="TE0725_REV03",RAW_m_TE0725_REV03!$AJ:$AK)))),2,0),"---")</f>
        <v>2</v>
      </c>
      <c r="G82" s="73" t="str">
        <f ca="1">IFERROR(VLOOKUP(E82,IF($C$4="TE0725LP_REV01",RAW_m_TE0725LP_REV01!$AJ:$AL,IF($C$4="TE0725_REV01",RAW_m_TE0725_REV01!$AJ:$AL,IF($C$4="TE0725_REV02",RAW_m_TE0725_REV02!$AJ:$AL,IF($C$4="TE0725_REV03",RAW_m_TE0725_REV03!$AJ:$AL)))),3,0),"---")</f>
        <v>T4</v>
      </c>
      <c r="H82" s="61">
        <f ca="1">IFERROR(VLOOKUP(B82&amp;"-"&amp;C82,IF($C$4="TE0725LP_REV01",RAW_m_TE0725LP_REV01!$AD:$AG,IF($C$4="TE0725_REV01",RAW_m_TE0725_REV01!$AD:$AG,IF($C$4="TE0725_REV02",RAW_m_TE0725_REV02!$AD:$AG,IF($C$4="TE0725_REV03",RAW_m_TE0725_REV03!$AD:$AG)))),4,0),"---")</f>
        <v>20.741800000000001</v>
      </c>
      <c r="I82" s="77" t="s">
        <v>1160</v>
      </c>
    </row>
    <row r="83" spans="1:9" x14ac:dyDescent="0.35">
      <c r="A83" s="72">
        <v>81</v>
      </c>
      <c r="B83" s="73" t="str">
        <f ca="1">IFERROR(IF((COUNTIF(B2B!#REF!,$C$4)&lt;0),"---",INDEX(B2B!#REF!,MATCH('Module Pin Table'!A83,B2B!#REF!,0),6)),"---")</f>
        <v>IO</v>
      </c>
      <c r="C83" s="73" t="str">
        <f ca="1">IFERROR(IF((COUNTIF(B2B!#REF!,$C$4)&lt;0),"---",INDEX(B2B!#REF!,MATCH('Module Pin Table'!A83,B2B!#REF!,0),4)),"---")</f>
        <v>J2</v>
      </c>
      <c r="D83" s="73" t="str">
        <f ca="1">IFERROR(IF((COUNTIF(B2B!#REF!,$C$4)&lt;0),"---",INDEX(B2B!#REF!,MATCH('Module Pin Table'!A83,B2B!#REF!,0),5)),"---")</f>
        <v>31</v>
      </c>
      <c r="E83" s="73" t="str">
        <f ca="1">IFERROR(VLOOKUP(C83&amp;"-"&amp;D83,IF($C$4="TE0725LP_REV01",RAW_m_TE0725LP_REV01!$AD:$AJ,IF($C$4="TE0725_REV01",RAW_m_TE0725_REV01!$AD:$AJ,IF($C$4="TE0725_REV02",RAW_m_TE0725_REV02!$AD:$AJ,IF($C$4="TE0725_REV03",RAW_m_TE0725_REV03!$AD:$AJ)))),7,0),"---")</f>
        <v>B34_L11_N</v>
      </c>
      <c r="F83" s="73">
        <f ca="1">IFERROR(VLOOKUP(E83,IF($C$4="TE0725LP_REV01",RAW_m_TE0725LP_REV01!$AJ:$AK,IF($C$4="TE0725_REV01",RAW_m_TE0725_REV01!$AJ:$AK,IF($C$4="TE0725_REV02",RAW_m_TE0725_REV02!$AJ:$AK,IF($C$4="TE0725_REV03",RAW_m_TE0725_REV03!$AJ:$AK)))),2,0),"---")</f>
        <v>2</v>
      </c>
      <c r="G83" s="73" t="str">
        <f ca="1">IFERROR(VLOOKUP(E83,IF($C$4="TE0725LP_REV01",RAW_m_TE0725LP_REV01!$AJ:$AL,IF($C$4="TE0725_REV01",RAW_m_TE0725_REV01!$AJ:$AL,IF($C$4="TE0725_REV02",RAW_m_TE0725_REV02!$AJ:$AL,IF($C$4="TE0725_REV03",RAW_m_TE0725_REV03!$AJ:$AL)))),3,0),"---")</f>
        <v>T3</v>
      </c>
      <c r="H83" s="61">
        <f ca="1">IFERROR(VLOOKUP(B83&amp;"-"&amp;C83,IF($C$4="TE0725LP_REV01",RAW_m_TE0725LP_REV01!$AD:$AG,IF($C$4="TE0725_REV01",RAW_m_TE0725_REV01!$AD:$AG,IF($C$4="TE0725_REV02",RAW_m_TE0725_REV02!$AD:$AG,IF($C$4="TE0725_REV03",RAW_m_TE0725_REV03!$AD:$AG)))),4,0),"---")</f>
        <v>23.092099999999999</v>
      </c>
      <c r="I83" s="76" t="s">
        <v>1154</v>
      </c>
    </row>
    <row r="84" spans="1:9" x14ac:dyDescent="0.35">
      <c r="A84" s="72">
        <v>82</v>
      </c>
      <c r="B84" s="73" t="str">
        <f ca="1">IFERROR(IF((COUNTIF(B2B!#REF!,$C$4)&lt;0),"---",INDEX(B2B!#REF!,MATCH('Module Pin Table'!A84,B2B!#REF!,0),6)),"---")</f>
        <v>IO</v>
      </c>
      <c r="C84" s="73" t="str">
        <f ca="1">IFERROR(IF((COUNTIF(B2B!#REF!,$C$4)&lt;0),"---",INDEX(B2B!#REF!,MATCH('Module Pin Table'!A84,B2B!#REF!,0),4)),"---")</f>
        <v>J2</v>
      </c>
      <c r="D84" s="73" t="str">
        <f ca="1">IFERROR(IF((COUNTIF(B2B!#REF!,$C$4)&lt;0),"---",INDEX(B2B!#REF!,MATCH('Module Pin Table'!A84,B2B!#REF!,0),5)),"---")</f>
        <v>32</v>
      </c>
      <c r="E84" s="73" t="str">
        <f ca="1">IFERROR(VLOOKUP(C84&amp;"-"&amp;D84,IF($C$4="TE0725LP_REV01",RAW_m_TE0725LP_REV01!$AD:$AJ,IF($C$4="TE0725_REV01",RAW_m_TE0725_REV01!$AD:$AJ,IF($C$4="TE0725_REV02",RAW_m_TE0725_REV02!$AD:$AJ,IF($C$4="TE0725_REV03",RAW_m_TE0725_REV03!$AD:$AJ)))),7,0),"---")</f>
        <v>B34_L11_P</v>
      </c>
      <c r="F84" s="73">
        <f ca="1">IFERROR(VLOOKUP(E84,IF($C$4="TE0725LP_REV01",RAW_m_TE0725LP_REV01!$AJ:$AK,IF($C$4="TE0725_REV01",RAW_m_TE0725_REV01!$AJ:$AK,IF($C$4="TE0725_REV02",RAW_m_TE0725_REV02!$AJ:$AK,IF($C$4="TE0725_REV03",RAW_m_TE0725_REV03!$AJ:$AK)))),2,0),"---")</f>
        <v>2</v>
      </c>
      <c r="G84" s="73" t="str">
        <f ca="1">IFERROR(VLOOKUP(E84,IF($C$4="TE0725LP_REV01",RAW_m_TE0725LP_REV01!$AJ:$AL,IF($C$4="TE0725_REV01",RAW_m_TE0725_REV01!$AJ:$AL,IF($C$4="TE0725_REV02",RAW_m_TE0725_REV02!$AJ:$AL,IF($C$4="TE0725_REV03",RAW_m_TE0725_REV03!$AJ:$AL)))),3,0),"---")</f>
        <v>R3</v>
      </c>
      <c r="H84" s="61">
        <f ca="1">IFERROR(VLOOKUP(B84&amp;"-"&amp;C84,IF($C$4="TE0725LP_REV01",RAW_m_TE0725LP_REV01!$AD:$AG,IF($C$4="TE0725_REV01",RAW_m_TE0725_REV01!$AD:$AG,IF($C$4="TE0725_REV02",RAW_m_TE0725_REV02!$AD:$AG,IF($C$4="TE0725_REV03",RAW_m_TE0725_REV03!$AD:$AG)))),4,0),"---")</f>
        <v>21.8751</v>
      </c>
      <c r="I84" s="76" t="s">
        <v>1147</v>
      </c>
    </row>
    <row r="85" spans="1:9" x14ac:dyDescent="0.35">
      <c r="A85" s="72">
        <v>83</v>
      </c>
      <c r="B85" s="73" t="str">
        <f ca="1">IFERROR(IF((COUNTIF(B2B!#REF!,$C$4)&lt;0),"---",INDEX(B2B!#REF!,MATCH('Module Pin Table'!A85,B2B!#REF!,0),6)),"---")</f>
        <v>IO</v>
      </c>
      <c r="C85" s="73" t="str">
        <f ca="1">IFERROR(IF((COUNTIF(B2B!#REF!,$C$4)&lt;0),"---",INDEX(B2B!#REF!,MATCH('Module Pin Table'!A85,B2B!#REF!,0),4)),"---")</f>
        <v>J2</v>
      </c>
      <c r="D85" s="73" t="str">
        <f ca="1">IFERROR(IF((COUNTIF(B2B!#REF!,$C$4)&lt;0),"---",INDEX(B2B!#REF!,MATCH('Module Pin Table'!A85,B2B!#REF!,0),5)),"---")</f>
        <v>33</v>
      </c>
      <c r="E85" s="73" t="str">
        <f ca="1">IFERROR(VLOOKUP(C85&amp;"-"&amp;D85,IF($C$4="TE0725LP_REV01",RAW_m_TE0725LP_REV01!$AD:$AJ,IF($C$4="TE0725_REV01",RAW_m_TE0725_REV01!$AD:$AJ,IF($C$4="TE0725_REV02",RAW_m_TE0725_REV02!$AD:$AJ,IF($C$4="TE0725_REV03",RAW_m_TE0725_REV03!$AD:$AJ)))),7,0),"---")</f>
        <v>B34_L14_P</v>
      </c>
      <c r="F85" s="73">
        <f ca="1">IFERROR(VLOOKUP(E85,IF($C$4="TE0725LP_REV01",RAW_m_TE0725LP_REV01!$AJ:$AK,IF($C$4="TE0725_REV01",RAW_m_TE0725_REV01!$AJ:$AK,IF($C$4="TE0725_REV02",RAW_m_TE0725_REV02!$AJ:$AK,IF($C$4="TE0725_REV03",RAW_m_TE0725_REV03!$AJ:$AK)))),2,0),"---")</f>
        <v>2</v>
      </c>
      <c r="G85" s="73" t="str">
        <f ca="1">IFERROR(VLOOKUP(E85,IF($C$4="TE0725LP_REV01",RAW_m_TE0725LP_REV01!$AJ:$AL,IF($C$4="TE0725_REV01",RAW_m_TE0725_REV01!$AJ:$AL,IF($C$4="TE0725_REV02",RAW_m_TE0725_REV02!$AJ:$AL,IF($C$4="TE0725_REV03",RAW_m_TE0725_REV03!$AJ:$AL)))),3,0),"---")</f>
        <v>P4</v>
      </c>
      <c r="H85" s="61">
        <f ca="1">IFERROR(VLOOKUP(B85&amp;"-"&amp;C85,IF($C$4="TE0725LP_REV01",RAW_m_TE0725LP_REV01!$AD:$AG,IF($C$4="TE0725_REV01",RAW_m_TE0725_REV01!$AD:$AG,IF($C$4="TE0725_REV02",RAW_m_TE0725_REV02!$AD:$AG,IF($C$4="TE0725_REV03",RAW_m_TE0725_REV03!$AD:$AG)))),4,0),"---")</f>
        <v>27.620899999999999</v>
      </c>
      <c r="I85" s="76" t="s">
        <v>1153</v>
      </c>
    </row>
    <row r="86" spans="1:9" x14ac:dyDescent="0.35">
      <c r="A86" s="72">
        <v>84</v>
      </c>
      <c r="B86" s="73" t="str">
        <f ca="1">IFERROR(IF((COUNTIF(B2B!#REF!,$C$4)&lt;0),"---",INDEX(B2B!#REF!,MATCH('Module Pin Table'!A86,B2B!#REF!,0),6)),"---")</f>
        <v>IO</v>
      </c>
      <c r="C86" s="73" t="str">
        <f ca="1">IFERROR(IF((COUNTIF(B2B!#REF!,$C$4)&lt;0),"---",INDEX(B2B!#REF!,MATCH('Module Pin Table'!A86,B2B!#REF!,0),4)),"---")</f>
        <v>J2</v>
      </c>
      <c r="D86" s="73" t="str">
        <f ca="1">IFERROR(IF((COUNTIF(B2B!#REF!,$C$4)&lt;0),"---",INDEX(B2B!#REF!,MATCH('Module Pin Table'!A86,B2B!#REF!,0),5)),"---")</f>
        <v>34</v>
      </c>
      <c r="E86" s="73" t="str">
        <f ca="1">IFERROR(VLOOKUP(C86&amp;"-"&amp;D86,IF($C$4="TE0725LP_REV01",RAW_m_TE0725LP_REV01!$AD:$AJ,IF($C$4="TE0725_REV01",RAW_m_TE0725_REV01!$AD:$AJ,IF($C$4="TE0725_REV02",RAW_m_TE0725_REV02!$AD:$AJ,IF($C$4="TE0725_REV03",RAW_m_TE0725_REV03!$AD:$AJ)))),7,0),"---")</f>
        <v>B34_L14_N</v>
      </c>
      <c r="F86" s="73">
        <f ca="1">IFERROR(VLOOKUP(E86,IF($C$4="TE0725LP_REV01",RAW_m_TE0725LP_REV01!$AJ:$AK,IF($C$4="TE0725_REV01",RAW_m_TE0725_REV01!$AJ:$AK,IF($C$4="TE0725_REV02",RAW_m_TE0725_REV02!$AJ:$AK,IF($C$4="TE0725_REV03",RAW_m_TE0725_REV03!$AJ:$AK)))),2,0),"---")</f>
        <v>2</v>
      </c>
      <c r="G86" s="73" t="str">
        <f ca="1">IFERROR(VLOOKUP(E86,IF($C$4="TE0725LP_REV01",RAW_m_TE0725LP_REV01!$AJ:$AL,IF($C$4="TE0725_REV01",RAW_m_TE0725_REV01!$AJ:$AL,IF($C$4="TE0725_REV02",RAW_m_TE0725_REV02!$AJ:$AL,IF($C$4="TE0725_REV03",RAW_m_TE0725_REV03!$AJ:$AL)))),3,0),"---")</f>
        <v>P3</v>
      </c>
      <c r="H86" s="61">
        <f ca="1">IFERROR(VLOOKUP(B86&amp;"-"&amp;C86,IF($C$4="TE0725LP_REV01",RAW_m_TE0725LP_REV01!$AD:$AG,IF($C$4="TE0725_REV01",RAW_m_TE0725_REV01!$AD:$AG,IF($C$4="TE0725_REV02",RAW_m_TE0725_REV02!$AD:$AG,IF($C$4="TE0725_REV03",RAW_m_TE0725_REV03!$AD:$AG)))),4,0),"---")</f>
        <v>25.149000000000001</v>
      </c>
      <c r="I86" s="76" t="s">
        <v>1146</v>
      </c>
    </row>
    <row r="87" spans="1:9" x14ac:dyDescent="0.35">
      <c r="A87" s="72">
        <v>85</v>
      </c>
      <c r="B87" s="73" t="str">
        <f ca="1">IFERROR(IF((COUNTIF(B2B!#REF!,$C$4)&lt;0),"---",INDEX(B2B!#REF!,MATCH('Module Pin Table'!A87,B2B!#REF!,0),6)),"---")</f>
        <v>IO</v>
      </c>
      <c r="C87" s="73" t="str">
        <f ca="1">IFERROR(IF((COUNTIF(B2B!#REF!,$C$4)&lt;0),"---",INDEX(B2B!#REF!,MATCH('Module Pin Table'!A87,B2B!#REF!,0),4)),"---")</f>
        <v>J2</v>
      </c>
      <c r="D87" s="73" t="str">
        <f ca="1">IFERROR(IF((COUNTIF(B2B!#REF!,$C$4)&lt;0),"---",INDEX(B2B!#REF!,MATCH('Module Pin Table'!A87,B2B!#REF!,0),5)),"---")</f>
        <v>35</v>
      </c>
      <c r="E87" s="73" t="str">
        <f ca="1">IFERROR(VLOOKUP(C87&amp;"-"&amp;D87,IF($C$4="TE0725LP_REV01",RAW_m_TE0725LP_REV01!$AD:$AJ,IF($C$4="TE0725_REV01",RAW_m_TE0725_REV01!$AD:$AJ,IF($C$4="TE0725_REV02",RAW_m_TE0725_REV02!$AD:$AJ,IF($C$4="TE0725_REV03",RAW_m_TE0725_REV03!$AD:$AJ)))),7,0),"---")</f>
        <v>B34_L16_N</v>
      </c>
      <c r="F87" s="73">
        <f ca="1">IFERROR(VLOOKUP(E87,IF($C$4="TE0725LP_REV01",RAW_m_TE0725LP_REV01!$AJ:$AK,IF($C$4="TE0725_REV01",RAW_m_TE0725_REV01!$AJ:$AK,IF($C$4="TE0725_REV02",RAW_m_TE0725_REV02!$AJ:$AK,IF($C$4="TE0725_REV03",RAW_m_TE0725_REV03!$AJ:$AK)))),2,0),"---")</f>
        <v>2</v>
      </c>
      <c r="G87" s="73" t="str">
        <f ca="1">IFERROR(VLOOKUP(E87,IF($C$4="TE0725LP_REV01",RAW_m_TE0725LP_REV01!$AJ:$AL,IF($C$4="TE0725_REV01",RAW_m_TE0725_REV01!$AJ:$AL,IF($C$4="TE0725_REV02",RAW_m_TE0725_REV02!$AJ:$AL,IF($C$4="TE0725_REV03",RAW_m_TE0725_REV03!$AJ:$AL)))),3,0),"---")</f>
        <v>N4</v>
      </c>
      <c r="H87" s="61">
        <f ca="1">IFERROR(VLOOKUP(B87&amp;"-"&amp;C87,IF($C$4="TE0725LP_REV01",RAW_m_TE0725LP_REV01!$AD:$AG,IF($C$4="TE0725_REV01",RAW_m_TE0725_REV01!$AD:$AG,IF($C$4="TE0725_REV02",RAW_m_TE0725_REV02!$AD:$AG,IF($C$4="TE0725_REV03",RAW_m_TE0725_REV03!$AD:$AG)))),4,0),"---")</f>
        <v>30.738900000000001</v>
      </c>
      <c r="I87" s="76" t="s">
        <v>1152</v>
      </c>
    </row>
    <row r="88" spans="1:9" x14ac:dyDescent="0.35">
      <c r="A88" s="72">
        <v>86</v>
      </c>
      <c r="B88" s="73" t="str">
        <f ca="1">IFERROR(IF((COUNTIF(B2B!#REF!,$C$4)&lt;0),"---",INDEX(B2B!#REF!,MATCH('Module Pin Table'!A88,B2B!#REF!,0),6)),"---")</f>
        <v>IO</v>
      </c>
      <c r="C88" s="73" t="str">
        <f ca="1">IFERROR(IF((COUNTIF(B2B!#REF!,$C$4)&lt;0),"---",INDEX(B2B!#REF!,MATCH('Module Pin Table'!A88,B2B!#REF!,0),4)),"---")</f>
        <v>J2</v>
      </c>
      <c r="D88" s="73" t="str">
        <f ca="1">IFERROR(IF((COUNTIF(B2B!#REF!,$C$4)&lt;0),"---",INDEX(B2B!#REF!,MATCH('Module Pin Table'!A88,B2B!#REF!,0),5)),"---")</f>
        <v>36</v>
      </c>
      <c r="E88" s="73" t="str">
        <f ca="1">IFERROR(VLOOKUP(C88&amp;"-"&amp;D88,IF($C$4="TE0725LP_REV01",RAW_m_TE0725LP_REV01!$AD:$AJ,IF($C$4="TE0725_REV01",RAW_m_TE0725_REV01!$AD:$AJ,IF($C$4="TE0725_REV02",RAW_m_TE0725_REV02!$AD:$AJ,IF($C$4="TE0725_REV03",RAW_m_TE0725_REV03!$AD:$AJ)))),7,0),"---")</f>
        <v>B34_L16_P</v>
      </c>
      <c r="F88" s="73">
        <f ca="1">IFERROR(VLOOKUP(E88,IF($C$4="TE0725LP_REV01",RAW_m_TE0725LP_REV01!$AJ:$AK,IF($C$4="TE0725_REV01",RAW_m_TE0725_REV01!$AJ:$AK,IF($C$4="TE0725_REV02",RAW_m_TE0725_REV02!$AJ:$AK,IF($C$4="TE0725_REV03",RAW_m_TE0725_REV03!$AJ:$AK)))),2,0),"---")</f>
        <v>2</v>
      </c>
      <c r="G88" s="73" t="str">
        <f ca="1">IFERROR(VLOOKUP(E88,IF($C$4="TE0725LP_REV01",RAW_m_TE0725LP_REV01!$AJ:$AL,IF($C$4="TE0725_REV01",RAW_m_TE0725_REV01!$AJ:$AL,IF($C$4="TE0725_REV02",RAW_m_TE0725_REV02!$AJ:$AL,IF($C$4="TE0725_REV03",RAW_m_TE0725_REV03!$AJ:$AL)))),3,0),"---")</f>
        <v>M4</v>
      </c>
      <c r="H88" s="61">
        <f ca="1">IFERROR(VLOOKUP(B88&amp;"-"&amp;C88,IF($C$4="TE0725LP_REV01",RAW_m_TE0725LP_REV01!$AD:$AG,IF($C$4="TE0725_REV01",RAW_m_TE0725_REV01!$AD:$AG,IF($C$4="TE0725_REV02",RAW_m_TE0725_REV02!$AD:$AG,IF($C$4="TE0725_REV03",RAW_m_TE0725_REV03!$AD:$AG)))),4,0),"---")</f>
        <v>29.6831</v>
      </c>
      <c r="I88" s="76" t="s">
        <v>1145</v>
      </c>
    </row>
    <row r="89" spans="1:9" x14ac:dyDescent="0.35">
      <c r="A89" s="72">
        <v>87</v>
      </c>
      <c r="B89" s="73" t="str">
        <f ca="1">IFERROR(IF((COUNTIF(B2B!#REF!,$C$4)&lt;0),"---",INDEX(B2B!#REF!,MATCH('Module Pin Table'!A89,B2B!#REF!,0),6)),"---")</f>
        <v>IO</v>
      </c>
      <c r="C89" s="73" t="str">
        <f ca="1">IFERROR(IF((COUNTIF(B2B!#REF!,$C$4)&lt;0),"---",INDEX(B2B!#REF!,MATCH('Module Pin Table'!A89,B2B!#REF!,0),4)),"---")</f>
        <v>J2</v>
      </c>
      <c r="D89" s="73" t="str">
        <f ca="1">IFERROR(IF((COUNTIF(B2B!#REF!,$C$4)&lt;0),"---",INDEX(B2B!#REF!,MATCH('Module Pin Table'!A89,B2B!#REF!,0),5)),"---")</f>
        <v>37</v>
      </c>
      <c r="E89" s="73" t="str">
        <f ca="1">IFERROR(VLOOKUP(C89&amp;"-"&amp;D89,IF($C$4="TE0725LP_REV01",RAW_m_TE0725LP_REV01!$AD:$AJ,IF($C$4="TE0725_REV01",RAW_m_TE0725_REV01!$AD:$AJ,IF($C$4="TE0725_REV02",RAW_m_TE0725_REV02!$AD:$AJ,IF($C$4="TE0725_REV03",RAW_m_TE0725_REV03!$AD:$AJ)))),7,0),"---")</f>
        <v>B34_L17_N</v>
      </c>
      <c r="F89" s="73">
        <f ca="1">IFERROR(VLOOKUP(E89,IF($C$4="TE0725LP_REV01",RAW_m_TE0725LP_REV01!$AJ:$AK,IF($C$4="TE0725_REV01",RAW_m_TE0725_REV01!$AJ:$AK,IF($C$4="TE0725_REV02",RAW_m_TE0725_REV02!$AJ:$AK,IF($C$4="TE0725_REV03",RAW_m_TE0725_REV03!$AJ:$AK)))),2,0),"---")</f>
        <v>2</v>
      </c>
      <c r="G89" s="73" t="str">
        <f ca="1">IFERROR(VLOOKUP(E89,IF($C$4="TE0725LP_REV01",RAW_m_TE0725LP_REV01!$AJ:$AL,IF($C$4="TE0725_REV01",RAW_m_TE0725_REV01!$AJ:$AL,IF($C$4="TE0725_REV02",RAW_m_TE0725_REV02!$AJ:$AL,IF($C$4="TE0725_REV03",RAW_m_TE0725_REV03!$AJ:$AL)))),3,0),"---")</f>
        <v>T1</v>
      </c>
      <c r="H89" s="61">
        <f ca="1">IFERROR(VLOOKUP(B89&amp;"-"&amp;C89,IF($C$4="TE0725LP_REV01",RAW_m_TE0725LP_REV01!$AD:$AG,IF($C$4="TE0725_REV01",RAW_m_TE0725_REV01!$AD:$AG,IF($C$4="TE0725_REV02",RAW_m_TE0725_REV02!$AD:$AG,IF($C$4="TE0725_REV03",RAW_m_TE0725_REV03!$AD:$AG)))),4,0),"---")</f>
        <v>26.9221</v>
      </c>
      <c r="I89" s="76" t="s">
        <v>1151</v>
      </c>
    </row>
    <row r="90" spans="1:9" x14ac:dyDescent="0.35">
      <c r="A90" s="72">
        <v>88</v>
      </c>
      <c r="B90" s="73" t="str">
        <f ca="1">IFERROR(IF((COUNTIF(B2B!#REF!,$C$4)&lt;0),"---",INDEX(B2B!#REF!,MATCH('Module Pin Table'!A90,B2B!#REF!,0),6)),"---")</f>
        <v>IO</v>
      </c>
      <c r="C90" s="73" t="str">
        <f ca="1">IFERROR(IF((COUNTIF(B2B!#REF!,$C$4)&lt;0),"---",INDEX(B2B!#REF!,MATCH('Module Pin Table'!A90,B2B!#REF!,0),4)),"---")</f>
        <v>J2</v>
      </c>
      <c r="D90" s="73" t="str">
        <f ca="1">IFERROR(IF((COUNTIF(B2B!#REF!,$C$4)&lt;0),"---",INDEX(B2B!#REF!,MATCH('Module Pin Table'!A90,B2B!#REF!,0),5)),"---")</f>
        <v>38</v>
      </c>
      <c r="E90" s="73" t="str">
        <f ca="1">IFERROR(VLOOKUP(C90&amp;"-"&amp;D90,IF($C$4="TE0725LP_REV01",RAW_m_TE0725LP_REV01!$AD:$AJ,IF($C$4="TE0725_REV01",RAW_m_TE0725_REV01!$AD:$AJ,IF($C$4="TE0725_REV02",RAW_m_TE0725_REV02!$AD:$AJ,IF($C$4="TE0725_REV03",RAW_m_TE0725_REV03!$AD:$AJ)))),7,0),"---")</f>
        <v>B34_L17_P</v>
      </c>
      <c r="F90" s="73">
        <f ca="1">IFERROR(VLOOKUP(E90,IF($C$4="TE0725LP_REV01",RAW_m_TE0725LP_REV01!$AJ:$AK,IF($C$4="TE0725_REV01",RAW_m_TE0725_REV01!$AJ:$AK,IF($C$4="TE0725_REV02",RAW_m_TE0725_REV02!$AJ:$AK,IF($C$4="TE0725_REV03",RAW_m_TE0725_REV03!$AJ:$AK)))),2,0),"---")</f>
        <v>2</v>
      </c>
      <c r="G90" s="73" t="str">
        <f ca="1">IFERROR(VLOOKUP(E90,IF($C$4="TE0725LP_REV01",RAW_m_TE0725LP_REV01!$AJ:$AL,IF($C$4="TE0725_REV01",RAW_m_TE0725_REV01!$AJ:$AL,IF($C$4="TE0725_REV02",RAW_m_TE0725_REV02!$AJ:$AL,IF($C$4="TE0725_REV03",RAW_m_TE0725_REV03!$AJ:$AL)))),3,0),"---")</f>
        <v>R1</v>
      </c>
      <c r="H90" s="61">
        <f ca="1">IFERROR(VLOOKUP(B90&amp;"-"&amp;C90,IF($C$4="TE0725LP_REV01",RAW_m_TE0725LP_REV01!$AD:$AG,IF($C$4="TE0725_REV01",RAW_m_TE0725_REV01!$AD:$AG,IF($C$4="TE0725_REV02",RAW_m_TE0725_REV02!$AD:$AG,IF($C$4="TE0725_REV03",RAW_m_TE0725_REV03!$AD:$AG)))),4,0),"---")</f>
        <v>27.184699999999999</v>
      </c>
      <c r="I90" s="76" t="s">
        <v>1144</v>
      </c>
    </row>
    <row r="91" spans="1:9" x14ac:dyDescent="0.35">
      <c r="A91" s="72">
        <v>89</v>
      </c>
      <c r="B91" s="73" t="str">
        <f ca="1">IFERROR(IF((COUNTIF(B2B!#REF!,$C$4)&lt;0),"---",INDEX(B2B!#REF!,MATCH('Module Pin Table'!A91,B2B!#REF!,0),6)),"---")</f>
        <v>IO</v>
      </c>
      <c r="C91" s="73" t="str">
        <f ca="1">IFERROR(IF((COUNTIF(B2B!#REF!,$C$4)&lt;0),"---",INDEX(B2B!#REF!,MATCH('Module Pin Table'!A91,B2B!#REF!,0),4)),"---")</f>
        <v>J2</v>
      </c>
      <c r="D91" s="73" t="str">
        <f ca="1">IFERROR(IF((COUNTIF(B2B!#REF!,$C$4)&lt;0),"---",INDEX(B2B!#REF!,MATCH('Module Pin Table'!A91,B2B!#REF!,0),5)),"---")</f>
        <v>39</v>
      </c>
      <c r="E91" s="73" t="str">
        <f ca="1">IFERROR(VLOOKUP(C91&amp;"-"&amp;D91,IF($C$4="TE0725LP_REV01",RAW_m_TE0725LP_REV01!$AD:$AJ,IF($C$4="TE0725_REV01",RAW_m_TE0725_REV01!$AD:$AJ,IF($C$4="TE0725_REV02",RAW_m_TE0725_REV02!$AD:$AJ,IF($C$4="TE0725_REV03",RAW_m_TE0725_REV03!$AD:$AJ)))),7,0),"---")</f>
        <v>B34_L15_N</v>
      </c>
      <c r="F91" s="73">
        <f ca="1">IFERROR(VLOOKUP(E91,IF($C$4="TE0725LP_REV01",RAW_m_TE0725LP_REV01!$AJ:$AK,IF($C$4="TE0725_REV01",RAW_m_TE0725_REV01!$AJ:$AK,IF($C$4="TE0725_REV02",RAW_m_TE0725_REV02!$AJ:$AK,IF($C$4="TE0725_REV03",RAW_m_TE0725_REV03!$AJ:$AK)))),2,0),"---")</f>
        <v>2</v>
      </c>
      <c r="G91" s="73" t="str">
        <f ca="1">IFERROR(VLOOKUP(E91,IF($C$4="TE0725LP_REV01",RAW_m_TE0725LP_REV01!$AJ:$AL,IF($C$4="TE0725_REV01",RAW_m_TE0725_REV01!$AJ:$AL,IF($C$4="TE0725_REV02",RAW_m_TE0725_REV02!$AJ:$AL,IF($C$4="TE0725_REV03",RAW_m_TE0725_REV03!$AJ:$AL)))),3,0),"---")</f>
        <v>R2</v>
      </c>
      <c r="H91" s="61">
        <f ca="1">IFERROR(VLOOKUP(B91&amp;"-"&amp;C91,IF($C$4="TE0725LP_REV01",RAW_m_TE0725LP_REV01!$AD:$AG,IF($C$4="TE0725_REV01",RAW_m_TE0725_REV01!$AD:$AG,IF($C$4="TE0725_REV02",RAW_m_TE0725_REV02!$AD:$AG,IF($C$4="TE0725_REV03",RAW_m_TE0725_REV03!$AD:$AG)))),4,0),"---")</f>
        <v>31.6098</v>
      </c>
      <c r="I91" s="76" t="s">
        <v>1150</v>
      </c>
    </row>
    <row r="92" spans="1:9" x14ac:dyDescent="0.35">
      <c r="A92" s="72">
        <v>90</v>
      </c>
      <c r="B92" s="73" t="str">
        <f ca="1">IFERROR(IF((COUNTIF(B2B!#REF!,$C$4)&lt;0),"---",INDEX(B2B!#REF!,MATCH('Module Pin Table'!A92,B2B!#REF!,0),6)),"---")</f>
        <v>IO</v>
      </c>
      <c r="C92" s="73" t="str">
        <f ca="1">IFERROR(IF((COUNTIF(B2B!#REF!,$C$4)&lt;0),"---",INDEX(B2B!#REF!,MATCH('Module Pin Table'!A92,B2B!#REF!,0),4)),"---")</f>
        <v>J2</v>
      </c>
      <c r="D92" s="73" t="str">
        <f ca="1">IFERROR(IF((COUNTIF(B2B!#REF!,$C$4)&lt;0),"---",INDEX(B2B!#REF!,MATCH('Module Pin Table'!A92,B2B!#REF!,0),5)),"---")</f>
        <v>40</v>
      </c>
      <c r="E92" s="73" t="str">
        <f ca="1">IFERROR(VLOOKUP(C92&amp;"-"&amp;D92,IF($C$4="TE0725LP_REV01",RAW_m_TE0725LP_REV01!$AD:$AJ,IF($C$4="TE0725_REV01",RAW_m_TE0725_REV01!$AD:$AJ,IF($C$4="TE0725_REV02",RAW_m_TE0725_REV02!$AD:$AJ,IF($C$4="TE0725_REV03",RAW_m_TE0725_REV03!$AD:$AJ)))),7,0),"---")</f>
        <v>B34_L15_P</v>
      </c>
      <c r="F92" s="73">
        <f ca="1">IFERROR(VLOOKUP(E92,IF($C$4="TE0725LP_REV01",RAW_m_TE0725LP_REV01!$AJ:$AK,IF($C$4="TE0725_REV01",RAW_m_TE0725_REV01!$AJ:$AK,IF($C$4="TE0725_REV02",RAW_m_TE0725_REV02!$AJ:$AK,IF($C$4="TE0725_REV03",RAW_m_TE0725_REV03!$AJ:$AK)))),2,0),"---")</f>
        <v>2</v>
      </c>
      <c r="G92" s="73" t="str">
        <f ca="1">IFERROR(VLOOKUP(E92,IF($C$4="TE0725LP_REV01",RAW_m_TE0725LP_REV01!$AJ:$AL,IF($C$4="TE0725_REV01",RAW_m_TE0725_REV01!$AJ:$AL,IF($C$4="TE0725_REV02",RAW_m_TE0725_REV02!$AJ:$AL,IF($C$4="TE0725_REV03",RAW_m_TE0725_REV03!$AJ:$AL)))),3,0),"---")</f>
        <v>P2</v>
      </c>
      <c r="H92" s="61">
        <f ca="1">IFERROR(VLOOKUP(B92&amp;"-"&amp;C92,IF($C$4="TE0725LP_REV01",RAW_m_TE0725LP_REV01!$AD:$AG,IF($C$4="TE0725_REV01",RAW_m_TE0725_REV01!$AD:$AG,IF($C$4="TE0725_REV02",RAW_m_TE0725_REV02!$AD:$AG,IF($C$4="TE0725_REV03",RAW_m_TE0725_REV03!$AD:$AG)))),4,0),"---")</f>
        <v>30.508400000000002</v>
      </c>
      <c r="I92" s="76" t="s">
        <v>1143</v>
      </c>
    </row>
    <row r="93" spans="1:9" x14ac:dyDescent="0.35">
      <c r="A93" s="72">
        <v>91</v>
      </c>
      <c r="B93" s="73" t="str">
        <f ca="1">IFERROR(IF((COUNTIF(B2B!#REF!,$C$4)&lt;0),"---",INDEX(B2B!#REF!,MATCH('Module Pin Table'!A93,B2B!#REF!,0),6)),"---")</f>
        <v>IO</v>
      </c>
      <c r="C93" s="73" t="str">
        <f ca="1">IFERROR(IF((COUNTIF(B2B!#REF!,$C$4)&lt;0),"---",INDEX(B2B!#REF!,MATCH('Module Pin Table'!A93,B2B!#REF!,0),4)),"---")</f>
        <v>J2</v>
      </c>
      <c r="D93" s="73" t="str">
        <f ca="1">IFERROR(IF((COUNTIF(B2B!#REF!,$C$4)&lt;0),"---",INDEX(B2B!#REF!,MATCH('Module Pin Table'!A93,B2B!#REF!,0),5)),"---")</f>
        <v>41</v>
      </c>
      <c r="E93" s="73" t="str">
        <f ca="1">IFERROR(VLOOKUP(C93&amp;"-"&amp;D93,IF($C$4="TE0725LP_REV01",RAW_m_TE0725LP_REV01!$AD:$AJ,IF($C$4="TE0725_REV01",RAW_m_TE0725_REV01!$AD:$AJ,IF($C$4="TE0725_REV02",RAW_m_TE0725_REV02!$AD:$AJ,IF($C$4="TE0725_REV03",RAW_m_TE0725_REV03!$AD:$AJ)))),7,0),"---")</f>
        <v>B34_L3_N</v>
      </c>
      <c r="F93" s="73">
        <f ca="1">IFERROR(VLOOKUP(E93,IF($C$4="TE0725LP_REV01",RAW_m_TE0725LP_REV01!$AJ:$AK,IF($C$4="TE0725_REV01",RAW_m_TE0725_REV01!$AJ:$AK,IF($C$4="TE0725_REV02",RAW_m_TE0725_REV02!$AJ:$AK,IF($C$4="TE0725_REV03",RAW_m_TE0725_REV03!$AJ:$AK)))),2,0),"---")</f>
        <v>2</v>
      </c>
      <c r="G93" s="73" t="str">
        <f ca="1">IFERROR(VLOOKUP(E93,IF($C$4="TE0725LP_REV01",RAW_m_TE0725LP_REV01!$AJ:$AL,IF($C$4="TE0725_REV01",RAW_m_TE0725_REV01!$AJ:$AL,IF($C$4="TE0725_REV02",RAW_m_TE0725_REV02!$AJ:$AL,IF($C$4="TE0725_REV03",RAW_m_TE0725_REV03!$AJ:$AL)))),3,0),"---")</f>
        <v>N1</v>
      </c>
      <c r="H93" s="61">
        <f ca="1">IFERROR(VLOOKUP(B93&amp;"-"&amp;C93,IF($C$4="TE0725LP_REV01",RAW_m_TE0725LP_REV01!$AD:$AG,IF($C$4="TE0725_REV01",RAW_m_TE0725_REV01!$AD:$AG,IF($C$4="TE0725_REV02",RAW_m_TE0725_REV02!$AD:$AG,IF($C$4="TE0725_REV03",RAW_m_TE0725_REV03!$AD:$AG)))),4,0),"---")</f>
        <v>34.115600000000001</v>
      </c>
      <c r="I93" s="76" t="s">
        <v>1149</v>
      </c>
    </row>
    <row r="94" spans="1:9" x14ac:dyDescent="0.35">
      <c r="A94" s="72">
        <v>92</v>
      </c>
      <c r="B94" s="73" t="str">
        <f ca="1">IFERROR(IF((COUNTIF(B2B!#REF!,$C$4)&lt;0),"---",INDEX(B2B!#REF!,MATCH('Module Pin Table'!A94,B2B!#REF!,0),6)),"---")</f>
        <v>IO</v>
      </c>
      <c r="C94" s="73" t="str">
        <f ca="1">IFERROR(IF((COUNTIF(B2B!#REF!,$C$4)&lt;0),"---",INDEX(B2B!#REF!,MATCH('Module Pin Table'!A94,B2B!#REF!,0),4)),"---")</f>
        <v>J2</v>
      </c>
      <c r="D94" s="73" t="str">
        <f ca="1">IFERROR(IF((COUNTIF(B2B!#REF!,$C$4)&lt;0),"---",INDEX(B2B!#REF!,MATCH('Module Pin Table'!A94,B2B!#REF!,0),5)),"---")</f>
        <v>42</v>
      </c>
      <c r="E94" s="73" t="str">
        <f ca="1">IFERROR(VLOOKUP(C94&amp;"-"&amp;D94,IF($C$4="TE0725LP_REV01",RAW_m_TE0725LP_REV01!$AD:$AJ,IF($C$4="TE0725_REV01",RAW_m_TE0725_REV01!$AD:$AJ,IF($C$4="TE0725_REV02",RAW_m_TE0725_REV02!$AD:$AJ,IF($C$4="TE0725_REV03",RAW_m_TE0725_REV03!$AD:$AJ)))),7,0),"---")</f>
        <v>B34_L3_P</v>
      </c>
      <c r="F94" s="73">
        <f ca="1">IFERROR(VLOOKUP(E94,IF($C$4="TE0725LP_REV01",RAW_m_TE0725LP_REV01!$AJ:$AK,IF($C$4="TE0725_REV01",RAW_m_TE0725_REV01!$AJ:$AK,IF($C$4="TE0725_REV02",RAW_m_TE0725_REV02!$AJ:$AK,IF($C$4="TE0725_REV03",RAW_m_TE0725_REV03!$AJ:$AK)))),2,0),"---")</f>
        <v>2</v>
      </c>
      <c r="G94" s="73" t="str">
        <f ca="1">IFERROR(VLOOKUP(E94,IF($C$4="TE0725LP_REV01",RAW_m_TE0725LP_REV01!$AJ:$AL,IF($C$4="TE0725_REV01",RAW_m_TE0725_REV01!$AJ:$AL,IF($C$4="TE0725_REV02",RAW_m_TE0725_REV02!$AJ:$AL,IF($C$4="TE0725_REV03",RAW_m_TE0725_REV03!$AJ:$AL)))),3,0),"---")</f>
        <v>N2</v>
      </c>
      <c r="H94" s="61">
        <f ca="1">IFERROR(VLOOKUP(B94&amp;"-"&amp;C94,IF($C$4="TE0725LP_REV01",RAW_m_TE0725LP_REV01!$AD:$AG,IF($C$4="TE0725_REV01",RAW_m_TE0725_REV01!$AD:$AG,IF($C$4="TE0725_REV02",RAW_m_TE0725_REV02!$AD:$AG,IF($C$4="TE0725_REV03",RAW_m_TE0725_REV03!$AD:$AG)))),4,0),"---")</f>
        <v>33.4589</v>
      </c>
      <c r="I94" s="76" t="s">
        <v>1142</v>
      </c>
    </row>
    <row r="95" spans="1:9" x14ac:dyDescent="0.35">
      <c r="A95" s="72">
        <v>93</v>
      </c>
      <c r="B95" s="73" t="str">
        <f ca="1">IFERROR(IF((COUNTIF(B2B!#REF!,$C$4)&lt;0),"---",INDEX(B2B!#REF!,MATCH('Module Pin Table'!A95,B2B!#REF!,0),6)),"---")</f>
        <v>IO</v>
      </c>
      <c r="C95" s="73" t="str">
        <f ca="1">IFERROR(IF((COUNTIF(B2B!#REF!,$C$4)&lt;0),"---",INDEX(B2B!#REF!,MATCH('Module Pin Table'!A95,B2B!#REF!,0),4)),"---")</f>
        <v>J2</v>
      </c>
      <c r="D95" s="73" t="str">
        <f ca="1">IFERROR(IF((COUNTIF(B2B!#REF!,$C$4)&lt;0),"---",INDEX(B2B!#REF!,MATCH('Module Pin Table'!A95,B2B!#REF!,0),5)),"---")</f>
        <v>43</v>
      </c>
      <c r="E95" s="73" t="str">
        <f ca="1">IFERROR(VLOOKUP(C95&amp;"-"&amp;D95,IF($C$4="TE0725LP_REV01",RAW_m_TE0725LP_REV01!$AD:$AJ,IF($C$4="TE0725_REV01",RAW_m_TE0725_REV01!$AD:$AJ,IF($C$4="TE0725_REV02",RAW_m_TE0725_REV02!$AD:$AJ,IF($C$4="TE0725_REV03",RAW_m_TE0725_REV03!$AD:$AJ)))),7,0),"---")</f>
        <v>B34_L1_N</v>
      </c>
      <c r="F95" s="73">
        <f ca="1">IFERROR(VLOOKUP(E95,IF($C$4="TE0725LP_REV01",RAW_m_TE0725LP_REV01!$AJ:$AK,IF($C$4="TE0725_REV01",RAW_m_TE0725_REV01!$AJ:$AK,IF($C$4="TE0725_REV02",RAW_m_TE0725_REV02!$AJ:$AK,IF($C$4="TE0725_REV03",RAW_m_TE0725_REV03!$AJ:$AK)))),2,0),"---")</f>
        <v>2</v>
      </c>
      <c r="G95" s="73" t="str">
        <f ca="1">IFERROR(VLOOKUP(E95,IF($C$4="TE0725LP_REV01",RAW_m_TE0725LP_REV01!$AJ:$AL,IF($C$4="TE0725_REV01",RAW_m_TE0725_REV01!$AJ:$AL,IF($C$4="TE0725_REV02",RAW_m_TE0725_REV02!$AJ:$AL,IF($C$4="TE0725_REV03",RAW_m_TE0725_REV03!$AJ:$AL)))),3,0),"---")</f>
        <v>M1</v>
      </c>
      <c r="H95" s="61">
        <f ca="1">IFERROR(VLOOKUP(B95&amp;"-"&amp;C95,IF($C$4="TE0725LP_REV01",RAW_m_TE0725LP_REV01!$AD:$AG,IF($C$4="TE0725_REV01",RAW_m_TE0725_REV01!$AD:$AG,IF($C$4="TE0725_REV02",RAW_m_TE0725_REV02!$AD:$AG,IF($C$4="TE0725_REV03",RAW_m_TE0725_REV03!$AD:$AG)))),4,0),"---")</f>
        <v>36.734699999999997</v>
      </c>
      <c r="I95" s="76" t="s">
        <v>1148</v>
      </c>
    </row>
    <row r="96" spans="1:9" x14ac:dyDescent="0.35">
      <c r="A96" s="72">
        <v>94</v>
      </c>
      <c r="B96" s="73" t="str">
        <f ca="1">IFERROR(IF((COUNTIF(B2B!#REF!,$C$4)&lt;0),"---",INDEX(B2B!#REF!,MATCH('Module Pin Table'!A96,B2B!#REF!,0),6)),"---")</f>
        <v>IO</v>
      </c>
      <c r="C96" s="73" t="str">
        <f ca="1">IFERROR(IF((COUNTIF(B2B!#REF!,$C$4)&lt;0),"---",INDEX(B2B!#REF!,MATCH('Module Pin Table'!A96,B2B!#REF!,0),4)),"---")</f>
        <v>J2</v>
      </c>
      <c r="D96" s="73" t="str">
        <f ca="1">IFERROR(IF((COUNTIF(B2B!#REF!,$C$4)&lt;0),"---",INDEX(B2B!#REF!,MATCH('Module Pin Table'!A96,B2B!#REF!,0),5)),"---")</f>
        <v>44</v>
      </c>
      <c r="E96" s="73" t="str">
        <f ca="1">IFERROR(VLOOKUP(C96&amp;"-"&amp;D96,IF($C$4="TE0725LP_REV01",RAW_m_TE0725LP_REV01!$AD:$AJ,IF($C$4="TE0725_REV01",RAW_m_TE0725_REV01!$AD:$AJ,IF($C$4="TE0725_REV02",RAW_m_TE0725_REV02!$AD:$AJ,IF($C$4="TE0725_REV03",RAW_m_TE0725_REV03!$AD:$AJ)))),7,0),"---")</f>
        <v>B34_L1_P</v>
      </c>
      <c r="F96" s="73">
        <f ca="1">IFERROR(VLOOKUP(E96,IF($C$4="TE0725LP_REV01",RAW_m_TE0725LP_REV01!$AJ:$AK,IF($C$4="TE0725_REV01",RAW_m_TE0725_REV01!$AJ:$AK,IF($C$4="TE0725_REV02",RAW_m_TE0725_REV02!$AJ:$AK,IF($C$4="TE0725_REV03",RAW_m_TE0725_REV03!$AJ:$AK)))),2,0),"---")</f>
        <v>2</v>
      </c>
      <c r="G96" s="73" t="str">
        <f ca="1">IFERROR(VLOOKUP(E96,IF($C$4="TE0725LP_REV01",RAW_m_TE0725LP_REV01!$AJ:$AL,IF($C$4="TE0725_REV01",RAW_m_TE0725_REV01!$AJ:$AL,IF($C$4="TE0725_REV02",RAW_m_TE0725_REV02!$AJ:$AL,IF($C$4="TE0725_REV03",RAW_m_TE0725_REV03!$AJ:$AL)))),3,0),"---")</f>
        <v>L1</v>
      </c>
      <c r="H96" s="61">
        <f ca="1">IFERROR(VLOOKUP(B96&amp;"-"&amp;C96,IF($C$4="TE0725LP_REV01",RAW_m_TE0725LP_REV01!$AD:$AG,IF($C$4="TE0725_REV01",RAW_m_TE0725_REV01!$AD:$AG,IF($C$4="TE0725_REV02",RAW_m_TE0725_REV02!$AD:$AG,IF($C$4="TE0725_REV03",RAW_m_TE0725_REV03!$AD:$AG)))),4,0),"---")</f>
        <v>35.485700000000001</v>
      </c>
      <c r="I96" s="76" t="s">
        <v>1141</v>
      </c>
    </row>
    <row r="97" spans="1:9" x14ac:dyDescent="0.35">
      <c r="A97" s="72">
        <v>95</v>
      </c>
      <c r="B97" s="73" t="str">
        <f ca="1">IFERROR(IF((COUNTIF(B2B!#REF!,$C$4)&lt;0),"---",INDEX(B2B!#REF!,MATCH('Module Pin Table'!A97,B2B!#REF!,0),6)),"---")</f>
        <v>VCC</v>
      </c>
      <c r="C97" s="73" t="str">
        <f ca="1">IFERROR(IF((COUNTIF(B2B!#REF!,$C$4)&lt;0),"---",INDEX(B2B!#REF!,MATCH('Module Pin Table'!A97,B2B!#REF!,0),4)),"---")</f>
        <v>J2</v>
      </c>
      <c r="D97" s="73" t="str">
        <f ca="1">IFERROR(IF((COUNTIF(B2B!#REF!,$C$4)&lt;0),"---",INDEX(B2B!#REF!,MATCH('Module Pin Table'!A97,B2B!#REF!,0),5)),"---")</f>
        <v>45</v>
      </c>
      <c r="E97" s="73" t="str">
        <f ca="1">IFERROR(VLOOKUP(C97&amp;"-"&amp;D97,IF($C$4="TE0725LP_REV01",RAW_m_TE0725LP_REV01!$AD:$AJ,IF($C$4="TE0725_REV01",RAW_m_TE0725_REV01!$AD:$AJ,IF($C$4="TE0725_REV02",RAW_m_TE0725_REV02!$AD:$AJ,IF($C$4="TE0725_REV03",RAW_m_TE0725_REV03!$AD:$AJ)))),7,0),"---")</f>
        <v>VCCIO34</v>
      </c>
      <c r="F97" s="73">
        <f ca="1">IFERROR(VLOOKUP(E97,IF($C$4="TE0725LP_REV01",RAW_m_TE0725LP_REV01!$AJ:$AK,IF($C$4="TE0725_REV01",RAW_m_TE0725_REV01!$AJ:$AK,IF($C$4="TE0725_REV02",RAW_m_TE0725_REV02!$AJ:$AK,IF($C$4="TE0725_REV03",RAW_m_TE0725_REV03!$AJ:$AK)))),2,0),"---")</f>
        <v>16</v>
      </c>
      <c r="G97" s="73" t="str">
        <f ca="1">IFERROR(VLOOKUP(E97,IF($C$4="TE0725LP_REV01",RAW_m_TE0725LP_REV01!$AJ:$AL,IF($C$4="TE0725_REV01",RAW_m_TE0725_REV01!$AJ:$AL,IF($C$4="TE0725_REV02",RAW_m_TE0725_REV02!$AJ:$AL,IF($C$4="TE0725_REV03",RAW_m_TE0725_REV03!$AJ:$AL)))),3,0),"---")</f>
        <v>---</v>
      </c>
      <c r="H97" s="61" t="str">
        <f ca="1">IFERROR(VLOOKUP(B97&amp;"-"&amp;C97,IF($C$4="TE0725LP_REV01",RAW_m_TE0725LP_REV01!$AD:$AG,IF($C$4="TE0725_REV01",RAW_m_TE0725_REV01!$AD:$AG,IF($C$4="TE0725_REV02",RAW_m_TE0725_REV02!$AD:$AG,IF($C$4="TE0725_REV03",RAW_m_TE0725_REV03!$AD:$AG)))),4,0),"---")</f>
        <v>---</v>
      </c>
      <c r="I97" s="61" t="s">
        <v>1077</v>
      </c>
    </row>
    <row r="98" spans="1:9" x14ac:dyDescent="0.35">
      <c r="A98" s="72">
        <v>96</v>
      </c>
      <c r="B98" s="73" t="str">
        <f ca="1">IFERROR(IF((COUNTIF(B2B!#REF!,$C$4)&lt;0),"---",INDEX(B2B!#REF!,MATCH('Module Pin Table'!A98,B2B!#REF!,0),6)),"---")</f>
        <v>VCC</v>
      </c>
      <c r="C98" s="73" t="str">
        <f ca="1">IFERROR(IF((COUNTIF(B2B!#REF!,$C$4)&lt;0),"---",INDEX(B2B!#REF!,MATCH('Module Pin Table'!A98,B2B!#REF!,0),4)),"---")</f>
        <v>J2</v>
      </c>
      <c r="D98" s="73" t="str">
        <f ca="1">IFERROR(IF((COUNTIF(B2B!#REF!,$C$4)&lt;0),"---",INDEX(B2B!#REF!,MATCH('Module Pin Table'!A98,B2B!#REF!,0),5)),"---")</f>
        <v>46</v>
      </c>
      <c r="E98" s="73" t="str">
        <f ca="1">IFERROR(VLOOKUP(C98&amp;"-"&amp;D98,IF($C$4="TE0725LP_REV01",RAW_m_TE0725LP_REV01!$AD:$AJ,IF($C$4="TE0725_REV01",RAW_m_TE0725_REV01!$AD:$AJ,IF($C$4="TE0725_REV02",RAW_m_TE0725_REV02!$AD:$AJ,IF($C$4="TE0725_REV03",RAW_m_TE0725_REV03!$AD:$AJ)))),7,0),"---")</f>
        <v>3.3V</v>
      </c>
      <c r="F98" s="73">
        <f ca="1">IFERROR(VLOOKUP(E98,IF($C$4="TE0725LP_REV01",RAW_m_TE0725LP_REV01!$AJ:$AK,IF($C$4="TE0725_REV01",RAW_m_TE0725_REV01!$AJ:$AK,IF($C$4="TE0725_REV02",RAW_m_TE0725_REV02!$AJ:$AK,IF($C$4="TE0725_REV03",RAW_m_TE0725_REV03!$AJ:$AK)))),2,0),"---")</f>
        <v>57</v>
      </c>
      <c r="G98" s="73" t="str">
        <f ca="1">IFERROR(VLOOKUP(E98,IF($C$4="TE0725LP_REV01",RAW_m_TE0725LP_REV01!$AJ:$AL,IF($C$4="TE0725_REV01",RAW_m_TE0725_REV01!$AJ:$AL,IF($C$4="TE0725_REV02",RAW_m_TE0725_REV02!$AJ:$AL,IF($C$4="TE0725_REV03",RAW_m_TE0725_REV03!$AJ:$AL)))),3,0),"---")</f>
        <v>---</v>
      </c>
      <c r="H98" s="61" t="str">
        <f ca="1">IFERROR(VLOOKUP(B98&amp;"-"&amp;C98,IF($C$4="TE0725LP_REV01",RAW_m_TE0725LP_REV01!$AD:$AG,IF($C$4="TE0725_REV01",RAW_m_TE0725_REV01!$AD:$AG,IF($C$4="TE0725_REV02",RAW_m_TE0725_REV02!$AD:$AG,IF($C$4="TE0725_REV03",RAW_m_TE0725_REV03!$AD:$AG)))),4,0),"---")</f>
        <v>---</v>
      </c>
      <c r="I98" s="61" t="s">
        <v>1077</v>
      </c>
    </row>
    <row r="99" spans="1:9" x14ac:dyDescent="0.35">
      <c r="A99" s="72">
        <v>97</v>
      </c>
      <c r="B99" s="73" t="str">
        <f ca="1">IFERROR(IF((COUNTIF(B2B!#REF!,$C$4)&lt;0),"---",INDEX(B2B!#REF!,MATCH('Module Pin Table'!A99,B2B!#REF!,0),6)),"---")</f>
        <v>IO</v>
      </c>
      <c r="C99" s="73" t="str">
        <f ca="1">IFERROR(IF((COUNTIF(B2B!#REF!,$C$4)&lt;0),"---",INDEX(B2B!#REF!,MATCH('Module Pin Table'!A99,B2B!#REF!,0),4)),"---")</f>
        <v>J2</v>
      </c>
      <c r="D99" s="73" t="str">
        <f ca="1">IFERROR(IF((COUNTIF(B2B!#REF!,$C$4)&lt;0),"---",INDEX(B2B!#REF!,MATCH('Module Pin Table'!A99,B2B!#REF!,0),5)),"---")</f>
        <v>47</v>
      </c>
      <c r="E99" s="73" t="str">
        <f ca="1">IFERROR(VLOOKUP(C99&amp;"-"&amp;D99,IF($C$4="TE0725LP_REV01",RAW_m_TE0725LP_REV01!$AD:$AJ,IF($C$4="TE0725_REV01",RAW_m_TE0725_REV01!$AD:$AJ,IF($C$4="TE0725_REV02",RAW_m_TE0725_REV02!$AD:$AJ,IF($C$4="TE0725_REV03",RAW_m_TE0725_REV03!$AD:$AJ)))),7,0),"---")</f>
        <v>B34_L4_P</v>
      </c>
      <c r="F99" s="73">
        <f ca="1">IFERROR(VLOOKUP(E99,IF($C$4="TE0725LP_REV01",RAW_m_TE0725LP_REV01!$AJ:$AK,IF($C$4="TE0725_REV01",RAW_m_TE0725_REV01!$AJ:$AK,IF($C$4="TE0725_REV02",RAW_m_TE0725_REV02!$AJ:$AK,IF($C$4="TE0725_REV03",RAW_m_TE0725_REV03!$AJ:$AK)))),2,0),"---")</f>
        <v>2</v>
      </c>
      <c r="G99" s="73" t="str">
        <f ca="1">IFERROR(VLOOKUP(E99,IF($C$4="TE0725LP_REV01",RAW_m_TE0725LP_REV01!$AJ:$AL,IF($C$4="TE0725_REV01",RAW_m_TE0725_REV01!$AJ:$AL,IF($C$4="TE0725_REV02",RAW_m_TE0725_REV02!$AJ:$AL,IF($C$4="TE0725_REV03",RAW_m_TE0725_REV03!$AJ:$AL)))),3,0),"---")</f>
        <v>M3</v>
      </c>
      <c r="H99" s="61">
        <f ca="1">IFERROR(VLOOKUP(B99&amp;"-"&amp;C99,IF($C$4="TE0725LP_REV01",RAW_m_TE0725LP_REV01!$AD:$AG,IF($C$4="TE0725_REV01",RAW_m_TE0725_REV01!$AD:$AG,IF($C$4="TE0725_REV02",RAW_m_TE0725_REV02!$AD:$AG,IF($C$4="TE0725_REV03",RAW_m_TE0725_REV03!$AD:$AG)))),4,0),"---")</f>
        <v>45.828899999999997</v>
      </c>
      <c r="I99" s="76" t="s">
        <v>1100</v>
      </c>
    </row>
    <row r="100" spans="1:9" x14ac:dyDescent="0.35">
      <c r="A100" s="72">
        <v>98</v>
      </c>
      <c r="B100" s="73" t="str">
        <f ca="1">IFERROR(IF((COUNTIF(B2B!#REF!,$C$4)&lt;0),"---",INDEX(B2B!#REF!,MATCH('Module Pin Table'!A100,B2B!#REF!,0),6)),"---")</f>
        <v>IO</v>
      </c>
      <c r="C100" s="73" t="str">
        <f ca="1">IFERROR(IF((COUNTIF(B2B!#REF!,$C$4)&lt;0),"---",INDEX(B2B!#REF!,MATCH('Module Pin Table'!A100,B2B!#REF!,0),4)),"---")</f>
        <v>J2</v>
      </c>
      <c r="D100" s="73" t="str">
        <f ca="1">IFERROR(IF((COUNTIF(B2B!#REF!,$C$4)&lt;0),"---",INDEX(B2B!#REF!,MATCH('Module Pin Table'!A100,B2B!#REF!,0),5)),"---")</f>
        <v>48</v>
      </c>
      <c r="E100" s="73" t="str">
        <f ca="1">IFERROR(VLOOKUP(C100&amp;"-"&amp;D100,IF($C$4="TE0725LP_REV01",RAW_m_TE0725LP_REV01!$AD:$AJ,IF($C$4="TE0725_REV01",RAW_m_TE0725_REV01!$AD:$AJ,IF($C$4="TE0725_REV02",RAW_m_TE0725_REV02!$AD:$AJ,IF($C$4="TE0725_REV03",RAW_m_TE0725_REV03!$AD:$AJ)))),7,0),"---")</f>
        <v>B34_L4_N</v>
      </c>
      <c r="F100" s="73">
        <f ca="1">IFERROR(VLOOKUP(E100,IF($C$4="TE0725LP_REV01",RAW_m_TE0725LP_REV01!$AJ:$AK,IF($C$4="TE0725_REV01",RAW_m_TE0725_REV01!$AJ:$AK,IF($C$4="TE0725_REV02",RAW_m_TE0725_REV02!$AJ:$AK,IF($C$4="TE0725_REV03",RAW_m_TE0725_REV03!$AJ:$AK)))),2,0),"---")</f>
        <v>2</v>
      </c>
      <c r="G100" s="73" t="str">
        <f ca="1">IFERROR(VLOOKUP(E100,IF($C$4="TE0725LP_REV01",RAW_m_TE0725LP_REV01!$AJ:$AL,IF($C$4="TE0725_REV01",RAW_m_TE0725_REV01!$AJ:$AL,IF($C$4="TE0725_REV02",RAW_m_TE0725_REV02!$AJ:$AL,IF($C$4="TE0725_REV03",RAW_m_TE0725_REV03!$AJ:$AL)))),3,0),"---")</f>
        <v>M2</v>
      </c>
      <c r="H100" s="61">
        <f ca="1">IFERROR(VLOOKUP(B100&amp;"-"&amp;C100,IF($C$4="TE0725LP_REV01",RAW_m_TE0725LP_REV01!$AD:$AG,IF($C$4="TE0725_REV01",RAW_m_TE0725_REV01!$AD:$AG,IF($C$4="TE0725_REV02",RAW_m_TE0725_REV02!$AD:$AG,IF($C$4="TE0725_REV03",RAW_m_TE0725_REV03!$AD:$AG)))),4,0),"---")</f>
        <v>45.261000000000003</v>
      </c>
      <c r="I100" s="76" t="s">
        <v>1140</v>
      </c>
    </row>
    <row r="101" spans="1:9" x14ac:dyDescent="0.35">
      <c r="A101" s="72">
        <v>99</v>
      </c>
      <c r="B101" s="73" t="str">
        <f ca="1">IFERROR(IF((COUNTIF(B2B!#REF!,$C$4)&lt;0),"---",INDEX(B2B!#REF!,MATCH('Module Pin Table'!A101,B2B!#REF!,0),6)),"---")</f>
        <v>GND</v>
      </c>
      <c r="C101" s="73" t="str">
        <f ca="1">IFERROR(IF((COUNTIF(B2B!#REF!,$C$4)&lt;0),"---",INDEX(B2B!#REF!,MATCH('Module Pin Table'!A101,B2B!#REF!,0),4)),"---")</f>
        <v>J2</v>
      </c>
      <c r="D101" s="73" t="str">
        <f ca="1">IFERROR(IF((COUNTIF(B2B!#REF!,$C$4)&lt;0),"---",INDEX(B2B!#REF!,MATCH('Module Pin Table'!A101,B2B!#REF!,0),5)),"---")</f>
        <v>49</v>
      </c>
      <c r="E101" s="73" t="str">
        <f ca="1">IFERROR(VLOOKUP(C101&amp;"-"&amp;D101,IF($C$4="TE0725LP_REV01",RAW_m_TE0725LP_REV01!$AD:$AJ,IF($C$4="TE0725_REV01",RAW_m_TE0725_REV01!$AD:$AJ,IF($C$4="TE0725_REV02",RAW_m_TE0725_REV02!$AD:$AJ,IF($C$4="TE0725_REV03",RAW_m_TE0725_REV03!$AD:$AJ)))),7,0),"---")</f>
        <v>GND</v>
      </c>
      <c r="F101" s="73">
        <f ca="1">IFERROR(VLOOKUP(E101,IF($C$4="TE0725LP_REV01",RAW_m_TE0725LP_REV01!$AJ:$AK,IF($C$4="TE0725_REV01",RAW_m_TE0725_REV01!$AJ:$AK,IF($C$4="TE0725_REV02",RAW_m_TE0725_REV02!$AJ:$AK,IF($C$4="TE0725_REV03",RAW_m_TE0725_REV03!$AJ:$AK)))),2,0),"---")</f>
        <v>188</v>
      </c>
      <c r="G101" s="73" t="str">
        <f ca="1">IFERROR(VLOOKUP(E101,IF($C$4="TE0725LP_REV01",RAW_m_TE0725LP_REV01!$AJ:$AL,IF($C$4="TE0725_REV01",RAW_m_TE0725_REV01!$AJ:$AL,IF($C$4="TE0725_REV02",RAW_m_TE0725_REV02!$AJ:$AL,IF($C$4="TE0725_REV03",RAW_m_TE0725_REV03!$AJ:$AL)))),3,0),"---")</f>
        <v>---</v>
      </c>
      <c r="H101" s="61" t="str">
        <f ca="1">IFERROR(VLOOKUP(B101&amp;"-"&amp;C101,IF($C$4="TE0725LP_REV01",RAW_m_TE0725LP_REV01!$AD:$AG,IF($C$4="TE0725_REV01",RAW_m_TE0725_REV01!$AD:$AG,IF($C$4="TE0725_REV02",RAW_m_TE0725_REV02!$AD:$AG,IF($C$4="TE0725_REV03",RAW_m_TE0725_REV03!$AD:$AG)))),4,0),"---")</f>
        <v>---</v>
      </c>
      <c r="I101" s="73" t="str">
        <f ca="1">IFERROR(VLOOKUP(G101&amp;"-"&amp;H101,IF($C$4="TE0725LP_REV01",RAW_m_TE0725LP_REV01!$AD:$AJ,IF($C$4="TE0725_REV01",RAW_m_TE0725_REV01!$AD:$AJ,IF($C$4="TE0725_REV02",RAW_m_TE0725_REV02!$AD:$AJ,IF($C$4="TE0725_REV03",RAW_m_TE0725_REV03!$AD:$AJ)))),7,0),"---")</f>
        <v>GND</v>
      </c>
    </row>
    <row r="102" spans="1:9" x14ac:dyDescent="0.35">
      <c r="A102" s="72">
        <v>100</v>
      </c>
      <c r="B102" s="73" t="str">
        <f ca="1">IFERROR(IF((COUNTIF(B2B!#REF!,$C$4)&lt;0),"---",INDEX(B2B!#REF!,MATCH('Module Pin Table'!A102,B2B!#REF!,0),6)),"---")</f>
        <v>GND</v>
      </c>
      <c r="C102" s="73" t="str">
        <f ca="1">IFERROR(IF((COUNTIF(B2B!#REF!,$C$4)&lt;0),"---",INDEX(B2B!#REF!,MATCH('Module Pin Table'!A102,B2B!#REF!,0),4)),"---")</f>
        <v>J2</v>
      </c>
      <c r="D102" s="73" t="str">
        <f ca="1">IFERROR(IF((COUNTIF(B2B!#REF!,$C$4)&lt;0),"---",INDEX(B2B!#REF!,MATCH('Module Pin Table'!A102,B2B!#REF!,0),5)),"---")</f>
        <v>50</v>
      </c>
      <c r="E102" s="73" t="str">
        <f ca="1">IFERROR(VLOOKUP(C102&amp;"-"&amp;D102,IF($C$4="TE0725LP_REV01",RAW_m_TE0725LP_REV01!$AD:$AJ,IF($C$4="TE0725_REV01",RAW_m_TE0725_REV01!$AD:$AJ,IF($C$4="TE0725_REV02",RAW_m_TE0725_REV02!$AD:$AJ,IF($C$4="TE0725_REV03",RAW_m_TE0725_REV03!$AD:$AJ)))),7,0),"---")</f>
        <v>GND</v>
      </c>
      <c r="F102" s="73">
        <f ca="1">IFERROR(VLOOKUP(E102,IF($C$4="TE0725LP_REV01",RAW_m_TE0725LP_REV01!$AJ:$AK,IF($C$4="TE0725_REV01",RAW_m_TE0725_REV01!$AJ:$AK,IF($C$4="TE0725_REV02",RAW_m_TE0725_REV02!$AJ:$AK,IF($C$4="TE0725_REV03",RAW_m_TE0725_REV03!$AJ:$AK)))),2,0),"---")</f>
        <v>188</v>
      </c>
      <c r="G102" s="73" t="str">
        <f ca="1">IFERROR(VLOOKUP(E102,IF($C$4="TE0725LP_REV01",RAW_m_TE0725LP_REV01!$AJ:$AL,IF($C$4="TE0725_REV01",RAW_m_TE0725_REV01!$AJ:$AL,IF($C$4="TE0725_REV02",RAW_m_TE0725_REV02!$AJ:$AL,IF($C$4="TE0725_REV03",RAW_m_TE0725_REV03!$AJ:$AL)))),3,0),"---")</f>
        <v>---</v>
      </c>
      <c r="H102" s="61" t="str">
        <f ca="1">IFERROR(VLOOKUP(B102&amp;"-"&amp;C102,IF($C$4="TE0725LP_REV01",RAW_m_TE0725LP_REV01!$AD:$AG,IF($C$4="TE0725_REV01",RAW_m_TE0725_REV01!$AD:$AG,IF($C$4="TE0725_REV02",RAW_m_TE0725_REV02!$AD:$AG,IF($C$4="TE0725_REV03",RAW_m_TE0725_REV03!$AD:$AG)))),4,0),"---")</f>
        <v>---</v>
      </c>
      <c r="I102" s="73" t="str">
        <f ca="1">IFERROR(VLOOKUP(G102&amp;"-"&amp;H102,IF($C$4="TE0725LP_REV01",RAW_m_TE0725LP_REV01!$AD:$AJ,IF($C$4="TE0725_REV01",RAW_m_TE0725_REV01!$AD:$AJ,IF($C$4="TE0725_REV02",RAW_m_TE0725_REV02!$AD:$AJ,IF($C$4="TE0725_REV03",RAW_m_TE0725_REV03!$AD:$AJ)))),7,0),"---")</f>
        <v>GND</v>
      </c>
    </row>
    <row r="103" spans="1:9" x14ac:dyDescent="0.35">
      <c r="A103" s="72">
        <v>101</v>
      </c>
      <c r="B103" s="73" t="str">
        <f ca="1">IFERROR(IF((COUNTIF(B2B!#REF!,$C$4)&lt;0),"---",INDEX(B2B!#REF!,MATCH('Module Pin Table'!A103,B2B!#REF!,0),6)),"---")</f>
        <v>GND</v>
      </c>
      <c r="C103" s="73" t="str">
        <f ca="1">IFERROR(IF((COUNTIF(B2B!#REF!,$C$4)&lt;0),"---",INDEX(B2B!#REF!,MATCH('Module Pin Table'!A103,B2B!#REF!,0),4)),"---")</f>
        <v>JB1</v>
      </c>
      <c r="D103" s="73" t="str">
        <f ca="1">IFERROR(IF((COUNTIF(B2B!#REF!,$C$4)&lt;0),"---",INDEX(B2B!#REF!,MATCH('Module Pin Table'!A103,B2B!#REF!,0),5)),"---")</f>
        <v>1</v>
      </c>
      <c r="E103" s="73" t="str">
        <f ca="1">IFERROR(VLOOKUP(C103&amp;"-"&amp;D103,IF($C$4="TE0725LP_REV01",RAW_m_TE0725LP_REV01!$AD:$AJ,IF($C$4="TE0725_REV01",RAW_m_TE0725_REV01!$AD:$AJ,IF($C$4="TE0725_REV02",RAW_m_TE0725_REV02!$AD:$AJ,IF($C$4="TE0725_REV03",RAW_m_TE0725_REV03!$AD:$AJ)))),7,0),"---")</f>
        <v>GND</v>
      </c>
      <c r="F103" s="73">
        <f ca="1">IFERROR(VLOOKUP(E103,IF($C$4="TE0725LP_REV01",RAW_m_TE0725LP_REV01!$AJ:$AK,IF($C$4="TE0725_REV01",RAW_m_TE0725_REV01!$AJ:$AK,IF($C$4="TE0725_REV02",RAW_m_TE0725_REV02!$AJ:$AK,IF($C$4="TE0725_REV03",RAW_m_TE0725_REV03!$AJ:$AK)))),2,0),"---")</f>
        <v>188</v>
      </c>
      <c r="G103" s="73" t="str">
        <f ca="1">IFERROR(VLOOKUP(E103,IF($C$4="TE0725LP_REV01",RAW_m_TE0725LP_REV01!$AJ:$AL,IF($C$4="TE0725_REV01",RAW_m_TE0725_REV01!$AJ:$AL,IF($C$4="TE0725_REV02",RAW_m_TE0725_REV02!$AJ:$AL,IF($C$4="TE0725_REV03",RAW_m_TE0725_REV03!$AJ:$AL)))),3,0),"---")</f>
        <v>---</v>
      </c>
      <c r="H103" s="61" t="str">
        <f ca="1">IFERROR(VLOOKUP(B103&amp;"-"&amp;C103,IF($C$4="TE0725LP_REV01",RAW_m_TE0725LP_REV01!$AD:$AG,IF($C$4="TE0725_REV01",RAW_m_TE0725_REV01!$AD:$AG,IF($C$4="TE0725_REV02",RAW_m_TE0725_REV02!$AD:$AG,IF($C$4="TE0725_REV03",RAW_m_TE0725_REV03!$AD:$AG)))),4,0),"---")</f>
        <v>---</v>
      </c>
      <c r="I103" s="73" t="str">
        <f ca="1">IFERROR(VLOOKUP(G103&amp;"-"&amp;H103,IF($C$4="TE0725LP_REV01",RAW_m_TE0725LP_REV01!$AD:$AJ,IF($C$4="TE0725_REV01",RAW_m_TE0725_REV01!$AD:$AJ,IF($C$4="TE0725_REV02",RAW_m_TE0725_REV02!$AD:$AJ,IF($C$4="TE0725_REV03",RAW_m_TE0725_REV03!$AD:$AJ)))),7,0),"---")</f>
        <v>GND</v>
      </c>
    </row>
    <row r="104" spans="1:9" x14ac:dyDescent="0.35">
      <c r="A104" s="72">
        <v>102</v>
      </c>
      <c r="B104" s="73" t="str">
        <f ca="1">IFERROR(IF((COUNTIF(B2B!#REF!,$C$4)&lt;0),"---",INDEX(B2B!#REF!,MATCH('Module Pin Table'!A104,B2B!#REF!,0),6)),"---")</f>
        <v>GND</v>
      </c>
      <c r="C104" s="73" t="str">
        <f ca="1">IFERROR(IF((COUNTIF(B2B!#REF!,$C$4)&lt;0),"---",INDEX(B2B!#REF!,MATCH('Module Pin Table'!A104,B2B!#REF!,0),4)),"---")</f>
        <v>JB1</v>
      </c>
      <c r="D104" s="73" t="str">
        <f ca="1">IFERROR(IF((COUNTIF(B2B!#REF!,$C$4)&lt;0),"---",INDEX(B2B!#REF!,MATCH('Module Pin Table'!A104,B2B!#REF!,0),5)),"---")</f>
        <v>2</v>
      </c>
      <c r="E104" s="73" t="str">
        <f ca="1">IFERROR(VLOOKUP(C104&amp;"-"&amp;D104,IF($C$4="TE0725LP_REV01",RAW_m_TE0725LP_REV01!$AD:$AJ,IF($C$4="TE0725_REV01",RAW_m_TE0725_REV01!$AD:$AJ,IF($C$4="TE0725_REV02",RAW_m_TE0725_REV02!$AD:$AJ,IF($C$4="TE0725_REV03",RAW_m_TE0725_REV03!$AD:$AJ)))),7,0),"---")</f>
        <v>GND</v>
      </c>
      <c r="F104" s="73">
        <f ca="1">IFERROR(VLOOKUP(E104,IF($C$4="TE0725LP_REV01",RAW_m_TE0725LP_REV01!$AJ:$AK,IF($C$4="TE0725_REV01",RAW_m_TE0725_REV01!$AJ:$AK,IF($C$4="TE0725_REV02",RAW_m_TE0725_REV02!$AJ:$AK,IF($C$4="TE0725_REV03",RAW_m_TE0725_REV03!$AJ:$AK)))),2,0),"---")</f>
        <v>188</v>
      </c>
      <c r="G104" s="73" t="str">
        <f ca="1">IFERROR(VLOOKUP(E104,IF($C$4="TE0725LP_REV01",RAW_m_TE0725LP_REV01!$AJ:$AL,IF($C$4="TE0725_REV01",RAW_m_TE0725_REV01!$AJ:$AL,IF($C$4="TE0725_REV02",RAW_m_TE0725_REV02!$AJ:$AL,IF($C$4="TE0725_REV03",RAW_m_TE0725_REV03!$AJ:$AL)))),3,0),"---")</f>
        <v>---</v>
      </c>
      <c r="H104" s="61" t="str">
        <f ca="1">IFERROR(VLOOKUP(B104&amp;"-"&amp;C104,IF($C$4="TE0725LP_REV01",RAW_m_TE0725LP_REV01!$AD:$AG,IF($C$4="TE0725_REV01",RAW_m_TE0725_REV01!$AD:$AG,IF($C$4="TE0725_REV02",RAW_m_TE0725_REV02!$AD:$AG,IF($C$4="TE0725_REV03",RAW_m_TE0725_REV03!$AD:$AG)))),4,0),"---")</f>
        <v>---</v>
      </c>
      <c r="I104" s="73" t="str">
        <f ca="1">IFERROR(VLOOKUP(G104&amp;"-"&amp;H104,IF($C$4="TE0725LP_REV01",RAW_m_TE0725LP_REV01!$AD:$AJ,IF($C$4="TE0725_REV01",RAW_m_TE0725_REV01!$AD:$AJ,IF($C$4="TE0725_REV02",RAW_m_TE0725_REV02!$AD:$AJ,IF($C$4="TE0725_REV03",RAW_m_TE0725_REV03!$AD:$AJ)))),7,0),"---")</f>
        <v>GND</v>
      </c>
    </row>
    <row r="105" spans="1:9" x14ac:dyDescent="0.35">
      <c r="A105" s="72">
        <v>103</v>
      </c>
      <c r="B105" s="73" t="str">
        <f ca="1">IFERROR(IF((COUNTIF(B2B!#REF!,$C$4)&lt;0),"---",INDEX(B2B!#REF!,MATCH('Module Pin Table'!A105,B2B!#REF!,0),6)),"---")</f>
        <v>JTAG/UART</v>
      </c>
      <c r="C105" s="73" t="str">
        <f ca="1">IFERROR(IF((COUNTIF(B2B!#REF!,$C$4)&lt;0),"---",INDEX(B2B!#REF!,MATCH('Module Pin Table'!A105,B2B!#REF!,0),4)),"---")</f>
        <v>JB1</v>
      </c>
      <c r="D105" s="73" t="str">
        <f ca="1">IFERROR(IF((COUNTIF(B2B!#REF!,$C$4)&lt;0),"---",INDEX(B2B!#REF!,MATCH('Module Pin Table'!A105,B2B!#REF!,0),5)),"---")</f>
        <v>3</v>
      </c>
      <c r="E105" s="73" t="str">
        <f ca="1">IFERROR(VLOOKUP(C105&amp;"-"&amp;D105,IF($C$4="TE0725LP_REV01",RAW_m_TE0725LP_REV01!$AD:$AJ,IF($C$4="TE0725_REV01",RAW_m_TE0725_REV01!$AD:$AJ,IF($C$4="TE0725_REV02",RAW_m_TE0725_REV02!$AD:$AJ,IF($C$4="TE0725_REV03",RAW_m_TE0725_REV03!$AD:$AJ)))),7,0),"---")</f>
        <v>UART_RXD</v>
      </c>
      <c r="F105" s="73">
        <f ca="1">IFERROR(VLOOKUP(E105,IF($C$4="TE0725LP_REV01",RAW_m_TE0725LP_REV01!$AJ:$AK,IF($C$4="TE0725_REV01",RAW_m_TE0725_REV01!$AJ:$AK,IF($C$4="TE0725_REV02",RAW_m_TE0725_REV02!$AJ:$AK,IF($C$4="TE0725_REV03",RAW_m_TE0725_REV03!$AJ:$AK)))),2,0),"---")</f>
        <v>2</v>
      </c>
      <c r="G105" s="73" t="str">
        <f ca="1">IFERROR(VLOOKUP(E105,IF($C$4="TE0725LP_REV01",RAW_m_TE0725LP_REV01!$AJ:$AL,IF($C$4="TE0725_REV01",RAW_m_TE0725_REV01!$AJ:$AL,IF($C$4="TE0725_REV02",RAW_m_TE0725_REV02!$AJ:$AL,IF($C$4="TE0725_REV03",RAW_m_TE0725_REV03!$AJ:$AL)))),3,0),"---")</f>
        <v>M18</v>
      </c>
      <c r="H105" s="61">
        <f ca="1">IFERROR(VLOOKUP(B105&amp;"-"&amp;C105,IF($C$4="TE0725LP_REV01",RAW_m_TE0725LP_REV01!$AD:$AG,IF($C$4="TE0725_REV01",RAW_m_TE0725_REV01!$AD:$AG,IF($C$4="TE0725_REV02",RAW_m_TE0725_REV02!$AD:$AG,IF($C$4="TE0725_REV03",RAW_m_TE0725_REV03!$AD:$AG)))),4,0),"---")</f>
        <v>17.9437</v>
      </c>
      <c r="I105" s="61" t="str">
        <f ca="1">IFERROR(VLOOKUP(C105&amp;"-"&amp;D105,IF($C$4="TE0725LP_REV01",RAW_m_TE0725LP_REV01!$AD:$AG,IF($C$4="TE0725_REV01",RAW_m_TE0725_REV01!$AD:$AG,IF($C$4="TE0725_REV02",RAW_m_TE0725_REV02!$AD:$AG,IF($C$4="TE0725_REV03",RAW_m_TE0725_REV03!$AD:$AG)))),4,0),"---")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6" spans="1:9" x14ac:dyDescent="0.35">
      <c r="A106" s="72">
        <v>104</v>
      </c>
      <c r="B106" s="73" t="str">
        <f ca="1">IFERROR(IF((COUNTIF(B2B!#REF!,$C$4)&lt;0),"---",INDEX(B2B!#REF!,MATCH('Module Pin Table'!A106,B2B!#REF!,0),6)),"---")</f>
        <v>JTAG/UART</v>
      </c>
      <c r="C106" s="73" t="str">
        <f ca="1">IFERROR(IF((COUNTIF(B2B!#REF!,$C$4)&lt;0),"---",INDEX(B2B!#REF!,MATCH('Module Pin Table'!A106,B2B!#REF!,0),4)),"---")</f>
        <v>JB1</v>
      </c>
      <c r="D106" s="73" t="str">
        <f ca="1">IFERROR(IF((COUNTIF(B2B!#REF!,$C$4)&lt;0),"---",INDEX(B2B!#REF!,MATCH('Module Pin Table'!A106,B2B!#REF!,0),5)),"---")</f>
        <v>4</v>
      </c>
      <c r="E106" s="73" t="str">
        <f ca="1">IFERROR(VLOOKUP(C106&amp;"-"&amp;D106,IF($C$4="TE0725LP_REV01",RAW_m_TE0725LP_REV01!$AD:$AJ,IF($C$4="TE0725_REV01",RAW_m_TE0725_REV01!$AD:$AJ,IF($C$4="TE0725_REV02",RAW_m_TE0725_REV02!$AD:$AJ,IF($C$4="TE0725_REV03",RAW_m_TE0725_REV03!$AD:$AJ)))),7,0),"---")</f>
        <v>F_TCK</v>
      </c>
      <c r="F106" s="73">
        <f ca="1">IFERROR(VLOOKUP(E106,IF($C$4="TE0725LP_REV01",RAW_m_TE0725LP_REV01!$AJ:$AK,IF($C$4="TE0725_REV01",RAW_m_TE0725_REV01!$AJ:$AK,IF($C$4="TE0725_REV02",RAW_m_TE0725_REV02!$AJ:$AK,IF($C$4="TE0725_REV03",RAW_m_TE0725_REV03!$AJ:$AK)))),2,0),"---")</f>
        <v>2</v>
      </c>
      <c r="G106" s="73" t="str">
        <f ca="1">IFERROR(VLOOKUP(E106,IF($C$4="TE0725LP_REV01",RAW_m_TE0725LP_REV01!$AJ:$AL,IF($C$4="TE0725_REV01",RAW_m_TE0725_REV01!$AJ:$AL,IF($C$4="TE0725_REV02",RAW_m_TE0725_REV02!$AJ:$AL,IF($C$4="TE0725_REV03",RAW_m_TE0725_REV03!$AJ:$AL)))),3,0),"---")</f>
        <v>E10</v>
      </c>
      <c r="H106" s="61">
        <f ca="1">IFERROR(VLOOKUP(B106&amp;"-"&amp;C106,IF($C$4="TE0725LP_REV01",RAW_m_TE0725LP_REV01!$AD:$AG,IF($C$4="TE0725_REV01",RAW_m_TE0725_REV01!$AD:$AG,IF($C$4="TE0725_REV02",RAW_m_TE0725_REV02!$AD:$AG,IF($C$4="TE0725_REV03",RAW_m_TE0725_REV03!$AD:$AG)))),4,0),"---")</f>
        <v>29.091799999999999</v>
      </c>
      <c r="I106" s="61" t="str">
        <f ca="1">IFERROR(VLOOKUP(C106&amp;"-"&amp;D106,IF($C$4="TE0725LP_REV01",RAW_m_TE0725LP_REV01!$AD:$AG,IF($C$4="TE0725_REV01",RAW_m_TE0725_REV01!$AD:$AG,IF($C$4="TE0725_REV02",RAW_m_TE0725_REV02!$AD:$AG,IF($C$4="TE0725_REV03",RAW_m_TE0725_REV03!$AD:$AG)))),4,0),"---")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7" spans="1:9" x14ac:dyDescent="0.35">
      <c r="A107" s="72">
        <v>105</v>
      </c>
      <c r="B107" s="73" t="str">
        <f ca="1">IFERROR(IF((COUNTIF(B2B!#REF!,$C$4)&lt;0),"---",INDEX(B2B!#REF!,MATCH('Module Pin Table'!A107,B2B!#REF!,0),6)),"---")</f>
        <v>VCC</v>
      </c>
      <c r="C107" s="73" t="str">
        <f ca="1">IFERROR(IF((COUNTIF(B2B!#REF!,$C$4)&lt;0),"---",INDEX(B2B!#REF!,MATCH('Module Pin Table'!A107,B2B!#REF!,0),4)),"---")</f>
        <v>JB1</v>
      </c>
      <c r="D107" s="73" t="str">
        <f ca="1">IFERROR(IF((COUNTIF(B2B!#REF!,$C$4)&lt;0),"---",INDEX(B2B!#REF!,MATCH('Module Pin Table'!A107,B2B!#REF!,0),5)),"---")</f>
        <v>5</v>
      </c>
      <c r="E107" s="73" t="str">
        <f ca="1">IFERROR(VLOOKUP(C107&amp;"-"&amp;D107,IF($C$4="TE0725LP_REV01",RAW_m_TE0725LP_REV01!$AD:$AJ,IF($C$4="TE0725_REV01",RAW_m_TE0725_REV01!$AD:$AJ,IF($C$4="TE0725_REV02",RAW_m_TE0725_REV02!$AD:$AJ,IF($C$4="TE0725_REV03",RAW_m_TE0725_REV03!$AD:$AJ)))),7,0),"---")</f>
        <v>3.3V</v>
      </c>
      <c r="F107" s="73">
        <f ca="1">IFERROR(VLOOKUP(E107,IF($C$4="TE0725LP_REV01",RAW_m_TE0725LP_REV01!$AJ:$AK,IF($C$4="TE0725_REV01",RAW_m_TE0725_REV01!$AJ:$AK,IF($C$4="TE0725_REV02",RAW_m_TE0725_REV02!$AJ:$AK,IF($C$4="TE0725_REV03",RAW_m_TE0725_REV03!$AJ:$AK)))),2,0),"---")</f>
        <v>57</v>
      </c>
      <c r="G107" s="73" t="str">
        <f ca="1">IFERROR(VLOOKUP(E107,IF($C$4="TE0725LP_REV01",RAW_m_TE0725LP_REV01!$AJ:$AL,IF($C$4="TE0725_REV01",RAW_m_TE0725_REV01!$AJ:$AL,IF($C$4="TE0725_REV02",RAW_m_TE0725_REV02!$AJ:$AL,IF($C$4="TE0725_REV03",RAW_m_TE0725_REV03!$AJ:$AL)))),3,0),"---")</f>
        <v>---</v>
      </c>
      <c r="H107" s="61" t="str">
        <f ca="1">IFERROR(VLOOKUP(B107&amp;"-"&amp;C107,IF($C$4="TE0725LP_REV01",RAW_m_TE0725LP_REV01!$AD:$AG,IF($C$4="TE0725_REV01",RAW_m_TE0725_REV01!$AD:$AG,IF($C$4="TE0725_REV02",RAW_m_TE0725_REV02!$AD:$AG,IF($C$4="TE0725_REV03",RAW_m_TE0725_REV03!$AD:$AG)))),4,0),"---")</f>
        <v>---</v>
      </c>
      <c r="I107" s="61" t="str">
        <f ca="1">IFERROR(VLOOKUP(C107&amp;"-"&amp;D107,IF($C$4="TE0725LP_REV01",RAW_m_TE0725LP_REV01!$AD:$AG,IF($C$4="TE0725_REV01",RAW_m_TE0725_REV01!$AD:$AG,IF($C$4="TE0725_REV02",RAW_m_TE0725_REV02!$AD:$AG,IF($C$4="TE0725_REV03",RAW_m_TE0725_REV03!$AD:$AG)))),4,0),"---")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8" spans="1:9" x14ac:dyDescent="0.35">
      <c r="A108" s="72">
        <v>106</v>
      </c>
      <c r="B108" s="73" t="str">
        <f ca="1">IFERROR(IF((COUNTIF(B2B!#REF!,$C$4)&lt;0),"---",INDEX(B2B!#REF!,MATCH('Module Pin Table'!A108,B2B!#REF!,0),6)),"---")</f>
        <v>VCC</v>
      </c>
      <c r="C108" s="73" t="str">
        <f ca="1">IFERROR(IF((COUNTIF(B2B!#REF!,$C$4)&lt;0),"---",INDEX(B2B!#REF!,MATCH('Module Pin Table'!A108,B2B!#REF!,0),4)),"---")</f>
        <v>JB1</v>
      </c>
      <c r="D108" s="73" t="str">
        <f ca="1">IFERROR(IF((COUNTIF(B2B!#REF!,$C$4)&lt;0),"---",INDEX(B2B!#REF!,MATCH('Module Pin Table'!A108,B2B!#REF!,0),5)),"---")</f>
        <v>6</v>
      </c>
      <c r="E108" s="73" t="str">
        <f ca="1">IFERROR(VLOOKUP(C108&amp;"-"&amp;D108,IF($C$4="TE0725LP_REV01",RAW_m_TE0725LP_REV01!$AD:$AJ,IF($C$4="TE0725_REV01",RAW_m_TE0725_REV01!$AD:$AJ,IF($C$4="TE0725_REV02",RAW_m_TE0725_REV02!$AD:$AJ,IF($C$4="TE0725_REV03",RAW_m_TE0725_REV03!$AD:$AJ)))),7,0),"---")</f>
        <v>3.3V</v>
      </c>
      <c r="F108" s="73">
        <f ca="1">IFERROR(VLOOKUP(E108,IF($C$4="TE0725LP_REV01",RAW_m_TE0725LP_REV01!$AJ:$AK,IF($C$4="TE0725_REV01",RAW_m_TE0725_REV01!$AJ:$AK,IF($C$4="TE0725_REV02",RAW_m_TE0725_REV02!$AJ:$AK,IF($C$4="TE0725_REV03",RAW_m_TE0725_REV03!$AJ:$AK)))),2,0),"---")</f>
        <v>57</v>
      </c>
      <c r="G108" s="73" t="str">
        <f ca="1">IFERROR(VLOOKUP(E108,IF($C$4="TE0725LP_REV01",RAW_m_TE0725LP_REV01!$AJ:$AL,IF($C$4="TE0725_REV01",RAW_m_TE0725_REV01!$AJ:$AL,IF($C$4="TE0725_REV02",RAW_m_TE0725_REV02!$AJ:$AL,IF($C$4="TE0725_REV03",RAW_m_TE0725_REV03!$AJ:$AL)))),3,0),"---")</f>
        <v>---</v>
      </c>
      <c r="H108" s="61" t="str">
        <f ca="1">IFERROR(VLOOKUP(B108&amp;"-"&amp;C108,IF($C$4="TE0725LP_REV01",RAW_m_TE0725LP_REV01!$AD:$AG,IF($C$4="TE0725_REV01",RAW_m_TE0725_REV01!$AD:$AG,IF($C$4="TE0725_REV02",RAW_m_TE0725_REV02!$AD:$AG,IF($C$4="TE0725_REV03",RAW_m_TE0725_REV03!$AD:$AG)))),4,0),"---")</f>
        <v>---</v>
      </c>
      <c r="I108" s="61" t="str">
        <f ca="1">IFERROR(VLOOKUP(C108&amp;"-"&amp;D108,IF($C$4="TE0725LP_REV01",RAW_m_TE0725LP_REV01!$AD:$AG,IF($C$4="TE0725_REV01",RAW_m_TE0725_REV01!$AD:$AG,IF($C$4="TE0725_REV02",RAW_m_TE0725_REV02!$AD:$AG,IF($C$4="TE0725_REV03",RAW_m_TE0725_REV03!$AD:$AG)))),4,0),"---")</f>
        <v>---</v>
      </c>
    </row>
    <row r="109" spans="1:9" x14ac:dyDescent="0.35">
      <c r="A109" s="72">
        <v>107</v>
      </c>
      <c r="B109" s="73" t="str">
        <f ca="1">IFERROR(IF((COUNTIF(B2B!#REF!,$C$4)&lt;0),"---",INDEX(B2B!#REF!,MATCH('Module Pin Table'!A109,B2B!#REF!,0),6)),"---")</f>
        <v>JTAG/UART</v>
      </c>
      <c r="C109" s="73" t="str">
        <f ca="1">IFERROR(IF((COUNTIF(B2B!#REF!,$C$4)&lt;0),"---",INDEX(B2B!#REF!,MATCH('Module Pin Table'!A109,B2B!#REF!,0),4)),"---")</f>
        <v>JB1</v>
      </c>
      <c r="D109" s="73" t="str">
        <f ca="1">IFERROR(IF((COUNTIF(B2B!#REF!,$C$4)&lt;0),"---",INDEX(B2B!#REF!,MATCH('Module Pin Table'!A109,B2B!#REF!,0),5)),"---")</f>
        <v>7</v>
      </c>
      <c r="E109" s="73" t="str">
        <f ca="1">IFERROR(VLOOKUP(C109&amp;"-"&amp;D109,IF($C$4="TE0725LP_REV01",RAW_m_TE0725LP_REV01!$AD:$AJ,IF($C$4="TE0725_REV01",RAW_m_TE0725_REV01!$AD:$AJ,IF($C$4="TE0725_REV02",RAW_m_TE0725_REV02!$AD:$AJ,IF($C$4="TE0725_REV03",RAW_m_TE0725_REV03!$AD:$AJ)))),7,0),"---")</f>
        <v>UART_TXD</v>
      </c>
      <c r="F109" s="73">
        <f ca="1">IFERROR(VLOOKUP(E109,IF($C$4="TE0725LP_REV01",RAW_m_TE0725LP_REV01!$AJ:$AK,IF($C$4="TE0725_REV01",RAW_m_TE0725_REV01!$AJ:$AK,IF($C$4="TE0725_REV02",RAW_m_TE0725_REV02!$AJ:$AK,IF($C$4="TE0725_REV03",RAW_m_TE0725_REV03!$AJ:$AK)))),2,0),"---")</f>
        <v>2</v>
      </c>
      <c r="G109" s="73" t="str">
        <f ca="1">IFERROR(VLOOKUP(E109,IF($C$4="TE0725LP_REV01",RAW_m_TE0725LP_REV01!$AJ:$AL,IF($C$4="TE0725_REV01",RAW_m_TE0725_REV01!$AJ:$AL,IF($C$4="TE0725_REV02",RAW_m_TE0725_REV02!$AJ:$AL,IF($C$4="TE0725_REV03",RAW_m_TE0725_REV03!$AJ:$AL)))),3,0),"---")</f>
        <v>L18</v>
      </c>
      <c r="H109" s="61">
        <f ca="1">IFERROR(VLOOKUP(B109&amp;"-"&amp;C109,IF($C$4="TE0725LP_REV01",RAW_m_TE0725LP_REV01!$AD:$AG,IF($C$4="TE0725_REV01",RAW_m_TE0725_REV01!$AD:$AG,IF($C$4="TE0725_REV02",RAW_m_TE0725_REV02!$AD:$AG,IF($C$4="TE0725_REV03",RAW_m_TE0725_REV03!$AD:$AG)))),4,0),"---")</f>
        <v>18.465599999999998</v>
      </c>
      <c r="I109" s="61" t="str">
        <f ca="1">IFERROR(VLOOKUP(C109&amp;"-"&amp;D109,IF($C$4="TE0725LP_REV01",RAW_m_TE0725LP_REV01!$AD:$AG,IF($C$4="TE0725_REV01",RAW_m_TE0725_REV01!$AD:$AG,IF($C$4="TE0725_REV02",RAW_m_TE0725_REV02!$AD:$AG,IF($C$4="TE0725_REV03",RAW_m_TE0725_REV03!$AD:$AG)))),4,0),"---")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0" spans="1:9" x14ac:dyDescent="0.35">
      <c r="A110" s="72">
        <v>108</v>
      </c>
      <c r="B110" s="73" t="str">
        <f ca="1">IFERROR(IF((COUNTIF(B2B!#REF!,$C$4)&lt;0),"---",INDEX(B2B!#REF!,MATCH('Module Pin Table'!A110,B2B!#REF!,0),6)),"---")</f>
        <v>JTAG/UART</v>
      </c>
      <c r="C110" s="73" t="str">
        <f ca="1">IFERROR(IF((COUNTIF(B2B!#REF!,$C$4)&lt;0),"---",INDEX(B2B!#REF!,MATCH('Module Pin Table'!A110,B2B!#REF!,0),4)),"---")</f>
        <v>JB1</v>
      </c>
      <c r="D110" s="73" t="str">
        <f ca="1">IFERROR(IF((COUNTIF(B2B!#REF!,$C$4)&lt;0),"---",INDEX(B2B!#REF!,MATCH('Module Pin Table'!A110,B2B!#REF!,0),5)),"---")</f>
        <v>8</v>
      </c>
      <c r="E110" s="73" t="str">
        <f ca="1">IFERROR(VLOOKUP(C110&amp;"-"&amp;D110,IF($C$4="TE0725LP_REV01",RAW_m_TE0725LP_REV01!$AD:$AJ,IF($C$4="TE0725_REV01",RAW_m_TE0725_REV01!$AD:$AJ,IF($C$4="TE0725_REV02",RAW_m_TE0725_REV02!$AD:$AJ,IF($C$4="TE0725_REV03",RAW_m_TE0725_REV03!$AD:$AJ)))),7,0),"---")</f>
        <v>F_TDO</v>
      </c>
      <c r="F110" s="73">
        <f ca="1">IFERROR(VLOOKUP(E110,IF($C$4="TE0725LP_REV01",RAW_m_TE0725LP_REV01!$AJ:$AK,IF($C$4="TE0725_REV01",RAW_m_TE0725_REV01!$AJ:$AK,IF($C$4="TE0725_REV02",RAW_m_TE0725_REV02!$AJ:$AK,IF($C$4="TE0725_REV03",RAW_m_TE0725_REV03!$AJ:$AK)))),2,0),"---")</f>
        <v>2</v>
      </c>
      <c r="G110" s="73" t="str">
        <f ca="1">IFERROR(VLOOKUP(E110,IF($C$4="TE0725LP_REV01",RAW_m_TE0725LP_REV01!$AJ:$AL,IF($C$4="TE0725_REV01",RAW_m_TE0725_REV01!$AJ:$AL,IF($C$4="TE0725_REV02",RAW_m_TE0725_REV02!$AJ:$AL,IF($C$4="TE0725_REV03",RAW_m_TE0725_REV03!$AJ:$AL)))),3,0),"---")</f>
        <v>E13</v>
      </c>
      <c r="H110" s="61">
        <f ca="1">IFERROR(VLOOKUP(B110&amp;"-"&amp;C110,IF($C$4="TE0725LP_REV01",RAW_m_TE0725LP_REV01!$AD:$AG,IF($C$4="TE0725_REV01",RAW_m_TE0725_REV01!$AD:$AG,IF($C$4="TE0725_REV02",RAW_m_TE0725_REV02!$AD:$AG,IF($C$4="TE0725_REV03",RAW_m_TE0725_REV03!$AD:$AG)))),4,0),"---")</f>
        <v>23.825099999999999</v>
      </c>
      <c r="I110" s="61" t="str">
        <f ca="1">IFERROR(VLOOKUP(C110&amp;"-"&amp;D110,IF($C$4="TE0725LP_REV01",RAW_m_TE0725LP_REV01!$AD:$AG,IF($C$4="TE0725_REV01",RAW_m_TE0725_REV01!$AD:$AG,IF($C$4="TE0725_REV02",RAW_m_TE0725_REV02!$AD:$AG,IF($C$4="TE0725_REV03",RAW_m_TE0725_REV03!$AD:$AG)))),4,0),"---")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1" spans="1:9" x14ac:dyDescent="0.35">
      <c r="A111" s="72">
        <v>109</v>
      </c>
      <c r="B111" s="73" t="str">
        <f ca="1">IFERROR(IF((COUNTIF(B2B!#REF!,$C$4)&lt;0),"---",INDEX(B2B!#REF!,MATCH('Module Pin Table'!A111,B2B!#REF!,0),6)),"---")</f>
        <v>JTAG/UART</v>
      </c>
      <c r="C111" s="73" t="str">
        <f ca="1">IFERROR(IF((COUNTIF(B2B!#REF!,$C$4)&lt;0),"---",INDEX(B2B!#REF!,MATCH('Module Pin Table'!A111,B2B!#REF!,0),4)),"---")</f>
        <v>JB1</v>
      </c>
      <c r="D111" s="73" t="str">
        <f ca="1">IFERROR(IF((COUNTIF(B2B!#REF!,$C$4)&lt;0),"---",INDEX(B2B!#REF!,MATCH('Module Pin Table'!A111,B2B!#REF!,0),5)),"---")</f>
        <v>9</v>
      </c>
      <c r="E111" s="73" t="str">
        <f ca="1">IFERROR(VLOOKUP(C111&amp;"-"&amp;D111,IF($C$4="TE0725LP_REV01",RAW_m_TE0725LP_REV01!$AD:$AJ,IF($C$4="TE0725_REV01",RAW_m_TE0725_REV01!$AD:$AJ,IF($C$4="TE0725_REV02",RAW_m_TE0725_REV02!$AD:$AJ,IF($C$4="TE0725_REV03",RAW_m_TE0725_REV03!$AD:$AJ)))),7,0),"---")</f>
        <v>XMOD_E</v>
      </c>
      <c r="F111" s="73">
        <f ca="1">IFERROR(VLOOKUP(E111,IF($C$4="TE0725LP_REV01",RAW_m_TE0725LP_REV01!$AJ:$AK,IF($C$4="TE0725_REV01",RAW_m_TE0725_REV01!$AJ:$AK,IF($C$4="TE0725_REV02",RAW_m_TE0725_REV02!$AJ:$AK,IF($C$4="TE0725_REV03",RAW_m_TE0725_REV03!$AJ:$AK)))),2,0),"---")</f>
        <v>2</v>
      </c>
      <c r="G111" s="73" t="str">
        <f ca="1">IFERROR(VLOOKUP(E111,IF($C$4="TE0725LP_REV01",RAW_m_TE0725LP_REV01!$AJ:$AL,IF($C$4="TE0725_REV01",RAW_m_TE0725_REV01!$AJ:$AL,IF($C$4="TE0725_REV02",RAW_m_TE0725_REV02!$AJ:$AL,IF($C$4="TE0725_REV03",RAW_m_TE0725_REV03!$AJ:$AL)))),3,0),"---")</f>
        <v>M17</v>
      </c>
      <c r="H111" s="61">
        <f ca="1">IFERROR(VLOOKUP(B111&amp;"-"&amp;C111,IF($C$4="TE0725LP_REV01",RAW_m_TE0725LP_REV01!$AD:$AG,IF($C$4="TE0725_REV01",RAW_m_TE0725_REV01!$AD:$AG,IF($C$4="TE0725_REV02",RAW_m_TE0725_REV02!$AD:$AG,IF($C$4="TE0725_REV03",RAW_m_TE0725_REV03!$AD:$AG)))),4,0),"---")</f>
        <v>21.214200000000002</v>
      </c>
      <c r="I111" s="61" t="str">
        <f ca="1">IFERROR(VLOOKUP(C111&amp;"-"&amp;D111,IF($C$4="TE0725LP_REV01",RAW_m_TE0725LP_REV01!$AD:$AG,IF($C$4="TE0725_REV01",RAW_m_TE0725_REV01!$AD:$AG,IF($C$4="TE0725_REV02",RAW_m_TE0725_REV02!$AD:$AG,IF($C$4="TE0725_REV03",RAW_m_TE0725_REV03!$AD:$AG)))),4,0),"---")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2" spans="1:9" x14ac:dyDescent="0.35">
      <c r="A112" s="72">
        <v>110</v>
      </c>
      <c r="B112" s="73" t="str">
        <f ca="1">IFERROR(IF((COUNTIF(B2B!#REF!,$C$4)&lt;0),"---",INDEX(B2B!#REF!,MATCH('Module Pin Table'!A112,B2B!#REF!,0),6)),"---")</f>
        <v>JTAG/UART</v>
      </c>
      <c r="C112" s="73" t="str">
        <f ca="1">IFERROR(IF((COUNTIF(B2B!#REF!,$C$4)&lt;0),"---",INDEX(B2B!#REF!,MATCH('Module Pin Table'!A112,B2B!#REF!,0),4)),"---")</f>
        <v>JB1</v>
      </c>
      <c r="D112" s="73" t="str">
        <f ca="1">IFERROR(IF((COUNTIF(B2B!#REF!,$C$4)&lt;0),"---",INDEX(B2B!#REF!,MATCH('Module Pin Table'!A112,B2B!#REF!,0),5)),"---")</f>
        <v>10</v>
      </c>
      <c r="E112" s="73" t="str">
        <f ca="1">IFERROR(VLOOKUP(C112&amp;"-"&amp;D112,IF($C$4="TE0725LP_REV01",RAW_m_TE0725LP_REV01!$AD:$AJ,IF($C$4="TE0725_REV01",RAW_m_TE0725_REV01!$AD:$AJ,IF($C$4="TE0725_REV02",RAW_m_TE0725_REV02!$AD:$AJ,IF($C$4="TE0725_REV03",RAW_m_TE0725_REV03!$AD:$AJ)))),7,0),"---")</f>
        <v>F_TDI</v>
      </c>
      <c r="F112" s="73">
        <f ca="1">IFERROR(VLOOKUP(E112,IF($C$4="TE0725LP_REV01",RAW_m_TE0725LP_REV01!$AJ:$AK,IF($C$4="TE0725_REV01",RAW_m_TE0725_REV01!$AJ:$AK,IF($C$4="TE0725_REV02",RAW_m_TE0725_REV02!$AJ:$AK,IF($C$4="TE0725_REV03",RAW_m_TE0725_REV03!$AJ:$AK)))),2,0),"---")</f>
        <v>2</v>
      </c>
      <c r="G112" s="73" t="str">
        <f ca="1">IFERROR(VLOOKUP(E112,IF($C$4="TE0725LP_REV01",RAW_m_TE0725LP_REV01!$AJ:$AL,IF($C$4="TE0725_REV01",RAW_m_TE0725_REV01!$AJ:$AL,IF($C$4="TE0725_REV02",RAW_m_TE0725_REV02!$AJ:$AL,IF($C$4="TE0725_REV03",RAW_m_TE0725_REV03!$AJ:$AL)))),3,0),"---")</f>
        <v>E11</v>
      </c>
      <c r="H112" s="61">
        <f ca="1">IFERROR(VLOOKUP(B112&amp;"-"&amp;C112,IF($C$4="TE0725LP_REV01",RAW_m_TE0725LP_REV01!$AD:$AG,IF($C$4="TE0725_REV01",RAW_m_TE0725_REV01!$AD:$AG,IF($C$4="TE0725_REV02",RAW_m_TE0725_REV02!$AD:$AG,IF($C$4="TE0725_REV03",RAW_m_TE0725_REV03!$AD:$AG)))),4,0),"---")</f>
        <v>26.427</v>
      </c>
      <c r="I112" s="61" t="str">
        <f ca="1">IFERROR(VLOOKUP(C112&amp;"-"&amp;D112,IF($C$4="TE0725LP_REV01",RAW_m_TE0725LP_REV01!$AD:$AG,IF($C$4="TE0725_REV01",RAW_m_TE0725_REV01!$AD:$AG,IF($C$4="TE0725_REV02",RAW_m_TE0725_REV02!$AD:$AG,IF($C$4="TE0725_REV03",RAW_m_TE0725_REV03!$AD:$AG)))),4,0),"---")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3" spans="1:9" x14ac:dyDescent="0.35">
      <c r="A113" s="72">
        <v>111</v>
      </c>
      <c r="B113" s="73" t="str">
        <f ca="1">IFERROR(IF((COUNTIF(B2B!#REF!,$C$4)&lt;0),"---",INDEX(B2B!#REF!,MATCH('Module Pin Table'!A113,B2B!#REF!,0),6)),"---")</f>
        <v>JTAG/UART</v>
      </c>
      <c r="C113" s="73" t="str">
        <f ca="1">IFERROR(IF((COUNTIF(B2B!#REF!,$C$4)&lt;0),"---",INDEX(B2B!#REF!,MATCH('Module Pin Table'!A113,B2B!#REF!,0),4)),"---")</f>
        <v>JB1</v>
      </c>
      <c r="D113" s="73" t="str">
        <f ca="1">IFERROR(IF((COUNTIF(B2B!#REF!,$C$4)&lt;0),"---",INDEX(B2B!#REF!,MATCH('Module Pin Table'!A113,B2B!#REF!,0),5)),"---")</f>
        <v>11</v>
      </c>
      <c r="E113" s="73" t="str">
        <f ca="1">IFERROR(VLOOKUP(C113&amp;"-"&amp;D113,IF($C$4="TE0725LP_REV01",RAW_m_TE0725LP_REV01!$AD:$AJ,IF($C$4="TE0725_REV01",RAW_m_TE0725_REV01!$AD:$AJ,IF($C$4="TE0725_REV02",RAW_m_TE0725_REV02!$AD:$AJ,IF($C$4="TE0725_REV03",RAW_m_TE0725_REV03!$AD:$AJ)))),7,0),"---")</f>
        <v>nRST</v>
      </c>
      <c r="F113" s="73">
        <f ca="1">IFERROR(VLOOKUP(E113,IF($C$4="TE0725LP_REV01",RAW_m_TE0725LP_REV01!$AJ:$AK,IF($C$4="TE0725_REV01",RAW_m_TE0725_REV01!$AJ:$AK,IF($C$4="TE0725_REV02",RAW_m_TE0725_REV02!$AJ:$AK,IF($C$4="TE0725_REV03",RAW_m_TE0725_REV03!$AJ:$AK)))),2,0),"---")</f>
        <v>3</v>
      </c>
      <c r="G113" s="73" t="str">
        <f ca="1">IFERROR(VLOOKUP(E113,IF($C$4="TE0725LP_REV01",RAW_m_TE0725LP_REV01!$AJ:$AL,IF($C$4="TE0725_REV01",RAW_m_TE0725_REV01!$AJ:$AL,IF($C$4="TE0725_REV02",RAW_m_TE0725_REV02!$AJ:$AL,IF($C$4="TE0725_REV03",RAW_m_TE0725_REV03!$AJ:$AL)))),3,0),"---")</f>
        <v>--</v>
      </c>
      <c r="H113" s="61">
        <f ca="1">IFERROR(VLOOKUP(B113&amp;"-"&amp;C113,IF($C$4="TE0725LP_REV01",RAW_m_TE0725LP_REV01!$AD:$AG,IF($C$4="TE0725_REV01",RAW_m_TE0725_REV01!$AD:$AG,IF($C$4="TE0725_REV02",RAW_m_TE0725_REV02!$AD:$AG,IF($C$4="TE0725_REV03",RAW_m_TE0725_REV03!$AD:$AG)))),4,0),"---")</f>
        <v>9.2202000000000002</v>
      </c>
      <c r="I113" s="61" t="str">
        <f ca="1">IFERROR(VLOOKUP(C113&amp;"-"&amp;D113,IF($C$4="TE0725LP_REV01",RAW_m_TE0725LP_REV01!$AD:$AG,IF($C$4="TE0725_REV01",RAW_m_TE0725_REV01!$AD:$AG,IF($C$4="TE0725_REV02",RAW_m_TE0725_REV02!$AD:$AG,IF($C$4="TE0725_REV03",RAW_m_TE0725_REV03!$AD:$AG)))),4,0),"---")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4" spans="1:9" x14ac:dyDescent="0.35">
      <c r="A114" s="72">
        <v>112</v>
      </c>
      <c r="B114" s="73" t="str">
        <f ca="1">IFERROR(IF((COUNTIF(B2B!#REF!,$C$4)&lt;0),"---",INDEX(B2B!#REF!,MATCH('Module Pin Table'!A114,B2B!#REF!,0),6)),"---")</f>
        <v>JTAG/UART</v>
      </c>
      <c r="C114" s="73" t="str">
        <f ca="1">IFERROR(IF((COUNTIF(B2B!#REF!,$C$4)&lt;0),"---",INDEX(B2B!#REF!,MATCH('Module Pin Table'!A114,B2B!#REF!,0),4)),"---")</f>
        <v>JB1</v>
      </c>
      <c r="D114" s="73" t="str">
        <f ca="1">IFERROR(IF((COUNTIF(B2B!#REF!,$C$4)&lt;0),"---",INDEX(B2B!#REF!,MATCH('Module Pin Table'!A114,B2B!#REF!,0),5)),"---")</f>
        <v>12</v>
      </c>
      <c r="E114" s="73" t="str">
        <f ca="1">IFERROR(VLOOKUP(C114&amp;"-"&amp;D114,IF($C$4="TE0725LP_REV01",RAW_m_TE0725LP_REV01!$AD:$AJ,IF($C$4="TE0725_REV01",RAW_m_TE0725_REV01!$AD:$AJ,IF($C$4="TE0725_REV02",RAW_m_TE0725_REV02!$AD:$AJ,IF($C$4="TE0725_REV03",RAW_m_TE0725_REV03!$AD:$AJ)))),7,0),"---")</f>
        <v>F_TMS</v>
      </c>
      <c r="F114" s="73">
        <f ca="1">IFERROR(VLOOKUP(E114,IF($C$4="TE0725LP_REV01",RAW_m_TE0725LP_REV01!$AJ:$AK,IF($C$4="TE0725_REV01",RAW_m_TE0725_REV01!$AJ:$AK,IF($C$4="TE0725_REV02",RAW_m_TE0725_REV02!$AJ:$AK,IF($C$4="TE0725_REV03",RAW_m_TE0725_REV03!$AJ:$AK)))),2,0),"---")</f>
        <v>2</v>
      </c>
      <c r="G114" s="73" t="str">
        <f ca="1">IFERROR(VLOOKUP(E114,IF($C$4="TE0725LP_REV01",RAW_m_TE0725LP_REV01!$AJ:$AL,IF($C$4="TE0725_REV01",RAW_m_TE0725_REV01!$AJ:$AL,IF($C$4="TE0725_REV02",RAW_m_TE0725_REV02!$AJ:$AL,IF($C$4="TE0725_REV03",RAW_m_TE0725_REV03!$AJ:$AL)))),3,0),"---")</f>
        <v>E12</v>
      </c>
      <c r="H114" s="61">
        <f ca="1">IFERROR(VLOOKUP(B114&amp;"-"&amp;C114,IF($C$4="TE0725LP_REV01",RAW_m_TE0725LP_REV01!$AD:$AG,IF($C$4="TE0725_REV01",RAW_m_TE0725_REV01!$AD:$AG,IF($C$4="TE0725_REV02",RAW_m_TE0725_REV02!$AD:$AG,IF($C$4="TE0725_REV03",RAW_m_TE0725_REV03!$AD:$AG)))),4,0),"---")</f>
        <v>24.9618</v>
      </c>
      <c r="I114" s="61" t="str">
        <f ca="1">IFERROR(VLOOKUP(C114&amp;"-"&amp;D114,IF($C$4="TE0725LP_REV01",RAW_m_TE0725LP_REV01!$AD:$AG,IF($C$4="TE0725_REV01",RAW_m_TE0725_REV01!$AD:$AG,IF($C$4="TE0725_REV02",RAW_m_TE0725_REV02!$AD:$AG,IF($C$4="TE0725_REV03",RAW_m_TE0725_REV03!$AD:$AG)))),4,0),"---")</f>
        <v>---</v>
      </c>
    </row>
    <row r="115" spans="1:9" x14ac:dyDescent="0.35">
      <c r="A115" s="72">
        <v>113</v>
      </c>
      <c r="B115" s="73" t="str">
        <f ca="1">IFERROR(IF((COUNTIF(B2B!#REF!,$C$4)&lt;0),"---",INDEX(B2B!#REF!,MATCH('Module Pin Table'!A115,B2B!#REF!,0),6)),"---")</f>
        <v>GND</v>
      </c>
      <c r="C115" s="73" t="str">
        <f ca="1">IFERROR(IF((COUNTIF(B2B!#REF!,$C$4)&lt;0),"---",INDEX(B2B!#REF!,MATCH('Module Pin Table'!A115,B2B!#REF!,0),4)),"---")</f>
        <v>JB1</v>
      </c>
      <c r="D115" s="73" t="str">
        <f ca="1">IFERROR(IF((COUNTIF(B2B!#REF!,$C$4)&lt;0),"---",INDEX(B2B!#REF!,MATCH('Module Pin Table'!A115,B2B!#REF!,0),5)),"---")</f>
        <v>H1</v>
      </c>
      <c r="E115" s="73" t="str">
        <f ca="1">IFERROR(VLOOKUP(C115&amp;"-"&amp;D115,IF($C$4="TE0725LP_REV01",RAW_m_TE0725LP_REV01!$AD:$AJ,IF($C$4="TE0725_REV01",RAW_m_TE0725_REV01!$AD:$AJ,IF($C$4="TE0725_REV02",RAW_m_TE0725_REV02!$AD:$AJ,IF($C$4="TE0725_REV03",RAW_m_TE0725_REV03!$AD:$AJ)))),7,0),"---")</f>
        <v>GND</v>
      </c>
      <c r="F115" s="73">
        <f ca="1">IFERROR(VLOOKUP(E115,IF($C$4="TE0725LP_REV01",RAW_m_TE0725LP_REV01!$AJ:$AK,IF($C$4="TE0725_REV01",RAW_m_TE0725_REV01!$AJ:$AK,IF($C$4="TE0725_REV02",RAW_m_TE0725_REV02!$AJ:$AK,IF($C$4="TE0725_REV03",RAW_m_TE0725_REV03!$AJ:$AK)))),2,0),"---")</f>
        <v>188</v>
      </c>
      <c r="G115" s="73" t="str">
        <f ca="1">IFERROR(VLOOKUP(E115,IF($C$4="TE0725LP_REV01",RAW_m_TE0725LP_REV01!$AJ:$AL,IF($C$4="TE0725_REV01",RAW_m_TE0725_REV01!$AJ:$AL,IF($C$4="TE0725_REV02",RAW_m_TE0725_REV02!$AJ:$AL,IF($C$4="TE0725_REV03",RAW_m_TE0725_REV03!$AJ:$AL)))),3,0),"---")</f>
        <v>---</v>
      </c>
      <c r="H115" s="61" t="str">
        <f ca="1">IFERROR(VLOOKUP(B115&amp;"-"&amp;C115,IF($C$4="TE0725LP_REV01",RAW_m_TE0725LP_REV01!$AD:$AG,IF($C$4="TE0725_REV01",RAW_m_TE0725_REV01!$AD:$AG,IF($C$4="TE0725_REV02",RAW_m_TE0725_REV02!$AD:$AG,IF($C$4="TE0725_REV03",RAW_m_TE0725_REV03!$AD:$AG)))),4,0),"---")</f>
        <v>---</v>
      </c>
      <c r="I115" s="61" t="str">
        <f ca="1">IFERROR(VLOOKUP(C115&amp;"-"&amp;D115,IF($C$4="TE0725LP_REV01",RAW_m_TE0725LP_REV01!$AD:$AG,IF($C$4="TE0725_REV01",RAW_m_TE0725_REV01!$AD:$AG,IF($C$4="TE0725_REV02",RAW_m_TE0725_REV02!$AD:$AG,IF($C$4="TE0725_REV03",RAW_m_TE0725_REV03!$AD:$AG)))),4,0),"---")</f>
        <v>---</v>
      </c>
    </row>
  </sheetData>
  <mergeCells count="1">
    <mergeCell ref="B1:I1"/>
  </mergeCells>
  <conditionalFormatting sqref="B1 C3:C115">
    <cfRule type="cellIs" dxfId="71" priority="123" stopIfTrue="1" operator="equal">
      <formula>"J7"</formula>
    </cfRule>
    <cfRule type="cellIs" dxfId="70" priority="124" stopIfTrue="1" operator="equal">
      <formula>"J8"</formula>
    </cfRule>
    <cfRule type="cellIs" dxfId="69" priority="125" stopIfTrue="1" operator="equal">
      <formula>"J4"</formula>
    </cfRule>
    <cfRule type="cellIs" dxfId="68" priority="126" stopIfTrue="1" operator="equal">
      <formula>"J10"</formula>
    </cfRule>
    <cfRule type="cellIs" dxfId="67" priority="127" stopIfTrue="1" operator="equal">
      <formula>"J21"</formula>
    </cfRule>
  </conditionalFormatting>
  <conditionalFormatting sqref="B3:B115">
    <cfRule type="expression" dxfId="66" priority="114">
      <formula>$J3="---"</formula>
    </cfRule>
  </conditionalFormatting>
  <conditionalFormatting sqref="C1:C115">
    <cfRule type="cellIs" dxfId="65" priority="110" operator="equal">
      <formula>"P4"</formula>
    </cfRule>
    <cfRule type="cellIs" dxfId="64" priority="111" operator="equal">
      <formula>"P3"</formula>
    </cfRule>
    <cfRule type="cellIs" dxfId="63" priority="112" operator="equal">
      <formula>"P2"</formula>
    </cfRule>
    <cfRule type="cellIs" dxfId="62" priority="113" operator="equal">
      <formula>"P1"</formula>
    </cfRule>
  </conditionalFormatting>
  <conditionalFormatting sqref="C2:C115">
    <cfRule type="cellIs" dxfId="61" priority="115" stopIfTrue="1" operator="equal">
      <formula>"J1"</formula>
    </cfRule>
    <cfRule type="cellIs" dxfId="60" priority="116" stopIfTrue="1" operator="equal">
      <formula>"J2"</formula>
    </cfRule>
    <cfRule type="cellIs" dxfId="59" priority="117" stopIfTrue="1" operator="equal">
      <formula>"J6"</formula>
    </cfRule>
    <cfRule type="cellIs" dxfId="58" priority="118" stopIfTrue="1" operator="equal">
      <formula>"J4"</formula>
    </cfRule>
    <cfRule type="cellIs" dxfId="57" priority="119" stopIfTrue="1" operator="equal">
      <formula>"J3"</formula>
    </cfRule>
    <cfRule type="cellIs" dxfId="56" priority="120" stopIfTrue="1" operator="equal">
      <formula>"J9"</formula>
    </cfRule>
  </conditionalFormatting>
  <conditionalFormatting sqref="C3:C115 B1">
    <cfRule type="cellIs" dxfId="55" priority="122" stopIfTrue="1" operator="equal">
      <formula>"J6"</formula>
    </cfRule>
  </conditionalFormatting>
  <conditionalFormatting sqref="C3:D115">
    <cfRule type="expression" dxfId="54" priority="139">
      <formula>#REF!="---"</formula>
    </cfRule>
  </conditionalFormatting>
  <conditionalFormatting sqref="D3:D115">
    <cfRule type="expression" dxfId="53" priority="132">
      <formula>ISODD(D3)</formula>
    </cfRule>
    <cfRule type="expression" dxfId="52" priority="133">
      <formula>ISEVEN(D3)</formula>
    </cfRule>
  </conditionalFormatting>
  <conditionalFormatting sqref="G2">
    <cfRule type="containsText" dxfId="51" priority="121" stopIfTrue="1" operator="containsText" text="JB1*">
      <formula>NOT(ISERROR(SEARCH("JB1*",G2)))</formula>
    </cfRule>
  </conditionalFormatting>
  <conditionalFormatting sqref="G3:G115">
    <cfRule type="expression" dxfId="50" priority="188">
      <formula>#REF!="--"</formula>
    </cfRule>
    <cfRule type="expression" dxfId="49" priority="189">
      <formula>#REF!&lt;&gt;"---"</formula>
    </cfRule>
  </conditionalFormatting>
  <conditionalFormatting sqref="H3:H4 H5:I50 H51:H54 H55:I100 H101:H104 H105:I115">
    <cfRule type="containsText" dxfId="48" priority="1" stopIfTrue="1" operator="containsText" text="JB1*">
      <formula>NOT(ISERROR(SEARCH("JB1*",H3)))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EFD94F5B-163A-473F-9DE0-B34D52E8AE4A}">
            <xm:f>NOT(ISERROR(SEARCH("JB2*",H3)))</xm:f>
            <xm:f>"JB2*"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stopIfTrue="1" operator="containsText" id="{BF28F8E4-20BE-416B-97D8-8EEAD88188FA}">
            <xm:f>NOT(ISERROR(SEARCH("JB4*",H3)))</xm:f>
            <xm:f>"JB4*"</xm:f>
            <x14:dxf>
              <font>
                <color auto="1"/>
              </font>
              <fill>
                <patternFill>
                  <bgColor theme="6" tint="0.79998168889431442"/>
                </patternFill>
              </fill>
            </x14:dxf>
          </x14:cfRule>
          <x14:cfRule type="containsText" priority="5" stopIfTrue="1" operator="containsText" id="{A61C57F7-5CF9-46DE-A942-C8AAF9B29272}">
            <xm:f>NOT(ISERROR(SEARCH("JB3*",H3)))</xm:f>
            <xm:f>"JB3*"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H3:H4 H5:I50 H51:H54 H55:I100 H101:H104 H105:I115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7"/>
  <dimension ref="A1:V7"/>
  <sheetViews>
    <sheetView zoomScaleNormal="100" workbookViewId="0">
      <pane ySplit="5" topLeftCell="A262" activePane="bottomLeft" state="frozen"/>
      <selection activeCell="C6" sqref="C6:P7"/>
      <selection pane="bottomLeft" activeCell="A8" sqref="A8:XFD2611"/>
    </sheetView>
  </sheetViews>
  <sheetFormatPr defaultColWidth="9.1796875" defaultRowHeight="15" customHeight="1" outlineLevelCol="1" x14ac:dyDescent="0.35"/>
  <cols>
    <col min="1" max="1" width="54.26953125" style="28" customWidth="1"/>
    <col min="2" max="2" width="10.54296875" style="30" bestFit="1" customWidth="1"/>
    <col min="3" max="3" width="26.54296875" style="33" bestFit="1" customWidth="1"/>
    <col min="4" max="4" width="12" style="30" customWidth="1"/>
    <col min="5" max="5" width="9.1796875" style="30" customWidth="1"/>
    <col min="6" max="6" width="24.81640625" style="30" bestFit="1" customWidth="1" outlineLevel="1"/>
    <col min="7" max="7" width="21.1796875" style="30" bestFit="1" customWidth="1" outlineLevel="1"/>
    <col min="8" max="8" width="15" style="30" bestFit="1" customWidth="1" outlineLevel="1"/>
    <col min="9" max="9" width="19" style="30" customWidth="1" outlineLevel="1"/>
    <col min="10" max="10" width="11.26953125" style="30" bestFit="1" customWidth="1"/>
    <col min="11" max="11" width="24.26953125" style="30" bestFit="1" customWidth="1"/>
    <col min="12" max="14" width="10.7265625" style="22" customWidth="1"/>
    <col min="15" max="15" width="9.1796875" style="10"/>
  </cols>
  <sheetData>
    <row r="1" spans="2:22" ht="15" customHeight="1" x14ac:dyDescent="0.35">
      <c r="B1" s="28"/>
      <c r="C1" s="29"/>
      <c r="D1" s="28"/>
      <c r="E1" s="28"/>
      <c r="F1" s="28"/>
      <c r="G1" s="28"/>
      <c r="H1" s="28"/>
      <c r="I1" s="28"/>
      <c r="J1" s="28"/>
      <c r="K1" s="28"/>
      <c r="L1" s="44"/>
      <c r="M1" s="44"/>
      <c r="N1" s="44"/>
      <c r="P1" s="10"/>
      <c r="Q1" s="10"/>
      <c r="R1" s="10"/>
      <c r="S1" s="10"/>
      <c r="T1" s="10"/>
      <c r="U1" s="10"/>
      <c r="V1" s="10"/>
    </row>
    <row r="2" spans="2:22" ht="15" customHeight="1" x14ac:dyDescent="0.35">
      <c r="B2" s="91" t="s">
        <v>43</v>
      </c>
      <c r="C2" s="91"/>
      <c r="D2" s="91"/>
      <c r="E2" s="91"/>
      <c r="F2" s="91"/>
      <c r="G2" s="91"/>
      <c r="H2" s="91"/>
      <c r="I2" s="91"/>
      <c r="J2" s="91"/>
      <c r="K2" s="91"/>
      <c r="L2" s="44"/>
      <c r="M2" s="44"/>
      <c r="N2" s="44"/>
      <c r="P2" s="10"/>
      <c r="Q2" s="10"/>
      <c r="R2" s="10"/>
      <c r="S2" s="10"/>
      <c r="T2" s="10"/>
      <c r="U2" s="10"/>
      <c r="V2" s="10"/>
    </row>
    <row r="3" spans="2:22" ht="15" customHeight="1" x14ac:dyDescent="0.35">
      <c r="B3" s="91"/>
      <c r="C3" s="91"/>
      <c r="D3" s="91"/>
      <c r="E3" s="91"/>
      <c r="F3" s="91"/>
      <c r="G3" s="91"/>
      <c r="H3" s="91"/>
      <c r="I3" s="91"/>
      <c r="J3" s="91"/>
      <c r="K3" s="91"/>
      <c r="L3" s="44"/>
      <c r="M3" s="44"/>
      <c r="N3" s="44"/>
      <c r="P3" s="10"/>
      <c r="Q3" s="10"/>
      <c r="R3" s="10"/>
      <c r="S3" s="10"/>
      <c r="T3" s="10"/>
      <c r="U3" s="10"/>
      <c r="V3" s="10"/>
    </row>
    <row r="4" spans="2:22" ht="15" customHeight="1" x14ac:dyDescent="0.35">
      <c r="B4" s="31"/>
      <c r="C4" s="94">
        <f>'Overview, Notes &amp; Disclaimer'!H17</f>
        <v>0</v>
      </c>
      <c r="D4" s="95"/>
      <c r="E4" s="95"/>
      <c r="F4" s="95"/>
      <c r="G4" s="95"/>
      <c r="H4" s="95"/>
      <c r="I4" s="95"/>
      <c r="J4" s="95"/>
      <c r="K4" s="96"/>
      <c r="M4" s="44"/>
      <c r="N4" s="44"/>
      <c r="P4" s="10"/>
      <c r="Q4" s="10"/>
      <c r="R4" s="10"/>
      <c r="S4" s="10"/>
      <c r="T4" s="10"/>
      <c r="U4" s="10"/>
      <c r="V4" s="10"/>
    </row>
    <row r="5" spans="2:22" ht="15" customHeight="1" x14ac:dyDescent="0.35">
      <c r="B5" s="65" t="s">
        <v>9</v>
      </c>
      <c r="C5" s="66" t="s">
        <v>37</v>
      </c>
      <c r="D5" s="65" t="s">
        <v>123</v>
      </c>
      <c r="E5" s="65" t="s">
        <v>122</v>
      </c>
      <c r="F5" s="65" t="s">
        <v>87</v>
      </c>
      <c r="G5" s="65" t="s">
        <v>118</v>
      </c>
      <c r="H5" s="65" t="s">
        <v>39</v>
      </c>
      <c r="I5" s="65" t="s">
        <v>18</v>
      </c>
      <c r="J5" s="65" t="s">
        <v>45</v>
      </c>
      <c r="K5" s="65" t="s">
        <v>119</v>
      </c>
      <c r="T5" s="10"/>
      <c r="U5" s="10"/>
      <c r="V5" s="10"/>
    </row>
    <row r="6" spans="2:22" ht="15" customHeight="1" x14ac:dyDescent="0.35">
      <c r="B6" s="63">
        <v>1</v>
      </c>
      <c r="C6" s="67">
        <f>IFERROR(IF($C$4="TEB0911_REV01",#REF!,IF($C$4="TEB0911_REV02",#REF!,IF($C$4="TEB0911_REV03",#REF!,IF($C$4="TEB0911_REV04",#REF!,)))),"---")</f>
        <v>0</v>
      </c>
      <c r="D6" s="63">
        <f>IFERROR(IF($C$4="TEB0911_REV01",#REF!,IF($C$4="TEB0911_REV02",#REF!,IF($C$4="TEB0911_REV03",#REF!,IF($C$4="TEB0911_REV04",#REF!,)))),"---")</f>
        <v>0</v>
      </c>
      <c r="E6" s="63">
        <f>IFERROR(IF($C$4="TEB0911_REV01",#REF!,IF($C$4="TEB0911_REV02",#REF!,IF($C$4="TEB0911_REV03",#REF!,IF($C$4="TEB0911_REV04",#REF!,)))),"---")</f>
        <v>0</v>
      </c>
      <c r="F6" s="63" t="str">
        <f>IFERROR(IF(VLOOKUP($D6&amp;"-"&amp;$E6,IF($C$4="TEB0911_REV01",#REF!,IF($C$4="TEB0911_REV02",#REF!,IF($C$4="TEB0911_REV03",#REF!,IF($C$4="TEB0911_REV04",#REF!)))),4,0)="--","---",IF($C$4="TEB0911_REV01",#REF!&amp; " --&gt; " &amp;#REF!&amp; " --&gt; ",IF($C$4="TEB0911_REV02",#REF!&amp; " --&gt; " &amp;#REF!&amp; " --&gt; ",IF($C$4="TEB0911_REV03",#REF!&amp; " --&gt; " &amp;#REF!&amp; " --&gt; ",IF($C$4="TEB0911_REV04",#REF!&amp; " --&gt; " &amp;#REF!&amp; " --&gt; "))))),"---")</f>
        <v>---</v>
      </c>
      <c r="G6" s="63" t="str">
        <f>IFERROR(IF(VLOOKUP($D6&amp;"-"&amp;$E6,IF($C$4="TEB0911_REV01",#REF!,IF($C$4="TEB0911_REV02",#REF!,IF($C$4="TEB0911_REV03",#REF!,IF($C$4="TEB0911_REV04",#REF!)))),3,0)="--",VLOOKUP($D6&amp;"-"&amp;$E6,IF($C$4="TEB0911_REV01",#REF!,IF($C$4="TEB0911_REV02",#REF!,IF($C$4="TEB0911_REV03",#REF!,IF($C$4="TEB0911_REV04",#REF!)))),2,0),VLOOKUP($D6&amp;"-"&amp;$E6,IF($C$4="TEB0911_REV01",#REF!,IF($C$4="TEB0911_REV02",#REF!,IF($C$4="TEB0911_REV03",#REF!,IF($C$4="TEB0911_REV04",#REF!)))),3,0)),"---")</f>
        <v>---</v>
      </c>
      <c r="H6" s="63" t="str">
        <f>IFERROR(VLOOKUP(G6,IF($C$4="TEB0911_REV01",#REF!,IF($C$4="TEB0911_REV02",#REF!,IF($C$4="TEB0911_REV03",#REF!,IF($C$4="TEB0911_REV04",#REF!)))),14,0),"---")</f>
        <v>---</v>
      </c>
      <c r="I6" s="63" t="str">
        <f>IFERROR(VLOOKUP(G6,IF($C$4="TEB0911_REV01",#REF!,IF($C$4="TEB0911_REV02",#REF!,IF($C$4="TEB0911_REV03",#REF!,IF($C$4="TEB0911_REV04",#REF!)))),16,0),"---")</f>
        <v>---</v>
      </c>
      <c r="J6" s="62" t="str">
        <f>IFERROR(VLOOKUP(G6,IF($C$4="TEB0911_REV01",#REF!,IF($C$4="TEB0911_REV02",#REF!,IF($C$4="TEB0911_REV03",#REF!,IF($C$4="TEB0911_REV04",#REF!)))),17,0),"---")</f>
        <v>---</v>
      </c>
      <c r="K6" s="68" t="str">
        <f>IFERROR(VLOOKUP($D6&amp;"-"&amp;$E6,IF($C$4="TEB0911_REV01",#REF!,IF($C$4="TEB0911_REV02",#REF!,IF($C$4="TEB0911_REV03",#REF!,IF($C$4="TEB0911_REV04",#REF!,"???")))),6,0),"---")</f>
        <v>---</v>
      </c>
      <c r="T6" s="10"/>
      <c r="U6" s="10"/>
      <c r="V6" s="10"/>
    </row>
    <row r="7" spans="2:22" ht="15" customHeight="1" x14ac:dyDescent="0.35">
      <c r="B7" s="63">
        <f>B6+1</f>
        <v>2</v>
      </c>
      <c r="C7" s="67">
        <f>IFERROR(IF($C$4="TEB0911_REV01",#REF!,IF($C$4="TEB0911_REV02",#REF!,IF($C$4="TEB0911_REV03",#REF!,IF($C$4="TEB0911_REV04",#REF!,)))),"---")</f>
        <v>0</v>
      </c>
      <c r="D7" s="63">
        <f>IFERROR(IF($C$4="TEB0911_REV01",#REF!,IF($C$4="TEB0911_REV02",#REF!,IF($C$4="TEB0911_REV03",#REF!,IF($C$4="TEB0911_REV04",#REF!,)))),"---")</f>
        <v>0</v>
      </c>
      <c r="E7" s="63">
        <f>IFERROR(IF($C$4="TEB0911_REV01",#REF!,IF($C$4="TEB0911_REV02",#REF!,IF($C$4="TEB0911_REV03",#REF!,IF($C$4="TEB0911_REV04",#REF!,)))),"---")</f>
        <v>0</v>
      </c>
      <c r="F7" s="63" t="str">
        <f>IFERROR(IF(VLOOKUP($D7&amp;"-"&amp;$E7,IF($C$4="TEB0911_REV01",#REF!,IF($C$4="TEB0911_REV02",#REF!,IF($C$4="TEB0911_REV03",#REF!,IF($C$4="TEB0911_REV04",#REF!)))),4,0)="--","---",IF($C$4="TEB0911_REV01",#REF!&amp; " --&gt; " &amp;#REF!&amp; " --&gt; ",IF($C$4="TEB0911_REV02",#REF!&amp; " --&gt; " &amp;#REF!&amp; " --&gt; ",IF($C$4="TEB0911_REV03",#REF!&amp; " --&gt; " &amp;#REF!&amp; " --&gt; ",IF($C$4="TEB0911_REV04",#REF!&amp; " --&gt; " &amp;#REF!&amp; " --&gt; "))))),"---")</f>
        <v>---</v>
      </c>
      <c r="G7" s="63" t="str">
        <f>IFERROR(IF(VLOOKUP($D7&amp;"-"&amp;$E7,IF($C$4="TEB0911_REV01",#REF!,IF($C$4="TEB0911_REV02",#REF!,IF($C$4="TEB0911_REV03",#REF!,IF($C$4="TEB0911_REV04",#REF!)))),3,0)="--",VLOOKUP($D7&amp;"-"&amp;$E7,IF($C$4="TEB0911_REV01",#REF!,IF($C$4="TEB0911_REV02",#REF!,IF($C$4="TEB0911_REV03",#REF!,IF($C$4="TEB0911_REV04",#REF!)))),2,0),VLOOKUP($D7&amp;"-"&amp;$E7,IF($C$4="TEB0911_REV01",#REF!,IF($C$4="TEB0911_REV02",#REF!,IF($C$4="TEB0911_REV03",#REF!,IF($C$4="TEB0911_REV04",#REF!)))),3,0)),"---")</f>
        <v>---</v>
      </c>
      <c r="H7" s="63" t="str">
        <f>IFERROR(VLOOKUP(G7,IF($C$4="TEB0911_REV01",#REF!,IF($C$4="TEB0911_REV02",#REF!,IF($C$4="TEB0911_REV03",#REF!,IF($C$4="TEB0911_REV04",#REF!)))),14,0),"---")</f>
        <v>---</v>
      </c>
      <c r="I7" s="63" t="str">
        <f>IFERROR(VLOOKUP(G7,IF($C$4="TEB0911_REV01",#REF!,IF($C$4="TEB0911_REV02",#REF!,IF($C$4="TEB0911_REV03",#REF!,IF($C$4="TEB0911_REV04",#REF!)))),16,0),"---")</f>
        <v>---</v>
      </c>
      <c r="J7" s="62" t="str">
        <f>IFERROR(VLOOKUP(G7,IF($C$4="TEB0911_REV01",#REF!,IF($C$4="TEB0911_REV02",#REF!,IF($C$4="TEB0911_REV03",#REF!,IF($C$4="TEB0911_REV04",#REF!)))),17,0),"---")</f>
        <v>---</v>
      </c>
      <c r="K7" s="68" t="str">
        <f>IFERROR(VLOOKUP($D7&amp;"-"&amp;$E7,IF($C$4="TEB0911_REV01",#REF!,IF($C$4="TEB0911_REV02",#REF!,IF($C$4="TEB0911_REV03",#REF!,IF($C$4="TEB0911_REV04",#REF!,"???")))),6,0),"---")</f>
        <v>---</v>
      </c>
    </row>
  </sheetData>
  <autoFilter ref="B5:K7" xr:uid="{00000000-0009-0000-0000-000005000000}"/>
  <mergeCells count="2">
    <mergeCell ref="B2:K3"/>
    <mergeCell ref="C4:K4"/>
  </mergeCells>
  <phoneticPr fontId="31" type="noConversion"/>
  <conditionalFormatting sqref="C6:C7">
    <cfRule type="expression" dxfId="44" priority="32">
      <formula>$I6="---"</formula>
    </cfRule>
  </conditionalFormatting>
  <conditionalFormatting sqref="D1:D4 D6:D7">
    <cfRule type="cellIs" dxfId="43" priority="13" stopIfTrue="1" operator="equal">
      <formula>"J8"</formula>
    </cfRule>
    <cfRule type="cellIs" dxfId="42" priority="14" stopIfTrue="1" operator="equal">
      <formula>"J4"</formula>
    </cfRule>
    <cfRule type="cellIs" dxfId="41" priority="15" stopIfTrue="1" operator="equal">
      <formula>"J10"</formula>
    </cfRule>
    <cfRule type="cellIs" dxfId="40" priority="16" stopIfTrue="1" operator="equal">
      <formula>"J9"</formula>
    </cfRule>
  </conditionalFormatting>
  <conditionalFormatting sqref="D1:D4 D6:D1048576">
    <cfRule type="cellIs" dxfId="39" priority="11" stopIfTrue="1" operator="equal">
      <formula>"J6"</formula>
    </cfRule>
    <cfRule type="cellIs" dxfId="38" priority="12" stopIfTrue="1" operator="equal">
      <formula>"J7"</formula>
    </cfRule>
  </conditionalFormatting>
  <conditionalFormatting sqref="D1:D1048576">
    <cfRule type="cellIs" dxfId="37" priority="1" operator="equal">
      <formula>"J19"</formula>
    </cfRule>
    <cfRule type="cellIs" dxfId="36" priority="2" operator="equal">
      <formula>"J12"</formula>
    </cfRule>
    <cfRule type="cellIs" dxfId="35" priority="3" operator="equal">
      <formula>"J11"</formula>
    </cfRule>
    <cfRule type="cellIs" dxfId="34" priority="4" stopIfTrue="1" operator="equal">
      <formula>"J1"</formula>
    </cfRule>
    <cfRule type="cellIs" dxfId="33" priority="5" stopIfTrue="1" operator="equal">
      <formula>"J2"</formula>
    </cfRule>
    <cfRule type="cellIs" dxfId="32" priority="6" stopIfTrue="1" operator="equal">
      <formula>"J3"</formula>
    </cfRule>
    <cfRule type="cellIs" dxfId="31" priority="7" stopIfTrue="1" operator="equal">
      <formula>"J4"</formula>
    </cfRule>
    <cfRule type="cellIs" dxfId="30" priority="8" stopIfTrue="1" operator="equal">
      <formula>"J5"</formula>
    </cfRule>
  </conditionalFormatting>
  <conditionalFormatting sqref="D5">
    <cfRule type="cellIs" dxfId="29" priority="9" stopIfTrue="1" operator="equal">
      <formula>"J21"</formula>
    </cfRule>
  </conditionalFormatting>
  <conditionalFormatting sqref="E6:E7">
    <cfRule type="expression" dxfId="28" priority="23">
      <formula>ISODD(E6)</formula>
    </cfRule>
    <cfRule type="expression" dxfId="27" priority="24">
      <formula>ISEVEN(E6)</formula>
    </cfRule>
  </conditionalFormatting>
  <conditionalFormatting sqref="I5">
    <cfRule type="containsText" dxfId="26" priority="10" stopIfTrue="1" operator="containsText" text="JB1*">
      <formula>NOT(ISERROR(SEARCH("JB1*",I5)))</formula>
    </cfRule>
  </conditionalFormatting>
  <conditionalFormatting sqref="I6:I7">
    <cfRule type="expression" dxfId="25" priority="17">
      <formula>$I6="--"</formula>
    </cfRule>
    <cfRule type="expression" dxfId="24" priority="18">
      <formula>$I6&lt;&gt;"---"</formula>
    </cfRule>
  </conditionalFormatting>
  <conditionalFormatting sqref="J6:J7">
    <cfRule type="expression" dxfId="23" priority="19">
      <formula>$J6&lt;&gt;"---"</formula>
    </cfRule>
  </conditionalFormatting>
  <conditionalFormatting sqref="K1:K3 K6:K1048576">
    <cfRule type="containsText" dxfId="20" priority="22" stopIfTrue="1" operator="containsText" text="JB1*">
      <formula>NOT(ISERROR(SEARCH("JB1*",K1)))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stopIfTrue="1" operator="containsText" id="{7BE540ED-CF39-4172-A05C-6C2EBAB452D0}">
            <xm:f>NOT(ISERROR(SEARCH("C*",J6)))</xm:f>
            <xm:f>"C*"</xm:f>
            <x14:dxf>
              <fill>
                <patternFill patternType="none">
                  <bgColor auto="1"/>
                </patternFill>
              </fill>
            </x14:dxf>
          </x14:cfRule>
          <x14:cfRule type="containsText" priority="30" stopIfTrue="1" operator="containsText" id="{285576DE-EEA5-4687-A2AE-E972890F2F53}">
            <xm:f>NOT(ISERROR(SEARCH("R*",J6)))</xm:f>
            <xm:f>"R*"</xm:f>
            <x14:dxf>
              <fill>
                <patternFill patternType="none">
                  <bgColor auto="1"/>
                </patternFill>
              </fill>
            </x14:dxf>
          </x14:cfRule>
          <xm:sqref>J6:J7</xm:sqref>
        </x14:conditionalFormatting>
        <x14:conditionalFormatting xmlns:xm="http://schemas.microsoft.com/office/excel/2006/main">
          <x14:cfRule type="containsText" priority="33" stopIfTrue="1" operator="containsText" id="{7584B430-6279-4634-973E-E2E20D82C9AC}">
            <xm:f>NOT(ISERROR(SEARCH("JB2*",K6)))</xm:f>
            <xm:f>"JB2*"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34" stopIfTrue="1" operator="containsText" id="{43CC5199-D5BC-4BF7-87CD-3C3BE1FD69E4}">
            <xm:f>NOT(ISERROR(SEARCH("JB4*",K6)))</xm:f>
            <xm:f>"JB4*"</xm:f>
            <x14:dxf>
              <font>
                <color auto="1"/>
              </font>
              <fill>
                <patternFill>
                  <bgColor theme="6" tint="0.79998168889431442"/>
                </patternFill>
              </fill>
            </x14:dxf>
          </x14:cfRule>
          <x14:cfRule type="containsText" priority="35" stopIfTrue="1" operator="containsText" id="{4494B353-C45B-4C13-A22B-B581ECC559E7}">
            <xm:f>NOT(ISERROR(SEARCH("JB3*",K6)))</xm:f>
            <xm:f>"JB3*"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K6:K7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/>
  <dimension ref="A1:AD7"/>
  <sheetViews>
    <sheetView zoomScaleNormal="100" workbookViewId="0">
      <pane ySplit="5" topLeftCell="A182" activePane="bottomLeft" state="frozen"/>
      <selection activeCell="B1" sqref="B1:B1048576"/>
      <selection pane="bottomLeft" activeCell="A8" sqref="A8:XFD265"/>
    </sheetView>
  </sheetViews>
  <sheetFormatPr defaultColWidth="9.1796875" defaultRowHeight="14.5" outlineLevelCol="1" x14ac:dyDescent="0.35"/>
  <cols>
    <col min="1" max="1" width="3.26953125" style="1" customWidth="1"/>
    <col min="2" max="2" width="10.1796875" style="21" customWidth="1"/>
    <col min="3" max="3" width="12.81640625" style="21" customWidth="1"/>
    <col min="4" max="4" width="10.81640625" style="21" customWidth="1"/>
    <col min="5" max="5" width="10.1796875" style="21" customWidth="1"/>
    <col min="6" max="6" width="11.7265625" style="21" customWidth="1"/>
    <col min="7" max="7" width="10" style="21" customWidth="1"/>
    <col min="8" max="8" width="21.453125" style="21" customWidth="1"/>
    <col min="9" max="9" width="21.1796875" style="21" bestFit="1" customWidth="1" outlineLevel="1"/>
    <col min="10" max="10" width="13.1796875" style="21" customWidth="1" outlineLevel="1"/>
    <col min="11" max="11" width="11.26953125" style="21" bestFit="1" customWidth="1"/>
    <col min="12" max="12" width="23.26953125" style="21" customWidth="1" outlineLevel="1"/>
    <col min="13" max="13" width="22" style="21" bestFit="1" customWidth="1" outlineLevel="1"/>
    <col min="14" max="14" width="17.26953125" style="21" bestFit="1" customWidth="1" outlineLevel="1"/>
    <col min="15" max="15" width="14.54296875" style="21" bestFit="1" customWidth="1" outlineLevel="1"/>
    <col min="16" max="16" width="16.81640625" style="21" customWidth="1"/>
    <col min="17" max="17" width="11.26953125" style="21" bestFit="1" customWidth="1"/>
    <col min="18" max="18" width="24.1796875" style="21" bestFit="1" customWidth="1"/>
    <col min="19" max="19" width="21.54296875" style="1" customWidth="1"/>
    <col min="20" max="30" width="9.1796875" style="1"/>
    <col min="31" max="1032" width="10.7265625" customWidth="1"/>
  </cols>
  <sheetData>
    <row r="1" spans="2:18" s="1" customFormat="1" x14ac:dyDescent="0.35">
      <c r="B1" s="20"/>
      <c r="C1" s="20"/>
      <c r="D1" s="21"/>
      <c r="E1" s="45"/>
      <c r="F1" s="21"/>
      <c r="G1" s="20"/>
      <c r="H1" s="20"/>
      <c r="I1" s="20"/>
      <c r="J1" s="20"/>
      <c r="K1" s="20"/>
      <c r="L1" s="20"/>
      <c r="N1" s="20"/>
      <c r="O1" s="20"/>
      <c r="P1" s="20"/>
      <c r="Q1" s="20"/>
      <c r="R1" s="20"/>
    </row>
    <row r="2" spans="2:18" x14ac:dyDescent="0.35">
      <c r="B2" s="98" t="s">
        <v>8</v>
      </c>
      <c r="C2" s="98"/>
      <c r="D2" s="98"/>
      <c r="E2" s="99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</row>
    <row r="3" spans="2:18" x14ac:dyDescent="0.35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</row>
    <row r="4" spans="2:18" x14ac:dyDescent="0.35">
      <c r="B4" s="18"/>
      <c r="C4" s="100" t="s">
        <v>35</v>
      </c>
      <c r="D4" s="100"/>
      <c r="E4" s="100"/>
      <c r="F4" s="100"/>
      <c r="G4" s="100"/>
      <c r="H4" s="94">
        <f>'Overview, Notes &amp; Disclaimer'!E17</f>
        <v>0</v>
      </c>
      <c r="I4" s="95"/>
      <c r="J4" s="95"/>
      <c r="K4" s="95"/>
      <c r="L4" s="96"/>
      <c r="M4" s="100" t="str">
        <f>'Overview, Notes &amp; Disclaimer'!J17</f>
        <v>TE0725_REV03</v>
      </c>
      <c r="N4" s="100"/>
      <c r="O4" s="100"/>
      <c r="P4" s="100"/>
      <c r="Q4" s="100"/>
      <c r="R4" s="100"/>
    </row>
    <row r="5" spans="2:18" x14ac:dyDescent="0.35">
      <c r="B5" s="63" t="s">
        <v>9</v>
      </c>
      <c r="C5" s="19" t="s">
        <v>10</v>
      </c>
      <c r="D5" s="19" t="s">
        <v>11</v>
      </c>
      <c r="E5" s="19" t="s">
        <v>36</v>
      </c>
      <c r="F5" s="19" t="s">
        <v>40</v>
      </c>
      <c r="G5" s="19" t="s">
        <v>41</v>
      </c>
      <c r="H5" s="32" t="s">
        <v>87</v>
      </c>
      <c r="I5" s="19" t="s">
        <v>12</v>
      </c>
      <c r="J5" s="19" t="s">
        <v>103</v>
      </c>
      <c r="K5" s="19" t="s">
        <v>45</v>
      </c>
      <c r="L5" s="19" t="s">
        <v>13</v>
      </c>
      <c r="M5" s="32" t="s">
        <v>87</v>
      </c>
      <c r="N5" s="19" t="s">
        <v>14</v>
      </c>
      <c r="O5" s="19" t="s">
        <v>103</v>
      </c>
      <c r="P5" s="19" t="s">
        <v>15</v>
      </c>
      <c r="Q5" s="19" t="s">
        <v>45</v>
      </c>
      <c r="R5" s="19" t="s">
        <v>16</v>
      </c>
    </row>
    <row r="6" spans="2:18" x14ac:dyDescent="0.35">
      <c r="B6" s="64">
        <v>1</v>
      </c>
      <c r="C6" s="19" t="str">
        <f>IFERROR(INDEX(#REF!,MATCH('B2B Pin Table'!B6,#REF!,0),6),"---")</f>
        <v>---</v>
      </c>
      <c r="D6" s="19" t="str">
        <f>IFERROR(IF((COUNTIF(#REF!,H4)&lt;0),"---",INDEX(#REF!,MATCH('B2B Pin Table'!B6,#REF!,0),2)),"---")</f>
        <v>---</v>
      </c>
      <c r="E6" s="19" t="str">
        <f>IFERROR(IF((COUNTIF(#REF!,H4)&lt;0),"---",INDEX(#REF!,MATCH('B2B Pin Table'!B6,#REF!,0),3)),"---")</f>
        <v>---</v>
      </c>
      <c r="F6" s="19" t="str">
        <f>IFERROR(IF((COUNTIF(#REF!,L4)&lt;0),"---",INDEX(#REF!,MATCH('B2B Pin Table'!B6,#REF!,0),4)),"---")</f>
        <v>---</v>
      </c>
      <c r="G6" s="19" t="str">
        <f>IFERROR(IF((COUNTIF(#REF!,L4)&lt;0),"---",INDEX(#REF!,MATCH('B2B Pin Table'!B6,#REF!,0),5)),"---")</f>
        <v>---</v>
      </c>
      <c r="H6" s="19" t="str">
        <f>IFERROR(IF(VLOOKUP($D6&amp;"-"&amp;$E6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4,0)="--","---",IF($H$4="TE0701_REV03",#REF!&amp; " --&gt; " &amp;#REF!&amp; " --&gt; ",IF($H$4="TE0701_REV04",#REF!&amp; " --&gt; " &amp;#REF!&amp; " --&gt; ",IF($H$4="TE0701_REV05",#REF!&amp; " --&gt; " &amp;#REF!&amp; " --&gt; ",IF($H$4="TE0701_REV06",#REF!&amp; " --&gt; " &amp;#REF!&amp; " --&gt; ",IF($H$4="TE0703_REV01",#REF!&amp; " --&gt; " &amp;#REF!&amp; " --&gt; ",IF($H$4="TE0703_REV02",#REF!&amp; " --&gt; " &amp;#REF!&amp; " --&gt; ",IF($H$4="TE0703_REV03",#REF!&amp; " --&gt; " &amp;#REF!&amp; " --&gt; ",IF($H$4="TE0703_REV04",#REF!&amp; " --&gt; " &amp;#REF!&amp; " --&gt; ",IF($H$4="TE0703_REV05",#REF!&amp; " --&gt; " &amp;#REF!&amp; " --&gt; ",IF($H$4="TE0703_REV06",#REF!&amp; " --&gt; " &amp;#REF!&amp; " --&gt; ",IF($H$4="TE0705_REV01",#REF!&amp; " --&gt; " &amp;#REF!&amp; " --&gt; ",IF($H$4="TE0705_REV02",#REF!&amp; " --&gt; " &amp;#REF!&amp; " --&gt; ",IF($H$4="TE0705_REV03",#REF!&amp; " --&gt; " &amp;#REF!&amp; " --&gt; ",IF($H$4="TE0705_REV04",#REF!&amp; " --&gt; " &amp;#REF!&amp; " --&gt; ",IF($H$4="TE0706_REV01",#REF!&amp; " --&gt; " &amp;#REF!&amp; " --&gt; ",IF($H$4="TE0706_REV02",#REF!&amp; " --&gt; " &amp;#REF!&amp; " --&gt; ",IF($H$4="TE0706_REV03",#REF!&amp; " --&gt; " &amp;#REF!&amp; " --&gt; ",IF($H$4="TEBA0841_REV01",#REF!&amp; " --&gt; " &amp;#REF!&amp; " --&gt; ",IF($H$4="TEBA0841_REV02",#REF!&amp; " --&gt; " &amp;#REF!&amp; " --&gt; ",IF($H$4="TEF1002_REV01",#REF!&amp; " --&gt; " &amp;#REF!&amp; " --&gt; "))))))))))))))))))))),"---")</f>
        <v>---</v>
      </c>
      <c r="I6" s="19" t="str">
        <f>IFERROR(IF(VLOOKUP($D6&amp;"-"&amp;$E6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3,0)="--",VLOOKUP($D6&amp;"-"&amp;$E6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2,0),VLOOKUP($D6&amp;"-"&amp;$E6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3,0)),"---")</f>
        <v>---</v>
      </c>
      <c r="J6" s="19" t="str">
        <f>IFERROR(VLOOKUP(I6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9,0),"---")</f>
        <v>---</v>
      </c>
      <c r="K6" s="19" t="str">
        <f>IFERROR(VLOOKUP(D6&amp;"-"&amp;E6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,"???")))))))))))))))))))),6,0),"---")</f>
        <v>---</v>
      </c>
      <c r="L6" s="19" t="str">
        <f>IFERROR(VLOOKUP(D6&amp;"-"&amp;E6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,"???")))))))))))))))))))),9,0),"---")</f>
        <v>---</v>
      </c>
      <c r="M6" s="19" t="str">
        <f>IFERROR(IF(VLOOKUP($F6&amp;"-"&amp;$G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43,0)="--","---",IF($M$4="TE0710_REV00",#REF!&amp; " --&gt; " &amp;#REF!&amp; " --&gt; ",IF($M$4="TE0710_REV01",#REF!&amp; " --&gt; " &amp;#REF!&amp; " --&gt; ",IF($M$4="TE0710_REV02",#REF!&amp; " --&gt; " &amp;#REF!&amp; " --&gt; ",IF($M$4="TE0711_REV00",#REF!&amp; " --&gt; " &amp;#REF!&amp; " --&gt; ",IF($M$4="TE0711_REV01",#REF!&amp; " --&gt; " &amp;#REF!&amp; " --&gt; ",IF($M$4="TE0712_REV01",#REF!&amp; " --&gt; " &amp;#REF!&amp; " --&gt; ",IF($M$4="TE0712_REV02",#REF!&amp; " --&gt; " &amp;#REF!&amp; " --&gt; ",IF($M$4="TE0713_REV01",#REF!&amp; " --&gt; " &amp;#REF!&amp; " --&gt; ",IF($M$4="TE0713_REV02",#REF!&amp; " --&gt; " &amp;#REF!&amp; " --&gt; ",IF($M$4="TE0715_REV01",#REF!&amp; " --&gt; " &amp;#REF!&amp; " --&gt; ",IF($M$4="TE0715_REV02",#REF!&amp; " --&gt; " &amp;#REF!&amp; " --&gt; ",IF($M$4="TE0715_REV03",#REF!&amp; " --&gt; " &amp;#REF!&amp; " --&gt; ",IF($M$4="TE0715_REV04",#REF!&amp; " --&gt; " &amp;#REF!&amp; " --&gt; ",IF($M$4="TE0720_REV01",#REF!&amp; " --&gt; " &amp;#REF!&amp; " --&gt; ",IF($M$4="TE0720_REV02",#REF!&amp; " --&gt; " &amp;#REF!&amp; " --&gt; ",IF($M$4="TE0720_REV03",#REF!&amp; " --&gt; " &amp;#REF!&amp; " --&gt; ",IF($M$4="TE0741_REV00",#REF!&amp; " --&gt; " &amp;#REF!&amp; " --&gt; ",IF($M$4="TE0741_REV01",#REF!&amp; " --&gt; " &amp;#REF!&amp; " --&gt; ",IF($M$4="TE0741_REV02",#REF!&amp; " --&gt; " &amp;#REF!&amp; " --&gt; ",IF($M$4="TE0741_REV02A",#REF!&amp; " --&gt; " &amp;#REF!&amp; " --&gt; ",IF($M$4="TE0741_REV03",#REF!&amp; " --&gt; " &amp;#REF!&amp; " --&gt; ",IF($M$4="TE0820_REV01",#REF!&amp; " --&gt; " &amp;#REF!&amp; " --&gt; ",IF($M$4="TE0820_REV02",#REF!&amp; " --&gt; " &amp;#REF!&amp; " --&gt; ",IF($M$4="TE0820_REV03",#REF!&amp; " --&gt; " &amp;#REF!&amp; " --&gt; ",IF($M$4="TE0841_REV01",#REF!&amp; " --&gt; " &amp;#REF!&amp; " --&gt; ",IF($M$4="TE0841_REV02",#REF!&amp; " --&gt; " &amp;#REF!&amp; " --&gt; "))))))))))))))))))))))))))),"---")</f>
        <v>---</v>
      </c>
      <c r="N6" s="19" t="str">
        <f>IFERROR(VLOOKUP(F6&amp;"-"&amp;G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7,0),"---")</f>
        <v>---</v>
      </c>
      <c r="O6" s="19" t="str">
        <f>IFERROR(VLOOKUP(N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2,0),"---")</f>
        <v>---</v>
      </c>
      <c r="P6" s="19" t="str">
        <f>IFERROR(VLOOKUP(F6&amp;"-"&amp;G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3,0),"---")</f>
        <v>---</v>
      </c>
      <c r="Q6" s="19" t="str">
        <f>IFERROR(VLOOKUP(N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4,0),"---")</f>
        <v>---</v>
      </c>
      <c r="R6" s="19" t="str">
        <f>IFERROR(VLOOKUP(F6&amp;"-"&amp;G6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4,0),"---")</f>
        <v>---</v>
      </c>
    </row>
    <row r="7" spans="2:18" x14ac:dyDescent="0.35">
      <c r="B7" s="64">
        <v>2</v>
      </c>
      <c r="C7" s="19" t="str">
        <f>IFERROR(INDEX(#REF!,MATCH('B2B Pin Table'!B7,#REF!,0),6),"---")</f>
        <v>---</v>
      </c>
      <c r="D7" s="19" t="str">
        <f>IFERROR(IF((COUNTIF(#REF!,H5)&lt;0),"---",INDEX(#REF!,MATCH('B2B Pin Table'!B7,#REF!,0),2)),"---")</f>
        <v>---</v>
      </c>
      <c r="E7" s="19" t="str">
        <f>IFERROR(IF((COUNTIF(#REF!,H5)&lt;0),"---",INDEX(#REF!,MATCH('B2B Pin Table'!B7,#REF!,0),3)),"---")</f>
        <v>---</v>
      </c>
      <c r="F7" s="19" t="str">
        <f>IFERROR(IF((COUNTIF(#REF!,L5)&lt;0),"---",INDEX(#REF!,MATCH('B2B Pin Table'!B7,#REF!,0),4)),"---")</f>
        <v>---</v>
      </c>
      <c r="G7" s="19" t="str">
        <f>IFERROR(IF((COUNTIF(#REF!,L5)&lt;0),"---",INDEX(#REF!,MATCH('B2B Pin Table'!B7,#REF!,0),5)),"---")</f>
        <v>---</v>
      </c>
      <c r="H7" s="19" t="str">
        <f>IFERROR(IF(VLOOKUP($D7&amp;"-"&amp;$E7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4,0)="--","---",IF($H$4="TE0701_REV03",#REF!&amp; " --&gt; " &amp;#REF!&amp; " --&gt; ",IF($H$4="TE0701_REV04",#REF!&amp; " --&gt; " &amp;#REF!&amp; " --&gt; ",IF($H$4="TE0701_REV05",#REF!&amp; " --&gt; " &amp;#REF!&amp; " --&gt; ",IF($H$4="TE0701_REV06",#REF!&amp; " --&gt; " &amp;#REF!&amp; " --&gt; ",IF($H$4="TE0703_REV01",#REF!&amp; " --&gt; " &amp;#REF!&amp; " --&gt; ",IF($H$4="TE0703_REV02",#REF!&amp; " --&gt; " &amp;#REF!&amp; " --&gt; ",IF($H$4="TE0703_REV03",#REF!&amp; " --&gt; " &amp;#REF!&amp; " --&gt; ",IF($H$4="TE0703_REV04",#REF!&amp; " --&gt; " &amp;#REF!&amp; " --&gt; ",IF($H$4="TE0703_REV05",#REF!&amp; " --&gt; " &amp;#REF!&amp; " --&gt; ",IF($H$4="TE0703_REV06",#REF!&amp; " --&gt; " &amp;#REF!&amp; " --&gt; ",IF($H$4="TE0705_REV01",#REF!&amp; " --&gt; " &amp;#REF!&amp; " --&gt; ",IF($H$4="TE0705_REV02",#REF!&amp; " --&gt; " &amp;#REF!&amp; " --&gt; ",IF($H$4="TE0705_REV03",#REF!&amp; " --&gt; " &amp;#REF!&amp; " --&gt; ",IF($H$4="TE0705_REV04",#REF!&amp; " --&gt; " &amp;#REF!&amp; " --&gt; ",IF($H$4="TE0706_REV01",#REF!&amp; " --&gt; " &amp;#REF!&amp; " --&gt; ",IF($H$4="TE0706_REV02",#REF!&amp; " --&gt; " &amp;#REF!&amp; " --&gt; ",IF($H$4="TE0706_REV03",#REF!&amp; " --&gt; " &amp;#REF!&amp; " --&gt; ",IF($H$4="TEBA0841_REV01",#REF!&amp; " --&gt; " &amp;#REF!&amp; " --&gt; ",IF($H$4="TEBA0841_REV02",#REF!&amp; " --&gt; " &amp;#REF!&amp; " --&gt; ",IF($H$4="TEF1002_REV01",#REF!&amp; " --&gt; " &amp;#REF!&amp; " --&gt; "))))))))))))))))))))),"---")</f>
        <v>---</v>
      </c>
      <c r="I7" s="19" t="str">
        <f>IFERROR(IF(VLOOKUP($D7&amp;"-"&amp;$E7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3,0)="--",VLOOKUP($D7&amp;"-"&amp;$E7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2,0),VLOOKUP($D7&amp;"-"&amp;$E7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3,0)),"---")</f>
        <v>---</v>
      </c>
      <c r="J7" s="19" t="str">
        <f>IFERROR(VLOOKUP(I7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)))))))))))))))))))),9,0),"---")</f>
        <v>---</v>
      </c>
      <c r="K7" s="19" t="str">
        <f>IFERROR(VLOOKUP(D7&amp;"-"&amp;E7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,"???")))))))))))))))))))),6,0),"---")</f>
        <v>---</v>
      </c>
      <c r="L7" s="19" t="str">
        <f>IFERROR(VLOOKUP(D7&amp;"-"&amp;E7,IF($H$4="TE0701_REV03",#REF!,IF($H$4="TE0701_REV04",#REF!,IF($H$4="TE0701_REV05",#REF!,IF($H$4="TE0701_REV06",#REF!,IF($H$4="TE0703_REV01",#REF!,IF($H$4="TE0703_REV02",#REF!,IF($H$4="TE0703_REV03",#REF!,IF($H$4="TE0703_REV04",#REF!,IF($H$4="TE0703_REV05",#REF!,IF($H$4="TE0703_REV06",#REF!,IF($H$4="TE0705_REV01",#REF!,IF($H$4="TE0705_REV02",#REF!,IF($H$4="TE0705_REV03",#REF!,IF($H$4="TE0705_REV04",#REF!,IF($H$4="TE0706_REV01",#REF!,IF($H$4="TE0706_REV02",#REF!,IF($H$4="TE0706_REV03",#REF!,IF($H$4="TEBA0841_REV01",#REF!,IF($H$4="TEBA0841_REV02",#REF!,IF($H$4="TEF1002_REV01",#REF!,"???")))))))))))))))))))),9,0),"---")</f>
        <v>---</v>
      </c>
      <c r="M7" s="19" t="str">
        <f>IFERROR(IF(VLOOKUP($F7&amp;"-"&amp;$G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43,0)="--","---",IF($M$4="TE0710_REV00",#REF!&amp; " --&gt; " &amp;#REF!&amp; " --&gt; ",IF($M$4="TE0710_REV01",#REF!&amp; " --&gt; " &amp;#REF!&amp; " --&gt; ",IF($M$4="TE0710_REV02",#REF!&amp; " --&gt; " &amp;#REF!&amp; " --&gt; ",IF($M$4="TE0711_REV00",#REF!&amp; " --&gt; " &amp;#REF!&amp; " --&gt; ",IF($M$4="TE0711_REV01",#REF!&amp; " --&gt; " &amp;#REF!&amp; " --&gt; ",IF($M$4="TE0712_REV01",#REF!&amp; " --&gt; " &amp;#REF!&amp; " --&gt; ",IF($M$4="TE0712_REV02",#REF!&amp; " --&gt; " &amp;#REF!&amp; " --&gt; ",IF($M$4="TE0713_REV01",#REF!&amp; " --&gt; " &amp;#REF!&amp; " --&gt; ",IF($M$4="TE0713_REV02",#REF!&amp; " --&gt; " &amp;#REF!&amp; " --&gt; ",IF($M$4="TE0715_REV01",#REF!&amp; " --&gt; " &amp;#REF!&amp; " --&gt; ",IF($M$4="TE0715_REV02",#REF!&amp; " --&gt; " &amp;#REF!&amp; " --&gt; ",IF($M$4="TE0715_REV03",#REF!&amp; " --&gt; " &amp;#REF!&amp; " --&gt; ",IF($M$4="TE0715_REV04",#REF!&amp; " --&gt; " &amp;#REF!&amp; " --&gt; ",IF($M$4="TE0720_REV01",#REF!&amp; " --&gt; " &amp;#REF!&amp; " --&gt; ",IF($M$4="TE0720_REV02",#REF!&amp; " --&gt; " &amp;#REF!&amp; " --&gt; ",IF($M$4="TE0720_REV03",#REF!&amp; " --&gt; " &amp;#REF!&amp; " --&gt; ",IF($M$4="TE0741_REV00",#REF!&amp; " --&gt; " &amp;#REF!&amp; " --&gt; ",IF($M$4="TE0741_REV01",#REF!&amp; " --&gt; " &amp;#REF!&amp; " --&gt; ",IF($M$4="TE0741_REV02",#REF!&amp; " --&gt; " &amp;#REF!&amp; " --&gt; ",IF($M$4="TE0741_REV02A",#REF!&amp; " --&gt; " &amp;#REF!&amp; " --&gt; ",IF($M$4="TE0741_REV03",#REF!&amp; " --&gt; " &amp;#REF!&amp; " --&gt; ",IF($M$4="TE0820_REV01",#REF!&amp; " --&gt; " &amp;#REF!&amp; " --&gt; ",IF($M$4="TE0820_REV02",#REF!&amp; " --&gt; " &amp;#REF!&amp; " --&gt; ",IF($M$4="TE0820_REV03",#REF!&amp; " --&gt; " &amp;#REF!&amp; " --&gt; ",IF($M$4="TE0841_REV01",#REF!&amp; " --&gt; " &amp;#REF!&amp; " --&gt; ",IF($M$4="TE0841_REV02",#REF!&amp; " --&gt; " &amp;#REF!&amp; " --&gt; "))))))))))))))))))))))))))),"---")</f>
        <v>---</v>
      </c>
      <c r="N7" s="19" t="str">
        <f>IFERROR(VLOOKUP(F7&amp;"-"&amp;G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7,0),"---")</f>
        <v>---</v>
      </c>
      <c r="O7" s="19" t="str">
        <f>IFERROR(VLOOKUP(N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2,0),"---")</f>
        <v>---</v>
      </c>
      <c r="P7" s="19" t="str">
        <f>IFERROR(VLOOKUP(F7&amp;"-"&amp;G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3,0),"---")</f>
        <v>---</v>
      </c>
      <c r="Q7" s="19" t="str">
        <f>IFERROR(VLOOKUP(N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4,0),"---")</f>
        <v>---</v>
      </c>
      <c r="R7" s="19" t="str">
        <f>IFERROR(VLOOKUP(F7&amp;"-"&amp;G7,IF($M$4="TE0710_REV00",#REF!,IF($M$4="TE0710_REV01",#REF!,IF($M$4="TE0710_REV02",#REF!,IF($M$4="TE0711_REV00",#REF!,IF($M$4="TE0711_REV01",#REF!,IF($M$4="TE0712_REV01",#REF!,IF($M$4="TE0712_REV02",#REF!,IF($M$4="TE0713_REV01",#REF!,IF($M$4="TE0713_REV02",#REF!,IF($M$4="TE0715_REV01",#REF!,IF($M$4="TE0715_REV02",#REF!,IF($M$4="TE0715_REV03",#REF!,IF($M$4="TE0715_REV04",#REF!,IF($M$4="TE0720_REV01",#REF!,IF($M$4="TE0720_REV02",#REF!,IF($M$4="TE0720_REV03",#REF!,IF($M$4="TE0741_REV00",#REF!,IF($M$4="TE0741_REV01",#REF!,IF($M$4="TE0741_REV02",#REF!,IF($M$4="TE0741_REV02A",#REF!,IF($M$4="TE0741_REV03",#REF!,IF($M$4="TE0820_REV01",#REF!,IF($M$4="TE0820_REV02",#REF!,IF($M$4="TE0820_REV03",#REF!,IF($M$4="TE0841_REV01",#REF!,IF($M$4="TE0841_REV02",#REF!)))))))))))))))))))))))))),4,0),"---")</f>
        <v>---</v>
      </c>
    </row>
  </sheetData>
  <autoFilter ref="B5:R7" xr:uid="{00000000-0009-0000-0000-000006000000}"/>
  <mergeCells count="4">
    <mergeCell ref="B2:R3"/>
    <mergeCell ref="C4:G4"/>
    <mergeCell ref="M4:R4"/>
    <mergeCell ref="H4:L4"/>
  </mergeCells>
  <conditionalFormatting sqref="D1:D1048576">
    <cfRule type="cellIs" dxfId="16" priority="22" operator="equal">
      <formula>"J4"</formula>
    </cfRule>
    <cfRule type="cellIs" dxfId="15" priority="23" operator="equal">
      <formula>"J3"</formula>
    </cfRule>
    <cfRule type="cellIs" dxfId="14" priority="24" operator="equal">
      <formula>"J2"</formula>
    </cfRule>
    <cfRule type="cellIs" dxfId="13" priority="25" operator="equal">
      <formula>"J1"</formula>
    </cfRule>
  </conditionalFormatting>
  <conditionalFormatting sqref="E6:E7">
    <cfRule type="expression" dxfId="12" priority="8">
      <formula>ISODD(E6)</formula>
    </cfRule>
    <cfRule type="expression" dxfId="11" priority="14">
      <formula>ISEVEN(E6)</formula>
    </cfRule>
  </conditionalFormatting>
  <conditionalFormatting sqref="F1:F1048576">
    <cfRule type="cellIs" dxfId="10" priority="3" operator="equal">
      <formula>"J3"</formula>
    </cfRule>
    <cfRule type="cellIs" dxfId="9" priority="4" operator="equal">
      <formula>"J2"</formula>
    </cfRule>
    <cfRule type="cellIs" dxfId="8" priority="5" operator="equal">
      <formula>"J1"</formula>
    </cfRule>
  </conditionalFormatting>
  <conditionalFormatting sqref="F6:F7 D6:D7">
    <cfRule type="expression" dxfId="7" priority="20">
      <formula>$L6="---"</formula>
    </cfRule>
  </conditionalFormatting>
  <conditionalFormatting sqref="F6:F7">
    <cfRule type="expression" dxfId="6" priority="1" stopIfTrue="1">
      <formula>$L6="---"</formula>
    </cfRule>
  </conditionalFormatting>
  <conditionalFormatting sqref="G6:G7">
    <cfRule type="expression" dxfId="5" priority="7">
      <formula>ISODD(G6)</formula>
    </cfRule>
    <cfRule type="expression" dxfId="4" priority="15">
      <formula>ISEVEN(G6)</formula>
    </cfRule>
  </conditionalFormatting>
  <conditionalFormatting sqref="K6:K7">
    <cfRule type="expression" dxfId="3" priority="19">
      <formula>$K6&lt;&gt;"---"</formula>
    </cfRule>
  </conditionalFormatting>
  <conditionalFormatting sqref="P6:P7">
    <cfRule type="expression" dxfId="2" priority="17">
      <formula>$P6="--"</formula>
    </cfRule>
    <cfRule type="expression" dxfId="1" priority="18">
      <formula>$P6&lt;&gt;"---"</formula>
    </cfRule>
  </conditionalFormatting>
  <conditionalFormatting sqref="Q6:Q7">
    <cfRule type="expression" dxfId="0" priority="16">
      <formula>Q6&lt;&gt;"---"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AE82"/>
  <sheetViews>
    <sheetView zoomScale="85" zoomScaleNormal="85" workbookViewId="0"/>
  </sheetViews>
  <sheetFormatPr defaultColWidth="9.1796875" defaultRowHeight="14.5" x14ac:dyDescent="0.35"/>
  <cols>
    <col min="1" max="1" width="9.1796875" style="1" customWidth="1"/>
    <col min="2" max="2" width="3.81640625" style="1" customWidth="1"/>
    <col min="3" max="16" width="11.453125" style="1" customWidth="1"/>
    <col min="17" max="17" width="36.1796875" style="1" customWidth="1"/>
    <col min="18" max="19" width="9.1796875" style="1" customWidth="1"/>
    <col min="20" max="31" width="9.1796875" style="43"/>
    <col min="32" max="16384" width="9.1796875" style="37"/>
  </cols>
  <sheetData>
    <row r="1" spans="1:29" ht="15" thickBot="1" x14ac:dyDescent="0.4"/>
    <row r="2" spans="1:29" ht="15" thickTop="1" x14ac:dyDescent="0.35">
      <c r="A2" s="27"/>
      <c r="B2" s="25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3"/>
    </row>
    <row r="3" spans="1:29" ht="21" x14ac:dyDescent="0.5">
      <c r="A3" s="27"/>
      <c r="B3" s="46"/>
      <c r="C3" s="47" t="s">
        <v>0</v>
      </c>
      <c r="R3" s="23"/>
    </row>
    <row r="4" spans="1:29" x14ac:dyDescent="0.35">
      <c r="A4" s="27"/>
      <c r="B4" s="46"/>
      <c r="D4" s="1" t="s">
        <v>44</v>
      </c>
      <c r="R4" s="23"/>
    </row>
    <row r="5" spans="1:29" x14ac:dyDescent="0.35">
      <c r="A5" s="27"/>
      <c r="B5" s="46"/>
      <c r="E5" s="1" t="s">
        <v>67</v>
      </c>
      <c r="R5" s="23"/>
    </row>
    <row r="6" spans="1:29" x14ac:dyDescent="0.35">
      <c r="A6" s="27"/>
      <c r="B6" s="46"/>
      <c r="E6" s="1" t="s">
        <v>68</v>
      </c>
      <c r="R6" s="23"/>
    </row>
    <row r="7" spans="1:29" x14ac:dyDescent="0.35">
      <c r="A7" s="27"/>
      <c r="B7" s="46"/>
      <c r="E7" s="1" t="s">
        <v>70</v>
      </c>
      <c r="R7" s="23"/>
    </row>
    <row r="8" spans="1:29" x14ac:dyDescent="0.35">
      <c r="A8" s="27"/>
      <c r="B8" s="46"/>
      <c r="E8" s="1" t="s">
        <v>121</v>
      </c>
      <c r="R8" s="23"/>
    </row>
    <row r="9" spans="1:29" x14ac:dyDescent="0.35">
      <c r="A9" s="27"/>
      <c r="B9" s="48"/>
      <c r="R9" s="23"/>
    </row>
    <row r="10" spans="1:29" x14ac:dyDescent="0.35">
      <c r="A10" s="27"/>
      <c r="B10" s="48"/>
      <c r="R10" s="23"/>
    </row>
    <row r="11" spans="1:29" ht="21" x14ac:dyDescent="0.5">
      <c r="A11" s="27"/>
      <c r="B11" s="23"/>
      <c r="C11" s="47" t="s">
        <v>1</v>
      </c>
      <c r="R11" s="23"/>
    </row>
    <row r="12" spans="1:29" x14ac:dyDescent="0.35">
      <c r="A12" s="27"/>
      <c r="B12" s="23"/>
      <c r="R12" s="23"/>
    </row>
    <row r="13" spans="1:29" x14ac:dyDescent="0.35">
      <c r="A13" s="27"/>
      <c r="B13" s="23"/>
      <c r="D13" s="1" t="s">
        <v>66</v>
      </c>
      <c r="R13" s="23"/>
    </row>
    <row r="14" spans="1:29" x14ac:dyDescent="0.35">
      <c r="A14" s="27"/>
      <c r="B14" s="23"/>
      <c r="E14" s="1" t="s">
        <v>120</v>
      </c>
      <c r="R14" s="23"/>
      <c r="V14" s="54"/>
      <c r="W14" s="22"/>
      <c r="X14" s="22"/>
      <c r="Y14" s="22"/>
      <c r="Z14" s="22"/>
      <c r="AA14" s="22"/>
      <c r="AB14" s="22"/>
      <c r="AC14" s="22"/>
    </row>
    <row r="15" spans="1:29" x14ac:dyDescent="0.35">
      <c r="A15" s="27"/>
      <c r="B15" s="49"/>
      <c r="R15" s="23"/>
    </row>
    <row r="16" spans="1:29" x14ac:dyDescent="0.35">
      <c r="A16" s="27"/>
      <c r="B16" s="23"/>
      <c r="R16" s="23"/>
    </row>
    <row r="17" spans="1:18" x14ac:dyDescent="0.35">
      <c r="A17" s="27"/>
      <c r="B17" s="23"/>
      <c r="R17" s="23"/>
    </row>
    <row r="18" spans="1:18" x14ac:dyDescent="0.35">
      <c r="A18" s="27"/>
      <c r="B18" s="23"/>
      <c r="R18" s="23"/>
    </row>
    <row r="19" spans="1:18" x14ac:dyDescent="0.35">
      <c r="A19" s="27"/>
      <c r="B19" s="23"/>
      <c r="R19" s="23"/>
    </row>
    <row r="20" spans="1:18" x14ac:dyDescent="0.35">
      <c r="A20" s="27"/>
      <c r="B20" s="23"/>
      <c r="R20" s="23"/>
    </row>
    <row r="21" spans="1:18" x14ac:dyDescent="0.35">
      <c r="A21" s="27"/>
      <c r="B21" s="23"/>
      <c r="R21" s="23"/>
    </row>
    <row r="22" spans="1:18" x14ac:dyDescent="0.35">
      <c r="A22" s="27"/>
      <c r="B22" s="23"/>
      <c r="R22" s="23"/>
    </row>
    <row r="23" spans="1:18" x14ac:dyDescent="0.35">
      <c r="A23" s="27"/>
      <c r="B23" s="23"/>
      <c r="R23" s="23"/>
    </row>
    <row r="24" spans="1:18" x14ac:dyDescent="0.35">
      <c r="A24" s="27"/>
      <c r="B24" s="23"/>
      <c r="E24" s="1" t="s">
        <v>3</v>
      </c>
      <c r="R24" s="23"/>
    </row>
    <row r="25" spans="1:18" x14ac:dyDescent="0.35">
      <c r="A25" s="27"/>
      <c r="B25" s="23"/>
      <c r="D25" s="1" t="s">
        <v>4</v>
      </c>
      <c r="R25" s="23"/>
    </row>
    <row r="26" spans="1:18" x14ac:dyDescent="0.35">
      <c r="A26" s="27"/>
      <c r="B26" s="23"/>
      <c r="E26" s="1" t="s">
        <v>116</v>
      </c>
      <c r="R26" s="23"/>
    </row>
    <row r="27" spans="1:18" x14ac:dyDescent="0.35">
      <c r="A27" s="27"/>
      <c r="B27" s="23"/>
      <c r="F27" s="1" t="s">
        <v>59</v>
      </c>
      <c r="R27" s="23"/>
    </row>
    <row r="28" spans="1:18" x14ac:dyDescent="0.35">
      <c r="A28" s="27"/>
      <c r="B28" s="23"/>
      <c r="F28" s="1" t="s">
        <v>117</v>
      </c>
      <c r="R28" s="23"/>
    </row>
    <row r="29" spans="1:18" x14ac:dyDescent="0.35">
      <c r="A29" s="27"/>
      <c r="B29" s="23"/>
      <c r="F29" s="1" t="s">
        <v>129</v>
      </c>
      <c r="R29" s="23"/>
    </row>
    <row r="30" spans="1:18" x14ac:dyDescent="0.35">
      <c r="A30" s="27"/>
      <c r="B30" s="23"/>
      <c r="F30" s="1" t="s">
        <v>124</v>
      </c>
      <c r="R30" s="23"/>
    </row>
    <row r="31" spans="1:18" x14ac:dyDescent="0.35">
      <c r="A31" s="27"/>
      <c r="B31" s="23"/>
      <c r="F31" s="1" t="s">
        <v>125</v>
      </c>
      <c r="R31" s="23"/>
    </row>
    <row r="32" spans="1:18" x14ac:dyDescent="0.35">
      <c r="A32" s="27"/>
      <c r="F32" s="50" t="s">
        <v>126</v>
      </c>
      <c r="R32" s="23"/>
    </row>
    <row r="33" spans="1:31" x14ac:dyDescent="0.35">
      <c r="A33" s="27"/>
      <c r="F33" s="50" t="s">
        <v>127</v>
      </c>
      <c r="R33" s="23"/>
    </row>
    <row r="34" spans="1:31" x14ac:dyDescent="0.35">
      <c r="A34" s="27"/>
      <c r="B34" s="23"/>
      <c r="F34" s="50" t="s">
        <v>130</v>
      </c>
      <c r="R34" s="23"/>
    </row>
    <row r="35" spans="1:31" x14ac:dyDescent="0.35">
      <c r="A35" s="27"/>
      <c r="B35" s="23"/>
      <c r="F35" s="1" t="s">
        <v>128</v>
      </c>
      <c r="R35" s="23"/>
    </row>
    <row r="36" spans="1:31" x14ac:dyDescent="0.35">
      <c r="A36" s="27"/>
      <c r="B36" s="23"/>
      <c r="F36" s="50" t="s">
        <v>131</v>
      </c>
      <c r="R36" s="23"/>
    </row>
    <row r="37" spans="1:31" x14ac:dyDescent="0.35">
      <c r="A37" s="27"/>
      <c r="B37" s="23"/>
      <c r="R37" s="23"/>
    </row>
    <row r="38" spans="1:31" s="1" customFormat="1" x14ac:dyDescent="0.35">
      <c r="A38" s="27"/>
      <c r="B38" s="23"/>
      <c r="E38" s="1" t="s">
        <v>64</v>
      </c>
      <c r="R38" s="2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52"/>
      <c r="AE38" s="52"/>
    </row>
    <row r="39" spans="1:31" s="1" customFormat="1" x14ac:dyDescent="0.35">
      <c r="A39" s="27"/>
      <c r="B39" s="23"/>
      <c r="F39" s="51" t="s">
        <v>54</v>
      </c>
      <c r="G39" s="51"/>
      <c r="H39" s="51"/>
      <c r="I39" s="51"/>
      <c r="J39" s="51"/>
      <c r="K39" s="51"/>
      <c r="L39" s="51"/>
      <c r="R39" s="2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52"/>
      <c r="AE39" s="52"/>
    </row>
    <row r="40" spans="1:31" s="1" customFormat="1" x14ac:dyDescent="0.35">
      <c r="A40" s="27"/>
      <c r="B40" s="23"/>
      <c r="F40" s="51" t="s">
        <v>56</v>
      </c>
      <c r="G40" s="51"/>
      <c r="H40" s="51"/>
      <c r="I40" s="51"/>
      <c r="J40" s="51"/>
      <c r="K40" s="51"/>
      <c r="L40" s="51"/>
      <c r="R40" s="2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52"/>
      <c r="AE40" s="52"/>
    </row>
    <row r="41" spans="1:31" s="1" customFormat="1" x14ac:dyDescent="0.35">
      <c r="A41" s="27"/>
      <c r="B41" s="23"/>
      <c r="F41" s="51" t="s">
        <v>53</v>
      </c>
      <c r="G41" s="51"/>
      <c r="H41" s="51"/>
      <c r="I41" s="51"/>
      <c r="J41" s="51"/>
      <c r="K41" s="51"/>
      <c r="L41" s="51"/>
      <c r="R41" s="2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52"/>
      <c r="AE41" s="52"/>
    </row>
    <row r="42" spans="1:31" s="1" customFormat="1" x14ac:dyDescent="0.35">
      <c r="A42" s="27"/>
      <c r="B42" s="23"/>
      <c r="F42" s="51"/>
      <c r="G42" s="51"/>
      <c r="H42" s="51"/>
      <c r="I42" s="51"/>
      <c r="J42" s="51"/>
      <c r="K42" s="51"/>
      <c r="L42" s="51"/>
      <c r="R42" s="2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52"/>
      <c r="AE42" s="52"/>
    </row>
    <row r="43" spans="1:31" s="1" customFormat="1" x14ac:dyDescent="0.35">
      <c r="A43" s="27"/>
      <c r="B43" s="23"/>
      <c r="R43" s="2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52"/>
      <c r="AE43" s="52"/>
    </row>
    <row r="44" spans="1:31" s="1" customFormat="1" x14ac:dyDescent="0.35">
      <c r="A44" s="27"/>
      <c r="B44" s="23"/>
      <c r="R44" s="2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52"/>
      <c r="AE44" s="52"/>
    </row>
    <row r="45" spans="1:31" s="1" customFormat="1" x14ac:dyDescent="0.35">
      <c r="A45" s="27"/>
      <c r="B45" s="23"/>
      <c r="R45" s="2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52"/>
      <c r="AE45" s="52"/>
    </row>
    <row r="46" spans="1:31" s="1" customFormat="1" x14ac:dyDescent="0.35">
      <c r="A46" s="27"/>
      <c r="B46" s="23"/>
      <c r="R46" s="2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52"/>
      <c r="AE46" s="52"/>
    </row>
    <row r="47" spans="1:31" s="1" customFormat="1" x14ac:dyDescent="0.35">
      <c r="A47" s="27"/>
      <c r="B47" s="23"/>
      <c r="R47" s="2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52"/>
      <c r="AE47" s="52"/>
    </row>
    <row r="48" spans="1:31" s="1" customFormat="1" x14ac:dyDescent="0.35">
      <c r="A48" s="27"/>
      <c r="B48" s="23"/>
      <c r="R48" s="2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52"/>
      <c r="AE48" s="52"/>
    </row>
    <row r="49" spans="1:31" s="1" customFormat="1" x14ac:dyDescent="0.35">
      <c r="A49" s="27"/>
      <c r="B49" s="23"/>
      <c r="R49" s="2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52"/>
      <c r="AE49" s="52"/>
    </row>
    <row r="50" spans="1:31" s="1" customFormat="1" x14ac:dyDescent="0.35">
      <c r="A50" s="27"/>
      <c r="B50" s="23"/>
      <c r="R50" s="2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52"/>
      <c r="AE50" s="52"/>
    </row>
    <row r="51" spans="1:31" s="1" customFormat="1" x14ac:dyDescent="0.35">
      <c r="A51" s="27"/>
      <c r="B51" s="23"/>
      <c r="R51" s="2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52"/>
      <c r="AE51" s="52"/>
    </row>
    <row r="52" spans="1:31" s="1" customFormat="1" x14ac:dyDescent="0.35">
      <c r="A52" s="27"/>
      <c r="B52" s="23"/>
      <c r="D52" s="1" t="s">
        <v>74</v>
      </c>
      <c r="R52" s="2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52"/>
      <c r="AE52" s="52"/>
    </row>
    <row r="53" spans="1:31" s="1" customFormat="1" x14ac:dyDescent="0.35">
      <c r="A53" s="27"/>
      <c r="B53" s="23"/>
      <c r="E53" s="1" t="s">
        <v>112</v>
      </c>
      <c r="F53" s="37"/>
      <c r="R53" s="2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52"/>
      <c r="AE53" s="52"/>
    </row>
    <row r="54" spans="1:31" s="1" customFormat="1" x14ac:dyDescent="0.35">
      <c r="A54" s="27"/>
      <c r="B54" s="23"/>
      <c r="D54" s="52"/>
      <c r="E54" s="52" t="s">
        <v>113</v>
      </c>
      <c r="F54" s="43"/>
      <c r="R54" s="2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52"/>
      <c r="AE54" s="52"/>
    </row>
    <row r="55" spans="1:31" s="1" customFormat="1" x14ac:dyDescent="0.35">
      <c r="A55" s="27"/>
      <c r="B55" s="23"/>
      <c r="D55" s="52"/>
      <c r="E55" s="43"/>
      <c r="F55" s="52" t="s">
        <v>114</v>
      </c>
      <c r="R55" s="2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52"/>
      <c r="AE55" s="52"/>
    </row>
    <row r="56" spans="1:31" s="1" customFormat="1" x14ac:dyDescent="0.35">
      <c r="A56" s="27"/>
      <c r="B56" s="23"/>
      <c r="D56" s="52"/>
      <c r="E56" s="43"/>
      <c r="F56" s="52" t="s">
        <v>115</v>
      </c>
      <c r="R56" s="2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52"/>
      <c r="AE56" s="52"/>
    </row>
    <row r="57" spans="1:31" s="1" customFormat="1" x14ac:dyDescent="0.35">
      <c r="A57" s="27"/>
      <c r="B57" s="23"/>
      <c r="R57" s="2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52"/>
      <c r="AE57" s="52"/>
    </row>
    <row r="58" spans="1:31" s="1" customFormat="1" x14ac:dyDescent="0.35">
      <c r="A58" s="27"/>
      <c r="B58" s="23"/>
      <c r="R58" s="2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52"/>
      <c r="AE58" s="52"/>
    </row>
    <row r="59" spans="1:31" s="1" customFormat="1" x14ac:dyDescent="0.35">
      <c r="A59" s="27"/>
      <c r="B59" s="23"/>
      <c r="R59" s="2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52"/>
      <c r="AE59" s="52"/>
    </row>
    <row r="60" spans="1:31" s="1" customFormat="1" x14ac:dyDescent="0.35">
      <c r="A60" s="27"/>
      <c r="B60" s="23"/>
      <c r="R60" s="2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52"/>
      <c r="AE60" s="52"/>
    </row>
    <row r="61" spans="1:31" s="1" customFormat="1" x14ac:dyDescent="0.35">
      <c r="A61" s="27"/>
      <c r="B61" s="23"/>
      <c r="R61" s="2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52"/>
      <c r="AE61" s="52"/>
    </row>
    <row r="62" spans="1:31" s="1" customFormat="1" x14ac:dyDescent="0.35">
      <c r="A62" s="27"/>
      <c r="B62" s="23"/>
      <c r="R62" s="2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52"/>
      <c r="AE62" s="52"/>
    </row>
    <row r="63" spans="1:31" s="1" customFormat="1" x14ac:dyDescent="0.35">
      <c r="A63" s="27"/>
      <c r="B63" s="23"/>
      <c r="R63" s="2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52"/>
      <c r="AE63" s="52"/>
    </row>
    <row r="64" spans="1:31" s="1" customFormat="1" x14ac:dyDescent="0.35">
      <c r="A64" s="27"/>
      <c r="B64" s="23"/>
      <c r="R64" s="2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52"/>
      <c r="AE64" s="52"/>
    </row>
    <row r="65" spans="1:31" s="1" customFormat="1" x14ac:dyDescent="0.35">
      <c r="A65" s="27"/>
      <c r="B65" s="23"/>
      <c r="R65" s="2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52"/>
      <c r="AE65" s="52"/>
    </row>
    <row r="66" spans="1:31" s="1" customFormat="1" x14ac:dyDescent="0.35">
      <c r="A66" s="27"/>
      <c r="B66" s="23"/>
      <c r="R66" s="2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52"/>
      <c r="AE66" s="52"/>
    </row>
    <row r="67" spans="1:31" s="1" customFormat="1" x14ac:dyDescent="0.35">
      <c r="A67" s="27"/>
      <c r="B67" s="23"/>
      <c r="R67" s="2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52"/>
      <c r="AE67" s="52"/>
    </row>
    <row r="68" spans="1:31" s="1" customFormat="1" x14ac:dyDescent="0.35">
      <c r="A68" s="27"/>
      <c r="B68" s="23"/>
      <c r="R68" s="2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52"/>
      <c r="AE68" s="52"/>
    </row>
    <row r="69" spans="1:31" s="1" customFormat="1" x14ac:dyDescent="0.35">
      <c r="A69" s="27"/>
      <c r="B69" s="46"/>
      <c r="R69" s="2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52"/>
      <c r="AE69" s="52"/>
    </row>
    <row r="70" spans="1:31" s="1" customFormat="1" x14ac:dyDescent="0.35">
      <c r="A70" s="27"/>
      <c r="B70" s="48"/>
      <c r="R70" s="2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52"/>
      <c r="AE70" s="52"/>
    </row>
    <row r="71" spans="1:31" s="1" customFormat="1" x14ac:dyDescent="0.35">
      <c r="A71" s="27"/>
      <c r="B71" s="48"/>
      <c r="R71" s="2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52"/>
      <c r="AE71" s="52"/>
    </row>
    <row r="72" spans="1:31" s="1" customFormat="1" x14ac:dyDescent="0.35">
      <c r="A72" s="27"/>
      <c r="B72" s="48"/>
      <c r="D72" s="1" t="s">
        <v>75</v>
      </c>
      <c r="R72" s="2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52"/>
      <c r="AE72" s="52"/>
    </row>
    <row r="73" spans="1:31" s="1" customFormat="1" x14ac:dyDescent="0.35">
      <c r="A73" s="27"/>
      <c r="B73" s="48"/>
      <c r="E73" s="1" t="s">
        <v>6</v>
      </c>
      <c r="R73" s="2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52"/>
      <c r="AE73" s="52"/>
    </row>
    <row r="74" spans="1:31" s="1" customFormat="1" x14ac:dyDescent="0.35">
      <c r="A74" s="27"/>
      <c r="B74" s="48"/>
      <c r="R74" s="2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52"/>
      <c r="AE74" s="52"/>
    </row>
    <row r="75" spans="1:31" s="1" customFormat="1" x14ac:dyDescent="0.35">
      <c r="B75" s="23"/>
      <c r="R75" s="2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52"/>
      <c r="AE75" s="52"/>
    </row>
    <row r="76" spans="1:31" s="1" customFormat="1" x14ac:dyDescent="0.35">
      <c r="B76" s="23"/>
      <c r="R76" s="2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52"/>
      <c r="AE76" s="52"/>
    </row>
    <row r="77" spans="1:31" s="1" customFormat="1" x14ac:dyDescent="0.35">
      <c r="B77" s="23"/>
      <c r="R77" s="2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52"/>
      <c r="AE77" s="52"/>
    </row>
    <row r="78" spans="1:31" s="1" customFormat="1" x14ac:dyDescent="0.35">
      <c r="B78" s="23"/>
      <c r="R78" s="2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52"/>
      <c r="AE78" s="52"/>
    </row>
    <row r="79" spans="1:31" s="1" customFormat="1" x14ac:dyDescent="0.35">
      <c r="B79" s="23"/>
      <c r="R79" s="2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52"/>
      <c r="AE79" s="52"/>
    </row>
    <row r="80" spans="1:31" s="1" customFormat="1" x14ac:dyDescent="0.35">
      <c r="B80" s="23"/>
      <c r="R80" s="2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52"/>
      <c r="AE80" s="52"/>
    </row>
    <row r="81" spans="2:31" s="1" customFormat="1" ht="15" thickBot="1" x14ac:dyDescent="0.4">
      <c r="B81" s="2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52"/>
      <c r="AE81" s="52"/>
    </row>
    <row r="82" spans="2:31" s="1" customFormat="1" ht="15" thickTop="1" x14ac:dyDescent="0.35"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52"/>
      <c r="AE82" s="5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0"/>
  <dimension ref="A1:AE82"/>
  <sheetViews>
    <sheetView topLeftCell="A33" zoomScale="85" zoomScaleNormal="85" workbookViewId="0">
      <selection activeCell="L40" sqref="L40"/>
    </sheetView>
  </sheetViews>
  <sheetFormatPr defaultColWidth="9.1796875" defaultRowHeight="14.5" x14ac:dyDescent="0.35"/>
  <cols>
    <col min="1" max="1" width="9.1796875" style="1" customWidth="1"/>
    <col min="2" max="2" width="3.81640625" style="1" customWidth="1"/>
    <col min="3" max="16" width="11.453125" style="1" customWidth="1"/>
    <col min="17" max="17" width="36.1796875" style="1" customWidth="1"/>
    <col min="18" max="19" width="9.1796875" style="1" customWidth="1"/>
    <col min="20" max="31" width="9.1796875" style="43"/>
    <col min="32" max="16384" width="9.1796875" style="37"/>
  </cols>
  <sheetData>
    <row r="1" spans="1:29" ht="15" thickBot="1" x14ac:dyDescent="0.4"/>
    <row r="2" spans="1:29" ht="15" thickTop="1" x14ac:dyDescent="0.35">
      <c r="A2" s="27"/>
      <c r="B2" s="25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3"/>
    </row>
    <row r="3" spans="1:29" ht="21" x14ac:dyDescent="0.5">
      <c r="A3" s="27"/>
      <c r="B3" s="46"/>
      <c r="C3" s="47" t="s">
        <v>0</v>
      </c>
      <c r="R3" s="23"/>
    </row>
    <row r="4" spans="1:29" x14ac:dyDescent="0.35">
      <c r="A4" s="27"/>
      <c r="B4" s="46"/>
      <c r="D4" s="1" t="s">
        <v>44</v>
      </c>
      <c r="R4" s="23"/>
    </row>
    <row r="5" spans="1:29" x14ac:dyDescent="0.35">
      <c r="A5" s="27"/>
      <c r="B5" s="46"/>
      <c r="E5" s="1" t="s">
        <v>67</v>
      </c>
      <c r="R5" s="23"/>
    </row>
    <row r="6" spans="1:29" x14ac:dyDescent="0.35">
      <c r="A6" s="27"/>
      <c r="B6" s="46"/>
      <c r="E6" s="1" t="s">
        <v>68</v>
      </c>
      <c r="R6" s="23"/>
    </row>
    <row r="7" spans="1:29" x14ac:dyDescent="0.35">
      <c r="A7" s="27"/>
      <c r="B7" s="46"/>
      <c r="E7" s="1" t="s">
        <v>70</v>
      </c>
      <c r="R7" s="23"/>
    </row>
    <row r="8" spans="1:29" x14ac:dyDescent="0.35">
      <c r="A8" s="27"/>
      <c r="B8" s="46"/>
      <c r="E8" s="1" t="s">
        <v>121</v>
      </c>
      <c r="R8" s="23"/>
    </row>
    <row r="9" spans="1:29" x14ac:dyDescent="0.35">
      <c r="A9" s="27"/>
      <c r="B9" s="48"/>
      <c r="R9" s="23"/>
    </row>
    <row r="10" spans="1:29" x14ac:dyDescent="0.35">
      <c r="A10" s="27"/>
      <c r="B10" s="48"/>
      <c r="R10" s="23"/>
    </row>
    <row r="11" spans="1:29" ht="21" x14ac:dyDescent="0.5">
      <c r="A11" s="27"/>
      <c r="B11" s="23"/>
      <c r="C11" s="47" t="s">
        <v>1</v>
      </c>
      <c r="R11" s="23"/>
    </row>
    <row r="12" spans="1:29" x14ac:dyDescent="0.35">
      <c r="A12" s="27"/>
      <c r="B12" s="23"/>
      <c r="R12" s="23"/>
    </row>
    <row r="13" spans="1:29" x14ac:dyDescent="0.35">
      <c r="A13" s="27"/>
      <c r="B13" s="23"/>
      <c r="D13" s="1" t="s">
        <v>66</v>
      </c>
      <c r="R13" s="23"/>
    </row>
    <row r="14" spans="1:29" x14ac:dyDescent="0.35">
      <c r="A14" s="27"/>
      <c r="B14" s="23"/>
      <c r="E14" s="1" t="s">
        <v>120</v>
      </c>
      <c r="R14" s="23"/>
      <c r="V14" s="54"/>
      <c r="W14" s="22"/>
      <c r="X14" s="22"/>
      <c r="Y14" s="22"/>
      <c r="Z14" s="22"/>
      <c r="AA14" s="22"/>
      <c r="AB14" s="22"/>
      <c r="AC14" s="22"/>
    </row>
    <row r="15" spans="1:29" x14ac:dyDescent="0.35">
      <c r="A15" s="27"/>
      <c r="B15" s="49"/>
      <c r="R15" s="23"/>
    </row>
    <row r="16" spans="1:29" x14ac:dyDescent="0.35">
      <c r="A16" s="27"/>
      <c r="B16" s="23"/>
      <c r="R16" s="23"/>
    </row>
    <row r="17" spans="1:18" x14ac:dyDescent="0.35">
      <c r="A17" s="27"/>
      <c r="B17" s="23"/>
      <c r="R17" s="23"/>
    </row>
    <row r="18" spans="1:18" x14ac:dyDescent="0.35">
      <c r="A18" s="27"/>
      <c r="B18" s="23"/>
      <c r="R18" s="23"/>
    </row>
    <row r="19" spans="1:18" x14ac:dyDescent="0.35">
      <c r="A19" s="27"/>
      <c r="B19" s="23"/>
      <c r="R19" s="23"/>
    </row>
    <row r="20" spans="1:18" x14ac:dyDescent="0.35">
      <c r="A20" s="27"/>
      <c r="B20" s="23"/>
      <c r="R20" s="23"/>
    </row>
    <row r="21" spans="1:18" x14ac:dyDescent="0.35">
      <c r="A21" s="27"/>
      <c r="B21" s="23"/>
      <c r="R21" s="23"/>
    </row>
    <row r="22" spans="1:18" x14ac:dyDescent="0.35">
      <c r="A22" s="27"/>
      <c r="B22" s="23"/>
      <c r="R22" s="23"/>
    </row>
    <row r="23" spans="1:18" x14ac:dyDescent="0.35">
      <c r="A23" s="27"/>
      <c r="B23" s="23"/>
      <c r="R23" s="23"/>
    </row>
    <row r="24" spans="1:18" x14ac:dyDescent="0.35">
      <c r="A24" s="27"/>
      <c r="B24" s="23"/>
      <c r="E24" s="1" t="s">
        <v>3</v>
      </c>
      <c r="R24" s="23"/>
    </row>
    <row r="25" spans="1:18" x14ac:dyDescent="0.35">
      <c r="A25" s="27"/>
      <c r="B25" s="23"/>
      <c r="D25" s="1" t="s">
        <v>4</v>
      </c>
      <c r="R25" s="23"/>
    </row>
    <row r="26" spans="1:18" x14ac:dyDescent="0.35">
      <c r="A26" s="27"/>
      <c r="B26" s="23"/>
      <c r="E26" s="1" t="s">
        <v>156</v>
      </c>
      <c r="R26" s="23"/>
    </row>
    <row r="27" spans="1:18" x14ac:dyDescent="0.35">
      <c r="A27" s="27"/>
      <c r="B27" s="23"/>
      <c r="F27" s="1" t="s">
        <v>59</v>
      </c>
      <c r="R27" s="23"/>
    </row>
    <row r="28" spans="1:18" x14ac:dyDescent="0.35">
      <c r="A28" s="27"/>
      <c r="B28" s="23"/>
      <c r="F28" s="1" t="s">
        <v>157</v>
      </c>
      <c r="R28" s="23"/>
    </row>
    <row r="29" spans="1:18" x14ac:dyDescent="0.35">
      <c r="A29" s="27"/>
      <c r="B29" s="23"/>
      <c r="F29" s="1" t="s">
        <v>158</v>
      </c>
      <c r="R29" s="23"/>
    </row>
    <row r="30" spans="1:18" x14ac:dyDescent="0.35">
      <c r="A30" s="27"/>
      <c r="B30" s="23"/>
      <c r="F30" s="1" t="s">
        <v>78</v>
      </c>
      <c r="R30" s="23"/>
    </row>
    <row r="31" spans="1:18" x14ac:dyDescent="0.35">
      <c r="A31" s="27"/>
      <c r="B31" s="23"/>
      <c r="F31" s="50" t="s">
        <v>159</v>
      </c>
      <c r="R31" s="23"/>
    </row>
    <row r="32" spans="1:18" x14ac:dyDescent="0.35">
      <c r="A32" s="27"/>
      <c r="F32" s="50" t="s">
        <v>160</v>
      </c>
      <c r="R32" s="23"/>
    </row>
    <row r="33" spans="1:31" x14ac:dyDescent="0.35">
      <c r="A33" s="27"/>
      <c r="F33" s="50" t="s">
        <v>161</v>
      </c>
      <c r="R33" s="23"/>
    </row>
    <row r="34" spans="1:31" x14ac:dyDescent="0.35">
      <c r="A34" s="27"/>
      <c r="B34" s="23"/>
      <c r="F34" s="1" t="s">
        <v>162</v>
      </c>
      <c r="R34" s="23"/>
    </row>
    <row r="35" spans="1:31" x14ac:dyDescent="0.35">
      <c r="A35" s="27"/>
      <c r="B35" s="23"/>
      <c r="F35" s="50" t="s">
        <v>163</v>
      </c>
      <c r="R35" s="23"/>
    </row>
    <row r="36" spans="1:31" x14ac:dyDescent="0.35">
      <c r="A36" s="27"/>
      <c r="B36" s="23"/>
      <c r="R36" s="23"/>
    </row>
    <row r="37" spans="1:31" x14ac:dyDescent="0.35">
      <c r="A37" s="27"/>
      <c r="B37" s="23"/>
      <c r="R37" s="23"/>
    </row>
    <row r="38" spans="1:31" s="1" customFormat="1" x14ac:dyDescent="0.35">
      <c r="A38" s="27"/>
      <c r="B38" s="23"/>
      <c r="E38" s="1" t="s">
        <v>64</v>
      </c>
      <c r="R38" s="2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52"/>
      <c r="AE38" s="52"/>
    </row>
    <row r="39" spans="1:31" s="1" customFormat="1" x14ac:dyDescent="0.35">
      <c r="A39" s="27"/>
      <c r="B39" s="23"/>
      <c r="F39" s="51" t="s">
        <v>54</v>
      </c>
      <c r="G39" s="51"/>
      <c r="H39" s="51"/>
      <c r="I39" s="51"/>
      <c r="J39" s="51"/>
      <c r="K39" s="51"/>
      <c r="L39" s="51"/>
      <c r="R39" s="2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52"/>
      <c r="AE39" s="52"/>
    </row>
    <row r="40" spans="1:31" s="1" customFormat="1" x14ac:dyDescent="0.35">
      <c r="A40" s="27"/>
      <c r="B40" s="23"/>
      <c r="F40" s="51" t="s">
        <v>56</v>
      </c>
      <c r="G40" s="51"/>
      <c r="H40" s="51"/>
      <c r="I40" s="51"/>
      <c r="J40" s="51"/>
      <c r="K40" s="51"/>
      <c r="L40" s="51"/>
      <c r="R40" s="2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52"/>
      <c r="AE40" s="52"/>
    </row>
    <row r="41" spans="1:31" s="1" customFormat="1" x14ac:dyDescent="0.35">
      <c r="A41" s="27"/>
      <c r="B41" s="23"/>
      <c r="F41" s="51" t="s">
        <v>53</v>
      </c>
      <c r="G41" s="51"/>
      <c r="H41" s="51"/>
      <c r="I41" s="51"/>
      <c r="J41" s="51"/>
      <c r="K41" s="51"/>
      <c r="L41" s="51"/>
      <c r="R41" s="2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52"/>
      <c r="AE41" s="52"/>
    </row>
    <row r="42" spans="1:31" s="1" customFormat="1" x14ac:dyDescent="0.35">
      <c r="A42" s="27"/>
      <c r="B42" s="23"/>
      <c r="F42" s="51"/>
      <c r="G42" s="51"/>
      <c r="H42" s="51"/>
      <c r="I42" s="51"/>
      <c r="J42" s="51"/>
      <c r="K42" s="51"/>
      <c r="L42" s="51"/>
      <c r="R42" s="2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52"/>
      <c r="AE42" s="52"/>
    </row>
    <row r="43" spans="1:31" s="1" customFormat="1" x14ac:dyDescent="0.35">
      <c r="A43" s="27"/>
      <c r="B43" s="23"/>
      <c r="R43" s="2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52"/>
      <c r="AE43" s="52"/>
    </row>
    <row r="44" spans="1:31" s="1" customFormat="1" x14ac:dyDescent="0.35">
      <c r="A44" s="27"/>
      <c r="B44" s="23"/>
      <c r="R44" s="2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52"/>
      <c r="AE44" s="52"/>
    </row>
    <row r="45" spans="1:31" s="1" customFormat="1" x14ac:dyDescent="0.35">
      <c r="A45" s="27"/>
      <c r="B45" s="23"/>
      <c r="R45" s="2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52"/>
      <c r="AE45" s="52"/>
    </row>
    <row r="46" spans="1:31" s="1" customFormat="1" x14ac:dyDescent="0.35">
      <c r="A46" s="27"/>
      <c r="B46" s="23"/>
      <c r="R46" s="2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52"/>
      <c r="AE46" s="52"/>
    </row>
    <row r="47" spans="1:31" s="1" customFormat="1" x14ac:dyDescent="0.35">
      <c r="A47" s="27"/>
      <c r="B47" s="23"/>
      <c r="R47" s="2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52"/>
      <c r="AE47" s="52"/>
    </row>
    <row r="48" spans="1:31" s="1" customFormat="1" x14ac:dyDescent="0.35">
      <c r="A48" s="27"/>
      <c r="B48" s="23"/>
      <c r="R48" s="2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52"/>
      <c r="AE48" s="52"/>
    </row>
    <row r="49" spans="1:31" s="1" customFormat="1" x14ac:dyDescent="0.35">
      <c r="A49" s="27"/>
      <c r="B49" s="23"/>
      <c r="R49" s="2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52"/>
      <c r="AE49" s="52"/>
    </row>
    <row r="50" spans="1:31" s="1" customFormat="1" x14ac:dyDescent="0.35">
      <c r="A50" s="27"/>
      <c r="B50" s="23"/>
      <c r="R50" s="2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52"/>
      <c r="AE50" s="52"/>
    </row>
    <row r="51" spans="1:31" s="1" customFormat="1" x14ac:dyDescent="0.35">
      <c r="A51" s="27"/>
      <c r="B51" s="23"/>
      <c r="R51" s="2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52"/>
      <c r="AE51" s="52"/>
    </row>
    <row r="52" spans="1:31" s="1" customFormat="1" x14ac:dyDescent="0.35">
      <c r="A52" s="27"/>
      <c r="B52" s="23"/>
      <c r="D52" s="1" t="s">
        <v>74</v>
      </c>
      <c r="R52" s="2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52"/>
      <c r="AE52" s="52"/>
    </row>
    <row r="53" spans="1:31" s="1" customFormat="1" x14ac:dyDescent="0.35">
      <c r="A53" s="27"/>
      <c r="B53" s="23"/>
      <c r="E53" s="1" t="s">
        <v>112</v>
      </c>
      <c r="F53" s="37"/>
      <c r="R53" s="2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52"/>
      <c r="AE53" s="52"/>
    </row>
    <row r="54" spans="1:31" s="1" customFormat="1" x14ac:dyDescent="0.35">
      <c r="A54" s="27"/>
      <c r="B54" s="23"/>
      <c r="D54" s="52"/>
      <c r="E54" s="52" t="s">
        <v>164</v>
      </c>
      <c r="F54" s="43"/>
      <c r="R54" s="2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52"/>
      <c r="AE54" s="52"/>
    </row>
    <row r="55" spans="1:31" s="1" customFormat="1" x14ac:dyDescent="0.35">
      <c r="A55" s="27"/>
      <c r="B55" s="23"/>
      <c r="D55" s="52"/>
      <c r="E55" s="43"/>
      <c r="F55" s="52" t="s">
        <v>114</v>
      </c>
      <c r="R55" s="2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52"/>
      <c r="AE55" s="52"/>
    </row>
    <row r="56" spans="1:31" s="1" customFormat="1" x14ac:dyDescent="0.35">
      <c r="A56" s="27"/>
      <c r="B56" s="23"/>
      <c r="D56" s="52"/>
      <c r="E56" s="43"/>
      <c r="F56" s="52" t="s">
        <v>115</v>
      </c>
      <c r="R56" s="2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52"/>
      <c r="AE56" s="52"/>
    </row>
    <row r="57" spans="1:31" s="1" customFormat="1" x14ac:dyDescent="0.35">
      <c r="A57" s="27"/>
      <c r="B57" s="23"/>
      <c r="R57" s="2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52"/>
      <c r="AE57" s="52"/>
    </row>
    <row r="58" spans="1:31" s="1" customFormat="1" x14ac:dyDescent="0.35">
      <c r="A58" s="27"/>
      <c r="B58" s="23"/>
      <c r="R58" s="2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52"/>
      <c r="AE58" s="52"/>
    </row>
    <row r="59" spans="1:31" s="1" customFormat="1" x14ac:dyDescent="0.35">
      <c r="A59" s="27"/>
      <c r="B59" s="23"/>
      <c r="R59" s="2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52"/>
      <c r="AE59" s="52"/>
    </row>
    <row r="60" spans="1:31" s="1" customFormat="1" x14ac:dyDescent="0.35">
      <c r="A60" s="27"/>
      <c r="B60" s="23"/>
      <c r="R60" s="2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52"/>
      <c r="AE60" s="52"/>
    </row>
    <row r="61" spans="1:31" s="1" customFormat="1" x14ac:dyDescent="0.35">
      <c r="A61" s="27"/>
      <c r="B61" s="23"/>
      <c r="R61" s="2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52"/>
      <c r="AE61" s="52"/>
    </row>
    <row r="62" spans="1:31" s="1" customFormat="1" x14ac:dyDescent="0.35">
      <c r="A62" s="27"/>
      <c r="B62" s="23"/>
      <c r="R62" s="2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52"/>
      <c r="AE62" s="52"/>
    </row>
    <row r="63" spans="1:31" s="1" customFormat="1" x14ac:dyDescent="0.35">
      <c r="A63" s="27"/>
      <c r="B63" s="23"/>
      <c r="R63" s="2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52"/>
      <c r="AE63" s="52"/>
    </row>
    <row r="64" spans="1:31" s="1" customFormat="1" x14ac:dyDescent="0.35">
      <c r="A64" s="27"/>
      <c r="B64" s="23"/>
      <c r="R64" s="2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52"/>
      <c r="AE64" s="52"/>
    </row>
    <row r="65" spans="1:31" s="1" customFormat="1" x14ac:dyDescent="0.35">
      <c r="A65" s="27"/>
      <c r="B65" s="23"/>
      <c r="R65" s="2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52"/>
      <c r="AE65" s="52"/>
    </row>
    <row r="66" spans="1:31" s="1" customFormat="1" x14ac:dyDescent="0.35">
      <c r="A66" s="27"/>
      <c r="B66" s="23"/>
      <c r="R66" s="2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52"/>
      <c r="AE66" s="52"/>
    </row>
    <row r="67" spans="1:31" s="1" customFormat="1" x14ac:dyDescent="0.35">
      <c r="A67" s="27"/>
      <c r="B67" s="23"/>
      <c r="R67" s="2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52"/>
      <c r="AE67" s="52"/>
    </row>
    <row r="68" spans="1:31" s="1" customFormat="1" x14ac:dyDescent="0.35">
      <c r="A68" s="27"/>
      <c r="B68" s="23"/>
      <c r="R68" s="2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52"/>
      <c r="AE68" s="52"/>
    </row>
    <row r="69" spans="1:31" s="1" customFormat="1" x14ac:dyDescent="0.35">
      <c r="A69" s="27"/>
      <c r="B69" s="46"/>
      <c r="R69" s="2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52"/>
      <c r="AE69" s="52"/>
    </row>
    <row r="70" spans="1:31" s="1" customFormat="1" x14ac:dyDescent="0.35">
      <c r="A70" s="27"/>
      <c r="B70" s="48"/>
      <c r="R70" s="2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52"/>
      <c r="AE70" s="52"/>
    </row>
    <row r="71" spans="1:31" s="1" customFormat="1" x14ac:dyDescent="0.35">
      <c r="A71" s="27"/>
      <c r="B71" s="48"/>
      <c r="R71" s="2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52"/>
      <c r="AE71" s="52"/>
    </row>
    <row r="72" spans="1:31" s="1" customFormat="1" x14ac:dyDescent="0.35">
      <c r="A72" s="27"/>
      <c r="B72" s="48"/>
      <c r="D72" s="1" t="s">
        <v>75</v>
      </c>
      <c r="R72" s="2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52"/>
      <c r="AE72" s="52"/>
    </row>
    <row r="73" spans="1:31" s="1" customFormat="1" x14ac:dyDescent="0.35">
      <c r="A73" s="27"/>
      <c r="B73" s="48"/>
      <c r="E73" s="1" t="s">
        <v>6</v>
      </c>
      <c r="R73" s="2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52"/>
      <c r="AE73" s="52"/>
    </row>
    <row r="74" spans="1:31" s="1" customFormat="1" x14ac:dyDescent="0.35">
      <c r="A74" s="27"/>
      <c r="B74" s="48"/>
      <c r="R74" s="2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52"/>
      <c r="AE74" s="52"/>
    </row>
    <row r="75" spans="1:31" s="1" customFormat="1" x14ac:dyDescent="0.35">
      <c r="B75" s="23"/>
      <c r="R75" s="2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52"/>
      <c r="AE75" s="52"/>
    </row>
    <row r="76" spans="1:31" s="1" customFormat="1" x14ac:dyDescent="0.35">
      <c r="B76" s="23"/>
      <c r="R76" s="2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52"/>
      <c r="AE76" s="52"/>
    </row>
    <row r="77" spans="1:31" s="1" customFormat="1" x14ac:dyDescent="0.35">
      <c r="B77" s="23"/>
      <c r="R77" s="2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52"/>
      <c r="AE77" s="52"/>
    </row>
    <row r="78" spans="1:31" s="1" customFormat="1" x14ac:dyDescent="0.35">
      <c r="B78" s="23"/>
      <c r="R78" s="2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52"/>
      <c r="AE78" s="52"/>
    </row>
    <row r="79" spans="1:31" s="1" customFormat="1" x14ac:dyDescent="0.35">
      <c r="B79" s="23"/>
      <c r="R79" s="2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52"/>
      <c r="AE79" s="52"/>
    </row>
    <row r="80" spans="1:31" s="1" customFormat="1" x14ac:dyDescent="0.35">
      <c r="B80" s="23"/>
      <c r="R80" s="2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52"/>
      <c r="AE80" s="52"/>
    </row>
    <row r="81" spans="2:31" s="1" customFormat="1" ht="15" thickBot="1" x14ac:dyDescent="0.4">
      <c r="B81" s="2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52"/>
      <c r="AE81" s="52"/>
    </row>
    <row r="82" spans="2:31" s="1" customFormat="1" ht="15" thickTop="1" x14ac:dyDescent="0.35"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52"/>
      <c r="AE82" s="5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3"/>
  <dimension ref="A1:AC105"/>
  <sheetViews>
    <sheetView topLeftCell="A65" zoomScale="85" zoomScaleNormal="85" workbookViewId="0"/>
  </sheetViews>
  <sheetFormatPr defaultColWidth="9.1796875" defaultRowHeight="14.5" x14ac:dyDescent="0.35"/>
  <cols>
    <col min="1" max="1" width="9.1796875" style="1" customWidth="1"/>
    <col min="2" max="2" width="3.81640625" style="1" customWidth="1"/>
    <col min="3" max="16" width="11.453125" style="1" customWidth="1"/>
    <col min="17" max="17" width="36.1796875" style="1" customWidth="1"/>
    <col min="18" max="19" width="9.1796875" style="1" customWidth="1"/>
    <col min="20" max="29" width="9.1796875" style="59"/>
    <col min="30" max="16384" width="9.1796875" style="37"/>
  </cols>
  <sheetData>
    <row r="1" spans="1:18" ht="15" thickBot="1" x14ac:dyDescent="0.4"/>
    <row r="2" spans="1:18" ht="15" thickTop="1" x14ac:dyDescent="0.35">
      <c r="A2" s="27"/>
      <c r="B2" s="25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3"/>
    </row>
    <row r="3" spans="1:18" ht="21" x14ac:dyDescent="0.5">
      <c r="A3" s="27"/>
      <c r="B3" s="46"/>
      <c r="C3" s="47" t="s">
        <v>0</v>
      </c>
      <c r="R3" s="23"/>
    </row>
    <row r="4" spans="1:18" x14ac:dyDescent="0.35">
      <c r="A4" s="27"/>
      <c r="B4" s="46"/>
      <c r="D4" s="1" t="s">
        <v>44</v>
      </c>
      <c r="R4" s="23"/>
    </row>
    <row r="5" spans="1:18" x14ac:dyDescent="0.35">
      <c r="A5" s="27"/>
      <c r="B5" s="46"/>
      <c r="E5" s="1" t="s">
        <v>67</v>
      </c>
      <c r="R5" s="23"/>
    </row>
    <row r="6" spans="1:18" x14ac:dyDescent="0.35">
      <c r="A6" s="27"/>
      <c r="B6" s="46"/>
      <c r="E6" s="1" t="s">
        <v>68</v>
      </c>
      <c r="R6" s="23"/>
    </row>
    <row r="7" spans="1:18" x14ac:dyDescent="0.35">
      <c r="A7" s="27"/>
      <c r="B7" s="46"/>
      <c r="E7" s="1" t="s">
        <v>70</v>
      </c>
      <c r="R7" s="23"/>
    </row>
    <row r="8" spans="1:18" x14ac:dyDescent="0.35">
      <c r="A8" s="27"/>
      <c r="B8" s="46"/>
      <c r="E8" s="1" t="s">
        <v>69</v>
      </c>
      <c r="R8" s="23"/>
    </row>
    <row r="9" spans="1:18" x14ac:dyDescent="0.35">
      <c r="A9" s="27"/>
      <c r="B9" s="48"/>
      <c r="R9" s="23"/>
    </row>
    <row r="10" spans="1:18" x14ac:dyDescent="0.35">
      <c r="A10" s="27"/>
      <c r="B10" s="48"/>
      <c r="R10" s="23"/>
    </row>
    <row r="11" spans="1:18" ht="21" x14ac:dyDescent="0.5">
      <c r="A11" s="27"/>
      <c r="B11" s="23"/>
      <c r="C11" s="47" t="s">
        <v>1</v>
      </c>
      <c r="R11" s="23"/>
    </row>
    <row r="12" spans="1:18" x14ac:dyDescent="0.35">
      <c r="A12" s="27"/>
      <c r="B12" s="23"/>
      <c r="R12" s="23"/>
    </row>
    <row r="13" spans="1:18" x14ac:dyDescent="0.35">
      <c r="A13" s="27"/>
      <c r="B13" s="23"/>
      <c r="D13" s="1" t="s">
        <v>66</v>
      </c>
      <c r="R13" s="23"/>
    </row>
    <row r="14" spans="1:18" x14ac:dyDescent="0.35">
      <c r="A14" s="27"/>
      <c r="B14" s="23"/>
      <c r="E14" s="1" t="s">
        <v>2</v>
      </c>
      <c r="R14" s="23"/>
    </row>
    <row r="15" spans="1:18" x14ac:dyDescent="0.35">
      <c r="A15" s="27"/>
      <c r="B15" s="49"/>
      <c r="R15" s="23"/>
    </row>
    <row r="16" spans="1:18" x14ac:dyDescent="0.35">
      <c r="A16" s="27"/>
      <c r="B16" s="23"/>
      <c r="R16" s="23"/>
    </row>
    <row r="17" spans="1:18" x14ac:dyDescent="0.35">
      <c r="A17" s="27"/>
      <c r="B17" s="23"/>
      <c r="R17" s="23"/>
    </row>
    <row r="18" spans="1:18" x14ac:dyDescent="0.35">
      <c r="A18" s="27"/>
      <c r="B18" s="23"/>
      <c r="R18" s="23"/>
    </row>
    <row r="19" spans="1:18" x14ac:dyDescent="0.35">
      <c r="A19" s="27"/>
      <c r="B19" s="23"/>
      <c r="R19" s="23"/>
    </row>
    <row r="20" spans="1:18" x14ac:dyDescent="0.35">
      <c r="A20" s="27"/>
      <c r="B20" s="23"/>
      <c r="R20" s="23"/>
    </row>
    <row r="21" spans="1:18" x14ac:dyDescent="0.35">
      <c r="A21" s="27"/>
      <c r="B21" s="23"/>
      <c r="R21" s="23"/>
    </row>
    <row r="22" spans="1:18" x14ac:dyDescent="0.35">
      <c r="A22" s="27"/>
      <c r="B22" s="23"/>
      <c r="R22" s="23"/>
    </row>
    <row r="23" spans="1:18" x14ac:dyDescent="0.35">
      <c r="A23" s="27"/>
      <c r="B23" s="23"/>
      <c r="R23" s="23"/>
    </row>
    <row r="24" spans="1:18" x14ac:dyDescent="0.35">
      <c r="A24" s="27"/>
      <c r="B24" s="23"/>
      <c r="R24" s="23"/>
    </row>
    <row r="25" spans="1:18" x14ac:dyDescent="0.35">
      <c r="A25" s="27"/>
      <c r="B25" s="23"/>
      <c r="E25" s="1" t="s">
        <v>3</v>
      </c>
      <c r="R25" s="23"/>
    </row>
    <row r="26" spans="1:18" x14ac:dyDescent="0.35">
      <c r="A26" s="27"/>
      <c r="B26" s="23"/>
      <c r="D26" s="1" t="s">
        <v>4</v>
      </c>
      <c r="R26" s="23"/>
    </row>
    <row r="27" spans="1:18" x14ac:dyDescent="0.35">
      <c r="A27" s="27"/>
      <c r="B27" s="23"/>
      <c r="E27" s="1" t="s">
        <v>57</v>
      </c>
      <c r="R27" s="23"/>
    </row>
    <row r="28" spans="1:18" x14ac:dyDescent="0.35">
      <c r="A28" s="27"/>
      <c r="B28" s="23"/>
      <c r="F28" s="1" t="s">
        <v>59</v>
      </c>
      <c r="R28" s="23"/>
    </row>
    <row r="29" spans="1:18" x14ac:dyDescent="0.35">
      <c r="A29" s="27"/>
      <c r="B29" s="23"/>
      <c r="F29" s="1" t="s">
        <v>60</v>
      </c>
      <c r="R29" s="23"/>
    </row>
    <row r="30" spans="1:18" x14ac:dyDescent="0.35">
      <c r="A30" s="27"/>
      <c r="B30" s="23"/>
      <c r="F30" s="1" t="s">
        <v>76</v>
      </c>
      <c r="R30" s="23"/>
    </row>
    <row r="31" spans="1:18" x14ac:dyDescent="0.35">
      <c r="A31" s="27"/>
      <c r="B31" s="23"/>
      <c r="F31" s="1" t="s">
        <v>77</v>
      </c>
      <c r="R31" s="23"/>
    </row>
    <row r="32" spans="1:18" x14ac:dyDescent="0.35">
      <c r="A32" s="27"/>
      <c r="F32" s="1" t="s">
        <v>78</v>
      </c>
      <c r="R32" s="23"/>
    </row>
    <row r="33" spans="1:18" x14ac:dyDescent="0.35">
      <c r="A33" s="27"/>
      <c r="F33" s="1" t="s">
        <v>79</v>
      </c>
      <c r="R33" s="23"/>
    </row>
    <row r="34" spans="1:18" x14ac:dyDescent="0.35">
      <c r="A34" s="27"/>
      <c r="B34" s="23"/>
      <c r="F34" s="1" t="s">
        <v>80</v>
      </c>
      <c r="R34" s="23"/>
    </row>
    <row r="35" spans="1:18" x14ac:dyDescent="0.35">
      <c r="A35" s="27"/>
      <c r="B35" s="23"/>
      <c r="F35" s="1" t="s">
        <v>81</v>
      </c>
      <c r="R35" s="23"/>
    </row>
    <row r="36" spans="1:18" x14ac:dyDescent="0.35">
      <c r="A36" s="27"/>
      <c r="B36" s="23"/>
      <c r="F36" s="1" t="s">
        <v>82</v>
      </c>
      <c r="R36" s="23"/>
    </row>
    <row r="37" spans="1:18" x14ac:dyDescent="0.35">
      <c r="A37" s="27"/>
      <c r="B37" s="23"/>
      <c r="F37" s="1" t="s">
        <v>83</v>
      </c>
      <c r="R37" s="23"/>
    </row>
    <row r="38" spans="1:18" x14ac:dyDescent="0.35">
      <c r="A38" s="27"/>
      <c r="B38" s="23"/>
      <c r="F38" s="1" t="s">
        <v>84</v>
      </c>
      <c r="R38" s="23"/>
    </row>
    <row r="39" spans="1:18" x14ac:dyDescent="0.35">
      <c r="A39" s="27"/>
      <c r="B39" s="23"/>
      <c r="F39" s="1" t="s">
        <v>85</v>
      </c>
      <c r="R39" s="23"/>
    </row>
    <row r="40" spans="1:18" x14ac:dyDescent="0.35">
      <c r="A40" s="27"/>
      <c r="B40" s="23"/>
      <c r="F40" s="1" t="s">
        <v>86</v>
      </c>
      <c r="R40" s="23"/>
    </row>
    <row r="41" spans="1:18" x14ac:dyDescent="0.35">
      <c r="A41" s="27"/>
      <c r="F41" s="1" t="s">
        <v>89</v>
      </c>
      <c r="R41" s="23"/>
    </row>
    <row r="42" spans="1:18" x14ac:dyDescent="0.35">
      <c r="A42" s="27"/>
      <c r="B42" s="23"/>
      <c r="F42" s="1" t="s">
        <v>88</v>
      </c>
      <c r="R42" s="23"/>
    </row>
    <row r="43" spans="1:18" x14ac:dyDescent="0.35">
      <c r="A43" s="27"/>
      <c r="B43" s="23"/>
      <c r="E43" s="1" t="s">
        <v>58</v>
      </c>
      <c r="R43" s="23"/>
    </row>
    <row r="44" spans="1:18" x14ac:dyDescent="0.35">
      <c r="A44" s="27"/>
      <c r="B44" s="23"/>
      <c r="F44" s="1" t="s">
        <v>61</v>
      </c>
      <c r="R44" s="23"/>
    </row>
    <row r="45" spans="1:18" x14ac:dyDescent="0.35">
      <c r="A45" s="27"/>
      <c r="B45" s="23"/>
      <c r="F45" s="1" t="s">
        <v>62</v>
      </c>
      <c r="R45" s="23"/>
    </row>
    <row r="46" spans="1:18" x14ac:dyDescent="0.35">
      <c r="A46" s="27"/>
      <c r="B46" s="23"/>
      <c r="F46" s="1" t="s">
        <v>63</v>
      </c>
      <c r="R46" s="23"/>
    </row>
    <row r="47" spans="1:18" x14ac:dyDescent="0.35">
      <c r="A47" s="27"/>
      <c r="B47" s="23"/>
      <c r="F47" s="1" t="s">
        <v>90</v>
      </c>
      <c r="R47" s="23"/>
    </row>
    <row r="48" spans="1:18" x14ac:dyDescent="0.35">
      <c r="A48" s="27"/>
      <c r="B48" s="23"/>
      <c r="E48" s="50"/>
      <c r="F48" s="50" t="s">
        <v>65</v>
      </c>
      <c r="G48" s="50"/>
      <c r="H48" s="50"/>
      <c r="I48" s="50"/>
      <c r="R48" s="23"/>
    </row>
    <row r="49" spans="1:18" x14ac:dyDescent="0.35">
      <c r="A49" s="27"/>
      <c r="B49" s="23"/>
      <c r="E49" s="50"/>
      <c r="F49" s="50" t="s">
        <v>91</v>
      </c>
      <c r="G49" s="50"/>
      <c r="H49" s="50"/>
      <c r="I49" s="50"/>
      <c r="R49" s="23"/>
    </row>
    <row r="50" spans="1:18" x14ac:dyDescent="0.35">
      <c r="A50" s="27"/>
      <c r="B50" s="23"/>
      <c r="E50" s="50"/>
      <c r="F50" s="50" t="s">
        <v>92</v>
      </c>
      <c r="G50" s="50"/>
      <c r="H50" s="50"/>
      <c r="I50" s="50"/>
      <c r="R50" s="23"/>
    </row>
    <row r="51" spans="1:18" x14ac:dyDescent="0.35">
      <c r="A51" s="27"/>
      <c r="F51" s="1" t="s">
        <v>93</v>
      </c>
      <c r="R51" s="23"/>
    </row>
    <row r="52" spans="1:18" x14ac:dyDescent="0.35">
      <c r="A52" s="27"/>
      <c r="F52" s="50" t="s">
        <v>94</v>
      </c>
      <c r="R52" s="23"/>
    </row>
    <row r="53" spans="1:18" x14ac:dyDescent="0.35">
      <c r="A53" s="27"/>
      <c r="B53" s="23"/>
      <c r="E53" s="50"/>
      <c r="F53" s="50" t="s">
        <v>95</v>
      </c>
      <c r="G53" s="50"/>
      <c r="H53" s="50"/>
      <c r="I53" s="50"/>
      <c r="R53" s="23"/>
    </row>
    <row r="54" spans="1:18" x14ac:dyDescent="0.35">
      <c r="A54" s="27"/>
      <c r="B54" s="23"/>
      <c r="E54" s="50"/>
      <c r="F54" s="1" t="s">
        <v>96</v>
      </c>
      <c r="G54" s="50"/>
      <c r="H54" s="50"/>
      <c r="I54" s="50"/>
      <c r="R54" s="23"/>
    </row>
    <row r="55" spans="1:18" x14ac:dyDescent="0.35">
      <c r="A55" s="27"/>
      <c r="F55" s="1" t="s">
        <v>97</v>
      </c>
      <c r="R55" s="23"/>
    </row>
    <row r="56" spans="1:18" x14ac:dyDescent="0.35">
      <c r="A56" s="27"/>
      <c r="B56" s="23"/>
      <c r="E56" s="50"/>
      <c r="F56" s="50" t="s">
        <v>98</v>
      </c>
      <c r="G56" s="50"/>
      <c r="H56" s="50"/>
      <c r="I56" s="50"/>
      <c r="R56" s="23"/>
    </row>
    <row r="57" spans="1:18" x14ac:dyDescent="0.35">
      <c r="A57" s="27"/>
      <c r="B57" s="23"/>
      <c r="E57" s="50"/>
      <c r="F57" s="50" t="s">
        <v>101</v>
      </c>
      <c r="G57" s="50"/>
      <c r="H57" s="50"/>
      <c r="I57" s="50"/>
      <c r="R57" s="23"/>
    </row>
    <row r="58" spans="1:18" x14ac:dyDescent="0.35">
      <c r="A58" s="27"/>
      <c r="B58" s="23"/>
      <c r="E58" s="50"/>
      <c r="F58" s="50" t="s">
        <v>102</v>
      </c>
      <c r="G58" s="50"/>
      <c r="H58" s="50"/>
      <c r="I58" s="50"/>
      <c r="R58" s="23"/>
    </row>
    <row r="59" spans="1:18" x14ac:dyDescent="0.35">
      <c r="A59" s="27"/>
      <c r="B59" s="23"/>
      <c r="F59" s="1" t="s">
        <v>99</v>
      </c>
      <c r="R59" s="23"/>
    </row>
    <row r="60" spans="1:18" x14ac:dyDescent="0.35">
      <c r="A60" s="27"/>
      <c r="B60" s="23"/>
      <c r="F60" s="1" t="s">
        <v>100</v>
      </c>
      <c r="R60" s="23"/>
    </row>
    <row r="61" spans="1:18" x14ac:dyDescent="0.35">
      <c r="A61" s="27"/>
      <c r="B61" s="23"/>
      <c r="E61" s="1" t="s">
        <v>64</v>
      </c>
      <c r="R61" s="23"/>
    </row>
    <row r="62" spans="1:18" x14ac:dyDescent="0.35">
      <c r="A62" s="27"/>
      <c r="B62" s="23"/>
      <c r="F62" s="51" t="s">
        <v>54</v>
      </c>
      <c r="G62" s="51"/>
      <c r="H62" s="51"/>
      <c r="I62" s="51"/>
      <c r="J62" s="51"/>
      <c r="K62" s="51"/>
      <c r="L62" s="51"/>
      <c r="R62" s="23"/>
    </row>
    <row r="63" spans="1:18" x14ac:dyDescent="0.35">
      <c r="A63" s="27"/>
      <c r="B63" s="23"/>
      <c r="F63" s="51" t="s">
        <v>56</v>
      </c>
      <c r="G63" s="51"/>
      <c r="H63" s="51"/>
      <c r="I63" s="51"/>
      <c r="J63" s="51"/>
      <c r="K63" s="51"/>
      <c r="L63" s="51"/>
      <c r="R63" s="23"/>
    </row>
    <row r="64" spans="1:18" x14ac:dyDescent="0.35">
      <c r="A64" s="27"/>
      <c r="B64" s="23"/>
      <c r="F64" s="51" t="s">
        <v>53</v>
      </c>
      <c r="G64" s="51"/>
      <c r="H64" s="51"/>
      <c r="I64" s="51"/>
      <c r="J64" s="51"/>
      <c r="K64" s="51"/>
      <c r="L64" s="51"/>
      <c r="R64" s="23"/>
    </row>
    <row r="65" spans="1:18" x14ac:dyDescent="0.35">
      <c r="A65" s="27"/>
      <c r="B65" s="23"/>
      <c r="F65" s="51" t="s">
        <v>55</v>
      </c>
      <c r="G65" s="51"/>
      <c r="H65" s="51"/>
      <c r="I65" s="51"/>
      <c r="J65" s="51"/>
      <c r="K65" s="51"/>
      <c r="L65" s="51"/>
      <c r="R65" s="23"/>
    </row>
    <row r="66" spans="1:18" x14ac:dyDescent="0.35">
      <c r="A66" s="27"/>
      <c r="B66" s="23"/>
      <c r="R66" s="23"/>
    </row>
    <row r="67" spans="1:18" x14ac:dyDescent="0.35">
      <c r="A67" s="27"/>
      <c r="B67" s="23"/>
      <c r="R67" s="23"/>
    </row>
    <row r="68" spans="1:18" x14ac:dyDescent="0.35">
      <c r="A68" s="27"/>
      <c r="B68" s="23"/>
      <c r="R68" s="23"/>
    </row>
    <row r="69" spans="1:18" x14ac:dyDescent="0.35">
      <c r="A69" s="27"/>
      <c r="B69" s="23"/>
      <c r="R69" s="23"/>
    </row>
    <row r="70" spans="1:18" x14ac:dyDescent="0.35">
      <c r="A70" s="27"/>
      <c r="B70" s="23"/>
      <c r="R70" s="23"/>
    </row>
    <row r="71" spans="1:18" x14ac:dyDescent="0.35">
      <c r="A71" s="27"/>
      <c r="B71" s="23"/>
      <c r="R71" s="23"/>
    </row>
    <row r="72" spans="1:18" x14ac:dyDescent="0.35">
      <c r="A72" s="27"/>
      <c r="B72" s="23"/>
      <c r="R72" s="23"/>
    </row>
    <row r="73" spans="1:18" x14ac:dyDescent="0.35">
      <c r="A73" s="27"/>
      <c r="B73" s="23"/>
      <c r="R73" s="23"/>
    </row>
    <row r="74" spans="1:18" x14ac:dyDescent="0.35">
      <c r="A74" s="27"/>
      <c r="B74" s="23"/>
      <c r="R74" s="23"/>
    </row>
    <row r="75" spans="1:18" x14ac:dyDescent="0.35">
      <c r="A75" s="27"/>
      <c r="B75" s="23"/>
      <c r="D75" s="1" t="s">
        <v>74</v>
      </c>
      <c r="R75" s="23"/>
    </row>
    <row r="76" spans="1:18" x14ac:dyDescent="0.35">
      <c r="A76" s="27"/>
      <c r="B76" s="23"/>
      <c r="E76" s="1" t="s">
        <v>5</v>
      </c>
      <c r="F76" s="37"/>
      <c r="R76" s="23"/>
    </row>
    <row r="77" spans="1:18" x14ac:dyDescent="0.35">
      <c r="A77" s="27"/>
      <c r="B77" s="23"/>
      <c r="D77" s="52"/>
      <c r="E77" s="52" t="s">
        <v>46</v>
      </c>
      <c r="F77" s="43"/>
      <c r="R77" s="23"/>
    </row>
    <row r="78" spans="1:18" x14ac:dyDescent="0.35">
      <c r="A78" s="27"/>
      <c r="B78" s="23"/>
      <c r="D78" s="52"/>
      <c r="E78" s="43"/>
      <c r="F78" s="52" t="s">
        <v>48</v>
      </c>
      <c r="R78" s="23"/>
    </row>
    <row r="79" spans="1:18" x14ac:dyDescent="0.35">
      <c r="A79" s="27"/>
      <c r="B79" s="23"/>
      <c r="D79" s="52"/>
      <c r="E79" s="43"/>
      <c r="F79" s="52" t="s">
        <v>71</v>
      </c>
      <c r="R79" s="23"/>
    </row>
    <row r="80" spans="1:18" x14ac:dyDescent="0.35">
      <c r="A80" s="27"/>
      <c r="B80" s="23"/>
      <c r="R80" s="23"/>
    </row>
    <row r="81" spans="1:18" x14ac:dyDescent="0.35">
      <c r="A81" s="27"/>
      <c r="B81" s="23"/>
      <c r="R81" s="23"/>
    </row>
    <row r="82" spans="1:18" x14ac:dyDescent="0.35">
      <c r="A82" s="27"/>
      <c r="B82" s="23"/>
      <c r="R82" s="23"/>
    </row>
    <row r="83" spans="1:18" x14ac:dyDescent="0.35">
      <c r="A83" s="27"/>
      <c r="B83" s="23"/>
      <c r="R83" s="23"/>
    </row>
    <row r="84" spans="1:18" x14ac:dyDescent="0.35">
      <c r="A84" s="27"/>
      <c r="B84" s="23"/>
      <c r="R84" s="23"/>
    </row>
    <row r="85" spans="1:18" x14ac:dyDescent="0.35">
      <c r="A85" s="27"/>
      <c r="B85" s="23"/>
      <c r="R85" s="23"/>
    </row>
    <row r="86" spans="1:18" x14ac:dyDescent="0.35">
      <c r="A86" s="27"/>
      <c r="B86" s="23"/>
      <c r="R86" s="23"/>
    </row>
    <row r="87" spans="1:18" x14ac:dyDescent="0.35">
      <c r="A87" s="27"/>
      <c r="B87" s="23"/>
      <c r="E87" s="1" t="s">
        <v>47</v>
      </c>
      <c r="R87" s="23"/>
    </row>
    <row r="88" spans="1:18" x14ac:dyDescent="0.35">
      <c r="A88" s="27"/>
      <c r="B88" s="23"/>
      <c r="F88" s="1" t="s">
        <v>72</v>
      </c>
      <c r="R88" s="23"/>
    </row>
    <row r="89" spans="1:18" x14ac:dyDescent="0.35">
      <c r="A89" s="27"/>
      <c r="B89" s="23"/>
      <c r="F89" s="1" t="s">
        <v>73</v>
      </c>
      <c r="R89" s="23"/>
    </row>
    <row r="90" spans="1:18" x14ac:dyDescent="0.35">
      <c r="A90" s="27"/>
      <c r="B90" s="23"/>
      <c r="R90" s="23"/>
    </row>
    <row r="91" spans="1:18" x14ac:dyDescent="0.35">
      <c r="A91" s="27"/>
      <c r="B91" s="23"/>
      <c r="R91" s="23"/>
    </row>
    <row r="92" spans="1:18" x14ac:dyDescent="0.35">
      <c r="A92" s="27"/>
      <c r="B92" s="46"/>
      <c r="R92" s="23"/>
    </row>
    <row r="93" spans="1:18" x14ac:dyDescent="0.35">
      <c r="A93" s="27"/>
      <c r="B93" s="48"/>
      <c r="R93" s="23"/>
    </row>
    <row r="94" spans="1:18" x14ac:dyDescent="0.35">
      <c r="A94" s="27"/>
      <c r="B94" s="48"/>
      <c r="R94" s="23"/>
    </row>
    <row r="95" spans="1:18" x14ac:dyDescent="0.35">
      <c r="A95" s="27"/>
      <c r="B95" s="48"/>
      <c r="D95" s="1" t="s">
        <v>75</v>
      </c>
      <c r="R95" s="23"/>
    </row>
    <row r="96" spans="1:18" x14ac:dyDescent="0.35">
      <c r="A96" s="27"/>
      <c r="B96" s="48"/>
      <c r="E96" s="1" t="s">
        <v>6</v>
      </c>
      <c r="R96" s="23"/>
    </row>
    <row r="97" spans="1:18" x14ac:dyDescent="0.35">
      <c r="A97" s="27"/>
      <c r="B97" s="48"/>
      <c r="E97" s="1" t="s">
        <v>7</v>
      </c>
      <c r="R97" s="23"/>
    </row>
    <row r="98" spans="1:18" x14ac:dyDescent="0.35">
      <c r="B98" s="23"/>
      <c r="R98" s="23"/>
    </row>
    <row r="99" spans="1:18" x14ac:dyDescent="0.35">
      <c r="B99" s="23"/>
      <c r="R99" s="23"/>
    </row>
    <row r="100" spans="1:18" x14ac:dyDescent="0.35">
      <c r="B100" s="23"/>
      <c r="R100" s="23"/>
    </row>
    <row r="101" spans="1:18" x14ac:dyDescent="0.35">
      <c r="B101" s="23"/>
      <c r="R101" s="23"/>
    </row>
    <row r="102" spans="1:18" x14ac:dyDescent="0.35">
      <c r="B102" s="23"/>
      <c r="R102" s="23"/>
    </row>
    <row r="103" spans="1:18" x14ac:dyDescent="0.35">
      <c r="B103" s="23"/>
      <c r="R103" s="23"/>
    </row>
    <row r="104" spans="1:18" ht="15" thickBot="1" x14ac:dyDescent="0.4">
      <c r="B104" s="2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3"/>
    </row>
    <row r="105" spans="1:18" ht="15" thickTop="1" x14ac:dyDescent="0.35"/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2B7E-250C-4652-9154-6D556684408B}">
  <sheetPr codeName="Tabelle241"/>
  <dimension ref="A1:B37"/>
  <sheetViews>
    <sheetView workbookViewId="0"/>
  </sheetViews>
  <sheetFormatPr defaultColWidth="11.453125" defaultRowHeight="14.5" x14ac:dyDescent="0.35"/>
  <sheetData>
    <row r="1" spans="1:2" x14ac:dyDescent="0.35">
      <c r="A1" t="s">
        <v>385</v>
      </c>
      <c r="B1" t="s">
        <v>386</v>
      </c>
    </row>
    <row r="2" spans="1:2" x14ac:dyDescent="0.35">
      <c r="A2" t="s">
        <v>387</v>
      </c>
      <c r="B2" t="s">
        <v>304</v>
      </c>
    </row>
    <row r="3" spans="1:2" x14ac:dyDescent="0.35">
      <c r="A3" t="s">
        <v>388</v>
      </c>
      <c r="B3" t="s">
        <v>304</v>
      </c>
    </row>
    <row r="4" spans="1:2" x14ac:dyDescent="0.35">
      <c r="A4" t="s">
        <v>389</v>
      </c>
      <c r="B4" t="s">
        <v>304</v>
      </c>
    </row>
    <row r="5" spans="1:2" x14ac:dyDescent="0.35">
      <c r="A5" t="s">
        <v>390</v>
      </c>
      <c r="B5" t="s">
        <v>386</v>
      </c>
    </row>
    <row r="6" spans="1:2" x14ac:dyDescent="0.35">
      <c r="A6" t="s">
        <v>391</v>
      </c>
      <c r="B6" t="s">
        <v>386</v>
      </c>
    </row>
    <row r="7" spans="1:2" x14ac:dyDescent="0.35">
      <c r="A7" t="s">
        <v>392</v>
      </c>
      <c r="B7" t="s">
        <v>386</v>
      </c>
    </row>
    <row r="8" spans="1:2" x14ac:dyDescent="0.35">
      <c r="A8" t="s">
        <v>393</v>
      </c>
      <c r="B8" t="s">
        <v>304</v>
      </c>
    </row>
    <row r="9" spans="1:2" x14ac:dyDescent="0.35">
      <c r="A9" t="s">
        <v>394</v>
      </c>
      <c r="B9" t="s">
        <v>304</v>
      </c>
    </row>
    <row r="10" spans="1:2" x14ac:dyDescent="0.35">
      <c r="A10" t="s">
        <v>395</v>
      </c>
      <c r="B10" t="s">
        <v>386</v>
      </c>
    </row>
    <row r="11" spans="1:2" x14ac:dyDescent="0.35">
      <c r="A11" t="s">
        <v>396</v>
      </c>
      <c r="B11" t="s">
        <v>304</v>
      </c>
    </row>
    <row r="12" spans="1:2" x14ac:dyDescent="0.35">
      <c r="A12" t="s">
        <v>397</v>
      </c>
      <c r="B12" t="s">
        <v>304</v>
      </c>
    </row>
    <row r="13" spans="1:2" x14ac:dyDescent="0.35">
      <c r="A13" t="s">
        <v>398</v>
      </c>
      <c r="B13" t="s">
        <v>304</v>
      </c>
    </row>
    <row r="14" spans="1:2" x14ac:dyDescent="0.35">
      <c r="A14" t="s">
        <v>165</v>
      </c>
      <c r="B14" t="s">
        <v>304</v>
      </c>
    </row>
    <row r="15" spans="1:2" x14ac:dyDescent="0.35">
      <c r="A15" t="s">
        <v>399</v>
      </c>
      <c r="B15" t="s">
        <v>307</v>
      </c>
    </row>
    <row r="16" spans="1:2" x14ac:dyDescent="0.35">
      <c r="A16" t="s">
        <v>400</v>
      </c>
      <c r="B16" t="s">
        <v>304</v>
      </c>
    </row>
    <row r="17" spans="1:2" x14ac:dyDescent="0.35">
      <c r="A17" t="s">
        <v>401</v>
      </c>
      <c r="B17" t="s">
        <v>307</v>
      </c>
    </row>
    <row r="18" spans="1:2" x14ac:dyDescent="0.35">
      <c r="A18" t="s">
        <v>402</v>
      </c>
      <c r="B18" t="s">
        <v>304</v>
      </c>
    </row>
    <row r="19" spans="1:2" x14ac:dyDescent="0.35">
      <c r="A19" t="s">
        <v>403</v>
      </c>
      <c r="B19" t="s">
        <v>304</v>
      </c>
    </row>
    <row r="20" spans="1:2" x14ac:dyDescent="0.35">
      <c r="A20" t="s">
        <v>404</v>
      </c>
      <c r="B20" t="s">
        <v>304</v>
      </c>
    </row>
    <row r="21" spans="1:2" x14ac:dyDescent="0.35">
      <c r="A21" t="s">
        <v>405</v>
      </c>
      <c r="B21" t="s">
        <v>309</v>
      </c>
    </row>
    <row r="22" spans="1:2" x14ac:dyDescent="0.35">
      <c r="A22" t="s">
        <v>406</v>
      </c>
      <c r="B22" t="s">
        <v>407</v>
      </c>
    </row>
    <row r="23" spans="1:2" x14ac:dyDescent="0.35">
      <c r="A23" t="s">
        <v>408</v>
      </c>
      <c r="B23" t="s">
        <v>304</v>
      </c>
    </row>
    <row r="24" spans="1:2" x14ac:dyDescent="0.35">
      <c r="A24" t="s">
        <v>409</v>
      </c>
      <c r="B24" t="s">
        <v>304</v>
      </c>
    </row>
    <row r="25" spans="1:2" x14ac:dyDescent="0.35">
      <c r="A25" t="s">
        <v>410</v>
      </c>
      <c r="B25" t="s">
        <v>304</v>
      </c>
    </row>
    <row r="26" spans="1:2" x14ac:dyDescent="0.35">
      <c r="A26" t="s">
        <v>411</v>
      </c>
      <c r="B26" t="s">
        <v>304</v>
      </c>
    </row>
    <row r="27" spans="1:2" x14ac:dyDescent="0.35">
      <c r="A27" t="s">
        <v>412</v>
      </c>
      <c r="B27" t="s">
        <v>304</v>
      </c>
    </row>
    <row r="28" spans="1:2" x14ac:dyDescent="0.35">
      <c r="A28" t="s">
        <v>413</v>
      </c>
      <c r="B28" t="s">
        <v>307</v>
      </c>
    </row>
    <row r="29" spans="1:2" x14ac:dyDescent="0.35">
      <c r="A29" t="s">
        <v>414</v>
      </c>
      <c r="B29" t="s">
        <v>304</v>
      </c>
    </row>
    <row r="30" spans="1:2" x14ac:dyDescent="0.35">
      <c r="A30" t="s">
        <v>415</v>
      </c>
      <c r="B30" t="s">
        <v>304</v>
      </c>
    </row>
    <row r="31" spans="1:2" x14ac:dyDescent="0.35">
      <c r="A31" t="s">
        <v>416</v>
      </c>
      <c r="B31" t="s">
        <v>304</v>
      </c>
    </row>
    <row r="32" spans="1:2" x14ac:dyDescent="0.35">
      <c r="A32" t="s">
        <v>417</v>
      </c>
      <c r="B32" t="s">
        <v>304</v>
      </c>
    </row>
    <row r="33" spans="1:2" x14ac:dyDescent="0.35">
      <c r="A33" t="s">
        <v>418</v>
      </c>
      <c r="B33" t="s">
        <v>304</v>
      </c>
    </row>
    <row r="34" spans="1:2" x14ac:dyDescent="0.35">
      <c r="A34" t="s">
        <v>419</v>
      </c>
      <c r="B34" t="s">
        <v>386</v>
      </c>
    </row>
    <row r="35" spans="1:2" x14ac:dyDescent="0.35">
      <c r="A35" t="s">
        <v>420</v>
      </c>
      <c r="B35" t="s">
        <v>386</v>
      </c>
    </row>
    <row r="36" spans="1:2" x14ac:dyDescent="0.35">
      <c r="A36" t="s">
        <v>1019</v>
      </c>
      <c r="B36" t="s">
        <v>304</v>
      </c>
    </row>
    <row r="37" spans="1:2" x14ac:dyDescent="0.35">
      <c r="A37" t="s">
        <v>1020</v>
      </c>
      <c r="B37" t="s">
        <v>304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A90-609E-466D-A9DC-B9C2D8871A08}">
  <sheetPr codeName="Tabelle252"/>
  <dimension ref="A1:AU856"/>
  <sheetViews>
    <sheetView workbookViewId="0">
      <selection activeCell="AQ17" sqref="AQ17:AQ27"/>
    </sheetView>
  </sheetViews>
  <sheetFormatPr defaultColWidth="11.453125" defaultRowHeight="14.5" x14ac:dyDescent="0.35"/>
  <sheetData>
    <row r="1" spans="1:47" x14ac:dyDescent="0.35">
      <c r="F1" t="s">
        <v>424</v>
      </c>
    </row>
    <row r="2" spans="1:47" x14ac:dyDescent="0.35">
      <c r="F2" t="str">
        <f>VLOOKUP("TE0725",FPGA_pin!$A1:$B100,2,0)</f>
        <v>U1</v>
      </c>
    </row>
    <row r="4" spans="1:47" x14ac:dyDescent="0.35">
      <c r="A4" t="s">
        <v>274</v>
      </c>
      <c r="B4" t="s">
        <v>284</v>
      </c>
      <c r="C4" t="s">
        <v>275</v>
      </c>
      <c r="D4" t="s">
        <v>276</v>
      </c>
      <c r="E4" t="s">
        <v>277</v>
      </c>
      <c r="F4" t="s">
        <v>285</v>
      </c>
      <c r="G4" t="s">
        <v>278</v>
      </c>
      <c r="H4" t="s">
        <v>279</v>
      </c>
      <c r="I4" t="s">
        <v>280</v>
      </c>
      <c r="L4" t="s">
        <v>281</v>
      </c>
      <c r="M4" t="s">
        <v>282</v>
      </c>
      <c r="N4" t="s">
        <v>283</v>
      </c>
    </row>
    <row r="5" spans="1:47" x14ac:dyDescent="0.35">
      <c r="A5" t="str">
        <f>$E5&amp;"-"&amp;$F5</f>
        <v>J1-1</v>
      </c>
      <c r="B5" t="str">
        <f>IF(OR(E5=$A$2,E5=$B$2,E5=$C$2,E5=$D$2),"--",G5)</f>
        <v>GND</v>
      </c>
      <c r="C5" t="str">
        <f>$E5&amp;"-"&amp;$G5</f>
        <v>J1-GND</v>
      </c>
      <c r="D5" t="str">
        <f>A5</f>
        <v>J1-1</v>
      </c>
      <c r="E5" t="s">
        <v>167</v>
      </c>
      <c r="F5">
        <v>1</v>
      </c>
      <c r="G5" t="s">
        <v>302</v>
      </c>
      <c r="L5" t="s">
        <v>667</v>
      </c>
      <c r="M5" t="s">
        <v>286</v>
      </c>
      <c r="N5">
        <v>66.602699999999999</v>
      </c>
      <c r="AA5" t="s">
        <v>9</v>
      </c>
      <c r="AB5" t="s">
        <v>421</v>
      </c>
      <c r="AC5" t="s">
        <v>122</v>
      </c>
      <c r="AD5" t="s">
        <v>422</v>
      </c>
      <c r="AE5" t="s">
        <v>423</v>
      </c>
      <c r="AF5" t="s">
        <v>18</v>
      </c>
      <c r="AG5" t="s">
        <v>425</v>
      </c>
      <c r="AH5" t="s">
        <v>426</v>
      </c>
      <c r="AI5" t="s">
        <v>87</v>
      </c>
      <c r="AJ5" t="s">
        <v>427</v>
      </c>
      <c r="AK5" t="s">
        <v>103</v>
      </c>
      <c r="AM5" t="s">
        <v>428</v>
      </c>
      <c r="AO5" t="s">
        <v>429</v>
      </c>
      <c r="AT5" t="str">
        <f>IF(IF(COUNTIF($AO$6:$AQ$150,B5)&gt;0,"---","--")="---",VLOOKUP(B5,$AO$6:$AQ$150,3,0),B5)</f>
        <v>GND</v>
      </c>
      <c r="AU5" t="str">
        <f>IF(IF(COUNTIF($AO$6:$AQ$150,B5)&gt;0,"---","--")="---",VLOOKUP(B5,$AO$6:$AQ$150,2,0),"--")</f>
        <v>--</v>
      </c>
    </row>
    <row r="6" spans="1:47" x14ac:dyDescent="0.35">
      <c r="A6" t="str">
        <f t="shared" ref="A6:A69" si="0">$E6&amp;"-"&amp;$F6</f>
        <v>J1-2</v>
      </c>
      <c r="B6" t="str">
        <f t="shared" ref="B6:B69" si="1">IF(OR(E6=$A$2,E6=$B$2,E6=$C$2,E6=$D$2),"--",G6)</f>
        <v>GND</v>
      </c>
      <c r="C6" t="str">
        <f t="shared" ref="C6:C69" si="2">$E6&amp;"-"&amp;$G6</f>
        <v>J1-GND</v>
      </c>
      <c r="D6" t="str">
        <f t="shared" ref="D6:D69" si="3">A6</f>
        <v>J1-2</v>
      </c>
      <c r="E6" t="s">
        <v>167</v>
      </c>
      <c r="F6">
        <v>2</v>
      </c>
      <c r="G6" t="s">
        <v>302</v>
      </c>
      <c r="L6" t="s">
        <v>761</v>
      </c>
      <c r="M6" t="s">
        <v>286</v>
      </c>
      <c r="N6">
        <v>83.525099999999995</v>
      </c>
      <c r="AB6" t="str">
        <f>B2B!D3</f>
        <v>J1</v>
      </c>
      <c r="AC6" t="str">
        <f>B2B!E3</f>
        <v>1</v>
      </c>
      <c r="AD6" t="str">
        <f>AB6&amp;"-"&amp;AC6</f>
        <v>J1-1</v>
      </c>
      <c r="AE6" t="str">
        <f>VLOOKUP(AD6,A:G,7,0)</f>
        <v>GND</v>
      </c>
      <c r="AF6" t="str">
        <f>IF(
IF(
IFERROR(VLOOKUP(AE6,$AM$6:$AM$50,1,),1)=1,1,0),
IFERROR(VLOOKUP($F$2&amp;"-"&amp;AE6,C:G,4,0),
"--"),"---")</f>
        <v>---</v>
      </c>
      <c r="AG6" t="str">
        <f>IF(AF6&lt;&gt;"---",VLOOKUP(AE6,L:N,3,0),"---")</f>
        <v>---</v>
      </c>
      <c r="AH6" t="str">
        <f>IF(IFERROR(IF(IF(AF6="--",INDEX(D:D,MATCH(AE6,INDEX(B:B,MATCH(AE6,B:B,)+1):B10520,)+MATCH(AE6,B:B,)))=D6,VLOOKUP(AE6,B:D,3,0),IF(AF6="--",INDEX(D:D,MATCH(AE6,INDEX(B:B,MATCH(AE6,B:B,)+1):B10520,)+MATCH(AE6,B:B,)),"---")),"---")=AD6,"---",IFERROR(IF(IF(AF6="--",INDEX(D:D,MATCH(AE6,INDEX(B:B,MATCH(AE6,B:B,)+1):B10520,)+MATCH(AE6,B:B,)))=AD6,VLOOKUP(AE6,B:D,3,0),IF(AF6="--",INDEX(D:D,MATCH(AE6,INDEX(B:B,MATCH(AE6,B:B,)+1):B10520,)+MATCH(AE6,B:B,)),"---")),"---"))</f>
        <v>---</v>
      </c>
      <c r="AI6" t="str">
        <f>IFERROR(IF(IF(COUNTIF($AO$6:$AQ$150,AE6)&gt;0,"---","--")="---",VLOOKUP(AE6,$AO$6:$AQ$150,2,0),"--"),"---")</f>
        <v>--</v>
      </c>
      <c r="AJ6" t="str">
        <f>IF(IF(COUNTIF($AO$6:$AQ$150,AE6)&gt;0,"---","--")="---",VLOOKUP(AE6,$AO$6:$AQ$150,3,0),AE6)</f>
        <v>GND</v>
      </c>
      <c r="AK6">
        <f>COUNTIF(B:B,AE6)</f>
        <v>188</v>
      </c>
      <c r="AL6" t="str">
        <f>IF(
IF(
IFERROR(VLOOKUP(AJ6,$AM$6:$AM$50,1,),1)=1,1,0),
IFERROR(VLOOKUP($F$2&amp;"-"&amp;AJ6,C:G,4,0),
"--"),"---")</f>
        <v>---</v>
      </c>
      <c r="AM6" t="s">
        <v>302</v>
      </c>
      <c r="AO6" t="s">
        <v>1022</v>
      </c>
      <c r="AP6" t="s">
        <v>737</v>
      </c>
      <c r="AQ6" t="s">
        <v>1034</v>
      </c>
      <c r="AR6" t="e">
        <v>#N/A</v>
      </c>
      <c r="AT6" t="str">
        <f t="shared" ref="AT6:AT69" si="4">IF(IF(COUNTIF($AO$6:$AQ$150,B6)&gt;0,"---","--")="---",VLOOKUP(B6,$AO$6:$AQ$150,3,0),B6)</f>
        <v>GND</v>
      </c>
      <c r="AU6" t="str">
        <f t="shared" ref="AU6:AU69" si="5">IF(IF(COUNTIF($AO$6:$AQ$150,B6)&gt;0,"---","--")="---",VLOOKUP(B6,$AO$6:$AQ$150,2,0),"--")</f>
        <v>--</v>
      </c>
    </row>
    <row r="7" spans="1:47" x14ac:dyDescent="0.35">
      <c r="A7" t="str">
        <f t="shared" si="0"/>
        <v>J1-3</v>
      </c>
      <c r="B7" t="str">
        <f t="shared" si="1"/>
        <v>B35_L23_N</v>
      </c>
      <c r="C7" t="str">
        <f t="shared" si="2"/>
        <v>J1-B35_L23_N</v>
      </c>
      <c r="D7" t="str">
        <f t="shared" si="3"/>
        <v>J1-3</v>
      </c>
      <c r="E7" t="s">
        <v>167</v>
      </c>
      <c r="F7">
        <v>3</v>
      </c>
      <c r="G7" t="s">
        <v>760</v>
      </c>
      <c r="L7" t="s">
        <v>575</v>
      </c>
      <c r="M7" t="s">
        <v>286</v>
      </c>
      <c r="N7">
        <v>12.249700000000001</v>
      </c>
      <c r="AB7" t="str">
        <f>B2B!D4</f>
        <v>J1</v>
      </c>
      <c r="AC7" t="str">
        <f>B2B!E4</f>
        <v>2</v>
      </c>
      <c r="AD7" t="str">
        <f t="shared" ref="AD7:AD70" si="6">AB7&amp;"-"&amp;AC7</f>
        <v>J1-2</v>
      </c>
      <c r="AE7" t="str">
        <f t="shared" ref="AE7:AE70" si="7">VLOOKUP(AD7,A:G,7,0)</f>
        <v>GND</v>
      </c>
      <c r="AF7" t="str">
        <f t="shared" ref="AF7:AF70" si="8">IF(
IF(
IFERROR(VLOOKUP(AE7,$AM$6:$AM$50,1,),1)=1,1,0),
IFERROR(VLOOKUP($F$2&amp;"-"&amp;AE7,C:G,4,0),
"--"),"---")</f>
        <v>---</v>
      </c>
      <c r="AG7" t="str">
        <f t="shared" ref="AG7:AG70" si="9">IF(AF7&lt;&gt;"---",VLOOKUP(AE7,L:N,3,0),"---")</f>
        <v>---</v>
      </c>
      <c r="AH7" t="str">
        <f>IF(IFERROR(IF(IF(AF7="--",INDEX(D:D,MATCH(AE7,INDEX(B:B,MATCH(AE7,B:B,)+1):B10521,)+MATCH(AE7,B:B,)))=D7,VLOOKUP(AE7,B:D,3,0),IF(AF7="--",INDEX(D:D,MATCH(AE7,INDEX(B:B,MATCH(AE7,B:B,)+1):B10521,)+MATCH(AE7,B:B,)),"---")),"---")=AD7,"---",IFERROR(IF(IF(AF7="--",INDEX(D:D,MATCH(AE7,INDEX(B:B,MATCH(AE7,B:B,)+1):B10521,)+MATCH(AE7,B:B,)))=AD7,VLOOKUP(AE7,B:D,3,0),IF(AF7="--",INDEX(D:D,MATCH(AE7,INDEX(B:B,MATCH(AE7,B:B,)+1):B10521,)+MATCH(AE7,B:B,)),"---")),"---"))</f>
        <v>---</v>
      </c>
      <c r="AI7" t="str">
        <f t="shared" ref="AI7:AI70" si="10">IFERROR(IF(IF(COUNTIF($AO$6:$AQ$150,AE7)&gt;0,"---","--")="---",VLOOKUP(AE7,$AO$6:$AQ$150,2,0),"--"),"---")</f>
        <v>--</v>
      </c>
      <c r="AJ7" t="str">
        <f t="shared" ref="AJ7:AJ70" si="11">IF(IF(COUNTIF($AO$6:$AQ$150,AE7)&gt;0,"---","--")="---",VLOOKUP(AE7,$AO$6:$AQ$150,3,0),AE7)</f>
        <v>GND</v>
      </c>
      <c r="AK7">
        <f t="shared" ref="AK7:AK70" si="12">COUNTIF(B:B,AE7)</f>
        <v>188</v>
      </c>
      <c r="AL7" t="str">
        <f t="shared" ref="AL7:AL70" si="13">IF(
IF(
IFERROR(VLOOKUP(AJ7,$AM$6:$AM$50,1,),1)=1,1,0),
IFERROR(VLOOKUP($F$2&amp;"-"&amp;AJ7,C:G,4,0),
"--"),"---")</f>
        <v>---</v>
      </c>
      <c r="AM7" t="s">
        <v>287</v>
      </c>
      <c r="AO7" t="s">
        <v>1023</v>
      </c>
      <c r="AP7" t="s">
        <v>751</v>
      </c>
      <c r="AQ7" t="s">
        <v>1035</v>
      </c>
      <c r="AR7" t="e">
        <v>#N/A</v>
      </c>
      <c r="AT7" t="str">
        <f t="shared" si="4"/>
        <v>B35_L23_N</v>
      </c>
      <c r="AU7" t="str">
        <f t="shared" si="5"/>
        <v>--</v>
      </c>
    </row>
    <row r="8" spans="1:47" x14ac:dyDescent="0.35">
      <c r="A8" t="str">
        <f t="shared" si="0"/>
        <v>J1-4</v>
      </c>
      <c r="B8" t="str">
        <f t="shared" si="1"/>
        <v>B35_L23_P</v>
      </c>
      <c r="C8" t="str">
        <f t="shared" si="2"/>
        <v>J1-B35_L23_P</v>
      </c>
      <c r="D8" t="str">
        <f t="shared" si="3"/>
        <v>J1-4</v>
      </c>
      <c r="E8" t="s">
        <v>167</v>
      </c>
      <c r="F8">
        <v>4</v>
      </c>
      <c r="G8" t="s">
        <v>762</v>
      </c>
      <c r="L8" t="s">
        <v>287</v>
      </c>
      <c r="M8" t="s">
        <v>286</v>
      </c>
      <c r="N8">
        <v>76.529300000000006</v>
      </c>
      <c r="AB8" t="str">
        <f>B2B!D5</f>
        <v>J1</v>
      </c>
      <c r="AC8" t="str">
        <f>B2B!E5</f>
        <v>3</v>
      </c>
      <c r="AD8" t="str">
        <f t="shared" si="6"/>
        <v>J1-3</v>
      </c>
      <c r="AE8" t="str">
        <f t="shared" si="7"/>
        <v>B35_L23_N</v>
      </c>
      <c r="AF8" t="str">
        <f t="shared" si="8"/>
        <v>K1</v>
      </c>
      <c r="AG8">
        <f t="shared" si="9"/>
        <v>35.732700000000001</v>
      </c>
      <c r="AH8" t="str">
        <f>IF(IFERROR(IF(IF(AF8="--",INDEX(D:D,MATCH(AE8,INDEX(B:B,MATCH(AE8,B:B,)+1):B10522,)+MATCH(AE8,B:B,)))=D8,VLOOKUP(AE8,B:D,3,0),IF(AF8="--",INDEX(D:D,MATCH(AE8,INDEX(B:B,MATCH(AE8,B:B,)+1):B10522,)+MATCH(AE8,B:B,)),"---")),"---")=AD8,"---",IFERROR(IF(IF(AF8="--",INDEX(D:D,MATCH(AE8,INDEX(B:B,MATCH(AE8,B:B,)+1):B10522,)+MATCH(AE8,B:B,)))=AD8,VLOOKUP(AE8,B:D,3,0),IF(AF8="--",INDEX(D:D,MATCH(AE8,INDEX(B:B,MATCH(AE8,B:B,)+1):B10522,)+MATCH(AE8,B:B,)),"---")),"---"))</f>
        <v>---</v>
      </c>
      <c r="AI8" t="str">
        <f t="shared" si="10"/>
        <v>--</v>
      </c>
      <c r="AJ8" t="str">
        <f t="shared" si="11"/>
        <v>B35_L23_N</v>
      </c>
      <c r="AK8">
        <f t="shared" si="12"/>
        <v>2</v>
      </c>
      <c r="AL8" t="str">
        <f t="shared" si="13"/>
        <v>K1</v>
      </c>
      <c r="AM8" t="s">
        <v>765</v>
      </c>
      <c r="AO8" t="s">
        <v>1024</v>
      </c>
      <c r="AP8" t="s">
        <v>752</v>
      </c>
      <c r="AQ8" t="s">
        <v>1031</v>
      </c>
      <c r="AR8" t="e">
        <v>#N/A</v>
      </c>
      <c r="AT8" t="str">
        <f t="shared" si="4"/>
        <v>B35_L23_P</v>
      </c>
      <c r="AU8" t="str">
        <f t="shared" si="5"/>
        <v>--</v>
      </c>
    </row>
    <row r="9" spans="1:47" x14ac:dyDescent="0.35">
      <c r="A9" t="str">
        <f t="shared" si="0"/>
        <v>J1-5</v>
      </c>
      <c r="B9" t="str">
        <f t="shared" si="1"/>
        <v>3.3V</v>
      </c>
      <c r="C9" t="str">
        <f t="shared" si="2"/>
        <v>J1-3.3V</v>
      </c>
      <c r="D9" t="str">
        <f t="shared" si="3"/>
        <v>J1-5</v>
      </c>
      <c r="E9" t="s">
        <v>167</v>
      </c>
      <c r="F9">
        <v>5</v>
      </c>
      <c r="G9" t="s">
        <v>287</v>
      </c>
      <c r="L9" t="s">
        <v>763</v>
      </c>
      <c r="M9" t="s">
        <v>286</v>
      </c>
      <c r="N9">
        <v>5.8804999999999996</v>
      </c>
      <c r="AB9" t="str">
        <f>B2B!D6</f>
        <v>J1</v>
      </c>
      <c r="AC9" t="str">
        <f>B2B!E6</f>
        <v>4</v>
      </c>
      <c r="AD9" t="str">
        <f t="shared" si="6"/>
        <v>J1-4</v>
      </c>
      <c r="AE9" t="str">
        <f t="shared" si="7"/>
        <v>B35_L23_P</v>
      </c>
      <c r="AF9" t="str">
        <f t="shared" si="8"/>
        <v>K2</v>
      </c>
      <c r="AG9">
        <f t="shared" si="9"/>
        <v>36.632100000000001</v>
      </c>
      <c r="AH9" t="str">
        <f>IF(IFERROR(IF(IF(AF9="--",INDEX(D:D,MATCH(AE9,INDEX(B:B,MATCH(AE9,B:B,)+1):B10523,)+MATCH(AE9,B:B,)))=D9,VLOOKUP(AE9,B:D,3,0),IF(AF9="--",INDEX(D:D,MATCH(AE9,INDEX(B:B,MATCH(AE9,B:B,)+1):B10523,)+MATCH(AE9,B:B,)),"---")),"---")=AD9,"---",IFERROR(IF(IF(AF9="--",INDEX(D:D,MATCH(AE9,INDEX(B:B,MATCH(AE9,B:B,)+1):B10523,)+MATCH(AE9,B:B,)))=AD9,VLOOKUP(AE9,B:D,3,0),IF(AF9="--",INDEX(D:D,MATCH(AE9,INDEX(B:B,MATCH(AE9,B:B,)+1):B10523,)+MATCH(AE9,B:B,)),"---")),"---"))</f>
        <v>---</v>
      </c>
      <c r="AI9" t="str">
        <f t="shared" si="10"/>
        <v>--</v>
      </c>
      <c r="AJ9" t="str">
        <f t="shared" si="11"/>
        <v>B35_L23_P</v>
      </c>
      <c r="AK9">
        <f t="shared" si="12"/>
        <v>2</v>
      </c>
      <c r="AL9" t="str">
        <f t="shared" si="13"/>
        <v>K2</v>
      </c>
      <c r="AM9" t="s">
        <v>848</v>
      </c>
      <c r="AO9" t="s">
        <v>1026</v>
      </c>
      <c r="AP9" t="s">
        <v>753</v>
      </c>
      <c r="AQ9" t="s">
        <v>1032</v>
      </c>
      <c r="AR9" t="e">
        <v>#N/A</v>
      </c>
      <c r="AT9" t="str">
        <f t="shared" si="4"/>
        <v>3.3V</v>
      </c>
      <c r="AU9" t="str">
        <f t="shared" si="5"/>
        <v>--</v>
      </c>
    </row>
    <row r="10" spans="1:47" x14ac:dyDescent="0.35">
      <c r="A10" t="str">
        <f t="shared" si="0"/>
        <v>J1-6</v>
      </c>
      <c r="B10" t="str">
        <f t="shared" si="1"/>
        <v>VCCIO35</v>
      </c>
      <c r="C10" t="str">
        <f t="shared" si="2"/>
        <v>J1-VCCIO35</v>
      </c>
      <c r="D10" t="str">
        <f t="shared" si="3"/>
        <v>J1-6</v>
      </c>
      <c r="E10" t="s">
        <v>167</v>
      </c>
      <c r="F10">
        <v>6</v>
      </c>
      <c r="G10" t="s">
        <v>765</v>
      </c>
      <c r="L10" t="s">
        <v>1021</v>
      </c>
      <c r="M10" t="s">
        <v>286</v>
      </c>
      <c r="N10">
        <v>16.696000000000002</v>
      </c>
      <c r="AB10" t="str">
        <f>B2B!D7</f>
        <v>J1</v>
      </c>
      <c r="AC10" t="str">
        <f>B2B!E7</f>
        <v>5</v>
      </c>
      <c r="AD10" t="str">
        <f t="shared" si="6"/>
        <v>J1-5</v>
      </c>
      <c r="AE10" t="str">
        <f t="shared" si="7"/>
        <v>3.3V</v>
      </c>
      <c r="AF10" t="str">
        <f t="shared" si="8"/>
        <v>---</v>
      </c>
      <c r="AG10" t="str">
        <f t="shared" si="9"/>
        <v>---</v>
      </c>
      <c r="AH10" t="str">
        <f>IF(IFERROR(IF(IF(AF10="--",INDEX(D:D,MATCH(AE10,INDEX(B:B,MATCH(AE10,B:B,)+1):B10524,)+MATCH(AE10,B:B,)))=D10,VLOOKUP(AE10,B:D,3,0),IF(AF10="--",INDEX(D:D,MATCH(AE10,INDEX(B:B,MATCH(AE10,B:B,)+1):B10524,)+MATCH(AE10,B:B,)),"---")),"---")=AD10,"---",IFERROR(IF(IF(AF10="--",INDEX(D:D,MATCH(AE10,INDEX(B:B,MATCH(AE10,B:B,)+1):B10524,)+MATCH(AE10,B:B,)))=AD10,VLOOKUP(AE10,B:D,3,0),IF(AF10="--",INDEX(D:D,MATCH(AE10,INDEX(B:B,MATCH(AE10,B:B,)+1):B10524,)+MATCH(AE10,B:B,)),"---")),"---"))</f>
        <v>---</v>
      </c>
      <c r="AI10" t="str">
        <f t="shared" si="10"/>
        <v>--</v>
      </c>
      <c r="AJ10" t="str">
        <f t="shared" si="11"/>
        <v>3.3V</v>
      </c>
      <c r="AK10">
        <f t="shared" si="12"/>
        <v>57</v>
      </c>
      <c r="AL10" t="str">
        <f t="shared" si="13"/>
        <v>---</v>
      </c>
      <c r="AM10" t="s">
        <v>303</v>
      </c>
      <c r="AO10" t="s">
        <v>673</v>
      </c>
      <c r="AP10" t="s">
        <v>362</v>
      </c>
      <c r="AQ10" t="s">
        <v>849</v>
      </c>
      <c r="AR10" t="e">
        <v>#N/A</v>
      </c>
      <c r="AT10" t="str">
        <f t="shared" si="4"/>
        <v>VCCIO35</v>
      </c>
      <c r="AU10" t="str">
        <f t="shared" si="5"/>
        <v>--</v>
      </c>
    </row>
    <row r="11" spans="1:47" x14ac:dyDescent="0.35">
      <c r="A11" t="str">
        <f t="shared" si="0"/>
        <v>J1-7</v>
      </c>
      <c r="B11" t="str">
        <f t="shared" si="1"/>
        <v>B35_L15_N</v>
      </c>
      <c r="C11" t="str">
        <f t="shared" si="2"/>
        <v>J1-B35_L15_N</v>
      </c>
      <c r="D11" t="str">
        <f t="shared" si="3"/>
        <v>J1-7</v>
      </c>
      <c r="E11" t="s">
        <v>167</v>
      </c>
      <c r="F11">
        <v>7</v>
      </c>
      <c r="G11" t="s">
        <v>767</v>
      </c>
      <c r="L11" t="s">
        <v>764</v>
      </c>
      <c r="M11" t="s">
        <v>286</v>
      </c>
      <c r="N11">
        <v>3.5535000000000001</v>
      </c>
      <c r="AB11" t="str">
        <f>B2B!D8</f>
        <v>J1</v>
      </c>
      <c r="AC11" t="str">
        <f>B2B!E8</f>
        <v>6</v>
      </c>
      <c r="AD11" t="str">
        <f t="shared" si="6"/>
        <v>J1-6</v>
      </c>
      <c r="AE11" t="str">
        <f t="shared" si="7"/>
        <v>VCCIO35</v>
      </c>
      <c r="AF11" t="str">
        <f t="shared" si="8"/>
        <v>---</v>
      </c>
      <c r="AG11" t="str">
        <f t="shared" si="9"/>
        <v>---</v>
      </c>
      <c r="AH11" t="str">
        <f>IF(IFERROR(IF(IF(AF11="--",INDEX(D:D,MATCH(AE11,INDEX(B:B,MATCH(AE11,B:B,)+1):B10525,)+MATCH(AE11,B:B,)))=D11,VLOOKUP(AE11,B:D,3,0),IF(AF11="--",INDEX(D:D,MATCH(AE11,INDEX(B:B,MATCH(AE11,B:B,)+1):B10525,)+MATCH(AE11,B:B,)),"---")),"---")=AD11,"---",IFERROR(IF(IF(AF11="--",INDEX(D:D,MATCH(AE11,INDEX(B:B,MATCH(AE11,B:B,)+1):B10525,)+MATCH(AE11,B:B,)))=AD11,VLOOKUP(AE11,B:D,3,0),IF(AF11="--",INDEX(D:D,MATCH(AE11,INDEX(B:B,MATCH(AE11,B:B,)+1):B10525,)+MATCH(AE11,B:B,)),"---")),"---"))</f>
        <v>---</v>
      </c>
      <c r="AI11" t="str">
        <f t="shared" si="10"/>
        <v>--</v>
      </c>
      <c r="AJ11" t="str">
        <f t="shared" si="11"/>
        <v>VCCIO35</v>
      </c>
      <c r="AK11">
        <f t="shared" si="12"/>
        <v>16</v>
      </c>
      <c r="AL11" t="str">
        <f t="shared" si="13"/>
        <v>---</v>
      </c>
      <c r="AO11" t="s">
        <v>1034</v>
      </c>
      <c r="AP11" t="s">
        <v>364</v>
      </c>
      <c r="AQ11" t="s">
        <v>1035</v>
      </c>
      <c r="AR11" t="e">
        <v>#N/A</v>
      </c>
      <c r="AT11" t="str">
        <f t="shared" si="4"/>
        <v>B35_L15_N</v>
      </c>
      <c r="AU11" t="str">
        <f t="shared" si="5"/>
        <v>--</v>
      </c>
    </row>
    <row r="12" spans="1:47" x14ac:dyDescent="0.35">
      <c r="A12" t="str">
        <f t="shared" si="0"/>
        <v>J1-8</v>
      </c>
      <c r="B12" t="str">
        <f t="shared" si="1"/>
        <v>B35_L15_P</v>
      </c>
      <c r="C12" t="str">
        <f t="shared" si="2"/>
        <v>J1-B35_L15_P</v>
      </c>
      <c r="D12" t="str">
        <f t="shared" si="3"/>
        <v>J1-8</v>
      </c>
      <c r="E12" t="s">
        <v>167</v>
      </c>
      <c r="F12">
        <v>8</v>
      </c>
      <c r="G12" t="s">
        <v>769</v>
      </c>
      <c r="L12" t="s">
        <v>766</v>
      </c>
      <c r="M12" t="s">
        <v>286</v>
      </c>
      <c r="N12">
        <v>8.6226000000000003</v>
      </c>
      <c r="AB12" t="str">
        <f>B2B!D9</f>
        <v>J1</v>
      </c>
      <c r="AC12" t="str">
        <f>B2B!E9</f>
        <v>7</v>
      </c>
      <c r="AD12" t="str">
        <f t="shared" si="6"/>
        <v>J1-7</v>
      </c>
      <c r="AE12" t="str">
        <f t="shared" si="7"/>
        <v>B35_L15_N</v>
      </c>
      <c r="AF12" t="str">
        <f t="shared" si="8"/>
        <v>G2</v>
      </c>
      <c r="AG12">
        <f t="shared" si="9"/>
        <v>33.2423</v>
      </c>
      <c r="AH12" t="str">
        <f>IF(IFERROR(IF(IF(AF12="--",INDEX(D:D,MATCH(AE12,INDEX(B:B,MATCH(AE12,B:B,)+1):B10526,)+MATCH(AE12,B:B,)))=D12,VLOOKUP(AE12,B:D,3,0),IF(AF12="--",INDEX(D:D,MATCH(AE12,INDEX(B:B,MATCH(AE12,B:B,)+1):B10526,)+MATCH(AE12,B:B,)),"---")),"---")=AD12,"---",IFERROR(IF(IF(AF12="--",INDEX(D:D,MATCH(AE12,INDEX(B:B,MATCH(AE12,B:B,)+1):B10526,)+MATCH(AE12,B:B,)))=AD12,VLOOKUP(AE12,B:D,3,0),IF(AF12="--",INDEX(D:D,MATCH(AE12,INDEX(B:B,MATCH(AE12,B:B,)+1):B10526,)+MATCH(AE12,B:B,)),"---")),"---"))</f>
        <v>---</v>
      </c>
      <c r="AI12" t="str">
        <f t="shared" si="10"/>
        <v>--</v>
      </c>
      <c r="AJ12" t="str">
        <f t="shared" si="11"/>
        <v>B35_L15_N</v>
      </c>
      <c r="AK12">
        <f t="shared" si="12"/>
        <v>2</v>
      </c>
      <c r="AL12" t="str">
        <f t="shared" si="13"/>
        <v>G2</v>
      </c>
      <c r="AO12" t="s">
        <v>913</v>
      </c>
      <c r="AP12" t="s">
        <v>366</v>
      </c>
      <c r="AQ12" t="s">
        <v>912</v>
      </c>
      <c r="AR12" t="e">
        <v>#N/A</v>
      </c>
      <c r="AT12" t="str">
        <f t="shared" si="4"/>
        <v>B35_L15_P</v>
      </c>
      <c r="AU12" t="str">
        <f t="shared" si="5"/>
        <v>--</v>
      </c>
    </row>
    <row r="13" spans="1:47" x14ac:dyDescent="0.35">
      <c r="A13" t="str">
        <f t="shared" si="0"/>
        <v>J1-9</v>
      </c>
      <c r="B13" t="str">
        <f t="shared" si="1"/>
        <v>B35_L13_N</v>
      </c>
      <c r="C13" t="str">
        <f t="shared" si="2"/>
        <v>J1-B35_L13_N</v>
      </c>
      <c r="D13" t="str">
        <f t="shared" si="3"/>
        <v>J1-9</v>
      </c>
      <c r="E13" t="s">
        <v>167</v>
      </c>
      <c r="F13">
        <v>9</v>
      </c>
      <c r="G13" t="s">
        <v>771</v>
      </c>
      <c r="L13" t="s">
        <v>768</v>
      </c>
      <c r="M13" t="s">
        <v>286</v>
      </c>
      <c r="N13">
        <v>6.0949999999999998</v>
      </c>
      <c r="AB13" t="str">
        <f>B2B!D10</f>
        <v>J1</v>
      </c>
      <c r="AC13" t="str">
        <f>B2B!E10</f>
        <v>8</v>
      </c>
      <c r="AD13" t="str">
        <f t="shared" si="6"/>
        <v>J1-8</v>
      </c>
      <c r="AE13" t="str">
        <f t="shared" si="7"/>
        <v>B35_L15_P</v>
      </c>
      <c r="AF13" t="str">
        <f t="shared" si="8"/>
        <v>H2</v>
      </c>
      <c r="AG13">
        <f t="shared" si="9"/>
        <v>33.2423</v>
      </c>
      <c r="AH13" t="str">
        <f>IF(IFERROR(IF(IF(AF13="--",INDEX(D:D,MATCH(AE13,INDEX(B:B,MATCH(AE13,B:B,)+1):B10527,)+MATCH(AE13,B:B,)))=D13,VLOOKUP(AE13,B:D,3,0),IF(AF13="--",INDEX(D:D,MATCH(AE13,INDEX(B:B,MATCH(AE13,B:B,)+1):B10527,)+MATCH(AE13,B:B,)),"---")),"---")=AD13,"---",IFERROR(IF(IF(AF13="--",INDEX(D:D,MATCH(AE13,INDEX(B:B,MATCH(AE13,B:B,)+1):B10527,)+MATCH(AE13,B:B,)))=AD13,VLOOKUP(AE13,B:D,3,0),IF(AF13="--",INDEX(D:D,MATCH(AE13,INDEX(B:B,MATCH(AE13,B:B,)+1):B10527,)+MATCH(AE13,B:B,)),"---")),"---"))</f>
        <v>---</v>
      </c>
      <c r="AI13" t="str">
        <f t="shared" si="10"/>
        <v>--</v>
      </c>
      <c r="AJ13" t="str">
        <f t="shared" si="11"/>
        <v>B35_L15_P</v>
      </c>
      <c r="AK13">
        <f t="shared" si="12"/>
        <v>2</v>
      </c>
      <c r="AL13" t="str">
        <f t="shared" si="13"/>
        <v>H2</v>
      </c>
      <c r="AO13" t="s">
        <v>1030</v>
      </c>
      <c r="AP13" t="s">
        <v>368</v>
      </c>
      <c r="AQ13" t="s">
        <v>672</v>
      </c>
      <c r="AR13" t="e">
        <v>#N/A</v>
      </c>
      <c r="AT13" t="str">
        <f t="shared" si="4"/>
        <v>B35_L13_N</v>
      </c>
      <c r="AU13" t="str">
        <f t="shared" si="5"/>
        <v>--</v>
      </c>
    </row>
    <row r="14" spans="1:47" x14ac:dyDescent="0.35">
      <c r="A14" t="str">
        <f t="shared" si="0"/>
        <v>J1-10</v>
      </c>
      <c r="B14" t="str">
        <f t="shared" si="1"/>
        <v>B35_L13_P</v>
      </c>
      <c r="C14" t="str">
        <f t="shared" si="2"/>
        <v>J1-B35_L13_P</v>
      </c>
      <c r="D14" t="str">
        <f t="shared" si="3"/>
        <v>J1-10</v>
      </c>
      <c r="E14" t="s">
        <v>167</v>
      </c>
      <c r="F14">
        <v>10</v>
      </c>
      <c r="G14" t="s">
        <v>773</v>
      </c>
      <c r="L14" t="s">
        <v>770</v>
      </c>
      <c r="M14" t="s">
        <v>286</v>
      </c>
      <c r="N14">
        <v>23.092099999999999</v>
      </c>
      <c r="AB14" t="str">
        <f>B2B!D11</f>
        <v>J1</v>
      </c>
      <c r="AC14" t="str">
        <f>B2B!E11</f>
        <v>9</v>
      </c>
      <c r="AD14" t="str">
        <f t="shared" si="6"/>
        <v>J1-9</v>
      </c>
      <c r="AE14" t="str">
        <f t="shared" si="7"/>
        <v>B35_L13_N</v>
      </c>
      <c r="AF14" t="str">
        <f t="shared" si="8"/>
        <v>F3</v>
      </c>
      <c r="AG14">
        <f t="shared" si="9"/>
        <v>31.786200000000001</v>
      </c>
      <c r="AH14" t="str">
        <f>IF(IFERROR(IF(IF(AF14="--",INDEX(D:D,MATCH(AE14,INDEX(B:B,MATCH(AE14,B:B,)+1):B10528,)+MATCH(AE14,B:B,)))=D14,VLOOKUP(AE14,B:D,3,0),IF(AF14="--",INDEX(D:D,MATCH(AE14,INDEX(B:B,MATCH(AE14,B:B,)+1):B10528,)+MATCH(AE14,B:B,)),"---")),"---")=AD14,"---",IFERROR(IF(IF(AF14="--",INDEX(D:D,MATCH(AE14,INDEX(B:B,MATCH(AE14,B:B,)+1):B10528,)+MATCH(AE14,B:B,)))=AD14,VLOOKUP(AE14,B:D,3,0),IF(AF14="--",INDEX(D:D,MATCH(AE14,INDEX(B:B,MATCH(AE14,B:B,)+1):B10528,)+MATCH(AE14,B:B,)),"---")),"---"))</f>
        <v>---</v>
      </c>
      <c r="AI14" t="str">
        <f t="shared" si="10"/>
        <v>--</v>
      </c>
      <c r="AJ14" t="str">
        <f t="shared" si="11"/>
        <v>B35_L13_N</v>
      </c>
      <c r="AK14">
        <f t="shared" si="12"/>
        <v>2</v>
      </c>
      <c r="AL14" t="str">
        <f t="shared" si="13"/>
        <v>F3</v>
      </c>
      <c r="AO14" t="s">
        <v>914</v>
      </c>
      <c r="AP14" t="s">
        <v>371</v>
      </c>
      <c r="AQ14" t="s">
        <v>305</v>
      </c>
      <c r="AR14" t="e">
        <v>#N/A</v>
      </c>
      <c r="AT14" t="str">
        <f t="shared" si="4"/>
        <v>B35_L13_P</v>
      </c>
      <c r="AU14" t="str">
        <f t="shared" si="5"/>
        <v>--</v>
      </c>
    </row>
    <row r="15" spans="1:47" x14ac:dyDescent="0.35">
      <c r="A15" t="str">
        <f t="shared" si="0"/>
        <v>J1-11</v>
      </c>
      <c r="B15" t="str">
        <f t="shared" si="1"/>
        <v>B35_L12_N</v>
      </c>
      <c r="C15" t="str">
        <f t="shared" si="2"/>
        <v>J1-B35_L12_N</v>
      </c>
      <c r="D15" t="str">
        <f t="shared" si="3"/>
        <v>J1-11</v>
      </c>
      <c r="E15" t="s">
        <v>167</v>
      </c>
      <c r="F15">
        <v>11</v>
      </c>
      <c r="G15" t="s">
        <v>775</v>
      </c>
      <c r="L15" t="s">
        <v>772</v>
      </c>
      <c r="M15" t="s">
        <v>286</v>
      </c>
      <c r="N15">
        <v>21.8751</v>
      </c>
      <c r="AB15" t="str">
        <f>B2B!D12</f>
        <v>J1</v>
      </c>
      <c r="AC15" t="str">
        <f>B2B!E12</f>
        <v>10</v>
      </c>
      <c r="AD15" t="str">
        <f t="shared" si="6"/>
        <v>J1-10</v>
      </c>
      <c r="AE15" t="str">
        <f t="shared" si="7"/>
        <v>B35_L13_P</v>
      </c>
      <c r="AF15" t="str">
        <f t="shared" si="8"/>
        <v>F4</v>
      </c>
      <c r="AG15">
        <f t="shared" si="9"/>
        <v>32.821399999999997</v>
      </c>
      <c r="AH15" t="str">
        <f>IF(IFERROR(IF(IF(AF15="--",INDEX(D:D,MATCH(AE15,INDEX(B:B,MATCH(AE15,B:B,)+1):B10529,)+MATCH(AE15,B:B,)))=D15,VLOOKUP(AE15,B:D,3,0),IF(AF15="--",INDEX(D:D,MATCH(AE15,INDEX(B:B,MATCH(AE15,B:B,)+1):B10529,)+MATCH(AE15,B:B,)),"---")),"---")=AD15,"---",IFERROR(IF(IF(AF15="--",INDEX(D:D,MATCH(AE15,INDEX(B:B,MATCH(AE15,B:B,)+1):B10529,)+MATCH(AE15,B:B,)))=AD15,VLOOKUP(AE15,B:D,3,0),IF(AF15="--",INDEX(D:D,MATCH(AE15,INDEX(B:B,MATCH(AE15,B:B,)+1):B10529,)+MATCH(AE15,B:B,)),"---")),"---"))</f>
        <v>---</v>
      </c>
      <c r="AI15" t="str">
        <f t="shared" si="10"/>
        <v>--</v>
      </c>
      <c r="AJ15" t="str">
        <f t="shared" si="11"/>
        <v>B35_L13_P</v>
      </c>
      <c r="AK15">
        <f t="shared" si="12"/>
        <v>2</v>
      </c>
      <c r="AL15" t="str">
        <f t="shared" si="13"/>
        <v>F4</v>
      </c>
      <c r="AO15" t="s">
        <v>1038</v>
      </c>
      <c r="AP15" t="s">
        <v>666</v>
      </c>
      <c r="AQ15" t="s">
        <v>1021</v>
      </c>
      <c r="AR15" t="e">
        <v>#N/A</v>
      </c>
      <c r="AT15" t="str">
        <f t="shared" si="4"/>
        <v>B35_L12_N</v>
      </c>
      <c r="AU15" t="str">
        <f t="shared" si="5"/>
        <v>--</v>
      </c>
    </row>
    <row r="16" spans="1:47" x14ac:dyDescent="0.35">
      <c r="A16" t="str">
        <f t="shared" si="0"/>
        <v>J1-12</v>
      </c>
      <c r="B16" t="str">
        <f t="shared" si="1"/>
        <v>B35_L12_P</v>
      </c>
      <c r="C16" t="str">
        <f t="shared" si="2"/>
        <v>J1-B35_L12_P</v>
      </c>
      <c r="D16" t="str">
        <f t="shared" si="3"/>
        <v>J1-12</v>
      </c>
      <c r="E16" t="s">
        <v>167</v>
      </c>
      <c r="F16">
        <v>12</v>
      </c>
      <c r="G16" t="s">
        <v>777</v>
      </c>
      <c r="L16" t="s">
        <v>774</v>
      </c>
      <c r="M16" t="s">
        <v>286</v>
      </c>
      <c r="N16">
        <v>20.741800000000001</v>
      </c>
      <c r="AB16" t="str">
        <f>B2B!D13</f>
        <v>J1</v>
      </c>
      <c r="AC16" t="str">
        <f>B2B!E13</f>
        <v>11</v>
      </c>
      <c r="AD16" t="str">
        <f t="shared" si="6"/>
        <v>J1-11</v>
      </c>
      <c r="AE16" t="str">
        <f t="shared" si="7"/>
        <v>B35_L12_N</v>
      </c>
      <c r="AF16" t="str">
        <f t="shared" si="8"/>
        <v>D3</v>
      </c>
      <c r="AG16">
        <f t="shared" si="9"/>
        <v>28.884799999999998</v>
      </c>
      <c r="AH16" t="str">
        <f>IF(IFERROR(IF(IF(AF16="--",INDEX(D:D,MATCH(AE16,INDEX(B:B,MATCH(AE16,B:B,)+1):B10530,)+MATCH(AE16,B:B,)))=D16,VLOOKUP(AE16,B:D,3,0),IF(AF16="--",INDEX(D:D,MATCH(AE16,INDEX(B:B,MATCH(AE16,B:B,)+1):B10530,)+MATCH(AE16,B:B,)),"---")),"---")=AD16,"---",IFERROR(IF(IF(AF16="--",INDEX(D:D,MATCH(AE16,INDEX(B:B,MATCH(AE16,B:B,)+1):B10530,)+MATCH(AE16,B:B,)))=AD16,VLOOKUP(AE16,B:D,3,0),IF(AF16="--",INDEX(D:D,MATCH(AE16,INDEX(B:B,MATCH(AE16,B:B,)+1):B10530,)+MATCH(AE16,B:B,)),"---")),"---"))</f>
        <v>---</v>
      </c>
      <c r="AI16" t="str">
        <f t="shared" si="10"/>
        <v>--</v>
      </c>
      <c r="AJ16" t="str">
        <f t="shared" si="11"/>
        <v>B35_L12_N</v>
      </c>
      <c r="AK16">
        <f t="shared" si="12"/>
        <v>2</v>
      </c>
      <c r="AL16" t="str">
        <f t="shared" si="13"/>
        <v>D3</v>
      </c>
      <c r="AO16" t="s">
        <v>916</v>
      </c>
      <c r="AP16" t="s">
        <v>754</v>
      </c>
      <c r="AQ16" t="s">
        <v>1021</v>
      </c>
      <c r="AR16" t="e">
        <v>#N/A</v>
      </c>
      <c r="AT16" t="str">
        <f t="shared" si="4"/>
        <v>B35_L12_P</v>
      </c>
      <c r="AU16" t="str">
        <f t="shared" si="5"/>
        <v>--</v>
      </c>
    </row>
    <row r="17" spans="1:47" x14ac:dyDescent="0.35">
      <c r="A17" t="str">
        <f t="shared" si="0"/>
        <v>J1-13</v>
      </c>
      <c r="B17" t="str">
        <f t="shared" si="1"/>
        <v>B35_L22_P</v>
      </c>
      <c r="C17" t="str">
        <f t="shared" si="2"/>
        <v>J1-B35_L22_P</v>
      </c>
      <c r="D17" t="str">
        <f t="shared" si="3"/>
        <v>J1-13</v>
      </c>
      <c r="E17" t="s">
        <v>167</v>
      </c>
      <c r="F17">
        <v>13</v>
      </c>
      <c r="G17" t="s">
        <v>779</v>
      </c>
      <c r="L17" t="s">
        <v>776</v>
      </c>
      <c r="M17" t="s">
        <v>286</v>
      </c>
      <c r="N17">
        <v>23.5868</v>
      </c>
      <c r="AB17" t="str">
        <f>B2B!D14</f>
        <v>J1</v>
      </c>
      <c r="AC17" t="str">
        <f>B2B!E14</f>
        <v>12</v>
      </c>
      <c r="AD17" t="str">
        <f t="shared" si="6"/>
        <v>J1-12</v>
      </c>
      <c r="AE17" t="str">
        <f t="shared" si="7"/>
        <v>B35_L12_P</v>
      </c>
      <c r="AF17" t="str">
        <f t="shared" si="8"/>
        <v>E3</v>
      </c>
      <c r="AG17">
        <f t="shared" si="9"/>
        <v>28.9374</v>
      </c>
      <c r="AH17" t="str">
        <f>IF(IFERROR(IF(IF(AF17="--",INDEX(D:D,MATCH(AE17,INDEX(B:B,MATCH(AE17,B:B,)+1):B10531,)+MATCH(AE17,B:B,)))=D17,VLOOKUP(AE17,B:D,3,0),IF(AF17="--",INDEX(D:D,MATCH(AE17,INDEX(B:B,MATCH(AE17,B:B,)+1):B10531,)+MATCH(AE17,B:B,)),"---")),"---")=AD17,"---",IFERROR(IF(IF(AF17="--",INDEX(D:D,MATCH(AE17,INDEX(B:B,MATCH(AE17,B:B,)+1):B10531,)+MATCH(AE17,B:B,)))=AD17,VLOOKUP(AE17,B:D,3,0),IF(AF17="--",INDEX(D:D,MATCH(AE17,INDEX(B:B,MATCH(AE17,B:B,)+1):B10531,)+MATCH(AE17,B:B,)),"---")),"---"))</f>
        <v>---</v>
      </c>
      <c r="AI17" t="str">
        <f t="shared" si="10"/>
        <v>--</v>
      </c>
      <c r="AJ17" t="str">
        <f t="shared" si="11"/>
        <v>B35_L12_P</v>
      </c>
      <c r="AK17">
        <f t="shared" si="12"/>
        <v>2</v>
      </c>
      <c r="AL17" t="str">
        <f t="shared" si="13"/>
        <v>E3</v>
      </c>
      <c r="AO17" t="s">
        <v>1034</v>
      </c>
      <c r="AP17" t="s">
        <v>737</v>
      </c>
      <c r="AQ17" t="s">
        <v>1022</v>
      </c>
      <c r="AT17" t="str">
        <f t="shared" si="4"/>
        <v>B35_L22_P</v>
      </c>
      <c r="AU17" t="str">
        <f t="shared" si="5"/>
        <v>--</v>
      </c>
    </row>
    <row r="18" spans="1:47" x14ac:dyDescent="0.35">
      <c r="A18" t="str">
        <f t="shared" si="0"/>
        <v>J1-14</v>
      </c>
      <c r="B18" t="str">
        <f t="shared" si="1"/>
        <v>B35_L22_N</v>
      </c>
      <c r="C18" t="str">
        <f t="shared" si="2"/>
        <v>J1-B35_L22_N</v>
      </c>
      <c r="D18" t="str">
        <f t="shared" si="3"/>
        <v>J1-14</v>
      </c>
      <c r="E18" t="s">
        <v>167</v>
      </c>
      <c r="F18">
        <v>14</v>
      </c>
      <c r="G18" t="s">
        <v>781</v>
      </c>
      <c r="L18" t="s">
        <v>778</v>
      </c>
      <c r="M18" t="s">
        <v>286</v>
      </c>
      <c r="N18">
        <v>22.9635</v>
      </c>
      <c r="AB18" t="str">
        <f>B2B!D15</f>
        <v>J1</v>
      </c>
      <c r="AC18" t="str">
        <f>B2B!E15</f>
        <v>13</v>
      </c>
      <c r="AD18" t="str">
        <f t="shared" si="6"/>
        <v>J1-13</v>
      </c>
      <c r="AE18" t="str">
        <f t="shared" si="7"/>
        <v>B35_L22_P</v>
      </c>
      <c r="AF18" t="str">
        <f t="shared" si="8"/>
        <v>J3</v>
      </c>
      <c r="AG18">
        <f t="shared" si="9"/>
        <v>24.3505</v>
      </c>
      <c r="AH18" t="str">
        <f>IF(IFERROR(IF(IF(AF18="--",INDEX(D:D,MATCH(AE18,INDEX(B:B,MATCH(AE18,B:B,)+1):B10532,)+MATCH(AE18,B:B,)))=D18,VLOOKUP(AE18,B:D,3,0),IF(AF18="--",INDEX(D:D,MATCH(AE18,INDEX(B:B,MATCH(AE18,B:B,)+1):B10532,)+MATCH(AE18,B:B,)),"---")),"---")=AD18,"---",IFERROR(IF(IF(AF18="--",INDEX(D:D,MATCH(AE18,INDEX(B:B,MATCH(AE18,B:B,)+1):B10532,)+MATCH(AE18,B:B,)))=AD18,VLOOKUP(AE18,B:D,3,0),IF(AF18="--",INDEX(D:D,MATCH(AE18,INDEX(B:B,MATCH(AE18,B:B,)+1):B10532,)+MATCH(AE18,B:B,)),"---")),"---"))</f>
        <v>---</v>
      </c>
      <c r="AI18" t="str">
        <f t="shared" si="10"/>
        <v>--</v>
      </c>
      <c r="AJ18" t="str">
        <f t="shared" si="11"/>
        <v>B35_L22_P</v>
      </c>
      <c r="AK18">
        <f t="shared" si="12"/>
        <v>2</v>
      </c>
      <c r="AL18" t="str">
        <f t="shared" si="13"/>
        <v>J3</v>
      </c>
      <c r="AO18" t="s">
        <v>1035</v>
      </c>
      <c r="AP18" t="s">
        <v>751</v>
      </c>
      <c r="AQ18" t="s">
        <v>1023</v>
      </c>
      <c r="AT18" t="str">
        <f t="shared" si="4"/>
        <v>B35_L22_N</v>
      </c>
      <c r="AU18" t="str">
        <f t="shared" si="5"/>
        <v>--</v>
      </c>
    </row>
    <row r="19" spans="1:47" x14ac:dyDescent="0.35">
      <c r="A19" t="str">
        <f t="shared" si="0"/>
        <v>J1-15</v>
      </c>
      <c r="B19" t="str">
        <f t="shared" si="1"/>
        <v>B35_L17_N</v>
      </c>
      <c r="C19" t="str">
        <f t="shared" si="2"/>
        <v>J1-B35_L17_N</v>
      </c>
      <c r="D19" t="str">
        <f t="shared" si="3"/>
        <v>J1-15</v>
      </c>
      <c r="E19" t="s">
        <v>167</v>
      </c>
      <c r="F19">
        <v>15</v>
      </c>
      <c r="G19" t="s">
        <v>783</v>
      </c>
      <c r="L19" t="s">
        <v>780</v>
      </c>
      <c r="M19" t="s">
        <v>286</v>
      </c>
      <c r="N19">
        <v>24.518899999999999</v>
      </c>
      <c r="AB19" t="str">
        <f>B2B!D16</f>
        <v>J1</v>
      </c>
      <c r="AC19" t="str">
        <f>B2B!E16</f>
        <v>14</v>
      </c>
      <c r="AD19" t="str">
        <f t="shared" si="6"/>
        <v>J1-14</v>
      </c>
      <c r="AE19" t="str">
        <f t="shared" si="7"/>
        <v>B35_L22_N</v>
      </c>
      <c r="AF19" t="str">
        <f t="shared" si="8"/>
        <v>J2</v>
      </c>
      <c r="AG19">
        <f t="shared" si="9"/>
        <v>24.0032</v>
      </c>
      <c r="AH19" t="str">
        <f>IF(IFERROR(IF(IF(AF19="--",INDEX(D:D,MATCH(AE19,INDEX(B:B,MATCH(AE19,B:B,)+1):B10533,)+MATCH(AE19,B:B,)))=D19,VLOOKUP(AE19,B:D,3,0),IF(AF19="--",INDEX(D:D,MATCH(AE19,INDEX(B:B,MATCH(AE19,B:B,)+1):B10533,)+MATCH(AE19,B:B,)),"---")),"---")=AD19,"---",IFERROR(IF(IF(AF19="--",INDEX(D:D,MATCH(AE19,INDEX(B:B,MATCH(AE19,B:B,)+1):B10533,)+MATCH(AE19,B:B,)))=AD19,VLOOKUP(AE19,B:D,3,0),IF(AF19="--",INDEX(D:D,MATCH(AE19,INDEX(B:B,MATCH(AE19,B:B,)+1):B10533,)+MATCH(AE19,B:B,)),"---")),"---"))</f>
        <v>---</v>
      </c>
      <c r="AI19" t="str">
        <f t="shared" si="10"/>
        <v>--</v>
      </c>
      <c r="AJ19" t="str">
        <f t="shared" si="11"/>
        <v>B35_L22_N</v>
      </c>
      <c r="AK19">
        <f t="shared" si="12"/>
        <v>2</v>
      </c>
      <c r="AL19" t="str">
        <f t="shared" si="13"/>
        <v>J2</v>
      </c>
      <c r="AO19" t="s">
        <v>1031</v>
      </c>
      <c r="AP19" t="s">
        <v>752</v>
      </c>
      <c r="AQ19" t="s">
        <v>1024</v>
      </c>
      <c r="AT19" t="str">
        <f t="shared" si="4"/>
        <v>B35_L17_N</v>
      </c>
      <c r="AU19" t="str">
        <f t="shared" si="5"/>
        <v>--</v>
      </c>
    </row>
    <row r="20" spans="1:47" x14ac:dyDescent="0.35">
      <c r="A20" t="str">
        <f t="shared" si="0"/>
        <v>J1-16</v>
      </c>
      <c r="B20" t="str">
        <f t="shared" si="1"/>
        <v>B35_L17_P</v>
      </c>
      <c r="C20" t="str">
        <f t="shared" si="2"/>
        <v>J1-B35_L17_P</v>
      </c>
      <c r="D20" t="str">
        <f t="shared" si="3"/>
        <v>J1-16</v>
      </c>
      <c r="E20" t="s">
        <v>167</v>
      </c>
      <c r="F20">
        <v>16</v>
      </c>
      <c r="G20" t="s">
        <v>785</v>
      </c>
      <c r="L20" t="s">
        <v>782</v>
      </c>
      <c r="M20" t="s">
        <v>286</v>
      </c>
      <c r="N20">
        <v>25.149000000000001</v>
      </c>
      <c r="AB20" t="str">
        <f>B2B!D17</f>
        <v>J1</v>
      </c>
      <c r="AC20" t="str">
        <f>B2B!E17</f>
        <v>15</v>
      </c>
      <c r="AD20" t="str">
        <f t="shared" si="6"/>
        <v>J1-15</v>
      </c>
      <c r="AE20" t="str">
        <f t="shared" si="7"/>
        <v>B35_L17_N</v>
      </c>
      <c r="AF20" t="str">
        <f t="shared" si="8"/>
        <v>G1</v>
      </c>
      <c r="AG20">
        <f t="shared" si="9"/>
        <v>19.8156</v>
      </c>
      <c r="AH20" t="str">
        <f>IF(IFERROR(IF(IF(AF20="--",INDEX(D:D,MATCH(AE20,INDEX(B:B,MATCH(AE20,B:B,)+1):B10534,)+MATCH(AE20,B:B,)))=D20,VLOOKUP(AE20,B:D,3,0),IF(AF20="--",INDEX(D:D,MATCH(AE20,INDEX(B:B,MATCH(AE20,B:B,)+1):B10534,)+MATCH(AE20,B:B,)),"---")),"---")=AD20,"---",IFERROR(IF(IF(AF20="--",INDEX(D:D,MATCH(AE20,INDEX(B:B,MATCH(AE20,B:B,)+1):B10534,)+MATCH(AE20,B:B,)))=AD20,VLOOKUP(AE20,B:D,3,0),IF(AF20="--",INDEX(D:D,MATCH(AE20,INDEX(B:B,MATCH(AE20,B:B,)+1):B10534,)+MATCH(AE20,B:B,)),"---")),"---"))</f>
        <v>---</v>
      </c>
      <c r="AI20" t="str">
        <f t="shared" si="10"/>
        <v>--</v>
      </c>
      <c r="AJ20" t="str">
        <f t="shared" si="11"/>
        <v>B35_L17_N</v>
      </c>
      <c r="AK20">
        <f t="shared" si="12"/>
        <v>2</v>
      </c>
      <c r="AL20" t="str">
        <f t="shared" si="13"/>
        <v>G1</v>
      </c>
      <c r="AO20" t="s">
        <v>1032</v>
      </c>
      <c r="AP20" t="s">
        <v>753</v>
      </c>
      <c r="AQ20" t="s">
        <v>1026</v>
      </c>
      <c r="AT20" t="str">
        <f t="shared" si="4"/>
        <v>B35_L17_P</v>
      </c>
      <c r="AU20" t="str">
        <f t="shared" si="5"/>
        <v>--</v>
      </c>
    </row>
    <row r="21" spans="1:47" x14ac:dyDescent="0.35">
      <c r="A21" t="str">
        <f t="shared" si="0"/>
        <v>J1-17</v>
      </c>
      <c r="B21" t="str">
        <f t="shared" si="1"/>
        <v>B35_L18_N</v>
      </c>
      <c r="C21" t="str">
        <f t="shared" si="2"/>
        <v>J1-B35_L18_N</v>
      </c>
      <c r="D21" t="str">
        <f t="shared" si="3"/>
        <v>J1-17</v>
      </c>
      <c r="E21" t="s">
        <v>167</v>
      </c>
      <c r="F21">
        <v>17</v>
      </c>
      <c r="G21" t="s">
        <v>787</v>
      </c>
      <c r="L21" t="s">
        <v>784</v>
      </c>
      <c r="M21" t="s">
        <v>286</v>
      </c>
      <c r="N21">
        <v>27.620899999999999</v>
      </c>
      <c r="AB21" t="str">
        <f>B2B!D18</f>
        <v>J1</v>
      </c>
      <c r="AC21" t="str">
        <f>B2B!E18</f>
        <v>16</v>
      </c>
      <c r="AD21" t="str">
        <f t="shared" si="6"/>
        <v>J1-16</v>
      </c>
      <c r="AE21" t="str">
        <f t="shared" si="7"/>
        <v>B35_L17_P</v>
      </c>
      <c r="AF21" t="str">
        <f t="shared" si="8"/>
        <v>H1</v>
      </c>
      <c r="AG21">
        <f t="shared" si="9"/>
        <v>19.8156</v>
      </c>
      <c r="AH21" t="str">
        <f>IF(IFERROR(IF(IF(AF21="--",INDEX(D:D,MATCH(AE21,INDEX(B:B,MATCH(AE21,B:B,)+1):B10535,)+MATCH(AE21,B:B,)))=D21,VLOOKUP(AE21,B:D,3,0),IF(AF21="--",INDEX(D:D,MATCH(AE21,INDEX(B:B,MATCH(AE21,B:B,)+1):B10535,)+MATCH(AE21,B:B,)),"---")),"---")=AD21,"---",IFERROR(IF(IF(AF21="--",INDEX(D:D,MATCH(AE21,INDEX(B:B,MATCH(AE21,B:B,)+1):B10535,)+MATCH(AE21,B:B,)))=AD21,VLOOKUP(AE21,B:D,3,0),IF(AF21="--",INDEX(D:D,MATCH(AE21,INDEX(B:B,MATCH(AE21,B:B,)+1):B10535,)+MATCH(AE21,B:B,)),"---")),"---"))</f>
        <v>---</v>
      </c>
      <c r="AI21" t="str">
        <f t="shared" si="10"/>
        <v>--</v>
      </c>
      <c r="AJ21" t="str">
        <f t="shared" si="11"/>
        <v>B35_L17_P</v>
      </c>
      <c r="AK21">
        <f t="shared" si="12"/>
        <v>2</v>
      </c>
      <c r="AL21" t="str">
        <f t="shared" si="13"/>
        <v>H1</v>
      </c>
      <c r="AO21" t="s">
        <v>849</v>
      </c>
      <c r="AP21" t="s">
        <v>362</v>
      </c>
      <c r="AQ21" t="s">
        <v>673</v>
      </c>
      <c r="AT21" t="str">
        <f t="shared" si="4"/>
        <v>B35_L18_N</v>
      </c>
      <c r="AU21" t="str">
        <f t="shared" si="5"/>
        <v>--</v>
      </c>
    </row>
    <row r="22" spans="1:47" x14ac:dyDescent="0.35">
      <c r="A22" t="str">
        <f t="shared" si="0"/>
        <v>J1-18</v>
      </c>
      <c r="B22" t="str">
        <f t="shared" si="1"/>
        <v>B35_L18_P</v>
      </c>
      <c r="C22" t="str">
        <f t="shared" si="2"/>
        <v>J1-B35_L18_P</v>
      </c>
      <c r="D22" t="str">
        <f t="shared" si="3"/>
        <v>J1-18</v>
      </c>
      <c r="E22" t="s">
        <v>167</v>
      </c>
      <c r="F22">
        <v>18</v>
      </c>
      <c r="G22" t="s">
        <v>789</v>
      </c>
      <c r="L22" t="s">
        <v>786</v>
      </c>
      <c r="M22" t="s">
        <v>286</v>
      </c>
      <c r="N22">
        <v>31.6098</v>
      </c>
      <c r="AB22" t="str">
        <f>B2B!D19</f>
        <v>J1</v>
      </c>
      <c r="AC22" t="str">
        <f>B2B!E19</f>
        <v>17</v>
      </c>
      <c r="AD22" t="str">
        <f t="shared" si="6"/>
        <v>J1-17</v>
      </c>
      <c r="AE22" t="str">
        <f t="shared" si="7"/>
        <v>B35_L18_N</v>
      </c>
      <c r="AF22" t="str">
        <f t="shared" si="8"/>
        <v>E1</v>
      </c>
      <c r="AG22">
        <f t="shared" si="9"/>
        <v>17.2377</v>
      </c>
      <c r="AH22" t="str">
        <f>IF(IFERROR(IF(IF(AF22="--",INDEX(D:D,MATCH(AE22,INDEX(B:B,MATCH(AE22,B:B,)+1):B10536,)+MATCH(AE22,B:B,)))=D22,VLOOKUP(AE22,B:D,3,0),IF(AF22="--",INDEX(D:D,MATCH(AE22,INDEX(B:B,MATCH(AE22,B:B,)+1):B10536,)+MATCH(AE22,B:B,)),"---")),"---")=AD22,"---",IFERROR(IF(IF(AF22="--",INDEX(D:D,MATCH(AE22,INDEX(B:B,MATCH(AE22,B:B,)+1):B10536,)+MATCH(AE22,B:B,)))=AD22,VLOOKUP(AE22,B:D,3,0),IF(AF22="--",INDEX(D:D,MATCH(AE22,INDEX(B:B,MATCH(AE22,B:B,)+1):B10536,)+MATCH(AE22,B:B,)),"---")),"---"))</f>
        <v>---</v>
      </c>
      <c r="AI22" t="str">
        <f t="shared" si="10"/>
        <v>--</v>
      </c>
      <c r="AJ22" t="str">
        <f t="shared" si="11"/>
        <v>B35_L18_N</v>
      </c>
      <c r="AK22">
        <f t="shared" si="12"/>
        <v>2</v>
      </c>
      <c r="AL22" t="str">
        <f t="shared" si="13"/>
        <v>E1</v>
      </c>
      <c r="AO22" t="s">
        <v>1035</v>
      </c>
      <c r="AP22" t="s">
        <v>364</v>
      </c>
      <c r="AQ22" t="s">
        <v>1034</v>
      </c>
      <c r="AT22" t="str">
        <f t="shared" si="4"/>
        <v>B35_L18_P</v>
      </c>
      <c r="AU22" t="str">
        <f t="shared" si="5"/>
        <v>--</v>
      </c>
    </row>
    <row r="23" spans="1:47" x14ac:dyDescent="0.35">
      <c r="A23" t="str">
        <f t="shared" si="0"/>
        <v>J1-19</v>
      </c>
      <c r="B23" t="str">
        <f t="shared" si="1"/>
        <v>B35_L14_N</v>
      </c>
      <c r="C23" t="str">
        <f t="shared" si="2"/>
        <v>J1-B35_L14_N</v>
      </c>
      <c r="D23" t="str">
        <f t="shared" si="3"/>
        <v>J1-19</v>
      </c>
      <c r="E23" t="s">
        <v>167</v>
      </c>
      <c r="F23">
        <v>19</v>
      </c>
      <c r="G23" t="s">
        <v>791</v>
      </c>
      <c r="L23" t="s">
        <v>788</v>
      </c>
      <c r="M23" t="s">
        <v>286</v>
      </c>
      <c r="N23">
        <v>30.508400000000002</v>
      </c>
      <c r="AB23" t="str">
        <f>B2B!D20</f>
        <v>J1</v>
      </c>
      <c r="AC23" t="str">
        <f>B2B!E20</f>
        <v>18</v>
      </c>
      <c r="AD23" t="str">
        <f t="shared" si="6"/>
        <v>J1-18</v>
      </c>
      <c r="AE23" t="str">
        <f t="shared" si="7"/>
        <v>B35_L18_P</v>
      </c>
      <c r="AF23" t="str">
        <f t="shared" si="8"/>
        <v>F1</v>
      </c>
      <c r="AG23">
        <f t="shared" si="9"/>
        <v>17.4862</v>
      </c>
      <c r="AH23" t="str">
        <f>IF(IFERROR(IF(IF(AF23="--",INDEX(D:D,MATCH(AE23,INDEX(B:B,MATCH(AE23,B:B,)+1):B10537,)+MATCH(AE23,B:B,)))=D23,VLOOKUP(AE23,B:D,3,0),IF(AF23="--",INDEX(D:D,MATCH(AE23,INDEX(B:B,MATCH(AE23,B:B,)+1):B10537,)+MATCH(AE23,B:B,)),"---")),"---")=AD23,"---",IFERROR(IF(IF(AF23="--",INDEX(D:D,MATCH(AE23,INDEX(B:B,MATCH(AE23,B:B,)+1):B10537,)+MATCH(AE23,B:B,)))=AD23,VLOOKUP(AE23,B:D,3,0),IF(AF23="--",INDEX(D:D,MATCH(AE23,INDEX(B:B,MATCH(AE23,B:B,)+1):B10537,)+MATCH(AE23,B:B,)),"---")),"---"))</f>
        <v>---</v>
      </c>
      <c r="AI23" t="str">
        <f t="shared" si="10"/>
        <v>--</v>
      </c>
      <c r="AJ23" t="str">
        <f t="shared" si="11"/>
        <v>B35_L18_P</v>
      </c>
      <c r="AK23">
        <f t="shared" si="12"/>
        <v>2</v>
      </c>
      <c r="AL23" t="str">
        <f t="shared" si="13"/>
        <v>F1</v>
      </c>
      <c r="AO23" t="s">
        <v>912</v>
      </c>
      <c r="AP23" t="s">
        <v>366</v>
      </c>
      <c r="AQ23" t="s">
        <v>913</v>
      </c>
      <c r="AT23" t="str">
        <f t="shared" si="4"/>
        <v>B35_L14_N</v>
      </c>
      <c r="AU23" t="str">
        <f t="shared" si="5"/>
        <v>--</v>
      </c>
    </row>
    <row r="24" spans="1:47" x14ac:dyDescent="0.35">
      <c r="A24" t="str">
        <f t="shared" si="0"/>
        <v>J1-20</v>
      </c>
      <c r="B24" t="str">
        <f t="shared" si="1"/>
        <v>B35_L14_P</v>
      </c>
      <c r="C24" t="str">
        <f t="shared" si="2"/>
        <v>J1-B35_L14_P</v>
      </c>
      <c r="D24" t="str">
        <f t="shared" si="3"/>
        <v>J1-20</v>
      </c>
      <c r="E24" t="s">
        <v>167</v>
      </c>
      <c r="F24">
        <v>20</v>
      </c>
      <c r="G24" t="s">
        <v>793</v>
      </c>
      <c r="L24" t="s">
        <v>790</v>
      </c>
      <c r="M24" t="s">
        <v>286</v>
      </c>
      <c r="N24">
        <v>30.738900000000001</v>
      </c>
      <c r="AB24" t="str">
        <f>B2B!D21</f>
        <v>J1</v>
      </c>
      <c r="AC24" t="str">
        <f>B2B!E21</f>
        <v>19</v>
      </c>
      <c r="AD24" t="str">
        <f t="shared" si="6"/>
        <v>J1-19</v>
      </c>
      <c r="AE24" t="str">
        <f t="shared" si="7"/>
        <v>B35_L14_N</v>
      </c>
      <c r="AF24" t="str">
        <f t="shared" si="8"/>
        <v>D2</v>
      </c>
      <c r="AG24">
        <f t="shared" si="9"/>
        <v>15.3667</v>
      </c>
      <c r="AH24" t="str">
        <f>IF(IFERROR(IF(IF(AF24="--",INDEX(D:D,MATCH(AE24,INDEX(B:B,MATCH(AE24,B:B,)+1):B10538,)+MATCH(AE24,B:B,)))=D24,VLOOKUP(AE24,B:D,3,0),IF(AF24="--",INDEX(D:D,MATCH(AE24,INDEX(B:B,MATCH(AE24,B:B,)+1):B10538,)+MATCH(AE24,B:B,)),"---")),"---")=AD24,"---",IFERROR(IF(IF(AF24="--",INDEX(D:D,MATCH(AE24,INDEX(B:B,MATCH(AE24,B:B,)+1):B10538,)+MATCH(AE24,B:B,)))=AD24,VLOOKUP(AE24,B:D,3,0),IF(AF24="--",INDEX(D:D,MATCH(AE24,INDEX(B:B,MATCH(AE24,B:B,)+1):B10538,)+MATCH(AE24,B:B,)),"---")),"---"))</f>
        <v>---</v>
      </c>
      <c r="AI24" t="str">
        <f t="shared" si="10"/>
        <v>--</v>
      </c>
      <c r="AJ24" t="str">
        <f t="shared" si="11"/>
        <v>B35_L14_N</v>
      </c>
      <c r="AK24">
        <f t="shared" si="12"/>
        <v>2</v>
      </c>
      <c r="AL24" t="str">
        <f t="shared" si="13"/>
        <v>D2</v>
      </c>
      <c r="AO24" t="s">
        <v>672</v>
      </c>
      <c r="AP24" t="s">
        <v>368</v>
      </c>
      <c r="AQ24" t="s">
        <v>1030</v>
      </c>
      <c r="AT24" t="str">
        <f t="shared" si="4"/>
        <v>B35_L14_P</v>
      </c>
      <c r="AU24" t="str">
        <f t="shared" si="5"/>
        <v>--</v>
      </c>
    </row>
    <row r="25" spans="1:47" x14ac:dyDescent="0.35">
      <c r="A25" t="str">
        <f t="shared" si="0"/>
        <v>J1-21</v>
      </c>
      <c r="B25" t="str">
        <f t="shared" si="1"/>
        <v>B35_L16_P</v>
      </c>
      <c r="C25" t="str">
        <f t="shared" si="2"/>
        <v>J1-B35_L16_P</v>
      </c>
      <c r="D25" t="str">
        <f t="shared" si="3"/>
        <v>J1-21</v>
      </c>
      <c r="E25" t="s">
        <v>167</v>
      </c>
      <c r="F25">
        <v>21</v>
      </c>
      <c r="G25" t="s">
        <v>795</v>
      </c>
      <c r="L25" t="s">
        <v>792</v>
      </c>
      <c r="M25" t="s">
        <v>286</v>
      </c>
      <c r="N25">
        <v>29.6831</v>
      </c>
      <c r="AB25" t="str">
        <f>B2B!D22</f>
        <v>J1</v>
      </c>
      <c r="AC25" t="str">
        <f>B2B!E22</f>
        <v>20</v>
      </c>
      <c r="AD25" t="str">
        <f t="shared" si="6"/>
        <v>J1-20</v>
      </c>
      <c r="AE25" t="str">
        <f t="shared" si="7"/>
        <v>B35_L14_P</v>
      </c>
      <c r="AF25" t="str">
        <f t="shared" si="8"/>
        <v>E2</v>
      </c>
      <c r="AG25">
        <f t="shared" si="9"/>
        <v>15.7195</v>
      </c>
      <c r="AH25" t="str">
        <f>IF(IFERROR(IF(IF(AF25="--",INDEX(D:D,MATCH(AE25,INDEX(B:B,MATCH(AE25,B:B,)+1):B10539,)+MATCH(AE25,B:B,)))=D25,VLOOKUP(AE25,B:D,3,0),IF(AF25="--",INDEX(D:D,MATCH(AE25,INDEX(B:B,MATCH(AE25,B:B,)+1):B10539,)+MATCH(AE25,B:B,)),"---")),"---")=AD25,"---",IFERROR(IF(IF(AF25="--",INDEX(D:D,MATCH(AE25,INDEX(B:B,MATCH(AE25,B:B,)+1):B10539,)+MATCH(AE25,B:B,)))=AD25,VLOOKUP(AE25,B:D,3,0),IF(AF25="--",INDEX(D:D,MATCH(AE25,INDEX(B:B,MATCH(AE25,B:B,)+1):B10539,)+MATCH(AE25,B:B,)),"---")),"---"))</f>
        <v>---</v>
      </c>
      <c r="AI25" t="str">
        <f t="shared" si="10"/>
        <v>--</v>
      </c>
      <c r="AJ25" t="str">
        <f t="shared" si="11"/>
        <v>B35_L14_P</v>
      </c>
      <c r="AK25">
        <f t="shared" si="12"/>
        <v>2</v>
      </c>
      <c r="AL25" t="str">
        <f t="shared" si="13"/>
        <v>E2</v>
      </c>
      <c r="AO25" t="s">
        <v>305</v>
      </c>
      <c r="AP25" t="s">
        <v>371</v>
      </c>
      <c r="AQ25" t="s">
        <v>914</v>
      </c>
      <c r="AT25" t="str">
        <f t="shared" si="4"/>
        <v>B35_L16_P</v>
      </c>
      <c r="AU25" t="str">
        <f t="shared" si="5"/>
        <v>--</v>
      </c>
    </row>
    <row r="26" spans="1:47" x14ac:dyDescent="0.35">
      <c r="A26" t="str">
        <f t="shared" si="0"/>
        <v>J1-22</v>
      </c>
      <c r="B26" t="str">
        <f t="shared" si="1"/>
        <v>B35_L16_N</v>
      </c>
      <c r="C26" t="str">
        <f t="shared" si="2"/>
        <v>J1-B35_L16_N</v>
      </c>
      <c r="D26" t="str">
        <f t="shared" si="3"/>
        <v>J1-22</v>
      </c>
      <c r="E26" t="s">
        <v>167</v>
      </c>
      <c r="F26">
        <v>22</v>
      </c>
      <c r="G26" t="s">
        <v>797</v>
      </c>
      <c r="L26" t="s">
        <v>794</v>
      </c>
      <c r="M26" t="s">
        <v>286</v>
      </c>
      <c r="N26">
        <v>26.9221</v>
      </c>
      <c r="AB26" t="str">
        <f>B2B!D23</f>
        <v>J1</v>
      </c>
      <c r="AC26" t="str">
        <f>B2B!E23</f>
        <v>21</v>
      </c>
      <c r="AD26" t="str">
        <f t="shared" si="6"/>
        <v>J1-21</v>
      </c>
      <c r="AE26" t="str">
        <f t="shared" si="7"/>
        <v>B35_L16_P</v>
      </c>
      <c r="AF26" t="str">
        <f t="shared" si="8"/>
        <v>C2</v>
      </c>
      <c r="AG26">
        <f t="shared" si="9"/>
        <v>12.974600000000001</v>
      </c>
      <c r="AH26" t="str">
        <f>IF(IFERROR(IF(IF(AF26="--",INDEX(D:D,MATCH(AE26,INDEX(B:B,MATCH(AE26,B:B,)+1):B10540,)+MATCH(AE26,B:B,)))=D26,VLOOKUP(AE26,B:D,3,0),IF(AF26="--",INDEX(D:D,MATCH(AE26,INDEX(B:B,MATCH(AE26,B:B,)+1):B10540,)+MATCH(AE26,B:B,)),"---")),"---")=AD26,"---",IFERROR(IF(IF(AF26="--",INDEX(D:D,MATCH(AE26,INDEX(B:B,MATCH(AE26,B:B,)+1):B10540,)+MATCH(AE26,B:B,)))=AD26,VLOOKUP(AE26,B:D,3,0),IF(AF26="--",INDEX(D:D,MATCH(AE26,INDEX(B:B,MATCH(AE26,B:B,)+1):B10540,)+MATCH(AE26,B:B,)),"---")),"---"))</f>
        <v>---</v>
      </c>
      <c r="AI26" t="str">
        <f t="shared" si="10"/>
        <v>--</v>
      </c>
      <c r="AJ26" t="str">
        <f t="shared" si="11"/>
        <v>B35_L16_P</v>
      </c>
      <c r="AK26">
        <f t="shared" si="12"/>
        <v>2</v>
      </c>
      <c r="AL26" t="str">
        <f t="shared" si="13"/>
        <v>C2</v>
      </c>
      <c r="AO26" t="s">
        <v>1021</v>
      </c>
      <c r="AP26" t="s">
        <v>666</v>
      </c>
      <c r="AQ26" t="s">
        <v>1038</v>
      </c>
      <c r="AT26" t="str">
        <f t="shared" si="4"/>
        <v>B35_L16_N</v>
      </c>
      <c r="AU26" t="str">
        <f t="shared" si="5"/>
        <v>--</v>
      </c>
    </row>
    <row r="27" spans="1:47" x14ac:dyDescent="0.35">
      <c r="A27" t="str">
        <f t="shared" si="0"/>
        <v>J1-23</v>
      </c>
      <c r="B27" t="str">
        <f t="shared" si="1"/>
        <v>B35_L9_N</v>
      </c>
      <c r="C27" t="str">
        <f t="shared" si="2"/>
        <v>J1-B35_L9_N</v>
      </c>
      <c r="D27" t="str">
        <f t="shared" si="3"/>
        <v>J1-23</v>
      </c>
      <c r="E27" t="s">
        <v>167</v>
      </c>
      <c r="F27">
        <v>23</v>
      </c>
      <c r="G27" t="s">
        <v>799</v>
      </c>
      <c r="L27" t="s">
        <v>796</v>
      </c>
      <c r="M27" t="s">
        <v>286</v>
      </c>
      <c r="N27">
        <v>27.184699999999999</v>
      </c>
      <c r="AB27" t="str">
        <f>B2B!D24</f>
        <v>J1</v>
      </c>
      <c r="AC27" t="str">
        <f>B2B!E24</f>
        <v>22</v>
      </c>
      <c r="AD27" t="str">
        <f t="shared" si="6"/>
        <v>J1-22</v>
      </c>
      <c r="AE27" t="str">
        <f t="shared" si="7"/>
        <v>B35_L16_N</v>
      </c>
      <c r="AF27" t="str">
        <f t="shared" si="8"/>
        <v>C1</v>
      </c>
      <c r="AG27">
        <f t="shared" si="9"/>
        <v>12.755000000000001</v>
      </c>
      <c r="AH27" t="str">
        <f>IF(IFERROR(IF(IF(AF27="--",INDEX(D:D,MATCH(AE27,INDEX(B:B,MATCH(AE27,B:B,)+1):B10541,)+MATCH(AE27,B:B,)))=D27,VLOOKUP(AE27,B:D,3,0),IF(AF27="--",INDEX(D:D,MATCH(AE27,INDEX(B:B,MATCH(AE27,B:B,)+1):B10541,)+MATCH(AE27,B:B,)),"---")),"---")=AD27,"---",IFERROR(IF(IF(AF27="--",INDEX(D:D,MATCH(AE27,INDEX(B:B,MATCH(AE27,B:B,)+1):B10541,)+MATCH(AE27,B:B,)))=AD27,VLOOKUP(AE27,B:D,3,0),IF(AF27="--",INDEX(D:D,MATCH(AE27,INDEX(B:B,MATCH(AE27,B:B,)+1):B10541,)+MATCH(AE27,B:B,)),"---")),"---"))</f>
        <v>---</v>
      </c>
      <c r="AI27" t="str">
        <f t="shared" si="10"/>
        <v>--</v>
      </c>
      <c r="AJ27" t="str">
        <f t="shared" si="11"/>
        <v>B35_L16_N</v>
      </c>
      <c r="AK27">
        <f t="shared" si="12"/>
        <v>2</v>
      </c>
      <c r="AL27" t="str">
        <f t="shared" si="13"/>
        <v>C1</v>
      </c>
      <c r="AO27" t="s">
        <v>1021</v>
      </c>
      <c r="AP27" t="s">
        <v>754</v>
      </c>
      <c r="AQ27" t="s">
        <v>916</v>
      </c>
      <c r="AT27" t="str">
        <f t="shared" si="4"/>
        <v>B35_L9_N</v>
      </c>
      <c r="AU27" t="str">
        <f t="shared" si="5"/>
        <v>--</v>
      </c>
    </row>
    <row r="28" spans="1:47" x14ac:dyDescent="0.35">
      <c r="A28" t="str">
        <f t="shared" si="0"/>
        <v>J1-24</v>
      </c>
      <c r="B28" t="str">
        <f t="shared" si="1"/>
        <v>B35_L9_P</v>
      </c>
      <c r="C28" t="str">
        <f t="shared" si="2"/>
        <v>J1-B35_L9_P</v>
      </c>
      <c r="D28" t="str">
        <f t="shared" si="3"/>
        <v>J1-24</v>
      </c>
      <c r="E28" t="s">
        <v>167</v>
      </c>
      <c r="F28">
        <v>24</v>
      </c>
      <c r="G28" t="s">
        <v>801</v>
      </c>
      <c r="L28" t="s">
        <v>798</v>
      </c>
      <c r="M28" t="s">
        <v>286</v>
      </c>
      <c r="N28">
        <v>20.732099999999999</v>
      </c>
      <c r="AB28" t="str">
        <f>B2B!D25</f>
        <v>J1</v>
      </c>
      <c r="AC28" t="str">
        <f>B2B!E25</f>
        <v>23</v>
      </c>
      <c r="AD28" t="str">
        <f t="shared" si="6"/>
        <v>J1-23</v>
      </c>
      <c r="AE28" t="str">
        <f t="shared" si="7"/>
        <v>B35_L9_N</v>
      </c>
      <c r="AF28" t="str">
        <f t="shared" si="8"/>
        <v>A1</v>
      </c>
      <c r="AG28">
        <f t="shared" si="9"/>
        <v>9.9247999999999994</v>
      </c>
      <c r="AH28" t="str">
        <f>IF(IFERROR(IF(IF(AF28="--",INDEX(D:D,MATCH(AE28,INDEX(B:B,MATCH(AE28,B:B,)+1):B10542,)+MATCH(AE28,B:B,)))=D28,VLOOKUP(AE28,B:D,3,0),IF(AF28="--",INDEX(D:D,MATCH(AE28,INDEX(B:B,MATCH(AE28,B:B,)+1):B10542,)+MATCH(AE28,B:B,)),"---")),"---")=AD28,"---",IFERROR(IF(IF(AF28="--",INDEX(D:D,MATCH(AE28,INDEX(B:B,MATCH(AE28,B:B,)+1):B10542,)+MATCH(AE28,B:B,)))=AD28,VLOOKUP(AE28,B:D,3,0),IF(AF28="--",INDEX(D:D,MATCH(AE28,INDEX(B:B,MATCH(AE28,B:B,)+1):B10542,)+MATCH(AE28,B:B,)),"---")),"---"))</f>
        <v>---</v>
      </c>
      <c r="AI28" t="str">
        <f t="shared" si="10"/>
        <v>--</v>
      </c>
      <c r="AJ28" t="str">
        <f t="shared" si="11"/>
        <v>B35_L9_N</v>
      </c>
      <c r="AK28">
        <f t="shared" si="12"/>
        <v>2</v>
      </c>
      <c r="AL28" t="str">
        <f t="shared" si="13"/>
        <v>A1</v>
      </c>
      <c r="AT28" t="str">
        <f t="shared" si="4"/>
        <v>B35_L9_P</v>
      </c>
      <c r="AU28" t="str">
        <f t="shared" si="5"/>
        <v>--</v>
      </c>
    </row>
    <row r="29" spans="1:47" x14ac:dyDescent="0.35">
      <c r="A29" t="str">
        <f t="shared" si="0"/>
        <v>J1-25</v>
      </c>
      <c r="B29" t="str">
        <f t="shared" si="1"/>
        <v>B35_L10_P</v>
      </c>
      <c r="C29" t="str">
        <f t="shared" si="2"/>
        <v>J1-B35_L10_P</v>
      </c>
      <c r="D29" t="str">
        <f t="shared" si="3"/>
        <v>J1-25</v>
      </c>
      <c r="E29" t="s">
        <v>167</v>
      </c>
      <c r="F29">
        <v>25</v>
      </c>
      <c r="G29" t="s">
        <v>803</v>
      </c>
      <c r="L29" t="s">
        <v>800</v>
      </c>
      <c r="M29" t="s">
        <v>286</v>
      </c>
      <c r="N29">
        <v>19.280200000000001</v>
      </c>
      <c r="AB29" t="str">
        <f>B2B!D26</f>
        <v>J1</v>
      </c>
      <c r="AC29" t="str">
        <f>B2B!E26</f>
        <v>24</v>
      </c>
      <c r="AD29" t="str">
        <f t="shared" si="6"/>
        <v>J1-24</v>
      </c>
      <c r="AE29" t="str">
        <f t="shared" si="7"/>
        <v>B35_L9_P</v>
      </c>
      <c r="AF29" t="str">
        <f t="shared" si="8"/>
        <v>B1</v>
      </c>
      <c r="AG29">
        <f t="shared" si="9"/>
        <v>10.4762</v>
      </c>
      <c r="AH29" t="str">
        <f>IF(IFERROR(IF(IF(AF29="--",INDEX(D:D,MATCH(AE29,INDEX(B:B,MATCH(AE29,B:B,)+1):B10543,)+MATCH(AE29,B:B,)))=D29,VLOOKUP(AE29,B:D,3,0),IF(AF29="--",INDEX(D:D,MATCH(AE29,INDEX(B:B,MATCH(AE29,B:B,)+1):B10543,)+MATCH(AE29,B:B,)),"---")),"---")=AD29,"---",IFERROR(IF(IF(AF29="--",INDEX(D:D,MATCH(AE29,INDEX(B:B,MATCH(AE29,B:B,)+1):B10543,)+MATCH(AE29,B:B,)))=AD29,VLOOKUP(AE29,B:D,3,0),IF(AF29="--",INDEX(D:D,MATCH(AE29,INDEX(B:B,MATCH(AE29,B:B,)+1):B10543,)+MATCH(AE29,B:B,)),"---")),"---"))</f>
        <v>---</v>
      </c>
      <c r="AI29" t="str">
        <f t="shared" si="10"/>
        <v>--</v>
      </c>
      <c r="AJ29" t="str">
        <f t="shared" si="11"/>
        <v>B35_L9_P</v>
      </c>
      <c r="AK29">
        <f t="shared" si="12"/>
        <v>2</v>
      </c>
      <c r="AL29" t="str">
        <f t="shared" si="13"/>
        <v>B1</v>
      </c>
      <c r="AT29" t="str">
        <f t="shared" si="4"/>
        <v>B35_L10_P</v>
      </c>
      <c r="AU29" t="str">
        <f t="shared" si="5"/>
        <v>--</v>
      </c>
    </row>
    <row r="30" spans="1:47" x14ac:dyDescent="0.35">
      <c r="A30" t="str">
        <f t="shared" si="0"/>
        <v>J1-26</v>
      </c>
      <c r="B30" t="str">
        <f t="shared" si="1"/>
        <v>B35_L10_N</v>
      </c>
      <c r="C30" t="str">
        <f t="shared" si="2"/>
        <v>J1-B35_L10_N</v>
      </c>
      <c r="D30" t="str">
        <f t="shared" si="3"/>
        <v>J1-26</v>
      </c>
      <c r="E30" t="s">
        <v>167</v>
      </c>
      <c r="F30">
        <v>26</v>
      </c>
      <c r="G30" t="s">
        <v>805</v>
      </c>
      <c r="L30" t="s">
        <v>802</v>
      </c>
      <c r="M30" t="s">
        <v>286</v>
      </c>
      <c r="N30">
        <v>13.5235</v>
      </c>
      <c r="AB30" t="str">
        <f>B2B!D27</f>
        <v>J1</v>
      </c>
      <c r="AC30" t="str">
        <f>B2B!E27</f>
        <v>25</v>
      </c>
      <c r="AD30" t="str">
        <f t="shared" si="6"/>
        <v>J1-25</v>
      </c>
      <c r="AE30" t="str">
        <f t="shared" si="7"/>
        <v>B35_L10_P</v>
      </c>
      <c r="AF30" t="str">
        <f t="shared" si="8"/>
        <v>B3</v>
      </c>
      <c r="AG30">
        <f t="shared" si="9"/>
        <v>10.9407</v>
      </c>
      <c r="AH30" t="str">
        <f>IF(IFERROR(IF(IF(AF30="--",INDEX(D:D,MATCH(AE30,INDEX(B:B,MATCH(AE30,B:B,)+1):B10544,)+MATCH(AE30,B:B,)))=D30,VLOOKUP(AE30,B:D,3,0),IF(AF30="--",INDEX(D:D,MATCH(AE30,INDEX(B:B,MATCH(AE30,B:B,)+1):B10544,)+MATCH(AE30,B:B,)),"---")),"---")=AD30,"---",IFERROR(IF(IF(AF30="--",INDEX(D:D,MATCH(AE30,INDEX(B:B,MATCH(AE30,B:B,)+1):B10544,)+MATCH(AE30,B:B,)))=AD30,VLOOKUP(AE30,B:D,3,0),IF(AF30="--",INDEX(D:D,MATCH(AE30,INDEX(B:B,MATCH(AE30,B:B,)+1):B10544,)+MATCH(AE30,B:B,)),"---")),"---"))</f>
        <v>---</v>
      </c>
      <c r="AI30" t="str">
        <f t="shared" si="10"/>
        <v>--</v>
      </c>
      <c r="AJ30" t="str">
        <f t="shared" si="11"/>
        <v>B35_L10_P</v>
      </c>
      <c r="AK30">
        <f t="shared" si="12"/>
        <v>2</v>
      </c>
      <c r="AL30" t="str">
        <f t="shared" si="13"/>
        <v>B3</v>
      </c>
      <c r="AT30" t="str">
        <f t="shared" si="4"/>
        <v>B35_L10_N</v>
      </c>
      <c r="AU30" t="str">
        <f t="shared" si="5"/>
        <v>--</v>
      </c>
    </row>
    <row r="31" spans="1:47" x14ac:dyDescent="0.35">
      <c r="A31" t="str">
        <f t="shared" si="0"/>
        <v>J1-27</v>
      </c>
      <c r="B31" t="str">
        <f t="shared" si="1"/>
        <v>B35_L8_N</v>
      </c>
      <c r="C31" t="str">
        <f t="shared" si="2"/>
        <v>J1-B35_L8_N</v>
      </c>
      <c r="D31" t="str">
        <f t="shared" si="3"/>
        <v>J1-27</v>
      </c>
      <c r="E31" t="s">
        <v>167</v>
      </c>
      <c r="F31">
        <v>27</v>
      </c>
      <c r="G31" t="s">
        <v>807</v>
      </c>
      <c r="L31" t="s">
        <v>804</v>
      </c>
      <c r="M31" t="s">
        <v>286</v>
      </c>
      <c r="N31">
        <v>13.6272</v>
      </c>
      <c r="AB31" t="str">
        <f>B2B!D28</f>
        <v>J1</v>
      </c>
      <c r="AC31" t="str">
        <f>B2B!E28</f>
        <v>26</v>
      </c>
      <c r="AD31" t="str">
        <f t="shared" si="6"/>
        <v>J1-26</v>
      </c>
      <c r="AE31" t="str">
        <f t="shared" si="7"/>
        <v>B35_L10_N</v>
      </c>
      <c r="AF31" t="str">
        <f t="shared" si="8"/>
        <v>B2</v>
      </c>
      <c r="AG31">
        <f t="shared" si="9"/>
        <v>10.856199999999999</v>
      </c>
      <c r="AH31" t="str">
        <f>IF(IFERROR(IF(IF(AF31="--",INDEX(D:D,MATCH(AE31,INDEX(B:B,MATCH(AE31,B:B,)+1):B10545,)+MATCH(AE31,B:B,)))=D31,VLOOKUP(AE31,B:D,3,0),IF(AF31="--",INDEX(D:D,MATCH(AE31,INDEX(B:B,MATCH(AE31,B:B,)+1):B10545,)+MATCH(AE31,B:B,)),"---")),"---")=AD31,"---",IFERROR(IF(IF(AF31="--",INDEX(D:D,MATCH(AE31,INDEX(B:B,MATCH(AE31,B:B,)+1):B10545,)+MATCH(AE31,B:B,)))=AD31,VLOOKUP(AE31,B:D,3,0),IF(AF31="--",INDEX(D:D,MATCH(AE31,INDEX(B:B,MATCH(AE31,B:B,)+1):B10545,)+MATCH(AE31,B:B,)),"---")),"---"))</f>
        <v>---</v>
      </c>
      <c r="AI31" t="str">
        <f t="shared" si="10"/>
        <v>--</v>
      </c>
      <c r="AJ31" t="str">
        <f t="shared" si="11"/>
        <v>B35_L10_N</v>
      </c>
      <c r="AK31">
        <f t="shared" si="12"/>
        <v>2</v>
      </c>
      <c r="AL31" t="str">
        <f t="shared" si="13"/>
        <v>B2</v>
      </c>
      <c r="AT31" t="str">
        <f t="shared" si="4"/>
        <v>B35_L8_N</v>
      </c>
      <c r="AU31" t="str">
        <f t="shared" si="5"/>
        <v>--</v>
      </c>
    </row>
    <row r="32" spans="1:47" x14ac:dyDescent="0.35">
      <c r="A32" t="str">
        <f t="shared" si="0"/>
        <v>J1-28</v>
      </c>
      <c r="B32" t="str">
        <f t="shared" si="1"/>
        <v>B35_L8_P</v>
      </c>
      <c r="C32" t="str">
        <f t="shared" si="2"/>
        <v>J1-B35_L8_P</v>
      </c>
      <c r="D32" t="str">
        <f t="shared" si="3"/>
        <v>J1-28</v>
      </c>
      <c r="E32" t="s">
        <v>167</v>
      </c>
      <c r="F32">
        <v>28</v>
      </c>
      <c r="G32" t="s">
        <v>809</v>
      </c>
      <c r="L32" t="s">
        <v>806</v>
      </c>
      <c r="M32" t="s">
        <v>286</v>
      </c>
      <c r="N32">
        <v>36.734699999999997</v>
      </c>
      <c r="AB32" t="str">
        <f>B2B!D29</f>
        <v>J1</v>
      </c>
      <c r="AC32" t="str">
        <f>B2B!E29</f>
        <v>27</v>
      </c>
      <c r="AD32" t="str">
        <f t="shared" si="6"/>
        <v>J1-27</v>
      </c>
      <c r="AE32" t="str">
        <f t="shared" si="7"/>
        <v>B35_L8_N</v>
      </c>
      <c r="AF32" t="str">
        <f t="shared" si="8"/>
        <v>A3</v>
      </c>
      <c r="AG32">
        <f t="shared" si="9"/>
        <v>9.7786000000000008</v>
      </c>
      <c r="AH32" t="str">
        <f>IF(IFERROR(IF(IF(AF32="--",INDEX(D:D,MATCH(AE32,INDEX(B:B,MATCH(AE32,B:B,)+1):B10546,)+MATCH(AE32,B:B,)))=D32,VLOOKUP(AE32,B:D,3,0),IF(AF32="--",INDEX(D:D,MATCH(AE32,INDEX(B:B,MATCH(AE32,B:B,)+1):B10546,)+MATCH(AE32,B:B,)),"---")),"---")=AD32,"---",IFERROR(IF(IF(AF32="--",INDEX(D:D,MATCH(AE32,INDEX(B:B,MATCH(AE32,B:B,)+1):B10546,)+MATCH(AE32,B:B,)))=AD32,VLOOKUP(AE32,B:D,3,0),IF(AF32="--",INDEX(D:D,MATCH(AE32,INDEX(B:B,MATCH(AE32,B:B,)+1):B10546,)+MATCH(AE32,B:B,)),"---")),"---"))</f>
        <v>---</v>
      </c>
      <c r="AI32" t="str">
        <f t="shared" si="10"/>
        <v>--</v>
      </c>
      <c r="AJ32" t="str">
        <f t="shared" si="11"/>
        <v>B35_L8_N</v>
      </c>
      <c r="AK32">
        <f t="shared" si="12"/>
        <v>2</v>
      </c>
      <c r="AL32" t="str">
        <f t="shared" si="13"/>
        <v>A3</v>
      </c>
      <c r="AT32" t="str">
        <f t="shared" si="4"/>
        <v>B35_L8_P</v>
      </c>
      <c r="AU32" t="str">
        <f t="shared" si="5"/>
        <v>--</v>
      </c>
    </row>
    <row r="33" spans="1:47" x14ac:dyDescent="0.35">
      <c r="A33" t="str">
        <f t="shared" si="0"/>
        <v>J1-29</v>
      </c>
      <c r="B33" t="str">
        <f t="shared" si="1"/>
        <v>B35_L11_N</v>
      </c>
      <c r="C33" t="str">
        <f t="shared" si="2"/>
        <v>J1-B35_L11_N</v>
      </c>
      <c r="D33" t="str">
        <f t="shared" si="3"/>
        <v>J1-29</v>
      </c>
      <c r="E33" t="s">
        <v>167</v>
      </c>
      <c r="F33">
        <v>29</v>
      </c>
      <c r="G33" t="s">
        <v>811</v>
      </c>
      <c r="L33" t="s">
        <v>808</v>
      </c>
      <c r="M33" t="s">
        <v>286</v>
      </c>
      <c r="N33">
        <v>35.485700000000001</v>
      </c>
      <c r="AB33" t="str">
        <f>B2B!D30</f>
        <v>J1</v>
      </c>
      <c r="AC33" t="str">
        <f>B2B!E30</f>
        <v>28</v>
      </c>
      <c r="AD33" t="str">
        <f t="shared" si="6"/>
        <v>J1-28</v>
      </c>
      <c r="AE33" t="str">
        <f t="shared" si="7"/>
        <v>B35_L8_P</v>
      </c>
      <c r="AF33" t="str">
        <f t="shared" si="8"/>
        <v>A4</v>
      </c>
      <c r="AG33">
        <f t="shared" si="9"/>
        <v>9.6852999999999998</v>
      </c>
      <c r="AH33" t="str">
        <f>IF(IFERROR(IF(IF(AF33="--",INDEX(D:D,MATCH(AE33,INDEX(B:B,MATCH(AE33,B:B,)+1):B10547,)+MATCH(AE33,B:B,)))=D33,VLOOKUP(AE33,B:D,3,0),IF(AF33="--",INDEX(D:D,MATCH(AE33,INDEX(B:B,MATCH(AE33,B:B,)+1):B10547,)+MATCH(AE33,B:B,)),"---")),"---")=AD33,"---",IFERROR(IF(IF(AF33="--",INDEX(D:D,MATCH(AE33,INDEX(B:B,MATCH(AE33,B:B,)+1):B10547,)+MATCH(AE33,B:B,)))=AD33,VLOOKUP(AE33,B:D,3,0),IF(AF33="--",INDEX(D:D,MATCH(AE33,INDEX(B:B,MATCH(AE33,B:B,)+1):B10547,)+MATCH(AE33,B:B,)),"---")),"---"))</f>
        <v>---</v>
      </c>
      <c r="AI33" t="str">
        <f t="shared" si="10"/>
        <v>--</v>
      </c>
      <c r="AJ33" t="str">
        <f t="shared" si="11"/>
        <v>B35_L8_P</v>
      </c>
      <c r="AK33">
        <f t="shared" si="12"/>
        <v>2</v>
      </c>
      <c r="AL33" t="str">
        <f t="shared" si="13"/>
        <v>A4</v>
      </c>
      <c r="AT33" t="str">
        <f t="shared" si="4"/>
        <v>B35_L11_N</v>
      </c>
      <c r="AU33" t="str">
        <f t="shared" si="5"/>
        <v>--</v>
      </c>
    </row>
    <row r="34" spans="1:47" x14ac:dyDescent="0.35">
      <c r="A34" t="str">
        <f t="shared" si="0"/>
        <v>J1-30</v>
      </c>
      <c r="B34" t="str">
        <f t="shared" si="1"/>
        <v>B35_L11_P</v>
      </c>
      <c r="C34" t="str">
        <f t="shared" si="2"/>
        <v>J1-B35_L11_P</v>
      </c>
      <c r="D34" t="str">
        <f t="shared" si="3"/>
        <v>J1-30</v>
      </c>
      <c r="E34" t="s">
        <v>167</v>
      </c>
      <c r="F34">
        <v>30</v>
      </c>
      <c r="G34" t="s">
        <v>813</v>
      </c>
      <c r="L34" t="s">
        <v>810</v>
      </c>
      <c r="M34" t="s">
        <v>286</v>
      </c>
      <c r="N34">
        <v>11.440300000000001</v>
      </c>
      <c r="AB34" t="str">
        <f>B2B!D31</f>
        <v>J1</v>
      </c>
      <c r="AC34" t="str">
        <f>B2B!E31</f>
        <v>29</v>
      </c>
      <c r="AD34" t="str">
        <f t="shared" si="6"/>
        <v>J1-29</v>
      </c>
      <c r="AE34" t="str">
        <f t="shared" si="7"/>
        <v>B35_L11_N</v>
      </c>
      <c r="AF34" t="str">
        <f t="shared" si="8"/>
        <v>D4</v>
      </c>
      <c r="AG34">
        <f t="shared" si="9"/>
        <v>16.82</v>
      </c>
      <c r="AH34" t="str">
        <f>IF(IFERROR(IF(IF(AF34="--",INDEX(D:D,MATCH(AE34,INDEX(B:B,MATCH(AE34,B:B,)+1):B10548,)+MATCH(AE34,B:B,)))=D34,VLOOKUP(AE34,B:D,3,0),IF(AF34="--",INDEX(D:D,MATCH(AE34,INDEX(B:B,MATCH(AE34,B:B,)+1):B10548,)+MATCH(AE34,B:B,)),"---")),"---")=AD34,"---",IFERROR(IF(IF(AF34="--",INDEX(D:D,MATCH(AE34,INDEX(B:B,MATCH(AE34,B:B,)+1):B10548,)+MATCH(AE34,B:B,)))=AD34,VLOOKUP(AE34,B:D,3,0),IF(AF34="--",INDEX(D:D,MATCH(AE34,INDEX(B:B,MATCH(AE34,B:B,)+1):B10548,)+MATCH(AE34,B:B,)),"---")),"---"))</f>
        <v>---</v>
      </c>
      <c r="AI34" t="str">
        <f t="shared" si="10"/>
        <v>--</v>
      </c>
      <c r="AJ34" t="str">
        <f t="shared" si="11"/>
        <v>B35_L11_N</v>
      </c>
      <c r="AK34">
        <f t="shared" si="12"/>
        <v>2</v>
      </c>
      <c r="AL34" t="str">
        <f t="shared" si="13"/>
        <v>D4</v>
      </c>
      <c r="AT34" t="str">
        <f t="shared" si="4"/>
        <v>B35_L11_P</v>
      </c>
      <c r="AU34" t="str">
        <f t="shared" si="5"/>
        <v>--</v>
      </c>
    </row>
    <row r="35" spans="1:47" x14ac:dyDescent="0.35">
      <c r="A35" t="str">
        <f t="shared" si="0"/>
        <v>J1-31</v>
      </c>
      <c r="B35" t="str">
        <f t="shared" si="1"/>
        <v>B35_L3_N</v>
      </c>
      <c r="C35" t="str">
        <f t="shared" si="2"/>
        <v>J1-B35_L3_N</v>
      </c>
      <c r="D35" t="str">
        <f t="shared" si="3"/>
        <v>J1-31</v>
      </c>
      <c r="E35" t="s">
        <v>167</v>
      </c>
      <c r="F35">
        <v>31</v>
      </c>
      <c r="G35" t="s">
        <v>815</v>
      </c>
      <c r="L35" t="s">
        <v>812</v>
      </c>
      <c r="M35" t="s">
        <v>286</v>
      </c>
      <c r="N35">
        <v>7.2984</v>
      </c>
      <c r="AB35" t="str">
        <f>B2B!D32</f>
        <v>J1</v>
      </c>
      <c r="AC35" t="str">
        <f>B2B!E32</f>
        <v>30</v>
      </c>
      <c r="AD35" t="str">
        <f t="shared" si="6"/>
        <v>J1-30</v>
      </c>
      <c r="AE35" t="str">
        <f t="shared" si="7"/>
        <v>B35_L11_P</v>
      </c>
      <c r="AF35" t="str">
        <f t="shared" si="8"/>
        <v>D5</v>
      </c>
      <c r="AG35">
        <f t="shared" si="9"/>
        <v>16.098500000000001</v>
      </c>
      <c r="AH35" t="str">
        <f>IF(IFERROR(IF(IF(AF35="--",INDEX(D:D,MATCH(AE35,INDEX(B:B,MATCH(AE35,B:B,)+1):B10549,)+MATCH(AE35,B:B,)))=D35,VLOOKUP(AE35,B:D,3,0),IF(AF35="--",INDEX(D:D,MATCH(AE35,INDEX(B:B,MATCH(AE35,B:B,)+1):B10549,)+MATCH(AE35,B:B,)),"---")),"---")=AD35,"---",IFERROR(IF(IF(AF35="--",INDEX(D:D,MATCH(AE35,INDEX(B:B,MATCH(AE35,B:B,)+1):B10549,)+MATCH(AE35,B:B,)))=AD35,VLOOKUP(AE35,B:D,3,0),IF(AF35="--",INDEX(D:D,MATCH(AE35,INDEX(B:B,MATCH(AE35,B:B,)+1):B10549,)+MATCH(AE35,B:B,)),"---")),"---"))</f>
        <v>---</v>
      </c>
      <c r="AI35" t="str">
        <f t="shared" si="10"/>
        <v>--</v>
      </c>
      <c r="AJ35" t="str">
        <f t="shared" si="11"/>
        <v>B35_L11_P</v>
      </c>
      <c r="AK35">
        <f t="shared" si="12"/>
        <v>2</v>
      </c>
      <c r="AL35" t="str">
        <f t="shared" si="13"/>
        <v>D5</v>
      </c>
      <c r="AT35" t="str">
        <f t="shared" si="4"/>
        <v>B35_L3_N</v>
      </c>
      <c r="AU35" t="str">
        <f t="shared" si="5"/>
        <v>--</v>
      </c>
    </row>
    <row r="36" spans="1:47" x14ac:dyDescent="0.35">
      <c r="A36" t="str">
        <f t="shared" si="0"/>
        <v>J1-32</v>
      </c>
      <c r="B36" t="str">
        <f t="shared" si="1"/>
        <v>B35_L3_P</v>
      </c>
      <c r="C36" t="str">
        <f t="shared" si="2"/>
        <v>J1-B35_L3_P</v>
      </c>
      <c r="D36" t="str">
        <f t="shared" si="3"/>
        <v>J1-32</v>
      </c>
      <c r="E36" t="s">
        <v>167</v>
      </c>
      <c r="F36">
        <v>32</v>
      </c>
      <c r="G36" t="s">
        <v>817</v>
      </c>
      <c r="L36" t="s">
        <v>814</v>
      </c>
      <c r="M36" t="s">
        <v>286</v>
      </c>
      <c r="N36">
        <v>14.7225</v>
      </c>
      <c r="AB36" t="str">
        <f>B2B!D33</f>
        <v>J1</v>
      </c>
      <c r="AC36" t="str">
        <f>B2B!E33</f>
        <v>31</v>
      </c>
      <c r="AD36" t="str">
        <f t="shared" si="6"/>
        <v>J1-31</v>
      </c>
      <c r="AE36" t="str">
        <f t="shared" si="7"/>
        <v>B35_L3_N</v>
      </c>
      <c r="AF36" t="str">
        <f t="shared" si="8"/>
        <v>A5</v>
      </c>
      <c r="AG36">
        <f t="shared" si="9"/>
        <v>11.2399</v>
      </c>
      <c r="AH36" t="str">
        <f>IF(IFERROR(IF(IF(AF36="--",INDEX(D:D,MATCH(AE36,INDEX(B:B,MATCH(AE36,B:B,)+1):B10550,)+MATCH(AE36,B:B,)))=D36,VLOOKUP(AE36,B:D,3,0),IF(AF36="--",INDEX(D:D,MATCH(AE36,INDEX(B:B,MATCH(AE36,B:B,)+1):B10550,)+MATCH(AE36,B:B,)),"---")),"---")=AD36,"---",IFERROR(IF(IF(AF36="--",INDEX(D:D,MATCH(AE36,INDEX(B:B,MATCH(AE36,B:B,)+1):B10550,)+MATCH(AE36,B:B,)))=AD36,VLOOKUP(AE36,B:D,3,0),IF(AF36="--",INDEX(D:D,MATCH(AE36,INDEX(B:B,MATCH(AE36,B:B,)+1):B10550,)+MATCH(AE36,B:B,)),"---")),"---"))</f>
        <v>---</v>
      </c>
      <c r="AI36" t="str">
        <f t="shared" si="10"/>
        <v>--</v>
      </c>
      <c r="AJ36" t="str">
        <f t="shared" si="11"/>
        <v>B35_L3_N</v>
      </c>
      <c r="AK36">
        <f t="shared" si="12"/>
        <v>2</v>
      </c>
      <c r="AL36" t="str">
        <f t="shared" si="13"/>
        <v>A5</v>
      </c>
      <c r="AT36" t="str">
        <f t="shared" si="4"/>
        <v>B35_L3_P</v>
      </c>
      <c r="AU36" t="str">
        <f t="shared" si="5"/>
        <v>--</v>
      </c>
    </row>
    <row r="37" spans="1:47" x14ac:dyDescent="0.35">
      <c r="A37" t="str">
        <f t="shared" si="0"/>
        <v>J1-33</v>
      </c>
      <c r="B37" t="str">
        <f t="shared" si="1"/>
        <v>B35_L2_N</v>
      </c>
      <c r="C37" t="str">
        <f t="shared" si="2"/>
        <v>J1-B35_L2_N</v>
      </c>
      <c r="D37" t="str">
        <f t="shared" si="3"/>
        <v>J1-33</v>
      </c>
      <c r="E37" t="s">
        <v>167</v>
      </c>
      <c r="F37">
        <v>33</v>
      </c>
      <c r="G37" t="s">
        <v>819</v>
      </c>
      <c r="L37" t="s">
        <v>816</v>
      </c>
      <c r="M37" t="s">
        <v>286</v>
      </c>
      <c r="N37">
        <v>15.5412</v>
      </c>
      <c r="AB37" t="str">
        <f>B2B!D34</f>
        <v>J1</v>
      </c>
      <c r="AC37" t="str">
        <f>B2B!E34</f>
        <v>32</v>
      </c>
      <c r="AD37" t="str">
        <f t="shared" si="6"/>
        <v>J1-32</v>
      </c>
      <c r="AE37" t="str">
        <f t="shared" si="7"/>
        <v>B35_L3_P</v>
      </c>
      <c r="AF37" t="str">
        <f t="shared" si="8"/>
        <v>A6</v>
      </c>
      <c r="AG37">
        <f t="shared" si="9"/>
        <v>11.157</v>
      </c>
      <c r="AH37" t="str">
        <f>IF(IFERROR(IF(IF(AF37="--",INDEX(D:D,MATCH(AE37,INDEX(B:B,MATCH(AE37,B:B,)+1):B10551,)+MATCH(AE37,B:B,)))=D37,VLOOKUP(AE37,B:D,3,0),IF(AF37="--",INDEX(D:D,MATCH(AE37,INDEX(B:B,MATCH(AE37,B:B,)+1):B10551,)+MATCH(AE37,B:B,)),"---")),"---")=AD37,"---",IFERROR(IF(IF(AF37="--",INDEX(D:D,MATCH(AE37,INDEX(B:B,MATCH(AE37,B:B,)+1):B10551,)+MATCH(AE37,B:B,)))=AD37,VLOOKUP(AE37,B:D,3,0),IF(AF37="--",INDEX(D:D,MATCH(AE37,INDEX(B:B,MATCH(AE37,B:B,)+1):B10551,)+MATCH(AE37,B:B,)),"---")),"---"))</f>
        <v>---</v>
      </c>
      <c r="AI37" t="str">
        <f t="shared" si="10"/>
        <v>--</v>
      </c>
      <c r="AJ37" t="str">
        <f t="shared" si="11"/>
        <v>B35_L3_P</v>
      </c>
      <c r="AK37">
        <f t="shared" si="12"/>
        <v>2</v>
      </c>
      <c r="AL37" t="str">
        <f t="shared" si="13"/>
        <v>A6</v>
      </c>
      <c r="AT37" t="str">
        <f t="shared" si="4"/>
        <v>B35_L2_N</v>
      </c>
      <c r="AU37" t="str">
        <f t="shared" si="5"/>
        <v>--</v>
      </c>
    </row>
    <row r="38" spans="1:47" x14ac:dyDescent="0.35">
      <c r="A38" t="str">
        <f t="shared" si="0"/>
        <v>J1-34</v>
      </c>
      <c r="B38" t="str">
        <f t="shared" si="1"/>
        <v>B35_L2_P</v>
      </c>
      <c r="C38" t="str">
        <f t="shared" si="2"/>
        <v>J1-B35_L2_P</v>
      </c>
      <c r="D38" t="str">
        <f t="shared" si="3"/>
        <v>J1-34</v>
      </c>
      <c r="E38" t="s">
        <v>167</v>
      </c>
      <c r="F38">
        <v>34</v>
      </c>
      <c r="G38" t="s">
        <v>821</v>
      </c>
      <c r="L38" t="s">
        <v>818</v>
      </c>
      <c r="M38" t="s">
        <v>286</v>
      </c>
      <c r="N38">
        <v>14.275399999999999</v>
      </c>
      <c r="AB38" t="str">
        <f>B2B!D35</f>
        <v>J1</v>
      </c>
      <c r="AC38" t="str">
        <f>B2B!E35</f>
        <v>33</v>
      </c>
      <c r="AD38" t="str">
        <f t="shared" si="6"/>
        <v>J1-33</v>
      </c>
      <c r="AE38" t="str">
        <f t="shared" si="7"/>
        <v>B35_L2_N</v>
      </c>
      <c r="AF38" t="str">
        <f t="shared" si="8"/>
        <v>B6</v>
      </c>
      <c r="AG38">
        <f t="shared" si="9"/>
        <v>13.664999999999999</v>
      </c>
      <c r="AH38" t="str">
        <f>IF(IFERROR(IF(IF(AF38="--",INDEX(D:D,MATCH(AE38,INDEX(B:B,MATCH(AE38,B:B,)+1):B10552,)+MATCH(AE38,B:B,)))=D38,VLOOKUP(AE38,B:D,3,0),IF(AF38="--",INDEX(D:D,MATCH(AE38,INDEX(B:B,MATCH(AE38,B:B,)+1):B10552,)+MATCH(AE38,B:B,)),"---")),"---")=AD38,"---",IFERROR(IF(IF(AF38="--",INDEX(D:D,MATCH(AE38,INDEX(B:B,MATCH(AE38,B:B,)+1):B10552,)+MATCH(AE38,B:B,)))=AD38,VLOOKUP(AE38,B:D,3,0),IF(AF38="--",INDEX(D:D,MATCH(AE38,INDEX(B:B,MATCH(AE38,B:B,)+1):B10552,)+MATCH(AE38,B:B,)),"---")),"---"))</f>
        <v>---</v>
      </c>
      <c r="AI38" t="str">
        <f t="shared" si="10"/>
        <v>--</v>
      </c>
      <c r="AJ38" t="str">
        <f t="shared" si="11"/>
        <v>B35_L2_N</v>
      </c>
      <c r="AK38">
        <f t="shared" si="12"/>
        <v>2</v>
      </c>
      <c r="AL38" t="str">
        <f t="shared" si="13"/>
        <v>B6</v>
      </c>
      <c r="AT38" t="str">
        <f t="shared" si="4"/>
        <v>B35_L2_P</v>
      </c>
      <c r="AU38" t="str">
        <f t="shared" si="5"/>
        <v>--</v>
      </c>
    </row>
    <row r="39" spans="1:47" x14ac:dyDescent="0.35">
      <c r="A39" t="str">
        <f t="shared" si="0"/>
        <v>J1-35</v>
      </c>
      <c r="B39" t="str">
        <f t="shared" si="1"/>
        <v>B35_L7_N</v>
      </c>
      <c r="C39" t="str">
        <f t="shared" si="2"/>
        <v>J1-B35_L7_N</v>
      </c>
      <c r="D39" t="str">
        <f t="shared" si="3"/>
        <v>J1-35</v>
      </c>
      <c r="E39" t="s">
        <v>167</v>
      </c>
      <c r="F39">
        <v>35</v>
      </c>
      <c r="G39" t="s">
        <v>823</v>
      </c>
      <c r="L39" t="s">
        <v>820</v>
      </c>
      <c r="M39" t="s">
        <v>286</v>
      </c>
      <c r="N39">
        <v>10.087199999999999</v>
      </c>
      <c r="AB39" t="str">
        <f>B2B!D36</f>
        <v>J1</v>
      </c>
      <c r="AC39" t="str">
        <f>B2B!E36</f>
        <v>34</v>
      </c>
      <c r="AD39" t="str">
        <f t="shared" si="6"/>
        <v>J1-34</v>
      </c>
      <c r="AE39" t="str">
        <f t="shared" si="7"/>
        <v>B35_L2_P</v>
      </c>
      <c r="AF39" t="str">
        <f t="shared" si="8"/>
        <v>B7</v>
      </c>
      <c r="AG39">
        <f t="shared" si="9"/>
        <v>13.3926</v>
      </c>
      <c r="AH39" t="str">
        <f>IF(IFERROR(IF(IF(AF39="--",INDEX(D:D,MATCH(AE39,INDEX(B:B,MATCH(AE39,B:B,)+1):B10553,)+MATCH(AE39,B:B,)))=D39,VLOOKUP(AE39,B:D,3,0),IF(AF39="--",INDEX(D:D,MATCH(AE39,INDEX(B:B,MATCH(AE39,B:B,)+1):B10553,)+MATCH(AE39,B:B,)),"---")),"---")=AD39,"---",IFERROR(IF(IF(AF39="--",INDEX(D:D,MATCH(AE39,INDEX(B:B,MATCH(AE39,B:B,)+1):B10553,)+MATCH(AE39,B:B,)))=AD39,VLOOKUP(AE39,B:D,3,0),IF(AF39="--",INDEX(D:D,MATCH(AE39,INDEX(B:B,MATCH(AE39,B:B,)+1):B10553,)+MATCH(AE39,B:B,)),"---")),"---"))</f>
        <v>---</v>
      </c>
      <c r="AI39" t="str">
        <f t="shared" si="10"/>
        <v>--</v>
      </c>
      <c r="AJ39" t="str">
        <f t="shared" si="11"/>
        <v>B35_L2_P</v>
      </c>
      <c r="AK39">
        <f t="shared" si="12"/>
        <v>2</v>
      </c>
      <c r="AL39" t="str">
        <f t="shared" si="13"/>
        <v>B7</v>
      </c>
      <c r="AT39" t="str">
        <f t="shared" si="4"/>
        <v>B35_L7_N</v>
      </c>
      <c r="AU39" t="str">
        <f t="shared" si="5"/>
        <v>--</v>
      </c>
    </row>
    <row r="40" spans="1:47" x14ac:dyDescent="0.35">
      <c r="A40" t="str">
        <f t="shared" si="0"/>
        <v>J1-36</v>
      </c>
      <c r="B40" t="str">
        <f t="shared" si="1"/>
        <v>B35_L7_P</v>
      </c>
      <c r="C40" t="str">
        <f t="shared" si="2"/>
        <v>J1-B35_L7_P</v>
      </c>
      <c r="D40" t="str">
        <f t="shared" si="3"/>
        <v>J1-36</v>
      </c>
      <c r="E40" t="s">
        <v>167</v>
      </c>
      <c r="F40">
        <v>36</v>
      </c>
      <c r="G40" t="s">
        <v>825</v>
      </c>
      <c r="L40" t="s">
        <v>822</v>
      </c>
      <c r="M40" t="s">
        <v>286</v>
      </c>
      <c r="N40">
        <v>11.5077</v>
      </c>
      <c r="AB40" t="str">
        <f>B2B!D37</f>
        <v>J1</v>
      </c>
      <c r="AC40" t="str">
        <f>B2B!E37</f>
        <v>35</v>
      </c>
      <c r="AD40" t="str">
        <f t="shared" si="6"/>
        <v>J1-35</v>
      </c>
      <c r="AE40" t="str">
        <f t="shared" si="7"/>
        <v>B35_L7_N</v>
      </c>
      <c r="AF40" t="str">
        <f t="shared" si="8"/>
        <v>B4</v>
      </c>
      <c r="AG40">
        <f t="shared" si="9"/>
        <v>19.352499999999999</v>
      </c>
      <c r="AH40" t="str">
        <f>IF(IFERROR(IF(IF(AF40="--",INDEX(D:D,MATCH(AE40,INDEX(B:B,MATCH(AE40,B:B,)+1):B10554,)+MATCH(AE40,B:B,)))=D40,VLOOKUP(AE40,B:D,3,0),IF(AF40="--",INDEX(D:D,MATCH(AE40,INDEX(B:B,MATCH(AE40,B:B,)+1):B10554,)+MATCH(AE40,B:B,)),"---")),"---")=AD40,"---",IFERROR(IF(IF(AF40="--",INDEX(D:D,MATCH(AE40,INDEX(B:B,MATCH(AE40,B:B,)+1):B10554,)+MATCH(AE40,B:B,)))=AD40,VLOOKUP(AE40,B:D,3,0),IF(AF40="--",INDEX(D:D,MATCH(AE40,INDEX(B:B,MATCH(AE40,B:B,)+1):B10554,)+MATCH(AE40,B:B,)),"---")),"---"))</f>
        <v>---</v>
      </c>
      <c r="AI40" t="str">
        <f t="shared" si="10"/>
        <v>--</v>
      </c>
      <c r="AJ40" t="str">
        <f t="shared" si="11"/>
        <v>B35_L7_N</v>
      </c>
      <c r="AK40">
        <f t="shared" si="12"/>
        <v>2</v>
      </c>
      <c r="AL40" t="str">
        <f t="shared" si="13"/>
        <v>B4</v>
      </c>
      <c r="AT40" t="str">
        <f t="shared" si="4"/>
        <v>B35_L7_P</v>
      </c>
      <c r="AU40" t="str">
        <f t="shared" si="5"/>
        <v>--</v>
      </c>
    </row>
    <row r="41" spans="1:47" x14ac:dyDescent="0.35">
      <c r="A41" t="str">
        <f t="shared" si="0"/>
        <v>J1-37</v>
      </c>
      <c r="B41" t="str">
        <f t="shared" si="1"/>
        <v>B35_L1_N</v>
      </c>
      <c r="C41" t="str">
        <f t="shared" si="2"/>
        <v>J1-B35_L1_N</v>
      </c>
      <c r="D41" t="str">
        <f t="shared" si="3"/>
        <v>J1-37</v>
      </c>
      <c r="E41" t="s">
        <v>167</v>
      </c>
      <c r="F41">
        <v>37</v>
      </c>
      <c r="G41" t="s">
        <v>827</v>
      </c>
      <c r="L41" t="s">
        <v>824</v>
      </c>
      <c r="M41" t="s">
        <v>286</v>
      </c>
      <c r="N41">
        <v>19.699400000000001</v>
      </c>
      <c r="AB41" t="str">
        <f>B2B!D38</f>
        <v>J1</v>
      </c>
      <c r="AC41" t="str">
        <f>B2B!E38</f>
        <v>36</v>
      </c>
      <c r="AD41" t="str">
        <f t="shared" si="6"/>
        <v>J1-36</v>
      </c>
      <c r="AE41" t="str">
        <f t="shared" si="7"/>
        <v>B35_L7_P</v>
      </c>
      <c r="AF41" t="str">
        <f t="shared" si="8"/>
        <v>C4</v>
      </c>
      <c r="AG41">
        <f t="shared" si="9"/>
        <v>35.947200000000002</v>
      </c>
      <c r="AH41" t="str">
        <f>IF(IFERROR(IF(IF(AF41="--",INDEX(D:D,MATCH(AE41,INDEX(B:B,MATCH(AE41,B:B,)+1):B10555,)+MATCH(AE41,B:B,)))=D41,VLOOKUP(AE41,B:D,3,0),IF(AF41="--",INDEX(D:D,MATCH(AE41,INDEX(B:B,MATCH(AE41,B:B,)+1):B10555,)+MATCH(AE41,B:B,)),"---")),"---")=AD41,"---",IFERROR(IF(IF(AF41="--",INDEX(D:D,MATCH(AE41,INDEX(B:B,MATCH(AE41,B:B,)+1):B10555,)+MATCH(AE41,B:B,)))=AD41,VLOOKUP(AE41,B:D,3,0),IF(AF41="--",INDEX(D:D,MATCH(AE41,INDEX(B:B,MATCH(AE41,B:B,)+1):B10555,)+MATCH(AE41,B:B,)),"---")),"---"))</f>
        <v>---</v>
      </c>
      <c r="AI41" t="str">
        <f t="shared" si="10"/>
        <v>--</v>
      </c>
      <c r="AJ41" t="str">
        <f t="shared" si="11"/>
        <v>B35_L7_P</v>
      </c>
      <c r="AK41">
        <f t="shared" si="12"/>
        <v>3</v>
      </c>
      <c r="AL41" t="str">
        <f t="shared" si="13"/>
        <v>C4</v>
      </c>
      <c r="AT41" t="str">
        <f t="shared" si="4"/>
        <v>B35_L1_N</v>
      </c>
      <c r="AU41" t="str">
        <f t="shared" si="5"/>
        <v>--</v>
      </c>
    </row>
    <row r="42" spans="1:47" x14ac:dyDescent="0.35">
      <c r="A42" t="str">
        <f t="shared" si="0"/>
        <v>J1-38</v>
      </c>
      <c r="B42" t="str">
        <f t="shared" si="1"/>
        <v>B35_L1_P</v>
      </c>
      <c r="C42" t="str">
        <f t="shared" si="2"/>
        <v>J1-B35_L1_P</v>
      </c>
      <c r="D42" t="str">
        <f t="shared" si="3"/>
        <v>J1-38</v>
      </c>
      <c r="E42" t="s">
        <v>167</v>
      </c>
      <c r="F42">
        <v>38</v>
      </c>
      <c r="G42" t="s">
        <v>829</v>
      </c>
      <c r="L42" t="s">
        <v>826</v>
      </c>
      <c r="M42" t="s">
        <v>286</v>
      </c>
      <c r="N42">
        <v>21.1968</v>
      </c>
      <c r="AB42" t="str">
        <f>B2B!D39</f>
        <v>J1</v>
      </c>
      <c r="AC42" t="str">
        <f>B2B!E39</f>
        <v>37</v>
      </c>
      <c r="AD42" t="str">
        <f t="shared" si="6"/>
        <v>J1-37</v>
      </c>
      <c r="AE42" t="str">
        <f t="shared" si="7"/>
        <v>B35_L1_N</v>
      </c>
      <c r="AF42" t="str">
        <f t="shared" si="8"/>
        <v>C5</v>
      </c>
      <c r="AG42">
        <f t="shared" si="9"/>
        <v>22.193000000000001</v>
      </c>
      <c r="AH42" t="str">
        <f>IF(IFERROR(IF(IF(AF42="--",INDEX(D:D,MATCH(AE42,INDEX(B:B,MATCH(AE42,B:B,)+1):B10556,)+MATCH(AE42,B:B,)))=D42,VLOOKUP(AE42,B:D,3,0),IF(AF42="--",INDEX(D:D,MATCH(AE42,INDEX(B:B,MATCH(AE42,B:B,)+1):B10556,)+MATCH(AE42,B:B,)),"---")),"---")=AD42,"---",IFERROR(IF(IF(AF42="--",INDEX(D:D,MATCH(AE42,INDEX(B:B,MATCH(AE42,B:B,)+1):B10556,)+MATCH(AE42,B:B,)))=AD42,VLOOKUP(AE42,B:D,3,0),IF(AF42="--",INDEX(D:D,MATCH(AE42,INDEX(B:B,MATCH(AE42,B:B,)+1):B10556,)+MATCH(AE42,B:B,)),"---")),"---"))</f>
        <v>---</v>
      </c>
      <c r="AI42" t="str">
        <f t="shared" si="10"/>
        <v>--</v>
      </c>
      <c r="AJ42" t="str">
        <f t="shared" si="11"/>
        <v>B35_L1_N</v>
      </c>
      <c r="AK42">
        <f t="shared" si="12"/>
        <v>2</v>
      </c>
      <c r="AL42" t="str">
        <f t="shared" si="13"/>
        <v>C5</v>
      </c>
      <c r="AT42" t="str">
        <f t="shared" si="4"/>
        <v>B35_L1_P</v>
      </c>
      <c r="AU42" t="str">
        <f t="shared" si="5"/>
        <v>--</v>
      </c>
    </row>
    <row r="43" spans="1:47" x14ac:dyDescent="0.35">
      <c r="A43" t="str">
        <f t="shared" si="0"/>
        <v>J1-39</v>
      </c>
      <c r="B43" t="str">
        <f t="shared" si="1"/>
        <v>B35_L5_N</v>
      </c>
      <c r="C43" t="str">
        <f t="shared" si="2"/>
        <v>J1-B35_L5_N</v>
      </c>
      <c r="D43" t="str">
        <f t="shared" si="3"/>
        <v>J1-39</v>
      </c>
      <c r="E43" t="s">
        <v>167</v>
      </c>
      <c r="F43">
        <v>39</v>
      </c>
      <c r="G43" t="s">
        <v>831</v>
      </c>
      <c r="L43" t="s">
        <v>828</v>
      </c>
      <c r="M43" t="s">
        <v>286</v>
      </c>
      <c r="N43">
        <v>21.635300000000001</v>
      </c>
      <c r="AB43" t="str">
        <f>B2B!D40</f>
        <v>J1</v>
      </c>
      <c r="AC43" t="str">
        <f>B2B!E40</f>
        <v>38</v>
      </c>
      <c r="AD43" t="str">
        <f t="shared" si="6"/>
        <v>J1-38</v>
      </c>
      <c r="AE43" t="str">
        <f t="shared" si="7"/>
        <v>B35_L1_P</v>
      </c>
      <c r="AF43" t="str">
        <f t="shared" si="8"/>
        <v>C6</v>
      </c>
      <c r="AG43">
        <f t="shared" si="9"/>
        <v>21.748799999999999</v>
      </c>
      <c r="AH43" t="str">
        <f>IF(IFERROR(IF(IF(AF43="--",INDEX(D:D,MATCH(AE43,INDEX(B:B,MATCH(AE43,B:B,)+1):B10557,)+MATCH(AE43,B:B,)))=D43,VLOOKUP(AE43,B:D,3,0),IF(AF43="--",INDEX(D:D,MATCH(AE43,INDEX(B:B,MATCH(AE43,B:B,)+1):B10557,)+MATCH(AE43,B:B,)),"---")),"---")=AD43,"---",IFERROR(IF(IF(AF43="--",INDEX(D:D,MATCH(AE43,INDEX(B:B,MATCH(AE43,B:B,)+1):B10557,)+MATCH(AE43,B:B,)))=AD43,VLOOKUP(AE43,B:D,3,0),IF(AF43="--",INDEX(D:D,MATCH(AE43,INDEX(B:B,MATCH(AE43,B:B,)+1):B10557,)+MATCH(AE43,B:B,)),"---")),"---"))</f>
        <v>---</v>
      </c>
      <c r="AI43" t="str">
        <f t="shared" si="10"/>
        <v>--</v>
      </c>
      <c r="AJ43" t="str">
        <f t="shared" si="11"/>
        <v>B35_L1_P</v>
      </c>
      <c r="AK43">
        <f t="shared" si="12"/>
        <v>2</v>
      </c>
      <c r="AL43" t="str">
        <f t="shared" si="13"/>
        <v>C6</v>
      </c>
      <c r="AT43" t="str">
        <f t="shared" si="4"/>
        <v>B35_L5_N</v>
      </c>
      <c r="AU43" t="str">
        <f t="shared" si="5"/>
        <v>--</v>
      </c>
    </row>
    <row r="44" spans="1:47" x14ac:dyDescent="0.35">
      <c r="A44" t="str">
        <f t="shared" si="0"/>
        <v>J1-40</v>
      </c>
      <c r="B44" t="str">
        <f t="shared" si="1"/>
        <v>B35_L5_P</v>
      </c>
      <c r="C44" t="str">
        <f t="shared" si="2"/>
        <v>J1-B35_L5_P</v>
      </c>
      <c r="D44" t="str">
        <f t="shared" si="3"/>
        <v>J1-40</v>
      </c>
      <c r="E44" t="s">
        <v>167</v>
      </c>
      <c r="F44">
        <v>40</v>
      </c>
      <c r="G44" t="s">
        <v>833</v>
      </c>
      <c r="L44" t="s">
        <v>830</v>
      </c>
      <c r="M44" t="s">
        <v>286</v>
      </c>
      <c r="N44">
        <v>34.115600000000001</v>
      </c>
      <c r="AB44" t="str">
        <f>B2B!D41</f>
        <v>J1</v>
      </c>
      <c r="AC44" t="str">
        <f>B2B!E41</f>
        <v>39</v>
      </c>
      <c r="AD44" t="str">
        <f t="shared" si="6"/>
        <v>J1-39</v>
      </c>
      <c r="AE44" t="str">
        <f t="shared" si="7"/>
        <v>B35_L5_N</v>
      </c>
      <c r="AF44" t="str">
        <f t="shared" si="8"/>
        <v>E5</v>
      </c>
      <c r="AG44">
        <f t="shared" si="9"/>
        <v>27.126100000000001</v>
      </c>
      <c r="AH44" t="str">
        <f>IF(IFERROR(IF(IF(AF44="--",INDEX(D:D,MATCH(AE44,INDEX(B:B,MATCH(AE44,B:B,)+1):B10558,)+MATCH(AE44,B:B,)))=D44,VLOOKUP(AE44,B:D,3,0),IF(AF44="--",INDEX(D:D,MATCH(AE44,INDEX(B:B,MATCH(AE44,B:B,)+1):B10558,)+MATCH(AE44,B:B,)),"---")),"---")=AD44,"---",IFERROR(IF(IF(AF44="--",INDEX(D:D,MATCH(AE44,INDEX(B:B,MATCH(AE44,B:B,)+1):B10558,)+MATCH(AE44,B:B,)))=AD44,VLOOKUP(AE44,B:D,3,0),IF(AF44="--",INDEX(D:D,MATCH(AE44,INDEX(B:B,MATCH(AE44,B:B,)+1):B10558,)+MATCH(AE44,B:B,)),"---")),"---"))</f>
        <v>---</v>
      </c>
      <c r="AI44" t="str">
        <f t="shared" si="10"/>
        <v>--</v>
      </c>
      <c r="AJ44" t="str">
        <f t="shared" si="11"/>
        <v>B35_L5_N</v>
      </c>
      <c r="AK44">
        <f t="shared" si="12"/>
        <v>2</v>
      </c>
      <c r="AL44" t="str">
        <f t="shared" si="13"/>
        <v>E5</v>
      </c>
      <c r="AT44" t="str">
        <f t="shared" si="4"/>
        <v>B35_L5_P</v>
      </c>
      <c r="AU44" t="str">
        <f t="shared" si="5"/>
        <v>--</v>
      </c>
    </row>
    <row r="45" spans="1:47" x14ac:dyDescent="0.35">
      <c r="A45" t="str">
        <f t="shared" si="0"/>
        <v>J1-41</v>
      </c>
      <c r="B45" t="str">
        <f t="shared" si="1"/>
        <v>B35_L6_N</v>
      </c>
      <c r="C45" t="str">
        <f t="shared" si="2"/>
        <v>J1-B35_L6_N</v>
      </c>
      <c r="D45" t="str">
        <f t="shared" si="3"/>
        <v>J1-41</v>
      </c>
      <c r="E45" t="s">
        <v>167</v>
      </c>
      <c r="F45">
        <v>41</v>
      </c>
      <c r="G45" t="s">
        <v>835</v>
      </c>
      <c r="L45" t="s">
        <v>832</v>
      </c>
      <c r="M45" t="s">
        <v>286</v>
      </c>
      <c r="N45">
        <v>33.4589</v>
      </c>
      <c r="AB45" t="str">
        <f>B2B!D42</f>
        <v>J1</v>
      </c>
      <c r="AC45" t="str">
        <f>B2B!E42</f>
        <v>40</v>
      </c>
      <c r="AD45" t="str">
        <f t="shared" si="6"/>
        <v>J1-40</v>
      </c>
      <c r="AE45" t="str">
        <f t="shared" si="7"/>
        <v>B35_L5_P</v>
      </c>
      <c r="AF45" t="str">
        <f t="shared" si="8"/>
        <v>E6</v>
      </c>
      <c r="AG45">
        <f t="shared" si="9"/>
        <v>26.706600000000002</v>
      </c>
      <c r="AH45" t="str">
        <f>IF(IFERROR(IF(IF(AF45="--",INDEX(D:D,MATCH(AE45,INDEX(B:B,MATCH(AE45,B:B,)+1):B10559,)+MATCH(AE45,B:B,)))=D45,VLOOKUP(AE45,B:D,3,0),IF(AF45="--",INDEX(D:D,MATCH(AE45,INDEX(B:B,MATCH(AE45,B:B,)+1):B10559,)+MATCH(AE45,B:B,)),"---")),"---")=AD45,"---",IFERROR(IF(IF(AF45="--",INDEX(D:D,MATCH(AE45,INDEX(B:B,MATCH(AE45,B:B,)+1):B10559,)+MATCH(AE45,B:B,)))=AD45,VLOOKUP(AE45,B:D,3,0),IF(AF45="--",INDEX(D:D,MATCH(AE45,INDEX(B:B,MATCH(AE45,B:B,)+1):B10559,)+MATCH(AE45,B:B,)),"---")),"---"))</f>
        <v>---</v>
      </c>
      <c r="AI45" t="str">
        <f t="shared" si="10"/>
        <v>--</v>
      </c>
      <c r="AJ45" t="str">
        <f t="shared" si="11"/>
        <v>B35_L5_P</v>
      </c>
      <c r="AK45">
        <f t="shared" si="12"/>
        <v>2</v>
      </c>
      <c r="AL45" t="str">
        <f t="shared" si="13"/>
        <v>E6</v>
      </c>
      <c r="AT45" t="str">
        <f t="shared" si="4"/>
        <v>B35_L6_N</v>
      </c>
      <c r="AU45" t="str">
        <f t="shared" si="5"/>
        <v>--</v>
      </c>
    </row>
    <row r="46" spans="1:47" x14ac:dyDescent="0.35">
      <c r="A46" t="str">
        <f t="shared" si="0"/>
        <v>J1-42</v>
      </c>
      <c r="B46" t="str">
        <f t="shared" si="1"/>
        <v>B35_L6_P</v>
      </c>
      <c r="C46" t="str">
        <f t="shared" si="2"/>
        <v>J1-B35_L6_P</v>
      </c>
      <c r="D46" t="str">
        <f t="shared" si="3"/>
        <v>J1-42</v>
      </c>
      <c r="E46" t="s">
        <v>167</v>
      </c>
      <c r="F46">
        <v>42</v>
      </c>
      <c r="G46" t="s">
        <v>837</v>
      </c>
      <c r="L46" t="s">
        <v>834</v>
      </c>
      <c r="M46" t="s">
        <v>286</v>
      </c>
      <c r="N46">
        <v>45.261000000000003</v>
      </c>
      <c r="AB46" t="str">
        <f>B2B!D43</f>
        <v>J1</v>
      </c>
      <c r="AC46" t="str">
        <f>B2B!E43</f>
        <v>41</v>
      </c>
      <c r="AD46" t="str">
        <f t="shared" si="6"/>
        <v>J1-41</v>
      </c>
      <c r="AE46" t="str">
        <f t="shared" si="7"/>
        <v>B35_L6_N</v>
      </c>
      <c r="AF46" t="str">
        <f t="shared" si="8"/>
        <v>D7</v>
      </c>
      <c r="AG46">
        <f t="shared" si="9"/>
        <v>26.956600000000002</v>
      </c>
      <c r="AH46" t="str">
        <f>IF(IFERROR(IF(IF(AF46="--",INDEX(D:D,MATCH(AE46,INDEX(B:B,MATCH(AE46,B:B,)+1):B10560,)+MATCH(AE46,B:B,)))=D46,VLOOKUP(AE46,B:D,3,0),IF(AF46="--",INDEX(D:D,MATCH(AE46,INDEX(B:B,MATCH(AE46,B:B,)+1):B10560,)+MATCH(AE46,B:B,)),"---")),"---")=AD46,"---",IFERROR(IF(IF(AF46="--",INDEX(D:D,MATCH(AE46,INDEX(B:B,MATCH(AE46,B:B,)+1):B10560,)+MATCH(AE46,B:B,)))=AD46,VLOOKUP(AE46,B:D,3,0),IF(AF46="--",INDEX(D:D,MATCH(AE46,INDEX(B:B,MATCH(AE46,B:B,)+1):B10560,)+MATCH(AE46,B:B,)),"---")),"---"))</f>
        <v>---</v>
      </c>
      <c r="AI46" t="str">
        <f t="shared" si="10"/>
        <v>--</v>
      </c>
      <c r="AJ46" t="str">
        <f t="shared" si="11"/>
        <v>B35_L6_N</v>
      </c>
      <c r="AK46">
        <f t="shared" si="12"/>
        <v>2</v>
      </c>
      <c r="AL46" t="str">
        <f t="shared" si="13"/>
        <v>D7</v>
      </c>
      <c r="AT46" t="str">
        <f t="shared" si="4"/>
        <v>B35_L6_P</v>
      </c>
      <c r="AU46" t="str">
        <f t="shared" si="5"/>
        <v>--</v>
      </c>
    </row>
    <row r="47" spans="1:47" x14ac:dyDescent="0.35">
      <c r="A47" t="str">
        <f t="shared" si="0"/>
        <v>J1-43</v>
      </c>
      <c r="B47" t="str">
        <f t="shared" si="1"/>
        <v>B35_L19_P</v>
      </c>
      <c r="C47" t="str">
        <f t="shared" si="2"/>
        <v>J1-B35_L19_P</v>
      </c>
      <c r="D47" t="str">
        <f t="shared" si="3"/>
        <v>J1-43</v>
      </c>
      <c r="E47" t="s">
        <v>167</v>
      </c>
      <c r="F47">
        <v>43</v>
      </c>
      <c r="G47" t="s">
        <v>839</v>
      </c>
      <c r="L47" t="s">
        <v>836</v>
      </c>
      <c r="M47" t="s">
        <v>286</v>
      </c>
      <c r="N47">
        <v>45.828899999999997</v>
      </c>
      <c r="AB47" t="str">
        <f>B2B!D44</f>
        <v>J1</v>
      </c>
      <c r="AC47" t="str">
        <f>B2B!E44</f>
        <v>42</v>
      </c>
      <c r="AD47" t="str">
        <f t="shared" si="6"/>
        <v>J1-42</v>
      </c>
      <c r="AE47" t="str">
        <f t="shared" si="7"/>
        <v>B35_L6_P</v>
      </c>
      <c r="AF47" t="str">
        <f t="shared" si="8"/>
        <v>E7</v>
      </c>
      <c r="AG47">
        <f t="shared" si="9"/>
        <v>26.140599999999999</v>
      </c>
      <c r="AH47" t="str">
        <f>IF(IFERROR(IF(IF(AF47="--",INDEX(D:D,MATCH(AE47,INDEX(B:B,MATCH(AE47,B:B,)+1):B10561,)+MATCH(AE47,B:B,)))=D47,VLOOKUP(AE47,B:D,3,0),IF(AF47="--",INDEX(D:D,MATCH(AE47,INDEX(B:B,MATCH(AE47,B:B,)+1):B10561,)+MATCH(AE47,B:B,)),"---")),"---")=AD47,"---",IFERROR(IF(IF(AF47="--",INDEX(D:D,MATCH(AE47,INDEX(B:B,MATCH(AE47,B:B,)+1):B10561,)+MATCH(AE47,B:B,)))=AD47,VLOOKUP(AE47,B:D,3,0),IF(AF47="--",INDEX(D:D,MATCH(AE47,INDEX(B:B,MATCH(AE47,B:B,)+1):B10561,)+MATCH(AE47,B:B,)),"---")),"---"))</f>
        <v>---</v>
      </c>
      <c r="AI47" t="str">
        <f t="shared" si="10"/>
        <v>--</v>
      </c>
      <c r="AJ47" t="str">
        <f t="shared" si="11"/>
        <v>B35_L6_P</v>
      </c>
      <c r="AK47">
        <f t="shared" si="12"/>
        <v>2</v>
      </c>
      <c r="AL47" t="str">
        <f t="shared" si="13"/>
        <v>E7</v>
      </c>
      <c r="AT47" t="str">
        <f t="shared" si="4"/>
        <v>B35_L19_P</v>
      </c>
      <c r="AU47" t="str">
        <f t="shared" si="5"/>
        <v>--</v>
      </c>
    </row>
    <row r="48" spans="1:47" x14ac:dyDescent="0.35">
      <c r="A48" t="str">
        <f t="shared" si="0"/>
        <v>J1-44</v>
      </c>
      <c r="B48" t="str">
        <f t="shared" si="1"/>
        <v>B35_L19_N</v>
      </c>
      <c r="C48" t="str">
        <f t="shared" si="2"/>
        <v>J1-B35_L19_N</v>
      </c>
      <c r="D48" t="str">
        <f t="shared" si="3"/>
        <v>J1-44</v>
      </c>
      <c r="E48" t="s">
        <v>167</v>
      </c>
      <c r="F48">
        <v>44</v>
      </c>
      <c r="G48" t="s">
        <v>841</v>
      </c>
      <c r="L48" t="s">
        <v>838</v>
      </c>
      <c r="M48" t="s">
        <v>286</v>
      </c>
      <c r="N48">
        <v>11.030900000000001</v>
      </c>
      <c r="AB48" t="str">
        <f>B2B!D45</f>
        <v>J1</v>
      </c>
      <c r="AC48" t="str">
        <f>B2B!E45</f>
        <v>43</v>
      </c>
      <c r="AD48" t="str">
        <f t="shared" si="6"/>
        <v>J1-43</v>
      </c>
      <c r="AE48" t="str">
        <f t="shared" si="7"/>
        <v>B35_L19_P</v>
      </c>
      <c r="AF48" t="str">
        <f t="shared" si="8"/>
        <v>G6</v>
      </c>
      <c r="AG48">
        <f t="shared" si="9"/>
        <v>33.1997</v>
      </c>
      <c r="AH48" t="str">
        <f>IF(IFERROR(IF(IF(AF48="--",INDEX(D:D,MATCH(AE48,INDEX(B:B,MATCH(AE48,B:B,)+1):B10562,)+MATCH(AE48,B:B,)))=D48,VLOOKUP(AE48,B:D,3,0),IF(AF48="--",INDEX(D:D,MATCH(AE48,INDEX(B:B,MATCH(AE48,B:B,)+1):B10562,)+MATCH(AE48,B:B,)),"---")),"---")=AD48,"---",IFERROR(IF(IF(AF48="--",INDEX(D:D,MATCH(AE48,INDEX(B:B,MATCH(AE48,B:B,)+1):B10562,)+MATCH(AE48,B:B,)))=AD48,VLOOKUP(AE48,B:D,3,0),IF(AF48="--",INDEX(D:D,MATCH(AE48,INDEX(B:B,MATCH(AE48,B:B,)+1):B10562,)+MATCH(AE48,B:B,)),"---")),"---"))</f>
        <v>---</v>
      </c>
      <c r="AI48" t="str">
        <f t="shared" si="10"/>
        <v>--</v>
      </c>
      <c r="AJ48" t="str">
        <f t="shared" si="11"/>
        <v>B35_L19_P</v>
      </c>
      <c r="AK48">
        <f t="shared" si="12"/>
        <v>2</v>
      </c>
      <c r="AL48" t="str">
        <f t="shared" si="13"/>
        <v>G6</v>
      </c>
      <c r="AT48" t="str">
        <f t="shared" si="4"/>
        <v>B35_L19_N</v>
      </c>
      <c r="AU48" t="str">
        <f t="shared" si="5"/>
        <v>--</v>
      </c>
    </row>
    <row r="49" spans="1:47" x14ac:dyDescent="0.35">
      <c r="A49" t="str">
        <f t="shared" si="0"/>
        <v>J1-45</v>
      </c>
      <c r="B49" t="str">
        <f t="shared" si="1"/>
        <v>VCCIO35</v>
      </c>
      <c r="C49" t="str">
        <f t="shared" si="2"/>
        <v>J1-VCCIO35</v>
      </c>
      <c r="D49" t="str">
        <f t="shared" si="3"/>
        <v>J1-45</v>
      </c>
      <c r="E49" t="s">
        <v>167</v>
      </c>
      <c r="F49">
        <v>45</v>
      </c>
      <c r="G49" t="s">
        <v>765</v>
      </c>
      <c r="L49" t="s">
        <v>840</v>
      </c>
      <c r="M49" t="s">
        <v>286</v>
      </c>
      <c r="N49">
        <v>9.4581</v>
      </c>
      <c r="AB49" t="str">
        <f>B2B!D46</f>
        <v>J1</v>
      </c>
      <c r="AC49" t="str">
        <f>B2B!E46</f>
        <v>44</v>
      </c>
      <c r="AD49" t="str">
        <f t="shared" si="6"/>
        <v>J1-44</v>
      </c>
      <c r="AE49" t="str">
        <f t="shared" si="7"/>
        <v>B35_L19_N</v>
      </c>
      <c r="AF49" t="str">
        <f t="shared" si="8"/>
        <v>F6</v>
      </c>
      <c r="AG49">
        <f t="shared" si="9"/>
        <v>33.068399999999997</v>
      </c>
      <c r="AH49" t="str">
        <f>IF(IFERROR(IF(IF(AF49="--",INDEX(D:D,MATCH(AE49,INDEX(B:B,MATCH(AE49,B:B,)+1):B10563,)+MATCH(AE49,B:B,)))=D49,VLOOKUP(AE49,B:D,3,0),IF(AF49="--",INDEX(D:D,MATCH(AE49,INDEX(B:B,MATCH(AE49,B:B,)+1):B10563,)+MATCH(AE49,B:B,)),"---")),"---")=AD49,"---",IFERROR(IF(IF(AF49="--",INDEX(D:D,MATCH(AE49,INDEX(B:B,MATCH(AE49,B:B,)+1):B10563,)+MATCH(AE49,B:B,)))=AD49,VLOOKUP(AE49,B:D,3,0),IF(AF49="--",INDEX(D:D,MATCH(AE49,INDEX(B:B,MATCH(AE49,B:B,)+1):B10563,)+MATCH(AE49,B:B,)),"---")),"---"))</f>
        <v>---</v>
      </c>
      <c r="AI49" t="str">
        <f t="shared" si="10"/>
        <v>--</v>
      </c>
      <c r="AJ49" t="str">
        <f t="shared" si="11"/>
        <v>B35_L19_N</v>
      </c>
      <c r="AK49">
        <f t="shared" si="12"/>
        <v>2</v>
      </c>
      <c r="AL49" t="str">
        <f t="shared" si="13"/>
        <v>F6</v>
      </c>
      <c r="AT49" t="str">
        <f t="shared" si="4"/>
        <v>VCCIO35</v>
      </c>
      <c r="AU49" t="str">
        <f t="shared" si="5"/>
        <v>--</v>
      </c>
    </row>
    <row r="50" spans="1:47" x14ac:dyDescent="0.35">
      <c r="A50" t="str">
        <f t="shared" si="0"/>
        <v>J1-46</v>
      </c>
      <c r="B50" t="str">
        <f t="shared" si="1"/>
        <v>3.3V</v>
      </c>
      <c r="C50" t="str">
        <f t="shared" si="2"/>
        <v>J1-3.3V</v>
      </c>
      <c r="D50" t="str">
        <f t="shared" si="3"/>
        <v>J1-46</v>
      </c>
      <c r="E50" t="s">
        <v>167</v>
      </c>
      <c r="F50">
        <v>46</v>
      </c>
      <c r="G50" t="s">
        <v>287</v>
      </c>
      <c r="L50" t="s">
        <v>842</v>
      </c>
      <c r="M50" t="s">
        <v>286</v>
      </c>
      <c r="N50">
        <v>8.2479999999999993</v>
      </c>
      <c r="AB50" t="str">
        <f>B2B!D47</f>
        <v>J1</v>
      </c>
      <c r="AC50" t="str">
        <f>B2B!E47</f>
        <v>45</v>
      </c>
      <c r="AD50" t="str">
        <f t="shared" si="6"/>
        <v>J1-45</v>
      </c>
      <c r="AE50" t="str">
        <f t="shared" si="7"/>
        <v>VCCIO35</v>
      </c>
      <c r="AF50" t="str">
        <f t="shared" si="8"/>
        <v>---</v>
      </c>
      <c r="AG50" t="str">
        <f t="shared" si="9"/>
        <v>---</v>
      </c>
      <c r="AH50" t="str">
        <f>IF(IFERROR(IF(IF(AF50="--",INDEX(D:D,MATCH(AE50,INDEX(B:B,MATCH(AE50,B:B,)+1):B10564,)+MATCH(AE50,B:B,)))=D50,VLOOKUP(AE50,B:D,3,0),IF(AF50="--",INDEX(D:D,MATCH(AE50,INDEX(B:B,MATCH(AE50,B:B,)+1):B10564,)+MATCH(AE50,B:B,)),"---")),"---")=AD50,"---",IFERROR(IF(IF(AF50="--",INDEX(D:D,MATCH(AE50,INDEX(B:B,MATCH(AE50,B:B,)+1):B10564,)+MATCH(AE50,B:B,)))=AD50,VLOOKUP(AE50,B:D,3,0),IF(AF50="--",INDEX(D:D,MATCH(AE50,INDEX(B:B,MATCH(AE50,B:B,)+1):B10564,)+MATCH(AE50,B:B,)),"---")),"---"))</f>
        <v>---</v>
      </c>
      <c r="AI50" t="str">
        <f t="shared" si="10"/>
        <v>--</v>
      </c>
      <c r="AJ50" t="str">
        <f t="shared" si="11"/>
        <v>VCCIO35</v>
      </c>
      <c r="AK50">
        <f t="shared" si="12"/>
        <v>16</v>
      </c>
      <c r="AL50" t="str">
        <f t="shared" si="13"/>
        <v>---</v>
      </c>
      <c r="AT50" t="str">
        <f t="shared" si="4"/>
        <v>3.3V</v>
      </c>
      <c r="AU50" t="str">
        <f t="shared" si="5"/>
        <v>--</v>
      </c>
    </row>
    <row r="51" spans="1:47" x14ac:dyDescent="0.35">
      <c r="A51" t="str">
        <f t="shared" si="0"/>
        <v>J1-47</v>
      </c>
      <c r="B51" t="str">
        <f t="shared" si="1"/>
        <v>B35_L4_N</v>
      </c>
      <c r="C51" t="str">
        <f t="shared" si="2"/>
        <v>J1-B35_L4_N</v>
      </c>
      <c r="D51" t="str">
        <f t="shared" si="3"/>
        <v>J1-47</v>
      </c>
      <c r="E51" t="s">
        <v>167</v>
      </c>
      <c r="F51">
        <v>47</v>
      </c>
      <c r="G51" t="s">
        <v>845</v>
      </c>
      <c r="L51" t="s">
        <v>843</v>
      </c>
      <c r="M51" t="s">
        <v>286</v>
      </c>
      <c r="N51">
        <v>10.5352</v>
      </c>
      <c r="AB51" t="str">
        <f>B2B!D48</f>
        <v>J1</v>
      </c>
      <c r="AC51" t="str">
        <f>B2B!E48</f>
        <v>46</v>
      </c>
      <c r="AD51" t="str">
        <f t="shared" si="6"/>
        <v>J1-46</v>
      </c>
      <c r="AE51" t="str">
        <f t="shared" si="7"/>
        <v>3.3V</v>
      </c>
      <c r="AF51" t="str">
        <f t="shared" si="8"/>
        <v>---</v>
      </c>
      <c r="AG51" t="str">
        <f t="shared" si="9"/>
        <v>---</v>
      </c>
      <c r="AH51" t="str">
        <f>IF(IFERROR(IF(IF(AF51="--",INDEX(D:D,MATCH(AE51,INDEX(B:B,MATCH(AE51,B:B,)+1):B10565,)+MATCH(AE51,B:B,)))=D51,VLOOKUP(AE51,B:D,3,0),IF(AF51="--",INDEX(D:D,MATCH(AE51,INDEX(B:B,MATCH(AE51,B:B,)+1):B10565,)+MATCH(AE51,B:B,)),"---")),"---")=AD51,"---",IFERROR(IF(IF(AF51="--",INDEX(D:D,MATCH(AE51,INDEX(B:B,MATCH(AE51,B:B,)+1):B10565,)+MATCH(AE51,B:B,)))=AD51,VLOOKUP(AE51,B:D,3,0),IF(AF51="--",INDEX(D:D,MATCH(AE51,INDEX(B:B,MATCH(AE51,B:B,)+1):B10565,)+MATCH(AE51,B:B,)),"---")),"---"))</f>
        <v>---</v>
      </c>
      <c r="AI51" t="str">
        <f t="shared" si="10"/>
        <v>--</v>
      </c>
      <c r="AJ51" t="str">
        <f t="shared" si="11"/>
        <v>3.3V</v>
      </c>
      <c r="AK51">
        <f t="shared" si="12"/>
        <v>57</v>
      </c>
      <c r="AL51" t="str">
        <f t="shared" si="13"/>
        <v>---</v>
      </c>
      <c r="AT51" t="str">
        <f t="shared" si="4"/>
        <v>B35_L4_N</v>
      </c>
      <c r="AU51" t="str">
        <f t="shared" si="5"/>
        <v>--</v>
      </c>
    </row>
    <row r="52" spans="1:47" x14ac:dyDescent="0.35">
      <c r="A52" t="str">
        <f t="shared" si="0"/>
        <v>J1-48</v>
      </c>
      <c r="B52" t="str">
        <f t="shared" si="1"/>
        <v>B35_L4_P</v>
      </c>
      <c r="C52" t="str">
        <f t="shared" si="2"/>
        <v>J1-B35_L4_P</v>
      </c>
      <c r="D52" t="str">
        <f t="shared" si="3"/>
        <v>J1-48</v>
      </c>
      <c r="E52" t="s">
        <v>167</v>
      </c>
      <c r="F52">
        <v>48</v>
      </c>
      <c r="G52" t="s">
        <v>847</v>
      </c>
      <c r="L52" t="s">
        <v>844</v>
      </c>
      <c r="M52" t="s">
        <v>286</v>
      </c>
      <c r="N52">
        <v>10.124499999999999</v>
      </c>
      <c r="AB52" t="str">
        <f>B2B!D49</f>
        <v>J1</v>
      </c>
      <c r="AC52" t="str">
        <f>B2B!E49</f>
        <v>47</v>
      </c>
      <c r="AD52" t="str">
        <f t="shared" si="6"/>
        <v>J1-47</v>
      </c>
      <c r="AE52" t="str">
        <f t="shared" si="7"/>
        <v>B35_L4_N</v>
      </c>
      <c r="AF52" t="str">
        <f t="shared" si="8"/>
        <v>C7</v>
      </c>
      <c r="AG52">
        <f t="shared" si="9"/>
        <v>31.9514</v>
      </c>
      <c r="AH52" t="str">
        <f>IF(IFERROR(IF(IF(AF52="--",INDEX(D:D,MATCH(AE52,INDEX(B:B,MATCH(AE52,B:B,)+1):B10566,)+MATCH(AE52,B:B,)))=D52,VLOOKUP(AE52,B:D,3,0),IF(AF52="--",INDEX(D:D,MATCH(AE52,INDEX(B:B,MATCH(AE52,B:B,)+1):B10566,)+MATCH(AE52,B:B,)),"---")),"---")=AD52,"---",IFERROR(IF(IF(AF52="--",INDEX(D:D,MATCH(AE52,INDEX(B:B,MATCH(AE52,B:B,)+1):B10566,)+MATCH(AE52,B:B,)))=AD52,VLOOKUP(AE52,B:D,3,0),IF(AF52="--",INDEX(D:D,MATCH(AE52,INDEX(B:B,MATCH(AE52,B:B,)+1):B10566,)+MATCH(AE52,B:B,)),"---")),"---"))</f>
        <v>---</v>
      </c>
      <c r="AI52" t="str">
        <f t="shared" si="10"/>
        <v>--</v>
      </c>
      <c r="AJ52" t="str">
        <f t="shared" si="11"/>
        <v>B35_L4_N</v>
      </c>
      <c r="AK52">
        <f t="shared" si="12"/>
        <v>2</v>
      </c>
      <c r="AL52" t="str">
        <f t="shared" si="13"/>
        <v>C7</v>
      </c>
      <c r="AT52" t="str">
        <f t="shared" si="4"/>
        <v>B35_L4_P</v>
      </c>
      <c r="AU52" t="str">
        <f t="shared" si="5"/>
        <v>--</v>
      </c>
    </row>
    <row r="53" spans="1:47" x14ac:dyDescent="0.35">
      <c r="A53" t="str">
        <f t="shared" si="0"/>
        <v>J1-49</v>
      </c>
      <c r="B53" t="str">
        <f t="shared" si="1"/>
        <v>GND</v>
      </c>
      <c r="C53" t="str">
        <f t="shared" si="2"/>
        <v>J1-GND</v>
      </c>
      <c r="D53" t="str">
        <f t="shared" si="3"/>
        <v>J1-49</v>
      </c>
      <c r="E53" t="s">
        <v>167</v>
      </c>
      <c r="F53">
        <v>49</v>
      </c>
      <c r="G53" t="s">
        <v>302</v>
      </c>
      <c r="L53" t="s">
        <v>846</v>
      </c>
      <c r="M53" t="s">
        <v>286</v>
      </c>
      <c r="N53">
        <v>8.9350000000000005</v>
      </c>
      <c r="AB53" t="str">
        <f>B2B!D50</f>
        <v>J1</v>
      </c>
      <c r="AC53" t="str">
        <f>B2B!E50</f>
        <v>48</v>
      </c>
      <c r="AD53" t="str">
        <f t="shared" si="6"/>
        <v>J1-48</v>
      </c>
      <c r="AE53" t="str">
        <f t="shared" si="7"/>
        <v>B35_L4_P</v>
      </c>
      <c r="AF53" t="str">
        <f t="shared" si="8"/>
        <v>D8</v>
      </c>
      <c r="AG53">
        <f t="shared" si="9"/>
        <v>31.714099999999998</v>
      </c>
      <c r="AH53" t="str">
        <f>IF(IFERROR(IF(IF(AF53="--",INDEX(D:D,MATCH(AE53,INDEX(B:B,MATCH(AE53,B:B,)+1):B10567,)+MATCH(AE53,B:B,)))=D53,VLOOKUP(AE53,B:D,3,0),IF(AF53="--",INDEX(D:D,MATCH(AE53,INDEX(B:B,MATCH(AE53,B:B,)+1):B10567,)+MATCH(AE53,B:B,)),"---")),"---")=AD53,"---",IFERROR(IF(IF(AF53="--",INDEX(D:D,MATCH(AE53,INDEX(B:B,MATCH(AE53,B:B,)+1):B10567,)+MATCH(AE53,B:B,)))=AD53,VLOOKUP(AE53,B:D,3,0),IF(AF53="--",INDEX(D:D,MATCH(AE53,INDEX(B:B,MATCH(AE53,B:B,)+1):B10567,)+MATCH(AE53,B:B,)),"---")),"---"))</f>
        <v>---</v>
      </c>
      <c r="AI53" t="str">
        <f t="shared" si="10"/>
        <v>--</v>
      </c>
      <c r="AJ53" t="str">
        <f t="shared" si="11"/>
        <v>B35_L4_P</v>
      </c>
      <c r="AK53">
        <f t="shared" si="12"/>
        <v>2</v>
      </c>
      <c r="AL53" t="str">
        <f t="shared" si="13"/>
        <v>D8</v>
      </c>
      <c r="AT53" t="str">
        <f t="shared" si="4"/>
        <v>GND</v>
      </c>
      <c r="AU53" t="str">
        <f t="shared" si="5"/>
        <v>--</v>
      </c>
    </row>
    <row r="54" spans="1:47" x14ac:dyDescent="0.35">
      <c r="A54" t="str">
        <f t="shared" si="0"/>
        <v>J1-50</v>
      </c>
      <c r="B54" t="str">
        <f t="shared" si="1"/>
        <v>GND</v>
      </c>
      <c r="C54" t="str">
        <f t="shared" si="2"/>
        <v>J1-GND</v>
      </c>
      <c r="D54" t="str">
        <f t="shared" si="3"/>
        <v>J1-50</v>
      </c>
      <c r="E54" t="s">
        <v>167</v>
      </c>
      <c r="F54">
        <v>50</v>
      </c>
      <c r="G54" t="s">
        <v>302</v>
      </c>
      <c r="L54" t="s">
        <v>805</v>
      </c>
      <c r="M54" t="s">
        <v>286</v>
      </c>
      <c r="N54">
        <v>10.856199999999999</v>
      </c>
      <c r="AB54" t="str">
        <f>B2B!D51</f>
        <v>J1</v>
      </c>
      <c r="AC54" t="str">
        <f>B2B!E51</f>
        <v>49</v>
      </c>
      <c r="AD54" t="str">
        <f t="shared" si="6"/>
        <v>J1-49</v>
      </c>
      <c r="AE54" t="str">
        <f t="shared" si="7"/>
        <v>GND</v>
      </c>
      <c r="AF54" t="str">
        <f t="shared" si="8"/>
        <v>---</v>
      </c>
      <c r="AG54" t="str">
        <f t="shared" si="9"/>
        <v>---</v>
      </c>
      <c r="AH54" t="str">
        <f>IF(IFERROR(IF(IF(AF54="--",INDEX(D:D,MATCH(AE54,INDEX(B:B,MATCH(AE54,B:B,)+1):B10568,)+MATCH(AE54,B:B,)))=D54,VLOOKUP(AE54,B:D,3,0),IF(AF54="--",INDEX(D:D,MATCH(AE54,INDEX(B:B,MATCH(AE54,B:B,)+1):B10568,)+MATCH(AE54,B:B,)),"---")),"---")=AD54,"---",IFERROR(IF(IF(AF54="--",INDEX(D:D,MATCH(AE54,INDEX(B:B,MATCH(AE54,B:B,)+1):B10568,)+MATCH(AE54,B:B,)))=AD54,VLOOKUP(AE54,B:D,3,0),IF(AF54="--",INDEX(D:D,MATCH(AE54,INDEX(B:B,MATCH(AE54,B:B,)+1):B10568,)+MATCH(AE54,B:B,)),"---")),"---"))</f>
        <v>---</v>
      </c>
      <c r="AI54" t="str">
        <f t="shared" si="10"/>
        <v>--</v>
      </c>
      <c r="AJ54" t="str">
        <f t="shared" si="11"/>
        <v>GND</v>
      </c>
      <c r="AK54">
        <f t="shared" si="12"/>
        <v>188</v>
      </c>
      <c r="AL54" t="str">
        <f t="shared" si="13"/>
        <v>---</v>
      </c>
      <c r="AT54" t="str">
        <f t="shared" si="4"/>
        <v>GND</v>
      </c>
      <c r="AU54" t="str">
        <f t="shared" si="5"/>
        <v>--</v>
      </c>
    </row>
    <row r="55" spans="1:47" x14ac:dyDescent="0.35">
      <c r="A55" t="str">
        <f t="shared" si="0"/>
        <v>J2-1</v>
      </c>
      <c r="B55" t="str">
        <f t="shared" si="1"/>
        <v>GND</v>
      </c>
      <c r="C55" t="str">
        <f t="shared" si="2"/>
        <v>J2-GND</v>
      </c>
      <c r="D55" t="str">
        <f t="shared" si="3"/>
        <v>J2-1</v>
      </c>
      <c r="E55" t="s">
        <v>183</v>
      </c>
      <c r="F55">
        <v>1</v>
      </c>
      <c r="G55" t="s">
        <v>302</v>
      </c>
      <c r="L55" t="s">
        <v>803</v>
      </c>
      <c r="M55" t="s">
        <v>286</v>
      </c>
      <c r="N55">
        <v>10.9407</v>
      </c>
      <c r="AB55" t="str">
        <f>B2B!D52</f>
        <v>J1</v>
      </c>
      <c r="AC55" t="str">
        <f>B2B!E52</f>
        <v>50</v>
      </c>
      <c r="AD55" t="str">
        <f t="shared" si="6"/>
        <v>J1-50</v>
      </c>
      <c r="AE55" t="str">
        <f t="shared" si="7"/>
        <v>GND</v>
      </c>
      <c r="AF55" t="str">
        <f t="shared" si="8"/>
        <v>---</v>
      </c>
      <c r="AG55" t="str">
        <f t="shared" si="9"/>
        <v>---</v>
      </c>
      <c r="AH55" t="str">
        <f>IF(IFERROR(IF(IF(AF55="--",INDEX(D:D,MATCH(AE55,INDEX(B:B,MATCH(AE55,B:B,)+1):B10569,)+MATCH(AE55,B:B,)))=D55,VLOOKUP(AE55,B:D,3,0),IF(AF55="--",INDEX(D:D,MATCH(AE55,INDEX(B:B,MATCH(AE55,B:B,)+1):B10569,)+MATCH(AE55,B:B,)),"---")),"---")=AD55,"---",IFERROR(IF(IF(AF55="--",INDEX(D:D,MATCH(AE55,INDEX(B:B,MATCH(AE55,B:B,)+1):B10569,)+MATCH(AE55,B:B,)))=AD55,VLOOKUP(AE55,B:D,3,0),IF(AF55="--",INDEX(D:D,MATCH(AE55,INDEX(B:B,MATCH(AE55,B:B,)+1):B10569,)+MATCH(AE55,B:B,)),"---")),"---"))</f>
        <v>---</v>
      </c>
      <c r="AI55" t="str">
        <f t="shared" si="10"/>
        <v>--</v>
      </c>
      <c r="AJ55" t="str">
        <f t="shared" si="11"/>
        <v>GND</v>
      </c>
      <c r="AK55">
        <f t="shared" si="12"/>
        <v>188</v>
      </c>
      <c r="AL55" t="str">
        <f t="shared" si="13"/>
        <v>---</v>
      </c>
      <c r="AT55" t="str">
        <f t="shared" si="4"/>
        <v>GND</v>
      </c>
      <c r="AU55" t="str">
        <f t="shared" si="5"/>
        <v>--</v>
      </c>
    </row>
    <row r="56" spans="1:47" x14ac:dyDescent="0.35">
      <c r="A56" t="str">
        <f t="shared" si="0"/>
        <v>J2-2</v>
      </c>
      <c r="B56" t="str">
        <f t="shared" si="1"/>
        <v>GND</v>
      </c>
      <c r="C56" t="str">
        <f t="shared" si="2"/>
        <v>J2-GND</v>
      </c>
      <c r="D56" t="str">
        <f t="shared" si="3"/>
        <v>J2-2</v>
      </c>
      <c r="E56" t="s">
        <v>183</v>
      </c>
      <c r="F56">
        <v>2</v>
      </c>
      <c r="G56" t="s">
        <v>302</v>
      </c>
      <c r="L56" t="s">
        <v>811</v>
      </c>
      <c r="M56" t="s">
        <v>286</v>
      </c>
      <c r="N56">
        <v>16.82</v>
      </c>
      <c r="AB56" t="str">
        <f>B2B!D53</f>
        <v>J2</v>
      </c>
      <c r="AC56" t="str">
        <f>B2B!E53</f>
        <v>1</v>
      </c>
      <c r="AD56" t="str">
        <f t="shared" si="6"/>
        <v>J2-1</v>
      </c>
      <c r="AE56" t="str">
        <f t="shared" si="7"/>
        <v>GND</v>
      </c>
      <c r="AF56" t="str">
        <f t="shared" si="8"/>
        <v>---</v>
      </c>
      <c r="AG56" t="str">
        <f t="shared" si="9"/>
        <v>---</v>
      </c>
      <c r="AH56" t="str">
        <f>IF(IFERROR(IF(IF(AF56="--",INDEX(D:D,MATCH(AE56,INDEX(B:B,MATCH(AE56,B:B,)+1):B10570,)+MATCH(AE56,B:B,)))=D56,VLOOKUP(AE56,B:D,3,0),IF(AF56="--",INDEX(D:D,MATCH(AE56,INDEX(B:B,MATCH(AE56,B:B,)+1):B10570,)+MATCH(AE56,B:B,)),"---")),"---")=AD56,"---",IFERROR(IF(IF(AF56="--",INDEX(D:D,MATCH(AE56,INDEX(B:B,MATCH(AE56,B:B,)+1):B10570,)+MATCH(AE56,B:B,)))=AD56,VLOOKUP(AE56,B:D,3,0),IF(AF56="--",INDEX(D:D,MATCH(AE56,INDEX(B:B,MATCH(AE56,B:B,)+1):B10570,)+MATCH(AE56,B:B,)),"---")),"---"))</f>
        <v>---</v>
      </c>
      <c r="AI56" t="str">
        <f t="shared" si="10"/>
        <v>--</v>
      </c>
      <c r="AJ56" t="str">
        <f t="shared" si="11"/>
        <v>GND</v>
      </c>
      <c r="AK56">
        <f t="shared" si="12"/>
        <v>188</v>
      </c>
      <c r="AL56" t="str">
        <f t="shared" si="13"/>
        <v>---</v>
      </c>
      <c r="AT56" t="str">
        <f t="shared" si="4"/>
        <v>GND</v>
      </c>
      <c r="AU56" t="str">
        <f t="shared" si="5"/>
        <v>--</v>
      </c>
    </row>
    <row r="57" spans="1:47" x14ac:dyDescent="0.35">
      <c r="A57" t="str">
        <f t="shared" si="0"/>
        <v>J2-3</v>
      </c>
      <c r="B57" t="str">
        <f t="shared" si="1"/>
        <v>B34_L24_N</v>
      </c>
      <c r="C57" t="str">
        <f t="shared" si="2"/>
        <v>J2-B34_L24_N</v>
      </c>
      <c r="D57" t="str">
        <f t="shared" si="3"/>
        <v>J2-3</v>
      </c>
      <c r="E57" t="s">
        <v>183</v>
      </c>
      <c r="F57">
        <v>3</v>
      </c>
      <c r="G57" t="s">
        <v>826</v>
      </c>
      <c r="L57" t="s">
        <v>813</v>
      </c>
      <c r="M57" t="s">
        <v>286</v>
      </c>
      <c r="N57">
        <v>16.098500000000001</v>
      </c>
      <c r="AB57" t="str">
        <f>B2B!D54</f>
        <v>J2</v>
      </c>
      <c r="AC57" t="str">
        <f>B2B!E54</f>
        <v>2</v>
      </c>
      <c r="AD57" t="str">
        <f t="shared" si="6"/>
        <v>J2-2</v>
      </c>
      <c r="AE57" t="str">
        <f t="shared" si="7"/>
        <v>GND</v>
      </c>
      <c r="AF57" t="str">
        <f t="shared" si="8"/>
        <v>---</v>
      </c>
      <c r="AG57" t="str">
        <f t="shared" si="9"/>
        <v>---</v>
      </c>
      <c r="AH57" t="str">
        <f>IF(IFERROR(IF(IF(AF57="--",INDEX(D:D,MATCH(AE57,INDEX(B:B,MATCH(AE57,B:B,)+1):B10571,)+MATCH(AE57,B:B,)))=D57,VLOOKUP(AE57,B:D,3,0),IF(AF57="--",INDEX(D:D,MATCH(AE57,INDEX(B:B,MATCH(AE57,B:B,)+1):B10571,)+MATCH(AE57,B:B,)),"---")),"---")=AD57,"---",IFERROR(IF(IF(AF57="--",INDEX(D:D,MATCH(AE57,INDEX(B:B,MATCH(AE57,B:B,)+1):B10571,)+MATCH(AE57,B:B,)))=AD57,VLOOKUP(AE57,B:D,3,0),IF(AF57="--",INDEX(D:D,MATCH(AE57,INDEX(B:B,MATCH(AE57,B:B,)+1):B10571,)+MATCH(AE57,B:B,)),"---")),"---"))</f>
        <v>---</v>
      </c>
      <c r="AI57" t="str">
        <f t="shared" si="10"/>
        <v>--</v>
      </c>
      <c r="AJ57" t="str">
        <f t="shared" si="11"/>
        <v>GND</v>
      </c>
      <c r="AK57">
        <f t="shared" si="12"/>
        <v>188</v>
      </c>
      <c r="AL57" t="str">
        <f t="shared" si="13"/>
        <v>---</v>
      </c>
      <c r="AT57" t="str">
        <f t="shared" si="4"/>
        <v>B34_L24_N</v>
      </c>
      <c r="AU57" t="str">
        <f t="shared" si="5"/>
        <v>--</v>
      </c>
    </row>
    <row r="58" spans="1:47" x14ac:dyDescent="0.35">
      <c r="A58" t="str">
        <f t="shared" si="0"/>
        <v>J2-4</v>
      </c>
      <c r="B58" t="str">
        <f t="shared" si="1"/>
        <v>B34_L24_P</v>
      </c>
      <c r="C58" t="str">
        <f t="shared" si="2"/>
        <v>J2-B34_L24_P</v>
      </c>
      <c r="D58" t="str">
        <f t="shared" si="3"/>
        <v>J2-4</v>
      </c>
      <c r="E58" t="s">
        <v>183</v>
      </c>
      <c r="F58">
        <v>4</v>
      </c>
      <c r="G58" t="s">
        <v>828</v>
      </c>
      <c r="L58" t="s">
        <v>775</v>
      </c>
      <c r="M58" t="s">
        <v>286</v>
      </c>
      <c r="N58">
        <v>28.884799999999998</v>
      </c>
      <c r="AB58" t="str">
        <f>B2B!D55</f>
        <v>J2</v>
      </c>
      <c r="AC58" t="str">
        <f>B2B!E55</f>
        <v>3</v>
      </c>
      <c r="AD58" t="str">
        <f t="shared" si="6"/>
        <v>J2-3</v>
      </c>
      <c r="AE58" t="str">
        <f t="shared" si="7"/>
        <v>B34_L24_N</v>
      </c>
      <c r="AF58" t="str">
        <f t="shared" si="8"/>
        <v>T8</v>
      </c>
      <c r="AG58">
        <f t="shared" si="9"/>
        <v>21.1968</v>
      </c>
      <c r="AH58" t="str">
        <f>IF(IFERROR(IF(IF(AF58="--",INDEX(D:D,MATCH(AE58,INDEX(B:B,MATCH(AE58,B:B,)+1):B10572,)+MATCH(AE58,B:B,)))=D58,VLOOKUP(AE58,B:D,3,0),IF(AF58="--",INDEX(D:D,MATCH(AE58,INDEX(B:B,MATCH(AE58,B:B,)+1):B10572,)+MATCH(AE58,B:B,)),"---")),"---")=AD58,"---",IFERROR(IF(IF(AF58="--",INDEX(D:D,MATCH(AE58,INDEX(B:B,MATCH(AE58,B:B,)+1):B10572,)+MATCH(AE58,B:B,)))=AD58,VLOOKUP(AE58,B:D,3,0),IF(AF58="--",INDEX(D:D,MATCH(AE58,INDEX(B:B,MATCH(AE58,B:B,)+1):B10572,)+MATCH(AE58,B:B,)),"---")),"---"))</f>
        <v>---</v>
      </c>
      <c r="AI58" t="str">
        <f t="shared" si="10"/>
        <v>--</v>
      </c>
      <c r="AJ58" t="str">
        <f t="shared" si="11"/>
        <v>B34_L24_N</v>
      </c>
      <c r="AK58">
        <f t="shared" si="12"/>
        <v>2</v>
      </c>
      <c r="AL58" t="str">
        <f t="shared" si="13"/>
        <v>T8</v>
      </c>
      <c r="AT58" t="str">
        <f t="shared" si="4"/>
        <v>B34_L24_P</v>
      </c>
      <c r="AU58" t="str">
        <f t="shared" si="5"/>
        <v>--</v>
      </c>
    </row>
    <row r="59" spans="1:47" x14ac:dyDescent="0.35">
      <c r="A59" t="str">
        <f t="shared" si="0"/>
        <v>J2-5</v>
      </c>
      <c r="B59" t="str">
        <f t="shared" si="1"/>
        <v>3.3V</v>
      </c>
      <c r="C59" t="str">
        <f t="shared" si="2"/>
        <v>J2-3.3V</v>
      </c>
      <c r="D59" t="str">
        <f t="shared" si="3"/>
        <v>J2-5</v>
      </c>
      <c r="E59" t="s">
        <v>183</v>
      </c>
      <c r="F59">
        <v>5</v>
      </c>
      <c r="G59" t="s">
        <v>287</v>
      </c>
      <c r="L59" t="s">
        <v>777</v>
      </c>
      <c r="M59" t="s">
        <v>286</v>
      </c>
      <c r="N59">
        <v>28.9374</v>
      </c>
      <c r="AB59" t="str">
        <f>B2B!D56</f>
        <v>J2</v>
      </c>
      <c r="AC59" t="str">
        <f>B2B!E56</f>
        <v>4</v>
      </c>
      <c r="AD59" t="str">
        <f t="shared" si="6"/>
        <v>J2-4</v>
      </c>
      <c r="AE59" t="str">
        <f t="shared" si="7"/>
        <v>B34_L24_P</v>
      </c>
      <c r="AF59" t="str">
        <f t="shared" si="8"/>
        <v>R8</v>
      </c>
      <c r="AG59">
        <f t="shared" si="9"/>
        <v>21.635300000000001</v>
      </c>
      <c r="AH59" t="str">
        <f>IF(IFERROR(IF(IF(AF59="--",INDEX(D:D,MATCH(AE59,INDEX(B:B,MATCH(AE59,B:B,)+1):B10573,)+MATCH(AE59,B:B,)))=D59,VLOOKUP(AE59,B:D,3,0),IF(AF59="--",INDEX(D:D,MATCH(AE59,INDEX(B:B,MATCH(AE59,B:B,)+1):B10573,)+MATCH(AE59,B:B,)),"---")),"---")=AD59,"---",IFERROR(IF(IF(AF59="--",INDEX(D:D,MATCH(AE59,INDEX(B:B,MATCH(AE59,B:B,)+1):B10573,)+MATCH(AE59,B:B,)))=AD59,VLOOKUP(AE59,B:D,3,0),IF(AF59="--",INDEX(D:D,MATCH(AE59,INDEX(B:B,MATCH(AE59,B:B,)+1):B10573,)+MATCH(AE59,B:B,)),"---")),"---"))</f>
        <v>---</v>
      </c>
      <c r="AI59" t="str">
        <f t="shared" si="10"/>
        <v>--</v>
      </c>
      <c r="AJ59" t="str">
        <f t="shared" si="11"/>
        <v>B34_L24_P</v>
      </c>
      <c r="AK59">
        <f t="shared" si="12"/>
        <v>2</v>
      </c>
      <c r="AL59" t="str">
        <f t="shared" si="13"/>
        <v>R8</v>
      </c>
      <c r="AT59" t="str">
        <f t="shared" si="4"/>
        <v>3.3V</v>
      </c>
      <c r="AU59" t="str">
        <f t="shared" si="5"/>
        <v>--</v>
      </c>
    </row>
    <row r="60" spans="1:47" x14ac:dyDescent="0.35">
      <c r="A60" t="str">
        <f t="shared" si="0"/>
        <v>J2-6</v>
      </c>
      <c r="B60" t="str">
        <f t="shared" si="1"/>
        <v>VCCIO34</v>
      </c>
      <c r="C60" t="str">
        <f t="shared" si="2"/>
        <v>J2-VCCIO34</v>
      </c>
      <c r="D60" t="str">
        <f t="shared" si="3"/>
        <v>J2-6</v>
      </c>
      <c r="E60" t="s">
        <v>183</v>
      </c>
      <c r="F60">
        <v>6</v>
      </c>
      <c r="G60" t="s">
        <v>848</v>
      </c>
      <c r="L60" t="s">
        <v>771</v>
      </c>
      <c r="M60" t="s">
        <v>286</v>
      </c>
      <c r="N60">
        <v>31.786200000000001</v>
      </c>
      <c r="AB60" t="str">
        <f>B2B!D57</f>
        <v>J2</v>
      </c>
      <c r="AC60" t="str">
        <f>B2B!E57</f>
        <v>5</v>
      </c>
      <c r="AD60" t="str">
        <f t="shared" si="6"/>
        <v>J2-5</v>
      </c>
      <c r="AE60" t="str">
        <f t="shared" si="7"/>
        <v>3.3V</v>
      </c>
      <c r="AF60" t="str">
        <f t="shared" si="8"/>
        <v>---</v>
      </c>
      <c r="AG60" t="str">
        <f t="shared" si="9"/>
        <v>---</v>
      </c>
      <c r="AH60" t="str">
        <f>IF(IFERROR(IF(IF(AF60="--",INDEX(D:D,MATCH(AE60,INDEX(B:B,MATCH(AE60,B:B,)+1):B10574,)+MATCH(AE60,B:B,)))=D60,VLOOKUP(AE60,B:D,3,0),IF(AF60="--",INDEX(D:D,MATCH(AE60,INDEX(B:B,MATCH(AE60,B:B,)+1):B10574,)+MATCH(AE60,B:B,)),"---")),"---")=AD60,"---",IFERROR(IF(IF(AF60="--",INDEX(D:D,MATCH(AE60,INDEX(B:B,MATCH(AE60,B:B,)+1):B10574,)+MATCH(AE60,B:B,)))=AD60,VLOOKUP(AE60,B:D,3,0),IF(AF60="--",INDEX(D:D,MATCH(AE60,INDEX(B:B,MATCH(AE60,B:B,)+1):B10574,)+MATCH(AE60,B:B,)),"---")),"---"))</f>
        <v>---</v>
      </c>
      <c r="AI60" t="str">
        <f t="shared" si="10"/>
        <v>--</v>
      </c>
      <c r="AJ60" t="str">
        <f t="shared" si="11"/>
        <v>3.3V</v>
      </c>
      <c r="AK60">
        <f t="shared" si="12"/>
        <v>57</v>
      </c>
      <c r="AL60" t="str">
        <f t="shared" si="13"/>
        <v>---</v>
      </c>
      <c r="AT60" t="str">
        <f t="shared" si="4"/>
        <v>VCCIO34</v>
      </c>
      <c r="AU60" t="str">
        <f t="shared" si="5"/>
        <v>--</v>
      </c>
    </row>
    <row r="61" spans="1:47" x14ac:dyDescent="0.35">
      <c r="A61" t="str">
        <f t="shared" si="0"/>
        <v>J2-7</v>
      </c>
      <c r="B61" t="str">
        <f t="shared" si="1"/>
        <v>B34_L21_N</v>
      </c>
      <c r="C61" t="str">
        <f t="shared" si="2"/>
        <v>J2-B34_L21_N</v>
      </c>
      <c r="D61" t="str">
        <f t="shared" si="3"/>
        <v>J2-7</v>
      </c>
      <c r="E61" t="s">
        <v>183</v>
      </c>
      <c r="F61">
        <v>7</v>
      </c>
      <c r="G61" t="s">
        <v>814</v>
      </c>
      <c r="L61" t="s">
        <v>773</v>
      </c>
      <c r="M61" t="s">
        <v>286</v>
      </c>
      <c r="N61">
        <v>32.821399999999997</v>
      </c>
      <c r="AB61" t="str">
        <f>B2B!D58</f>
        <v>J2</v>
      </c>
      <c r="AC61" t="str">
        <f>B2B!E58</f>
        <v>6</v>
      </c>
      <c r="AD61" t="str">
        <f t="shared" si="6"/>
        <v>J2-6</v>
      </c>
      <c r="AE61" t="str">
        <f t="shared" si="7"/>
        <v>VCCIO34</v>
      </c>
      <c r="AF61" t="str">
        <f t="shared" si="8"/>
        <v>---</v>
      </c>
      <c r="AG61" t="str">
        <f t="shared" si="9"/>
        <v>---</v>
      </c>
      <c r="AH61" t="str">
        <f>IF(IFERROR(IF(IF(AF61="--",INDEX(D:D,MATCH(AE61,INDEX(B:B,MATCH(AE61,B:B,)+1):B10575,)+MATCH(AE61,B:B,)))=D61,VLOOKUP(AE61,B:D,3,0),IF(AF61="--",INDEX(D:D,MATCH(AE61,INDEX(B:B,MATCH(AE61,B:B,)+1):B10575,)+MATCH(AE61,B:B,)),"---")),"---")=AD61,"---",IFERROR(IF(IF(AF61="--",INDEX(D:D,MATCH(AE61,INDEX(B:B,MATCH(AE61,B:B,)+1):B10575,)+MATCH(AE61,B:B,)))=AD61,VLOOKUP(AE61,B:D,3,0),IF(AF61="--",INDEX(D:D,MATCH(AE61,INDEX(B:B,MATCH(AE61,B:B,)+1):B10575,)+MATCH(AE61,B:B,)),"---")),"---"))</f>
        <v>---</v>
      </c>
      <c r="AI61" t="str">
        <f t="shared" si="10"/>
        <v>--</v>
      </c>
      <c r="AJ61" t="str">
        <f t="shared" si="11"/>
        <v>VCCIO34</v>
      </c>
      <c r="AK61">
        <f t="shared" si="12"/>
        <v>16</v>
      </c>
      <c r="AL61" t="str">
        <f t="shared" si="13"/>
        <v>---</v>
      </c>
      <c r="AT61" t="str">
        <f t="shared" si="4"/>
        <v>B34_L21_N</v>
      </c>
      <c r="AU61" t="str">
        <f t="shared" si="5"/>
        <v>--</v>
      </c>
    </row>
    <row r="62" spans="1:47" x14ac:dyDescent="0.35">
      <c r="A62" t="str">
        <f t="shared" si="0"/>
        <v>J2-8</v>
      </c>
      <c r="B62" t="str">
        <f t="shared" si="1"/>
        <v>B34_L21_P</v>
      </c>
      <c r="C62" t="str">
        <f t="shared" si="2"/>
        <v>J2-B34_L21_P</v>
      </c>
      <c r="D62" t="str">
        <f t="shared" si="3"/>
        <v>J2-8</v>
      </c>
      <c r="E62" t="s">
        <v>183</v>
      </c>
      <c r="F62">
        <v>8</v>
      </c>
      <c r="G62" t="s">
        <v>816</v>
      </c>
      <c r="L62" t="s">
        <v>791</v>
      </c>
      <c r="M62" t="s">
        <v>286</v>
      </c>
      <c r="N62">
        <v>15.3667</v>
      </c>
      <c r="AB62" t="str">
        <f>B2B!D59</f>
        <v>J2</v>
      </c>
      <c r="AC62" t="str">
        <f>B2B!E59</f>
        <v>7</v>
      </c>
      <c r="AD62" t="str">
        <f t="shared" si="6"/>
        <v>J2-7</v>
      </c>
      <c r="AE62" t="str">
        <f t="shared" si="7"/>
        <v>B34_L21_N</v>
      </c>
      <c r="AF62" t="str">
        <f t="shared" si="8"/>
        <v>V9</v>
      </c>
      <c r="AG62">
        <f t="shared" si="9"/>
        <v>14.7225</v>
      </c>
      <c r="AH62" t="str">
        <f>IF(IFERROR(IF(IF(AF62="--",INDEX(D:D,MATCH(AE62,INDEX(B:B,MATCH(AE62,B:B,)+1):B10576,)+MATCH(AE62,B:B,)))=D62,VLOOKUP(AE62,B:D,3,0),IF(AF62="--",INDEX(D:D,MATCH(AE62,INDEX(B:B,MATCH(AE62,B:B,)+1):B10576,)+MATCH(AE62,B:B,)),"---")),"---")=AD62,"---",IFERROR(IF(IF(AF62="--",INDEX(D:D,MATCH(AE62,INDEX(B:B,MATCH(AE62,B:B,)+1):B10576,)+MATCH(AE62,B:B,)))=AD62,VLOOKUP(AE62,B:D,3,0),IF(AF62="--",INDEX(D:D,MATCH(AE62,INDEX(B:B,MATCH(AE62,B:B,)+1):B10576,)+MATCH(AE62,B:B,)),"---")),"---"))</f>
        <v>---</v>
      </c>
      <c r="AI62" t="str">
        <f t="shared" si="10"/>
        <v>--</v>
      </c>
      <c r="AJ62" t="str">
        <f t="shared" si="11"/>
        <v>B34_L21_N</v>
      </c>
      <c r="AK62">
        <f t="shared" si="12"/>
        <v>2</v>
      </c>
      <c r="AL62" t="str">
        <f t="shared" si="13"/>
        <v>V9</v>
      </c>
      <c r="AT62" t="str">
        <f t="shared" si="4"/>
        <v>B34_L21_P</v>
      </c>
      <c r="AU62" t="str">
        <f t="shared" si="5"/>
        <v>--</v>
      </c>
    </row>
    <row r="63" spans="1:47" x14ac:dyDescent="0.35">
      <c r="A63" t="str">
        <f t="shared" si="0"/>
        <v>J2-9</v>
      </c>
      <c r="B63" t="str">
        <f t="shared" si="1"/>
        <v>B34_L18_N</v>
      </c>
      <c r="C63" t="str">
        <f t="shared" si="2"/>
        <v>J2-B34_L18_N</v>
      </c>
      <c r="D63" t="str">
        <f t="shared" si="3"/>
        <v>J2-9</v>
      </c>
      <c r="E63" t="s">
        <v>183</v>
      </c>
      <c r="F63">
        <v>9</v>
      </c>
      <c r="G63" t="s">
        <v>798</v>
      </c>
      <c r="L63" t="s">
        <v>793</v>
      </c>
      <c r="M63" t="s">
        <v>286</v>
      </c>
      <c r="N63">
        <v>15.7195</v>
      </c>
      <c r="AB63" t="str">
        <f>B2B!D60</f>
        <v>J2</v>
      </c>
      <c r="AC63" t="str">
        <f>B2B!E60</f>
        <v>8</v>
      </c>
      <c r="AD63" t="str">
        <f t="shared" si="6"/>
        <v>J2-8</v>
      </c>
      <c r="AE63" t="str">
        <f t="shared" si="7"/>
        <v>B34_L21_P</v>
      </c>
      <c r="AF63" t="str">
        <f t="shared" si="8"/>
        <v>U9</v>
      </c>
      <c r="AG63">
        <f t="shared" si="9"/>
        <v>15.5412</v>
      </c>
      <c r="AH63" t="str">
        <f>IF(IFERROR(IF(IF(AF63="--",INDEX(D:D,MATCH(AE63,INDEX(B:B,MATCH(AE63,B:B,)+1):B10577,)+MATCH(AE63,B:B,)))=D63,VLOOKUP(AE63,B:D,3,0),IF(AF63="--",INDEX(D:D,MATCH(AE63,INDEX(B:B,MATCH(AE63,B:B,)+1):B10577,)+MATCH(AE63,B:B,)),"---")),"---")=AD63,"---",IFERROR(IF(IF(AF63="--",INDEX(D:D,MATCH(AE63,INDEX(B:B,MATCH(AE63,B:B,)+1):B10577,)+MATCH(AE63,B:B,)))=AD63,VLOOKUP(AE63,B:D,3,0),IF(AF63="--",INDEX(D:D,MATCH(AE63,INDEX(B:B,MATCH(AE63,B:B,)+1):B10577,)+MATCH(AE63,B:B,)),"---")),"---"))</f>
        <v>---</v>
      </c>
      <c r="AI63" t="str">
        <f t="shared" si="10"/>
        <v>--</v>
      </c>
      <c r="AJ63" t="str">
        <f t="shared" si="11"/>
        <v>B34_L21_P</v>
      </c>
      <c r="AK63">
        <f t="shared" si="12"/>
        <v>2</v>
      </c>
      <c r="AL63" t="str">
        <f t="shared" si="13"/>
        <v>U9</v>
      </c>
      <c r="AT63" t="str">
        <f t="shared" si="4"/>
        <v>B34_L18_N</v>
      </c>
      <c r="AU63" t="str">
        <f t="shared" si="5"/>
        <v>--</v>
      </c>
    </row>
    <row r="64" spans="1:47" x14ac:dyDescent="0.35">
      <c r="A64" t="str">
        <f t="shared" si="0"/>
        <v>J2-10</v>
      </c>
      <c r="B64" t="str">
        <f t="shared" si="1"/>
        <v>B34_L18_P</v>
      </c>
      <c r="C64" t="str">
        <f t="shared" si="2"/>
        <v>J2-B34_L18_P</v>
      </c>
      <c r="D64" t="str">
        <f t="shared" si="3"/>
        <v>J2-10</v>
      </c>
      <c r="E64" t="s">
        <v>183</v>
      </c>
      <c r="F64">
        <v>10</v>
      </c>
      <c r="G64" t="s">
        <v>800</v>
      </c>
      <c r="L64" t="s">
        <v>767</v>
      </c>
      <c r="M64" t="s">
        <v>286</v>
      </c>
      <c r="N64">
        <v>33.2423</v>
      </c>
      <c r="AB64" t="str">
        <f>B2B!D61</f>
        <v>J2</v>
      </c>
      <c r="AC64" t="str">
        <f>B2B!E61</f>
        <v>9</v>
      </c>
      <c r="AD64" t="str">
        <f t="shared" si="6"/>
        <v>J2-9</v>
      </c>
      <c r="AE64" t="str">
        <f t="shared" si="7"/>
        <v>B34_L18_N</v>
      </c>
      <c r="AF64" t="str">
        <f t="shared" si="8"/>
        <v>N6</v>
      </c>
      <c r="AG64">
        <f t="shared" si="9"/>
        <v>20.732099999999999</v>
      </c>
      <c r="AH64" t="str">
        <f>IF(IFERROR(IF(IF(AF64="--",INDEX(D:D,MATCH(AE64,INDEX(B:B,MATCH(AE64,B:B,)+1):B10578,)+MATCH(AE64,B:B,)))=D64,VLOOKUP(AE64,B:D,3,0),IF(AF64="--",INDEX(D:D,MATCH(AE64,INDEX(B:B,MATCH(AE64,B:B,)+1):B10578,)+MATCH(AE64,B:B,)),"---")),"---")=AD64,"---",IFERROR(IF(IF(AF64="--",INDEX(D:D,MATCH(AE64,INDEX(B:B,MATCH(AE64,B:B,)+1):B10578,)+MATCH(AE64,B:B,)))=AD64,VLOOKUP(AE64,B:D,3,0),IF(AF64="--",INDEX(D:D,MATCH(AE64,INDEX(B:B,MATCH(AE64,B:B,)+1):B10578,)+MATCH(AE64,B:B,)),"---")),"---"))</f>
        <v>---</v>
      </c>
      <c r="AI64" t="str">
        <f t="shared" si="10"/>
        <v>--</v>
      </c>
      <c r="AJ64" t="str">
        <f t="shared" si="11"/>
        <v>B34_L18_N</v>
      </c>
      <c r="AK64">
        <f t="shared" si="12"/>
        <v>2</v>
      </c>
      <c r="AL64" t="str">
        <f t="shared" si="13"/>
        <v>N6</v>
      </c>
      <c r="AT64" t="str">
        <f t="shared" si="4"/>
        <v>B34_L18_P</v>
      </c>
      <c r="AU64" t="str">
        <f t="shared" si="5"/>
        <v>--</v>
      </c>
    </row>
    <row r="65" spans="1:47" x14ac:dyDescent="0.35">
      <c r="A65" t="str">
        <f t="shared" si="0"/>
        <v>J2-11</v>
      </c>
      <c r="B65" t="str">
        <f t="shared" si="1"/>
        <v>B34_L22_N</v>
      </c>
      <c r="C65" t="str">
        <f t="shared" si="2"/>
        <v>J2-B34_L22_N</v>
      </c>
      <c r="D65" t="str">
        <f t="shared" si="3"/>
        <v>J2-11</v>
      </c>
      <c r="E65" t="s">
        <v>183</v>
      </c>
      <c r="F65">
        <v>11</v>
      </c>
      <c r="G65" t="s">
        <v>818</v>
      </c>
      <c r="L65" t="s">
        <v>769</v>
      </c>
      <c r="M65" t="s">
        <v>286</v>
      </c>
      <c r="N65">
        <v>33.2423</v>
      </c>
      <c r="AB65" t="str">
        <f>B2B!D62</f>
        <v>J2</v>
      </c>
      <c r="AC65" t="str">
        <f>B2B!E62</f>
        <v>10</v>
      </c>
      <c r="AD65" t="str">
        <f t="shared" si="6"/>
        <v>J2-10</v>
      </c>
      <c r="AE65" t="str">
        <f t="shared" si="7"/>
        <v>B34_L18_P</v>
      </c>
      <c r="AF65" t="str">
        <f t="shared" si="8"/>
        <v>M6</v>
      </c>
      <c r="AG65">
        <f t="shared" si="9"/>
        <v>19.280200000000001</v>
      </c>
      <c r="AH65" t="str">
        <f>IF(IFERROR(IF(IF(AF65="--",INDEX(D:D,MATCH(AE65,INDEX(B:B,MATCH(AE65,B:B,)+1):B10579,)+MATCH(AE65,B:B,)))=D65,VLOOKUP(AE65,B:D,3,0),IF(AF65="--",INDEX(D:D,MATCH(AE65,INDEX(B:B,MATCH(AE65,B:B,)+1):B10579,)+MATCH(AE65,B:B,)),"---")),"---")=AD65,"---",IFERROR(IF(IF(AF65="--",INDEX(D:D,MATCH(AE65,INDEX(B:B,MATCH(AE65,B:B,)+1):B10579,)+MATCH(AE65,B:B,)))=AD65,VLOOKUP(AE65,B:D,3,0),IF(AF65="--",INDEX(D:D,MATCH(AE65,INDEX(B:B,MATCH(AE65,B:B,)+1):B10579,)+MATCH(AE65,B:B,)),"---")),"---"))</f>
        <v>---</v>
      </c>
      <c r="AI65" t="str">
        <f t="shared" si="10"/>
        <v>--</v>
      </c>
      <c r="AJ65" t="str">
        <f t="shared" si="11"/>
        <v>B34_L18_P</v>
      </c>
      <c r="AK65">
        <f t="shared" si="12"/>
        <v>2</v>
      </c>
      <c r="AL65" t="str">
        <f t="shared" si="13"/>
        <v>M6</v>
      </c>
      <c r="AT65" t="str">
        <f t="shared" si="4"/>
        <v>B34_L22_N</v>
      </c>
      <c r="AU65" t="str">
        <f t="shared" si="5"/>
        <v>--</v>
      </c>
    </row>
    <row r="66" spans="1:47" x14ac:dyDescent="0.35">
      <c r="A66" t="str">
        <f t="shared" si="0"/>
        <v>J2-12</v>
      </c>
      <c r="B66" t="str">
        <f t="shared" si="1"/>
        <v>B34_L22_P</v>
      </c>
      <c r="C66" t="str">
        <f t="shared" si="2"/>
        <v>J2-B34_L22_P</v>
      </c>
      <c r="D66" t="str">
        <f t="shared" si="3"/>
        <v>J2-12</v>
      </c>
      <c r="E66" t="s">
        <v>183</v>
      </c>
      <c r="F66">
        <v>12</v>
      </c>
      <c r="G66" t="s">
        <v>820</v>
      </c>
      <c r="L66" t="s">
        <v>797</v>
      </c>
      <c r="M66" t="s">
        <v>286</v>
      </c>
      <c r="N66">
        <v>12.755000000000001</v>
      </c>
      <c r="AB66" t="str">
        <f>B2B!D63</f>
        <v>J2</v>
      </c>
      <c r="AC66" t="str">
        <f>B2B!E63</f>
        <v>11</v>
      </c>
      <c r="AD66" t="str">
        <f t="shared" si="6"/>
        <v>J2-11</v>
      </c>
      <c r="AE66" t="str">
        <f t="shared" si="7"/>
        <v>B34_L22_N</v>
      </c>
      <c r="AF66" t="str">
        <f t="shared" si="8"/>
        <v>U6</v>
      </c>
      <c r="AG66">
        <f t="shared" si="9"/>
        <v>14.275399999999999</v>
      </c>
      <c r="AH66" t="str">
        <f>IF(IFERROR(IF(IF(AF66="--",INDEX(D:D,MATCH(AE66,INDEX(B:B,MATCH(AE66,B:B,)+1):B10580,)+MATCH(AE66,B:B,)))=D66,VLOOKUP(AE66,B:D,3,0),IF(AF66="--",INDEX(D:D,MATCH(AE66,INDEX(B:B,MATCH(AE66,B:B,)+1):B10580,)+MATCH(AE66,B:B,)),"---")),"---")=AD66,"---",IFERROR(IF(IF(AF66="--",INDEX(D:D,MATCH(AE66,INDEX(B:B,MATCH(AE66,B:B,)+1):B10580,)+MATCH(AE66,B:B,)))=AD66,VLOOKUP(AE66,B:D,3,0),IF(AF66="--",INDEX(D:D,MATCH(AE66,INDEX(B:B,MATCH(AE66,B:B,)+1):B10580,)+MATCH(AE66,B:B,)),"---")),"---"))</f>
        <v>---</v>
      </c>
      <c r="AI66" t="str">
        <f t="shared" si="10"/>
        <v>--</v>
      </c>
      <c r="AJ66" t="str">
        <f t="shared" si="11"/>
        <v>B34_L22_N</v>
      </c>
      <c r="AK66">
        <f t="shared" si="12"/>
        <v>2</v>
      </c>
      <c r="AL66" t="str">
        <f t="shared" si="13"/>
        <v>U6</v>
      </c>
      <c r="AT66" t="str">
        <f t="shared" si="4"/>
        <v>B34_L22_P</v>
      </c>
      <c r="AU66" t="str">
        <f t="shared" si="5"/>
        <v>--</v>
      </c>
    </row>
    <row r="67" spans="1:47" x14ac:dyDescent="0.35">
      <c r="A67" t="str">
        <f t="shared" si="0"/>
        <v>J2-13</v>
      </c>
      <c r="B67" t="str">
        <f t="shared" si="1"/>
        <v>B34_L20_N</v>
      </c>
      <c r="C67" t="str">
        <f t="shared" si="2"/>
        <v>J2-B34_L20_N</v>
      </c>
      <c r="D67" t="str">
        <f t="shared" si="3"/>
        <v>J2-13</v>
      </c>
      <c r="E67" t="s">
        <v>183</v>
      </c>
      <c r="F67">
        <v>13</v>
      </c>
      <c r="G67" t="s">
        <v>810</v>
      </c>
      <c r="L67" t="s">
        <v>795</v>
      </c>
      <c r="M67" t="s">
        <v>286</v>
      </c>
      <c r="N67">
        <v>12.974600000000001</v>
      </c>
      <c r="AB67" t="str">
        <f>B2B!D64</f>
        <v>J2</v>
      </c>
      <c r="AC67" t="str">
        <f>B2B!E64</f>
        <v>12</v>
      </c>
      <c r="AD67" t="str">
        <f t="shared" si="6"/>
        <v>J2-12</v>
      </c>
      <c r="AE67" t="str">
        <f t="shared" si="7"/>
        <v>B34_L22_P</v>
      </c>
      <c r="AF67" t="str">
        <f t="shared" si="8"/>
        <v>U7</v>
      </c>
      <c r="AG67">
        <f t="shared" si="9"/>
        <v>10.087199999999999</v>
      </c>
      <c r="AH67" t="str">
        <f>IF(IFERROR(IF(IF(AF67="--",INDEX(D:D,MATCH(AE67,INDEX(B:B,MATCH(AE67,B:B,)+1):B10581,)+MATCH(AE67,B:B,)))=D67,VLOOKUP(AE67,B:D,3,0),IF(AF67="--",INDEX(D:D,MATCH(AE67,INDEX(B:B,MATCH(AE67,B:B,)+1):B10581,)+MATCH(AE67,B:B,)),"---")),"---")=AD67,"---",IFERROR(IF(IF(AF67="--",INDEX(D:D,MATCH(AE67,INDEX(B:B,MATCH(AE67,B:B,)+1):B10581,)+MATCH(AE67,B:B,)))=AD67,VLOOKUP(AE67,B:D,3,0),IF(AF67="--",INDEX(D:D,MATCH(AE67,INDEX(B:B,MATCH(AE67,B:B,)+1):B10581,)+MATCH(AE67,B:B,)),"---")),"---"))</f>
        <v>---</v>
      </c>
      <c r="AI67" t="str">
        <f t="shared" si="10"/>
        <v>--</v>
      </c>
      <c r="AJ67" t="str">
        <f t="shared" si="11"/>
        <v>B34_L22_P</v>
      </c>
      <c r="AK67">
        <f t="shared" si="12"/>
        <v>2</v>
      </c>
      <c r="AL67" t="str">
        <f t="shared" si="13"/>
        <v>U7</v>
      </c>
      <c r="AT67" t="str">
        <f t="shared" si="4"/>
        <v>B34_L20_N</v>
      </c>
      <c r="AU67" t="str">
        <f t="shared" si="5"/>
        <v>--</v>
      </c>
    </row>
    <row r="68" spans="1:47" x14ac:dyDescent="0.35">
      <c r="A68" t="str">
        <f t="shared" si="0"/>
        <v>J2-14</v>
      </c>
      <c r="B68" t="str">
        <f t="shared" si="1"/>
        <v>B34_L20_P</v>
      </c>
      <c r="C68" t="str">
        <f t="shared" si="2"/>
        <v>J2-B34_L20_P</v>
      </c>
      <c r="D68" t="str">
        <f t="shared" si="3"/>
        <v>J2-14</v>
      </c>
      <c r="E68" t="s">
        <v>183</v>
      </c>
      <c r="F68">
        <v>14</v>
      </c>
      <c r="G68" t="s">
        <v>812</v>
      </c>
      <c r="L68" t="s">
        <v>783</v>
      </c>
      <c r="M68" t="s">
        <v>286</v>
      </c>
      <c r="N68">
        <v>19.8156</v>
      </c>
      <c r="AB68" t="str">
        <f>B2B!D65</f>
        <v>J2</v>
      </c>
      <c r="AC68" t="str">
        <f>B2B!E65</f>
        <v>13</v>
      </c>
      <c r="AD68" t="str">
        <f t="shared" si="6"/>
        <v>J2-13</v>
      </c>
      <c r="AE68" t="str">
        <f t="shared" si="7"/>
        <v>B34_L20_N</v>
      </c>
      <c r="AF68" t="str">
        <f t="shared" si="8"/>
        <v>V6</v>
      </c>
      <c r="AG68">
        <f t="shared" si="9"/>
        <v>11.440300000000001</v>
      </c>
      <c r="AH68" t="str">
        <f>IF(IFERROR(IF(IF(AF68="--",INDEX(D:D,MATCH(AE68,INDEX(B:B,MATCH(AE68,B:B,)+1):B10582,)+MATCH(AE68,B:B,)))=D68,VLOOKUP(AE68,B:D,3,0),IF(AF68="--",INDEX(D:D,MATCH(AE68,INDEX(B:B,MATCH(AE68,B:B,)+1):B10582,)+MATCH(AE68,B:B,)),"---")),"---")=AD68,"---",IFERROR(IF(IF(AF68="--",INDEX(D:D,MATCH(AE68,INDEX(B:B,MATCH(AE68,B:B,)+1):B10582,)+MATCH(AE68,B:B,)))=AD68,VLOOKUP(AE68,B:D,3,0),IF(AF68="--",INDEX(D:D,MATCH(AE68,INDEX(B:B,MATCH(AE68,B:B,)+1):B10582,)+MATCH(AE68,B:B,)),"---")),"---"))</f>
        <v>---</v>
      </c>
      <c r="AI68" t="str">
        <f t="shared" si="10"/>
        <v>--</v>
      </c>
      <c r="AJ68" t="str">
        <f t="shared" si="11"/>
        <v>B34_L20_N</v>
      </c>
      <c r="AK68">
        <f t="shared" si="12"/>
        <v>2</v>
      </c>
      <c r="AL68" t="str">
        <f t="shared" si="13"/>
        <v>V6</v>
      </c>
      <c r="AT68" t="str">
        <f t="shared" si="4"/>
        <v>B34_L20_P</v>
      </c>
      <c r="AU68" t="str">
        <f t="shared" si="5"/>
        <v>--</v>
      </c>
    </row>
    <row r="69" spans="1:47" x14ac:dyDescent="0.35">
      <c r="A69" t="str">
        <f t="shared" si="0"/>
        <v>J2-15</v>
      </c>
      <c r="B69" t="str">
        <f t="shared" si="1"/>
        <v>B34_L23_N</v>
      </c>
      <c r="C69" t="str">
        <f t="shared" si="2"/>
        <v>J2-B34_L23_N</v>
      </c>
      <c r="D69" t="str">
        <f t="shared" si="3"/>
        <v>J2-15</v>
      </c>
      <c r="E69" t="s">
        <v>183</v>
      </c>
      <c r="F69">
        <v>15</v>
      </c>
      <c r="G69" t="s">
        <v>822</v>
      </c>
      <c r="L69" t="s">
        <v>785</v>
      </c>
      <c r="M69" t="s">
        <v>286</v>
      </c>
      <c r="N69">
        <v>19.8156</v>
      </c>
      <c r="AB69" t="str">
        <f>B2B!D66</f>
        <v>J2</v>
      </c>
      <c r="AC69" t="str">
        <f>B2B!E66</f>
        <v>14</v>
      </c>
      <c r="AD69" t="str">
        <f t="shared" si="6"/>
        <v>J2-14</v>
      </c>
      <c r="AE69" t="str">
        <f t="shared" si="7"/>
        <v>B34_L20_P</v>
      </c>
      <c r="AF69" t="str">
        <f t="shared" si="8"/>
        <v>V7</v>
      </c>
      <c r="AG69">
        <f t="shared" si="9"/>
        <v>7.2984</v>
      </c>
      <c r="AH69" t="str">
        <f>IF(IFERROR(IF(IF(AF69="--",INDEX(D:D,MATCH(AE69,INDEX(B:B,MATCH(AE69,B:B,)+1):B10583,)+MATCH(AE69,B:B,)))=D69,VLOOKUP(AE69,B:D,3,0),IF(AF69="--",INDEX(D:D,MATCH(AE69,INDEX(B:B,MATCH(AE69,B:B,)+1):B10583,)+MATCH(AE69,B:B,)),"---")),"---")=AD69,"---",IFERROR(IF(IF(AF69="--",INDEX(D:D,MATCH(AE69,INDEX(B:B,MATCH(AE69,B:B,)+1):B10583,)+MATCH(AE69,B:B,)))=AD69,VLOOKUP(AE69,B:D,3,0),IF(AF69="--",INDEX(D:D,MATCH(AE69,INDEX(B:B,MATCH(AE69,B:B,)+1):B10583,)+MATCH(AE69,B:B,)),"---")),"---"))</f>
        <v>---</v>
      </c>
      <c r="AI69" t="str">
        <f t="shared" si="10"/>
        <v>--</v>
      </c>
      <c r="AJ69" t="str">
        <f t="shared" si="11"/>
        <v>B34_L20_P</v>
      </c>
      <c r="AK69">
        <f t="shared" si="12"/>
        <v>2</v>
      </c>
      <c r="AL69" t="str">
        <f t="shared" si="13"/>
        <v>V7</v>
      </c>
      <c r="AT69" t="str">
        <f t="shared" si="4"/>
        <v>B34_L23_N</v>
      </c>
      <c r="AU69" t="str">
        <f t="shared" si="5"/>
        <v>--</v>
      </c>
    </row>
    <row r="70" spans="1:47" x14ac:dyDescent="0.35">
      <c r="A70" t="str">
        <f t="shared" ref="A70:A133" si="14">$E70&amp;"-"&amp;$F70</f>
        <v>J2-16</v>
      </c>
      <c r="B70" t="str">
        <f t="shared" ref="B70:B133" si="15">IF(OR(E70=$A$2,E70=$B$2,E70=$C$2,E70=$D$2),"--",G70)</f>
        <v>B34_L23_P</v>
      </c>
      <c r="C70" t="str">
        <f t="shared" ref="C70:C133" si="16">$E70&amp;"-"&amp;$G70</f>
        <v>J2-B34_L23_P</v>
      </c>
      <c r="D70" t="str">
        <f t="shared" ref="D70:D133" si="17">A70</f>
        <v>J2-16</v>
      </c>
      <c r="E70" t="s">
        <v>183</v>
      </c>
      <c r="F70">
        <v>16</v>
      </c>
      <c r="G70" t="s">
        <v>824</v>
      </c>
      <c r="L70" t="s">
        <v>787</v>
      </c>
      <c r="M70" t="s">
        <v>286</v>
      </c>
      <c r="N70">
        <v>17.2377</v>
      </c>
      <c r="AB70" t="str">
        <f>B2B!D67</f>
        <v>J2</v>
      </c>
      <c r="AC70" t="str">
        <f>B2B!E67</f>
        <v>15</v>
      </c>
      <c r="AD70" t="str">
        <f t="shared" si="6"/>
        <v>J2-15</v>
      </c>
      <c r="AE70" t="str">
        <f t="shared" si="7"/>
        <v>B34_L23_N</v>
      </c>
      <c r="AF70" t="str">
        <f t="shared" si="8"/>
        <v>T6</v>
      </c>
      <c r="AG70">
        <f t="shared" si="9"/>
        <v>11.5077</v>
      </c>
      <c r="AH70" t="str">
        <f>IF(IFERROR(IF(IF(AF70="--",INDEX(D:D,MATCH(AE70,INDEX(B:B,MATCH(AE70,B:B,)+1):B10584,)+MATCH(AE70,B:B,)))=D70,VLOOKUP(AE70,B:D,3,0),IF(AF70="--",INDEX(D:D,MATCH(AE70,INDEX(B:B,MATCH(AE70,B:B,)+1):B10584,)+MATCH(AE70,B:B,)),"---")),"---")=AD70,"---",IFERROR(IF(IF(AF70="--",INDEX(D:D,MATCH(AE70,INDEX(B:B,MATCH(AE70,B:B,)+1):B10584,)+MATCH(AE70,B:B,)))=AD70,VLOOKUP(AE70,B:D,3,0),IF(AF70="--",INDEX(D:D,MATCH(AE70,INDEX(B:B,MATCH(AE70,B:B,)+1):B10584,)+MATCH(AE70,B:B,)),"---")),"---"))</f>
        <v>---</v>
      </c>
      <c r="AI70" t="str">
        <f t="shared" si="10"/>
        <v>--</v>
      </c>
      <c r="AJ70" t="str">
        <f t="shared" si="11"/>
        <v>B34_L23_N</v>
      </c>
      <c r="AK70">
        <f t="shared" si="12"/>
        <v>2</v>
      </c>
      <c r="AL70" t="str">
        <f t="shared" si="13"/>
        <v>T6</v>
      </c>
      <c r="AT70" t="str">
        <f t="shared" ref="AT70:AT133" si="18">IF(IF(COUNTIF($AO$6:$AQ$150,B70)&gt;0,"---","--")="---",VLOOKUP(B70,$AO$6:$AQ$150,3,0),B70)</f>
        <v>B34_L23_P</v>
      </c>
      <c r="AU70" t="str">
        <f t="shared" ref="AU70:AU133" si="19">IF(IF(COUNTIF($AO$6:$AQ$150,B70)&gt;0,"---","--")="---",VLOOKUP(B70,$AO$6:$AQ$150,2,0),"--")</f>
        <v>--</v>
      </c>
    </row>
    <row r="71" spans="1:47" x14ac:dyDescent="0.35">
      <c r="A71" t="str">
        <f t="shared" si="14"/>
        <v>J2-17</v>
      </c>
      <c r="B71" t="str">
        <f t="shared" si="15"/>
        <v>B34_L10_N</v>
      </c>
      <c r="C71" t="str">
        <f t="shared" si="16"/>
        <v>J2-B34_L10_N</v>
      </c>
      <c r="D71" t="str">
        <f t="shared" si="17"/>
        <v>J2-17</v>
      </c>
      <c r="E71" t="s">
        <v>183</v>
      </c>
      <c r="F71">
        <v>17</v>
      </c>
      <c r="G71" t="s">
        <v>766</v>
      </c>
      <c r="L71" t="s">
        <v>789</v>
      </c>
      <c r="M71" t="s">
        <v>286</v>
      </c>
      <c r="N71">
        <v>17.4862</v>
      </c>
      <c r="AB71" t="str">
        <f>B2B!D68</f>
        <v>J2</v>
      </c>
      <c r="AC71" t="str">
        <f>B2B!E68</f>
        <v>16</v>
      </c>
      <c r="AD71" t="str">
        <f t="shared" ref="AD71:AD118" si="20">AB71&amp;"-"&amp;AC71</f>
        <v>J2-16</v>
      </c>
      <c r="AE71" t="str">
        <f t="shared" ref="AE71:AE118" si="21">VLOOKUP(AD71,A:G,7,0)</f>
        <v>B34_L23_P</v>
      </c>
      <c r="AF71" t="str">
        <f t="shared" ref="AF71:AF118" si="22">IF(
IF(
IFERROR(VLOOKUP(AE71,$AM$6:$AM$50,1,),1)=1,1,0),
IFERROR(VLOOKUP($F$2&amp;"-"&amp;AE71,C:G,4,0),
"--"),"---")</f>
        <v>R7</v>
      </c>
      <c r="AG71">
        <f t="shared" ref="AG71:AG118" si="23">IF(AF71&lt;&gt;"---",VLOOKUP(AE71,L:N,3,0),"---")</f>
        <v>19.699400000000001</v>
      </c>
      <c r="AH71" t="str">
        <f>IF(IFERROR(IF(IF(AF71="--",INDEX(D:D,MATCH(AE71,INDEX(B:B,MATCH(AE71,B:B,)+1):B10585,)+MATCH(AE71,B:B,)))=D71,VLOOKUP(AE71,B:D,3,0),IF(AF71="--",INDEX(D:D,MATCH(AE71,INDEX(B:B,MATCH(AE71,B:B,)+1):B10585,)+MATCH(AE71,B:B,)),"---")),"---")=AD71,"---",IFERROR(IF(IF(AF71="--",INDEX(D:D,MATCH(AE71,INDEX(B:B,MATCH(AE71,B:B,)+1):B10585,)+MATCH(AE71,B:B,)))=AD71,VLOOKUP(AE71,B:D,3,0),IF(AF71="--",INDEX(D:D,MATCH(AE71,INDEX(B:B,MATCH(AE71,B:B,)+1):B10585,)+MATCH(AE71,B:B,)),"---")),"---"))</f>
        <v>---</v>
      </c>
      <c r="AI71" t="str">
        <f t="shared" ref="AI71:AI118" si="24">IFERROR(IF(IF(COUNTIF($AO$6:$AQ$150,AE71)&gt;0,"---","--")="---",VLOOKUP(AE71,$AO$6:$AQ$150,2,0),"--"),"---")</f>
        <v>--</v>
      </c>
      <c r="AJ71" t="str">
        <f t="shared" ref="AJ71:AJ118" si="25">IF(IF(COUNTIF($AO$6:$AQ$150,AE71)&gt;0,"---","--")="---",VLOOKUP(AE71,$AO$6:$AQ$150,3,0),AE71)</f>
        <v>B34_L23_P</v>
      </c>
      <c r="AK71">
        <f t="shared" ref="AK71:AK118" si="26">COUNTIF(B:B,AE71)</f>
        <v>2</v>
      </c>
      <c r="AL71" t="str">
        <f t="shared" ref="AL71:AL118" si="27">IF(
IF(
IFERROR(VLOOKUP(AJ71,$AM$6:$AM$50,1,),1)=1,1,0),
IFERROR(VLOOKUP($F$2&amp;"-"&amp;AJ71,C:G,4,0),
"--"),"---")</f>
        <v>R7</v>
      </c>
      <c r="AT71" t="str">
        <f t="shared" si="18"/>
        <v>B34_L10_N</v>
      </c>
      <c r="AU71" t="str">
        <f t="shared" si="19"/>
        <v>--</v>
      </c>
    </row>
    <row r="72" spans="1:47" x14ac:dyDescent="0.35">
      <c r="A72" t="str">
        <f t="shared" si="14"/>
        <v>J2-18</v>
      </c>
      <c r="B72" t="str">
        <f t="shared" si="15"/>
        <v>B34_L10_P</v>
      </c>
      <c r="C72" t="str">
        <f t="shared" si="16"/>
        <v>J2-B34_L10_P</v>
      </c>
      <c r="D72" t="str">
        <f t="shared" si="17"/>
        <v>J2-18</v>
      </c>
      <c r="E72" t="s">
        <v>183</v>
      </c>
      <c r="F72">
        <v>18</v>
      </c>
      <c r="G72" t="s">
        <v>768</v>
      </c>
      <c r="L72" t="s">
        <v>841</v>
      </c>
      <c r="M72" t="s">
        <v>286</v>
      </c>
      <c r="N72">
        <v>33.068399999999997</v>
      </c>
      <c r="AB72" t="str">
        <f>B2B!D69</f>
        <v>J2</v>
      </c>
      <c r="AC72" t="str">
        <f>B2B!E69</f>
        <v>17</v>
      </c>
      <c r="AD72" t="str">
        <f t="shared" si="20"/>
        <v>J2-17</v>
      </c>
      <c r="AE72" t="str">
        <f t="shared" si="21"/>
        <v>B34_L10_N</v>
      </c>
      <c r="AF72" t="str">
        <f t="shared" si="22"/>
        <v>V4</v>
      </c>
      <c r="AG72">
        <f t="shared" si="23"/>
        <v>8.6226000000000003</v>
      </c>
      <c r="AH72" t="str">
        <f>IF(IFERROR(IF(IF(AF72="--",INDEX(D:D,MATCH(AE72,INDEX(B:B,MATCH(AE72,B:B,)+1):B10586,)+MATCH(AE72,B:B,)))=D72,VLOOKUP(AE72,B:D,3,0),IF(AF72="--",INDEX(D:D,MATCH(AE72,INDEX(B:B,MATCH(AE72,B:B,)+1):B10586,)+MATCH(AE72,B:B,)),"---")),"---")=AD72,"---",IFERROR(IF(IF(AF72="--",INDEX(D:D,MATCH(AE72,INDEX(B:B,MATCH(AE72,B:B,)+1):B10586,)+MATCH(AE72,B:B,)))=AD72,VLOOKUP(AE72,B:D,3,0),IF(AF72="--",INDEX(D:D,MATCH(AE72,INDEX(B:B,MATCH(AE72,B:B,)+1):B10586,)+MATCH(AE72,B:B,)),"---")),"---"))</f>
        <v>---</v>
      </c>
      <c r="AI72" t="str">
        <f t="shared" si="24"/>
        <v>--</v>
      </c>
      <c r="AJ72" t="str">
        <f t="shared" si="25"/>
        <v>B34_L10_N</v>
      </c>
      <c r="AK72">
        <f t="shared" si="26"/>
        <v>2</v>
      </c>
      <c r="AL72" t="str">
        <f t="shared" si="27"/>
        <v>V4</v>
      </c>
      <c r="AT72" t="str">
        <f t="shared" si="18"/>
        <v>B34_L10_P</v>
      </c>
      <c r="AU72" t="str">
        <f t="shared" si="19"/>
        <v>--</v>
      </c>
    </row>
    <row r="73" spans="1:47" x14ac:dyDescent="0.35">
      <c r="A73" t="str">
        <f t="shared" si="14"/>
        <v>J2-19</v>
      </c>
      <c r="B73" t="str">
        <f t="shared" si="15"/>
        <v>B34_L19_P</v>
      </c>
      <c r="C73" t="str">
        <f t="shared" si="16"/>
        <v>J2-B34_L19_P</v>
      </c>
      <c r="D73" t="str">
        <f t="shared" si="17"/>
        <v>J2-19</v>
      </c>
      <c r="E73" t="s">
        <v>183</v>
      </c>
      <c r="F73">
        <v>19</v>
      </c>
      <c r="G73" t="s">
        <v>804</v>
      </c>
      <c r="L73" t="s">
        <v>839</v>
      </c>
      <c r="M73" t="s">
        <v>286</v>
      </c>
      <c r="N73">
        <v>33.1997</v>
      </c>
      <c r="AB73" t="str">
        <f>B2B!D70</f>
        <v>J2</v>
      </c>
      <c r="AC73" t="str">
        <f>B2B!E70</f>
        <v>18</v>
      </c>
      <c r="AD73" t="str">
        <f t="shared" si="20"/>
        <v>J2-18</v>
      </c>
      <c r="AE73" t="str">
        <f t="shared" si="21"/>
        <v>B34_L10_P</v>
      </c>
      <c r="AF73" t="str">
        <f t="shared" si="22"/>
        <v>V5</v>
      </c>
      <c r="AG73">
        <f t="shared" si="23"/>
        <v>6.0949999999999998</v>
      </c>
      <c r="AH73" t="str">
        <f>IF(IFERROR(IF(IF(AF73="--",INDEX(D:D,MATCH(AE73,INDEX(B:B,MATCH(AE73,B:B,)+1):B10587,)+MATCH(AE73,B:B,)))=D73,VLOOKUP(AE73,B:D,3,0),IF(AF73="--",INDEX(D:D,MATCH(AE73,INDEX(B:B,MATCH(AE73,B:B,)+1):B10587,)+MATCH(AE73,B:B,)),"---")),"---")=AD73,"---",IFERROR(IF(IF(AF73="--",INDEX(D:D,MATCH(AE73,INDEX(B:B,MATCH(AE73,B:B,)+1):B10587,)+MATCH(AE73,B:B,)))=AD73,VLOOKUP(AE73,B:D,3,0),IF(AF73="--",INDEX(D:D,MATCH(AE73,INDEX(B:B,MATCH(AE73,B:B,)+1):B10587,)+MATCH(AE73,B:B,)),"---")),"---"))</f>
        <v>---</v>
      </c>
      <c r="AI73" t="str">
        <f t="shared" si="24"/>
        <v>--</v>
      </c>
      <c r="AJ73" t="str">
        <f t="shared" si="25"/>
        <v>B34_L10_P</v>
      </c>
      <c r="AK73">
        <f t="shared" si="26"/>
        <v>2</v>
      </c>
      <c r="AL73" t="str">
        <f t="shared" si="27"/>
        <v>V5</v>
      </c>
      <c r="AT73" t="str">
        <f t="shared" si="18"/>
        <v>B34_L19_P</v>
      </c>
      <c r="AU73" t="str">
        <f t="shared" si="19"/>
        <v>--</v>
      </c>
    </row>
    <row r="74" spans="1:47" x14ac:dyDescent="0.35">
      <c r="A74" t="str">
        <f t="shared" si="14"/>
        <v>J2-20</v>
      </c>
      <c r="B74" t="str">
        <f t="shared" si="15"/>
        <v>B34_L19_N</v>
      </c>
      <c r="C74" t="str">
        <f t="shared" si="16"/>
        <v>J2-B34_L19_N</v>
      </c>
      <c r="D74" t="str">
        <f t="shared" si="17"/>
        <v>J2-20</v>
      </c>
      <c r="E74" t="s">
        <v>183</v>
      </c>
      <c r="F74">
        <v>20</v>
      </c>
      <c r="G74" t="s">
        <v>802</v>
      </c>
      <c r="L74" t="s">
        <v>827</v>
      </c>
      <c r="M74" t="s">
        <v>286</v>
      </c>
      <c r="N74">
        <v>22.193000000000001</v>
      </c>
      <c r="AB74" t="str">
        <f>B2B!D71</f>
        <v>J2</v>
      </c>
      <c r="AC74" t="str">
        <f>B2B!E71</f>
        <v>19</v>
      </c>
      <c r="AD74" t="str">
        <f t="shared" si="20"/>
        <v>J2-19</v>
      </c>
      <c r="AE74" t="str">
        <f t="shared" si="21"/>
        <v>B34_L19_P</v>
      </c>
      <c r="AF74" t="str">
        <f t="shared" si="22"/>
        <v>R6</v>
      </c>
      <c r="AG74">
        <f t="shared" si="23"/>
        <v>13.6272</v>
      </c>
      <c r="AH74" t="str">
        <f>IF(IFERROR(IF(IF(AF74="--",INDEX(D:D,MATCH(AE74,INDEX(B:B,MATCH(AE74,B:B,)+1):B10588,)+MATCH(AE74,B:B,)))=D74,VLOOKUP(AE74,B:D,3,0),IF(AF74="--",INDEX(D:D,MATCH(AE74,INDEX(B:B,MATCH(AE74,B:B,)+1):B10588,)+MATCH(AE74,B:B,)),"---")),"---")=AD74,"---",IFERROR(IF(IF(AF74="--",INDEX(D:D,MATCH(AE74,INDEX(B:B,MATCH(AE74,B:B,)+1):B10588,)+MATCH(AE74,B:B,)))=AD74,VLOOKUP(AE74,B:D,3,0),IF(AF74="--",INDEX(D:D,MATCH(AE74,INDEX(B:B,MATCH(AE74,B:B,)+1):B10588,)+MATCH(AE74,B:B,)),"---")),"---"))</f>
        <v>---</v>
      </c>
      <c r="AI74" t="str">
        <f t="shared" si="24"/>
        <v>--</v>
      </c>
      <c r="AJ74" t="str">
        <f t="shared" si="25"/>
        <v>B34_L19_P</v>
      </c>
      <c r="AK74">
        <f t="shared" si="26"/>
        <v>2</v>
      </c>
      <c r="AL74" t="str">
        <f t="shared" si="27"/>
        <v>R6</v>
      </c>
      <c r="AT74" t="str">
        <f t="shared" si="18"/>
        <v>B34_L19_N</v>
      </c>
      <c r="AU74" t="str">
        <f t="shared" si="19"/>
        <v>--</v>
      </c>
    </row>
    <row r="75" spans="1:47" x14ac:dyDescent="0.35">
      <c r="A75" t="str">
        <f t="shared" si="14"/>
        <v>J2-21</v>
      </c>
      <c r="B75" t="str">
        <f t="shared" si="15"/>
        <v>B34_L8_P</v>
      </c>
      <c r="C75" t="str">
        <f t="shared" si="16"/>
        <v>J2-B34_L8_P</v>
      </c>
      <c r="D75" t="str">
        <f t="shared" si="17"/>
        <v>J2-21</v>
      </c>
      <c r="E75" t="s">
        <v>183</v>
      </c>
      <c r="F75">
        <v>21</v>
      </c>
      <c r="G75" t="s">
        <v>843</v>
      </c>
      <c r="L75" t="s">
        <v>829</v>
      </c>
      <c r="M75" t="s">
        <v>286</v>
      </c>
      <c r="N75">
        <v>21.748799999999999</v>
      </c>
      <c r="AB75" t="str">
        <f>B2B!D72</f>
        <v>J2</v>
      </c>
      <c r="AC75" t="str">
        <f>B2B!E72</f>
        <v>20</v>
      </c>
      <c r="AD75" t="str">
        <f t="shared" si="20"/>
        <v>J2-20</v>
      </c>
      <c r="AE75" t="str">
        <f t="shared" si="21"/>
        <v>B34_L19_N</v>
      </c>
      <c r="AF75" t="str">
        <f t="shared" si="22"/>
        <v>R5</v>
      </c>
      <c r="AG75">
        <f t="shared" si="23"/>
        <v>13.5235</v>
      </c>
      <c r="AH75" t="str">
        <f>IF(IFERROR(IF(IF(AF75="--",INDEX(D:D,MATCH(AE75,INDEX(B:B,MATCH(AE75,B:B,)+1):B10589,)+MATCH(AE75,B:B,)))=D75,VLOOKUP(AE75,B:D,3,0),IF(AF75="--",INDEX(D:D,MATCH(AE75,INDEX(B:B,MATCH(AE75,B:B,)+1):B10589,)+MATCH(AE75,B:B,)),"---")),"---")=AD75,"---",IFERROR(IF(IF(AF75="--",INDEX(D:D,MATCH(AE75,INDEX(B:B,MATCH(AE75,B:B,)+1):B10589,)+MATCH(AE75,B:B,)))=AD75,VLOOKUP(AE75,B:D,3,0),IF(AF75="--",INDEX(D:D,MATCH(AE75,INDEX(B:B,MATCH(AE75,B:B,)+1):B10589,)+MATCH(AE75,B:B,)),"---")),"---"))</f>
        <v>---</v>
      </c>
      <c r="AI75" t="str">
        <f t="shared" si="24"/>
        <v>--</v>
      </c>
      <c r="AJ75" t="str">
        <f t="shared" si="25"/>
        <v>B34_L19_N</v>
      </c>
      <c r="AK75">
        <f t="shared" si="26"/>
        <v>2</v>
      </c>
      <c r="AL75" t="str">
        <f t="shared" si="27"/>
        <v>R5</v>
      </c>
      <c r="AT75" t="str">
        <f t="shared" si="18"/>
        <v>B34_L8_P</v>
      </c>
      <c r="AU75" t="str">
        <f t="shared" si="19"/>
        <v>--</v>
      </c>
    </row>
    <row r="76" spans="1:47" x14ac:dyDescent="0.35">
      <c r="A76" t="str">
        <f t="shared" si="14"/>
        <v>J2-22</v>
      </c>
      <c r="B76" t="str">
        <f t="shared" si="15"/>
        <v>B34_L8_N</v>
      </c>
      <c r="C76" t="str">
        <f t="shared" si="16"/>
        <v>J2-B34_L8_N</v>
      </c>
      <c r="D76" t="str">
        <f t="shared" si="17"/>
        <v>J2-22</v>
      </c>
      <c r="E76" t="s">
        <v>183</v>
      </c>
      <c r="F76">
        <v>22</v>
      </c>
      <c r="G76" t="s">
        <v>842</v>
      </c>
      <c r="L76" t="s">
        <v>781</v>
      </c>
      <c r="M76" t="s">
        <v>286</v>
      </c>
      <c r="N76">
        <v>24.0032</v>
      </c>
      <c r="AB76" t="str">
        <f>B2B!D73</f>
        <v>J2</v>
      </c>
      <c r="AC76" t="str">
        <f>B2B!E73</f>
        <v>21</v>
      </c>
      <c r="AD76" t="str">
        <f t="shared" si="20"/>
        <v>J2-21</v>
      </c>
      <c r="AE76" t="str">
        <f t="shared" si="21"/>
        <v>B34_L8_P</v>
      </c>
      <c r="AF76" t="str">
        <f t="shared" si="22"/>
        <v>U4</v>
      </c>
      <c r="AG76">
        <f t="shared" si="23"/>
        <v>10.5352</v>
      </c>
      <c r="AH76" t="str">
        <f>IF(IFERROR(IF(IF(AF76="--",INDEX(D:D,MATCH(AE76,INDEX(B:B,MATCH(AE76,B:B,)+1):B10590,)+MATCH(AE76,B:B,)))=D76,VLOOKUP(AE76,B:D,3,0),IF(AF76="--",INDEX(D:D,MATCH(AE76,INDEX(B:B,MATCH(AE76,B:B,)+1):B10590,)+MATCH(AE76,B:B,)),"---")),"---")=AD76,"---",IFERROR(IF(IF(AF76="--",INDEX(D:D,MATCH(AE76,INDEX(B:B,MATCH(AE76,B:B,)+1):B10590,)+MATCH(AE76,B:B,)))=AD76,VLOOKUP(AE76,B:D,3,0),IF(AF76="--",INDEX(D:D,MATCH(AE76,INDEX(B:B,MATCH(AE76,B:B,)+1):B10590,)+MATCH(AE76,B:B,)),"---")),"---"))</f>
        <v>---</v>
      </c>
      <c r="AI76" t="str">
        <f t="shared" si="24"/>
        <v>--</v>
      </c>
      <c r="AJ76" t="str">
        <f t="shared" si="25"/>
        <v>B34_L8_P</v>
      </c>
      <c r="AK76">
        <f t="shared" si="26"/>
        <v>2</v>
      </c>
      <c r="AL76" t="str">
        <f t="shared" si="27"/>
        <v>U4</v>
      </c>
      <c r="AT76" t="str">
        <f t="shared" si="18"/>
        <v>B34_L8_N</v>
      </c>
      <c r="AU76" t="str">
        <f t="shared" si="19"/>
        <v>--</v>
      </c>
    </row>
    <row r="77" spans="1:47" x14ac:dyDescent="0.35">
      <c r="A77" t="str">
        <f t="shared" si="14"/>
        <v>J2-23</v>
      </c>
      <c r="B77" t="str">
        <f t="shared" si="15"/>
        <v>B34_L9_N</v>
      </c>
      <c r="C77" t="str">
        <f t="shared" si="16"/>
        <v>J2-B34_L9_N</v>
      </c>
      <c r="D77" t="str">
        <f t="shared" si="17"/>
        <v>J2-23</v>
      </c>
      <c r="E77" t="s">
        <v>183</v>
      </c>
      <c r="F77">
        <v>23</v>
      </c>
      <c r="G77" t="s">
        <v>844</v>
      </c>
      <c r="L77" t="s">
        <v>779</v>
      </c>
      <c r="M77" t="s">
        <v>286</v>
      </c>
      <c r="N77">
        <v>24.3505</v>
      </c>
      <c r="AB77" t="str">
        <f>B2B!D74</f>
        <v>J2</v>
      </c>
      <c r="AC77" t="str">
        <f>B2B!E74</f>
        <v>22</v>
      </c>
      <c r="AD77" t="str">
        <f t="shared" si="20"/>
        <v>J2-22</v>
      </c>
      <c r="AE77" t="str">
        <f t="shared" si="21"/>
        <v>B34_L8_N</v>
      </c>
      <c r="AF77" t="str">
        <f t="shared" si="22"/>
        <v>U3</v>
      </c>
      <c r="AG77">
        <f t="shared" si="23"/>
        <v>8.2479999999999993</v>
      </c>
      <c r="AH77" t="str">
        <f>IF(IFERROR(IF(IF(AF77="--",INDEX(D:D,MATCH(AE77,INDEX(B:B,MATCH(AE77,B:B,)+1):B10591,)+MATCH(AE77,B:B,)))=D77,VLOOKUP(AE77,B:D,3,0),IF(AF77="--",INDEX(D:D,MATCH(AE77,INDEX(B:B,MATCH(AE77,B:B,)+1):B10591,)+MATCH(AE77,B:B,)),"---")),"---")=AD77,"---",IFERROR(IF(IF(AF77="--",INDEX(D:D,MATCH(AE77,INDEX(B:B,MATCH(AE77,B:B,)+1):B10591,)+MATCH(AE77,B:B,)))=AD77,VLOOKUP(AE77,B:D,3,0),IF(AF77="--",INDEX(D:D,MATCH(AE77,INDEX(B:B,MATCH(AE77,B:B,)+1):B10591,)+MATCH(AE77,B:B,)),"---")),"---"))</f>
        <v>---</v>
      </c>
      <c r="AI77" t="str">
        <f t="shared" si="24"/>
        <v>--</v>
      </c>
      <c r="AJ77" t="str">
        <f t="shared" si="25"/>
        <v>B34_L8_N</v>
      </c>
      <c r="AK77">
        <f t="shared" si="26"/>
        <v>2</v>
      </c>
      <c r="AL77" t="str">
        <f t="shared" si="27"/>
        <v>U3</v>
      </c>
      <c r="AT77" t="str">
        <f t="shared" si="18"/>
        <v>B34_L9_N</v>
      </c>
      <c r="AU77" t="str">
        <f t="shared" si="19"/>
        <v>--</v>
      </c>
    </row>
    <row r="78" spans="1:47" x14ac:dyDescent="0.35">
      <c r="A78" t="str">
        <f t="shared" si="14"/>
        <v>J2-24</v>
      </c>
      <c r="B78" t="str">
        <f t="shared" si="15"/>
        <v>B34_L9_P</v>
      </c>
      <c r="C78" t="str">
        <f t="shared" si="16"/>
        <v>J2-B34_L9_P</v>
      </c>
      <c r="D78" t="str">
        <f t="shared" si="17"/>
        <v>J2-24</v>
      </c>
      <c r="E78" t="s">
        <v>183</v>
      </c>
      <c r="F78">
        <v>24</v>
      </c>
      <c r="G78" t="s">
        <v>846</v>
      </c>
      <c r="L78" t="s">
        <v>760</v>
      </c>
      <c r="M78" t="s">
        <v>286</v>
      </c>
      <c r="N78">
        <v>35.732700000000001</v>
      </c>
      <c r="AB78" t="str">
        <f>B2B!D75</f>
        <v>J2</v>
      </c>
      <c r="AC78" t="str">
        <f>B2B!E75</f>
        <v>23</v>
      </c>
      <c r="AD78" t="str">
        <f t="shared" si="20"/>
        <v>J2-23</v>
      </c>
      <c r="AE78" t="str">
        <f t="shared" si="21"/>
        <v>B34_L9_N</v>
      </c>
      <c r="AF78" t="str">
        <f t="shared" si="22"/>
        <v>V2</v>
      </c>
      <c r="AG78">
        <f t="shared" si="23"/>
        <v>10.124499999999999</v>
      </c>
      <c r="AH78" t="str">
        <f>IF(IFERROR(IF(IF(AF78="--",INDEX(D:D,MATCH(AE78,INDEX(B:B,MATCH(AE78,B:B,)+1):B10592,)+MATCH(AE78,B:B,)))=D78,VLOOKUP(AE78,B:D,3,0),IF(AF78="--",INDEX(D:D,MATCH(AE78,INDEX(B:B,MATCH(AE78,B:B,)+1):B10592,)+MATCH(AE78,B:B,)),"---")),"---")=AD78,"---",IFERROR(IF(IF(AF78="--",INDEX(D:D,MATCH(AE78,INDEX(B:B,MATCH(AE78,B:B,)+1):B10592,)+MATCH(AE78,B:B,)))=AD78,VLOOKUP(AE78,B:D,3,0),IF(AF78="--",INDEX(D:D,MATCH(AE78,INDEX(B:B,MATCH(AE78,B:B,)+1):B10592,)+MATCH(AE78,B:B,)),"---")),"---"))</f>
        <v>---</v>
      </c>
      <c r="AI78" t="str">
        <f t="shared" si="24"/>
        <v>--</v>
      </c>
      <c r="AJ78" t="str">
        <f t="shared" si="25"/>
        <v>B34_L9_N</v>
      </c>
      <c r="AK78">
        <f t="shared" si="26"/>
        <v>2</v>
      </c>
      <c r="AL78" t="str">
        <f t="shared" si="27"/>
        <v>V2</v>
      </c>
      <c r="AT78" t="str">
        <f t="shared" si="18"/>
        <v>B34_L9_P</v>
      </c>
      <c r="AU78" t="str">
        <f t="shared" si="19"/>
        <v>--</v>
      </c>
    </row>
    <row r="79" spans="1:47" x14ac:dyDescent="0.35">
      <c r="A79" t="str">
        <f t="shared" si="14"/>
        <v>J2-25</v>
      </c>
      <c r="B79" t="str">
        <f t="shared" si="15"/>
        <v>B34_L7_N</v>
      </c>
      <c r="C79" t="str">
        <f t="shared" si="16"/>
        <v>J2-B34_L7_N</v>
      </c>
      <c r="D79" t="str">
        <f t="shared" si="17"/>
        <v>J2-25</v>
      </c>
      <c r="E79" t="s">
        <v>183</v>
      </c>
      <c r="F79">
        <v>25</v>
      </c>
      <c r="G79" t="s">
        <v>838</v>
      </c>
      <c r="L79" t="s">
        <v>762</v>
      </c>
      <c r="M79" t="s">
        <v>286</v>
      </c>
      <c r="N79">
        <v>36.632100000000001</v>
      </c>
      <c r="AB79" t="str">
        <f>B2B!D76</f>
        <v>J2</v>
      </c>
      <c r="AC79" t="str">
        <f>B2B!E76</f>
        <v>24</v>
      </c>
      <c r="AD79" t="str">
        <f t="shared" si="20"/>
        <v>J2-24</v>
      </c>
      <c r="AE79" t="str">
        <f t="shared" si="21"/>
        <v>B34_L9_P</v>
      </c>
      <c r="AF79" t="str">
        <f t="shared" si="22"/>
        <v>U2</v>
      </c>
      <c r="AG79">
        <f t="shared" si="23"/>
        <v>8.9350000000000005</v>
      </c>
      <c r="AH79" t="str">
        <f>IF(IFERROR(IF(IF(AF79="--",INDEX(D:D,MATCH(AE79,INDEX(B:B,MATCH(AE79,B:B,)+1):B10593,)+MATCH(AE79,B:B,)))=D79,VLOOKUP(AE79,B:D,3,0),IF(AF79="--",INDEX(D:D,MATCH(AE79,INDEX(B:B,MATCH(AE79,B:B,)+1):B10593,)+MATCH(AE79,B:B,)),"---")),"---")=AD79,"---",IFERROR(IF(IF(AF79="--",INDEX(D:D,MATCH(AE79,INDEX(B:B,MATCH(AE79,B:B,)+1):B10593,)+MATCH(AE79,B:B,)))=AD79,VLOOKUP(AE79,B:D,3,0),IF(AF79="--",INDEX(D:D,MATCH(AE79,INDEX(B:B,MATCH(AE79,B:B,)+1):B10593,)+MATCH(AE79,B:B,)),"---")),"---"))</f>
        <v>---</v>
      </c>
      <c r="AI79" t="str">
        <f t="shared" si="24"/>
        <v>--</v>
      </c>
      <c r="AJ79" t="str">
        <f t="shared" si="25"/>
        <v>B34_L9_P</v>
      </c>
      <c r="AK79">
        <f t="shared" si="26"/>
        <v>2</v>
      </c>
      <c r="AL79" t="str">
        <f t="shared" si="27"/>
        <v>U2</v>
      </c>
      <c r="AT79" t="str">
        <f t="shared" si="18"/>
        <v>B34_L7_N</v>
      </c>
      <c r="AU79" t="str">
        <f t="shared" si="19"/>
        <v>--</v>
      </c>
    </row>
    <row r="80" spans="1:47" x14ac:dyDescent="0.35">
      <c r="A80" t="str">
        <f t="shared" si="14"/>
        <v>J2-26</v>
      </c>
      <c r="B80" t="str">
        <f t="shared" si="15"/>
        <v>B34_L7_P</v>
      </c>
      <c r="C80" t="str">
        <f t="shared" si="16"/>
        <v>J2-B34_L7_P</v>
      </c>
      <c r="D80" t="str">
        <f t="shared" si="17"/>
        <v>J2-26</v>
      </c>
      <c r="E80" t="s">
        <v>183</v>
      </c>
      <c r="F80">
        <v>26</v>
      </c>
      <c r="G80" t="s">
        <v>840</v>
      </c>
      <c r="L80" t="s">
        <v>819</v>
      </c>
      <c r="M80" t="s">
        <v>286</v>
      </c>
      <c r="N80">
        <v>13.664999999999999</v>
      </c>
      <c r="AB80" t="str">
        <f>B2B!D77</f>
        <v>J2</v>
      </c>
      <c r="AC80" t="str">
        <f>B2B!E77</f>
        <v>25</v>
      </c>
      <c r="AD80" t="str">
        <f t="shared" si="20"/>
        <v>J2-25</v>
      </c>
      <c r="AE80" t="str">
        <f t="shared" si="21"/>
        <v>B34_L7_N</v>
      </c>
      <c r="AF80" t="str">
        <f t="shared" si="22"/>
        <v>V1</v>
      </c>
      <c r="AG80">
        <f t="shared" si="23"/>
        <v>11.030900000000001</v>
      </c>
      <c r="AH80" t="str">
        <f>IF(IFERROR(IF(IF(AF80="--",INDEX(D:D,MATCH(AE80,INDEX(B:B,MATCH(AE80,B:B,)+1):B10594,)+MATCH(AE80,B:B,)))=D80,VLOOKUP(AE80,B:D,3,0),IF(AF80="--",INDEX(D:D,MATCH(AE80,INDEX(B:B,MATCH(AE80,B:B,)+1):B10594,)+MATCH(AE80,B:B,)),"---")),"---")=AD80,"---",IFERROR(IF(IF(AF80="--",INDEX(D:D,MATCH(AE80,INDEX(B:B,MATCH(AE80,B:B,)+1):B10594,)+MATCH(AE80,B:B,)))=AD80,VLOOKUP(AE80,B:D,3,0),IF(AF80="--",INDEX(D:D,MATCH(AE80,INDEX(B:B,MATCH(AE80,B:B,)+1):B10594,)+MATCH(AE80,B:B,)),"---")),"---"))</f>
        <v>---</v>
      </c>
      <c r="AI80" t="str">
        <f t="shared" si="24"/>
        <v>--</v>
      </c>
      <c r="AJ80" t="str">
        <f t="shared" si="25"/>
        <v>B34_L7_N</v>
      </c>
      <c r="AK80">
        <f t="shared" si="26"/>
        <v>2</v>
      </c>
      <c r="AL80" t="str">
        <f t="shared" si="27"/>
        <v>V1</v>
      </c>
      <c r="AT80" t="str">
        <f t="shared" si="18"/>
        <v>B34_L7_P</v>
      </c>
      <c r="AU80" t="str">
        <f t="shared" si="19"/>
        <v>--</v>
      </c>
    </row>
    <row r="81" spans="1:47" x14ac:dyDescent="0.35">
      <c r="A81" t="str">
        <f t="shared" si="14"/>
        <v>J2-27</v>
      </c>
      <c r="B81" t="str">
        <f t="shared" si="15"/>
        <v>B34_L13_P</v>
      </c>
      <c r="C81" t="str">
        <f t="shared" si="16"/>
        <v>J2-B34_L13_P</v>
      </c>
      <c r="D81" t="str">
        <f t="shared" si="17"/>
        <v>J2-27</v>
      </c>
      <c r="E81" t="s">
        <v>183</v>
      </c>
      <c r="F81">
        <v>27</v>
      </c>
      <c r="G81" t="s">
        <v>780</v>
      </c>
      <c r="L81" t="s">
        <v>821</v>
      </c>
      <c r="M81" t="s">
        <v>286</v>
      </c>
      <c r="N81">
        <v>13.3926</v>
      </c>
      <c r="AB81" t="str">
        <f>B2B!D78</f>
        <v>J2</v>
      </c>
      <c r="AC81" t="str">
        <f>B2B!E78</f>
        <v>26</v>
      </c>
      <c r="AD81" t="str">
        <f t="shared" si="20"/>
        <v>J2-26</v>
      </c>
      <c r="AE81" t="str">
        <f t="shared" si="21"/>
        <v>B34_L7_P</v>
      </c>
      <c r="AF81" t="str">
        <f t="shared" si="22"/>
        <v>U1</v>
      </c>
      <c r="AG81">
        <f t="shared" si="23"/>
        <v>9.4581</v>
      </c>
      <c r="AH81" t="str">
        <f>IF(IFERROR(IF(IF(AF81="--",INDEX(D:D,MATCH(AE81,INDEX(B:B,MATCH(AE81,B:B,)+1):B10595,)+MATCH(AE81,B:B,)))=D81,VLOOKUP(AE81,B:D,3,0),IF(AF81="--",INDEX(D:D,MATCH(AE81,INDEX(B:B,MATCH(AE81,B:B,)+1):B10595,)+MATCH(AE81,B:B,)),"---")),"---")=AD81,"---",IFERROR(IF(IF(AF81="--",INDEX(D:D,MATCH(AE81,INDEX(B:B,MATCH(AE81,B:B,)+1):B10595,)+MATCH(AE81,B:B,)))=AD81,VLOOKUP(AE81,B:D,3,0),IF(AF81="--",INDEX(D:D,MATCH(AE81,INDEX(B:B,MATCH(AE81,B:B,)+1):B10595,)+MATCH(AE81,B:B,)),"---")),"---"))</f>
        <v>---</v>
      </c>
      <c r="AI81" t="str">
        <f t="shared" si="24"/>
        <v>--</v>
      </c>
      <c r="AJ81" t="str">
        <f t="shared" si="25"/>
        <v>B34_L7_P</v>
      </c>
      <c r="AK81">
        <f t="shared" si="26"/>
        <v>2</v>
      </c>
      <c r="AL81" t="str">
        <f t="shared" si="27"/>
        <v>U1</v>
      </c>
      <c r="AT81" t="str">
        <f t="shared" si="18"/>
        <v>B34_L13_P</v>
      </c>
      <c r="AU81" t="str">
        <f t="shared" si="19"/>
        <v>--</v>
      </c>
    </row>
    <row r="82" spans="1:47" x14ac:dyDescent="0.35">
      <c r="A82" t="str">
        <f t="shared" si="14"/>
        <v>J2-28</v>
      </c>
      <c r="B82" t="str">
        <f t="shared" si="15"/>
        <v>B34_L13_N</v>
      </c>
      <c r="C82" t="str">
        <f t="shared" si="16"/>
        <v>J2-B34_L13_N</v>
      </c>
      <c r="D82" t="str">
        <f t="shared" si="17"/>
        <v>J2-28</v>
      </c>
      <c r="E82" t="s">
        <v>183</v>
      </c>
      <c r="F82">
        <v>28</v>
      </c>
      <c r="G82" t="s">
        <v>778</v>
      </c>
      <c r="L82" t="s">
        <v>815</v>
      </c>
      <c r="M82" t="s">
        <v>286</v>
      </c>
      <c r="N82">
        <v>11.2399</v>
      </c>
      <c r="AB82" t="str">
        <f>B2B!D79</f>
        <v>J2</v>
      </c>
      <c r="AC82" t="str">
        <f>B2B!E79</f>
        <v>27</v>
      </c>
      <c r="AD82" t="str">
        <f t="shared" si="20"/>
        <v>J2-27</v>
      </c>
      <c r="AE82" t="str">
        <f t="shared" si="21"/>
        <v>B34_L13_P</v>
      </c>
      <c r="AF82" t="str">
        <f t="shared" si="22"/>
        <v>N5</v>
      </c>
      <c r="AG82">
        <f t="shared" si="23"/>
        <v>24.518899999999999</v>
      </c>
      <c r="AH82" t="str">
        <f>IF(IFERROR(IF(IF(AF82="--",INDEX(D:D,MATCH(AE82,INDEX(B:B,MATCH(AE82,B:B,)+1):B10596,)+MATCH(AE82,B:B,)))=D82,VLOOKUP(AE82,B:D,3,0),IF(AF82="--",INDEX(D:D,MATCH(AE82,INDEX(B:B,MATCH(AE82,B:B,)+1):B10596,)+MATCH(AE82,B:B,)),"---")),"---")=AD82,"---",IFERROR(IF(IF(AF82="--",INDEX(D:D,MATCH(AE82,INDEX(B:B,MATCH(AE82,B:B,)+1):B10596,)+MATCH(AE82,B:B,)))=AD82,VLOOKUP(AE82,B:D,3,0),IF(AF82="--",INDEX(D:D,MATCH(AE82,INDEX(B:B,MATCH(AE82,B:B,)+1):B10596,)+MATCH(AE82,B:B,)),"---")),"---"))</f>
        <v>---</v>
      </c>
      <c r="AI82" t="str">
        <f t="shared" si="24"/>
        <v>--</v>
      </c>
      <c r="AJ82" t="str">
        <f t="shared" si="25"/>
        <v>B34_L13_P</v>
      </c>
      <c r="AK82">
        <f t="shared" si="26"/>
        <v>2</v>
      </c>
      <c r="AL82" t="str">
        <f t="shared" si="27"/>
        <v>N5</v>
      </c>
      <c r="AT82" t="str">
        <f t="shared" si="18"/>
        <v>B34_L13_N</v>
      </c>
      <c r="AU82" t="str">
        <f t="shared" si="19"/>
        <v>--</v>
      </c>
    </row>
    <row r="83" spans="1:47" x14ac:dyDescent="0.35">
      <c r="A83" t="str">
        <f t="shared" si="14"/>
        <v>J2-29</v>
      </c>
      <c r="B83" t="str">
        <f t="shared" si="15"/>
        <v>B34_L12_P</v>
      </c>
      <c r="C83" t="str">
        <f t="shared" si="16"/>
        <v>J2-B34_L12_P</v>
      </c>
      <c r="D83" t="str">
        <f t="shared" si="17"/>
        <v>J2-29</v>
      </c>
      <c r="E83" t="s">
        <v>183</v>
      </c>
      <c r="F83">
        <v>29</v>
      </c>
      <c r="G83" t="s">
        <v>776</v>
      </c>
      <c r="L83" t="s">
        <v>817</v>
      </c>
      <c r="M83" t="s">
        <v>286</v>
      </c>
      <c r="N83">
        <v>11.157</v>
      </c>
      <c r="AB83" t="str">
        <f>B2B!D80</f>
        <v>J2</v>
      </c>
      <c r="AC83" t="str">
        <f>B2B!E80</f>
        <v>28</v>
      </c>
      <c r="AD83" t="str">
        <f t="shared" si="20"/>
        <v>J2-28</v>
      </c>
      <c r="AE83" t="str">
        <f t="shared" si="21"/>
        <v>B34_L13_N</v>
      </c>
      <c r="AF83" t="str">
        <f t="shared" si="22"/>
        <v>P5</v>
      </c>
      <c r="AG83">
        <f t="shared" si="23"/>
        <v>22.9635</v>
      </c>
      <c r="AH83" t="str">
        <f>IF(IFERROR(IF(IF(AF83="--",INDEX(D:D,MATCH(AE83,INDEX(B:B,MATCH(AE83,B:B,)+1):B10597,)+MATCH(AE83,B:B,)))=D83,VLOOKUP(AE83,B:D,3,0),IF(AF83="--",INDEX(D:D,MATCH(AE83,INDEX(B:B,MATCH(AE83,B:B,)+1):B10597,)+MATCH(AE83,B:B,)),"---")),"---")=AD83,"---",IFERROR(IF(IF(AF83="--",INDEX(D:D,MATCH(AE83,INDEX(B:B,MATCH(AE83,B:B,)+1):B10597,)+MATCH(AE83,B:B,)))=AD83,VLOOKUP(AE83,B:D,3,0),IF(AF83="--",INDEX(D:D,MATCH(AE83,INDEX(B:B,MATCH(AE83,B:B,)+1):B10597,)+MATCH(AE83,B:B,)),"---")),"---"))</f>
        <v>---</v>
      </c>
      <c r="AI83" t="str">
        <f t="shared" si="24"/>
        <v>--</v>
      </c>
      <c r="AJ83" t="str">
        <f t="shared" si="25"/>
        <v>B34_L13_N</v>
      </c>
      <c r="AK83">
        <f t="shared" si="26"/>
        <v>2</v>
      </c>
      <c r="AL83" t="str">
        <f t="shared" si="27"/>
        <v>P5</v>
      </c>
      <c r="AT83" t="str">
        <f t="shared" si="18"/>
        <v>B34_L12_P</v>
      </c>
      <c r="AU83" t="str">
        <f t="shared" si="19"/>
        <v>--</v>
      </c>
    </row>
    <row r="84" spans="1:47" x14ac:dyDescent="0.35">
      <c r="A84" t="str">
        <f t="shared" si="14"/>
        <v>J2-30</v>
      </c>
      <c r="B84" t="str">
        <f t="shared" si="15"/>
        <v>B34_L12_N</v>
      </c>
      <c r="C84" t="str">
        <f t="shared" si="16"/>
        <v>J2-B34_L12_N</v>
      </c>
      <c r="D84" t="str">
        <f t="shared" si="17"/>
        <v>J2-30</v>
      </c>
      <c r="E84" t="s">
        <v>183</v>
      </c>
      <c r="F84">
        <v>30</v>
      </c>
      <c r="G84" t="s">
        <v>774</v>
      </c>
      <c r="L84" t="s">
        <v>845</v>
      </c>
      <c r="M84" t="s">
        <v>286</v>
      </c>
      <c r="N84">
        <v>31.9514</v>
      </c>
      <c r="AB84" t="str">
        <f>B2B!D81</f>
        <v>J2</v>
      </c>
      <c r="AC84" t="str">
        <f>B2B!E81</f>
        <v>29</v>
      </c>
      <c r="AD84" t="str">
        <f t="shared" si="20"/>
        <v>J2-29</v>
      </c>
      <c r="AE84" t="str">
        <f t="shared" si="21"/>
        <v>B34_L12_P</v>
      </c>
      <c r="AF84" t="str">
        <f t="shared" si="22"/>
        <v>T5</v>
      </c>
      <c r="AG84">
        <f t="shared" si="23"/>
        <v>23.5868</v>
      </c>
      <c r="AH84" t="str">
        <f>IF(IFERROR(IF(IF(AF84="--",INDEX(D:D,MATCH(AE84,INDEX(B:B,MATCH(AE84,B:B,)+1):B10598,)+MATCH(AE84,B:B,)))=D84,VLOOKUP(AE84,B:D,3,0),IF(AF84="--",INDEX(D:D,MATCH(AE84,INDEX(B:B,MATCH(AE84,B:B,)+1):B10598,)+MATCH(AE84,B:B,)),"---")),"---")=AD84,"---",IFERROR(IF(IF(AF84="--",INDEX(D:D,MATCH(AE84,INDEX(B:B,MATCH(AE84,B:B,)+1):B10598,)+MATCH(AE84,B:B,)))=AD84,VLOOKUP(AE84,B:D,3,0),IF(AF84="--",INDEX(D:D,MATCH(AE84,INDEX(B:B,MATCH(AE84,B:B,)+1):B10598,)+MATCH(AE84,B:B,)),"---")),"---"))</f>
        <v>---</v>
      </c>
      <c r="AI84" t="str">
        <f t="shared" si="24"/>
        <v>--</v>
      </c>
      <c r="AJ84" t="str">
        <f t="shared" si="25"/>
        <v>B34_L12_P</v>
      </c>
      <c r="AK84">
        <f t="shared" si="26"/>
        <v>2</v>
      </c>
      <c r="AL84" t="str">
        <f t="shared" si="27"/>
        <v>T5</v>
      </c>
      <c r="AT84" t="str">
        <f t="shared" si="18"/>
        <v>B34_L12_N</v>
      </c>
      <c r="AU84" t="str">
        <f t="shared" si="19"/>
        <v>--</v>
      </c>
    </row>
    <row r="85" spans="1:47" x14ac:dyDescent="0.35">
      <c r="A85" t="str">
        <f t="shared" si="14"/>
        <v>J2-31</v>
      </c>
      <c r="B85" t="str">
        <f t="shared" si="15"/>
        <v>B34_L11_N</v>
      </c>
      <c r="C85" t="str">
        <f t="shared" si="16"/>
        <v>J2-B34_L11_N</v>
      </c>
      <c r="D85" t="str">
        <f t="shared" si="17"/>
        <v>J2-31</v>
      </c>
      <c r="E85" t="s">
        <v>183</v>
      </c>
      <c r="F85">
        <v>31</v>
      </c>
      <c r="G85" t="s">
        <v>770</v>
      </c>
      <c r="L85" t="s">
        <v>847</v>
      </c>
      <c r="M85" t="s">
        <v>286</v>
      </c>
      <c r="N85">
        <v>31.714099999999998</v>
      </c>
      <c r="AB85" t="str">
        <f>B2B!D82</f>
        <v>J2</v>
      </c>
      <c r="AC85" t="str">
        <f>B2B!E82</f>
        <v>30</v>
      </c>
      <c r="AD85" t="str">
        <f t="shared" si="20"/>
        <v>J2-30</v>
      </c>
      <c r="AE85" t="str">
        <f t="shared" si="21"/>
        <v>B34_L12_N</v>
      </c>
      <c r="AF85" t="str">
        <f t="shared" si="22"/>
        <v>T4</v>
      </c>
      <c r="AG85">
        <f t="shared" si="23"/>
        <v>20.741800000000001</v>
      </c>
      <c r="AH85" t="str">
        <f>IF(IFERROR(IF(IF(AF85="--",INDEX(D:D,MATCH(AE85,INDEX(B:B,MATCH(AE85,B:B,)+1):B10599,)+MATCH(AE85,B:B,)))=D85,VLOOKUP(AE85,B:D,3,0),IF(AF85="--",INDEX(D:D,MATCH(AE85,INDEX(B:B,MATCH(AE85,B:B,)+1):B10599,)+MATCH(AE85,B:B,)),"---")),"---")=AD85,"---",IFERROR(IF(IF(AF85="--",INDEX(D:D,MATCH(AE85,INDEX(B:B,MATCH(AE85,B:B,)+1):B10599,)+MATCH(AE85,B:B,)))=AD85,VLOOKUP(AE85,B:D,3,0),IF(AF85="--",INDEX(D:D,MATCH(AE85,INDEX(B:B,MATCH(AE85,B:B,)+1):B10599,)+MATCH(AE85,B:B,)),"---")),"---"))</f>
        <v>---</v>
      </c>
      <c r="AI85" t="str">
        <f t="shared" si="24"/>
        <v>--</v>
      </c>
      <c r="AJ85" t="str">
        <f t="shared" si="25"/>
        <v>B34_L12_N</v>
      </c>
      <c r="AK85">
        <f t="shared" si="26"/>
        <v>2</v>
      </c>
      <c r="AL85" t="str">
        <f t="shared" si="27"/>
        <v>T4</v>
      </c>
      <c r="AT85" t="str">
        <f t="shared" si="18"/>
        <v>B34_L11_N</v>
      </c>
      <c r="AU85" t="str">
        <f t="shared" si="19"/>
        <v>--</v>
      </c>
    </row>
    <row r="86" spans="1:47" x14ac:dyDescent="0.35">
      <c r="A86" t="str">
        <f t="shared" si="14"/>
        <v>J2-32</v>
      </c>
      <c r="B86" t="str">
        <f t="shared" si="15"/>
        <v>B34_L11_P</v>
      </c>
      <c r="C86" t="str">
        <f t="shared" si="16"/>
        <v>J2-B34_L11_P</v>
      </c>
      <c r="D86" t="str">
        <f t="shared" si="17"/>
        <v>J2-32</v>
      </c>
      <c r="E86" t="s">
        <v>183</v>
      </c>
      <c r="F86">
        <v>32</v>
      </c>
      <c r="G86" t="s">
        <v>772</v>
      </c>
      <c r="L86" t="s">
        <v>831</v>
      </c>
      <c r="M86" t="s">
        <v>286</v>
      </c>
      <c r="N86">
        <v>27.126100000000001</v>
      </c>
      <c r="AB86" t="str">
        <f>B2B!D83</f>
        <v>J2</v>
      </c>
      <c r="AC86" t="str">
        <f>B2B!E83</f>
        <v>31</v>
      </c>
      <c r="AD86" t="str">
        <f t="shared" si="20"/>
        <v>J2-31</v>
      </c>
      <c r="AE86" t="str">
        <f t="shared" si="21"/>
        <v>B34_L11_N</v>
      </c>
      <c r="AF86" t="str">
        <f t="shared" si="22"/>
        <v>T3</v>
      </c>
      <c r="AG86">
        <f t="shared" si="23"/>
        <v>23.092099999999999</v>
      </c>
      <c r="AH86" t="str">
        <f>IF(IFERROR(IF(IF(AF86="--",INDEX(D:D,MATCH(AE86,INDEX(B:B,MATCH(AE86,B:B,)+1):B10600,)+MATCH(AE86,B:B,)))=D86,VLOOKUP(AE86,B:D,3,0),IF(AF86="--",INDEX(D:D,MATCH(AE86,INDEX(B:B,MATCH(AE86,B:B,)+1):B10600,)+MATCH(AE86,B:B,)),"---")),"---")=AD86,"---",IFERROR(IF(IF(AF86="--",INDEX(D:D,MATCH(AE86,INDEX(B:B,MATCH(AE86,B:B,)+1):B10600,)+MATCH(AE86,B:B,)))=AD86,VLOOKUP(AE86,B:D,3,0),IF(AF86="--",INDEX(D:D,MATCH(AE86,INDEX(B:B,MATCH(AE86,B:B,)+1):B10600,)+MATCH(AE86,B:B,)),"---")),"---"))</f>
        <v>---</v>
      </c>
      <c r="AI86" t="str">
        <f t="shared" si="24"/>
        <v>--</v>
      </c>
      <c r="AJ86" t="str">
        <f t="shared" si="25"/>
        <v>B34_L11_N</v>
      </c>
      <c r="AK86">
        <f t="shared" si="26"/>
        <v>2</v>
      </c>
      <c r="AL86" t="str">
        <f t="shared" si="27"/>
        <v>T3</v>
      </c>
      <c r="AT86" t="str">
        <f t="shared" si="18"/>
        <v>B34_L11_P</v>
      </c>
      <c r="AU86" t="str">
        <f t="shared" si="19"/>
        <v>--</v>
      </c>
    </row>
    <row r="87" spans="1:47" x14ac:dyDescent="0.35">
      <c r="A87" t="str">
        <f t="shared" si="14"/>
        <v>J2-33</v>
      </c>
      <c r="B87" t="str">
        <f t="shared" si="15"/>
        <v>B34_L14_P</v>
      </c>
      <c r="C87" t="str">
        <f t="shared" si="16"/>
        <v>J2-B34_L14_P</v>
      </c>
      <c r="D87" t="str">
        <f t="shared" si="17"/>
        <v>J2-33</v>
      </c>
      <c r="E87" t="s">
        <v>183</v>
      </c>
      <c r="F87">
        <v>33</v>
      </c>
      <c r="G87" t="s">
        <v>784</v>
      </c>
      <c r="L87" t="s">
        <v>833</v>
      </c>
      <c r="M87" t="s">
        <v>286</v>
      </c>
      <c r="N87">
        <v>26.706600000000002</v>
      </c>
      <c r="AB87" t="str">
        <f>B2B!D84</f>
        <v>J2</v>
      </c>
      <c r="AC87" t="str">
        <f>B2B!E84</f>
        <v>32</v>
      </c>
      <c r="AD87" t="str">
        <f t="shared" si="20"/>
        <v>J2-32</v>
      </c>
      <c r="AE87" t="str">
        <f t="shared" si="21"/>
        <v>B34_L11_P</v>
      </c>
      <c r="AF87" t="str">
        <f t="shared" si="22"/>
        <v>R3</v>
      </c>
      <c r="AG87">
        <f t="shared" si="23"/>
        <v>21.8751</v>
      </c>
      <c r="AH87" t="str">
        <f>IF(IFERROR(IF(IF(AF87="--",INDEX(D:D,MATCH(AE87,INDEX(B:B,MATCH(AE87,B:B,)+1):B10601,)+MATCH(AE87,B:B,)))=D87,VLOOKUP(AE87,B:D,3,0),IF(AF87="--",INDEX(D:D,MATCH(AE87,INDEX(B:B,MATCH(AE87,B:B,)+1):B10601,)+MATCH(AE87,B:B,)),"---")),"---")=AD87,"---",IFERROR(IF(IF(AF87="--",INDEX(D:D,MATCH(AE87,INDEX(B:B,MATCH(AE87,B:B,)+1):B10601,)+MATCH(AE87,B:B,)))=AD87,VLOOKUP(AE87,B:D,3,0),IF(AF87="--",INDEX(D:D,MATCH(AE87,INDEX(B:B,MATCH(AE87,B:B,)+1):B10601,)+MATCH(AE87,B:B,)),"---")),"---"))</f>
        <v>---</v>
      </c>
      <c r="AI87" t="str">
        <f t="shared" si="24"/>
        <v>--</v>
      </c>
      <c r="AJ87" t="str">
        <f t="shared" si="25"/>
        <v>B34_L11_P</v>
      </c>
      <c r="AK87">
        <f t="shared" si="26"/>
        <v>2</v>
      </c>
      <c r="AL87" t="str">
        <f t="shared" si="27"/>
        <v>R3</v>
      </c>
      <c r="AT87" t="str">
        <f t="shared" si="18"/>
        <v>B34_L14_P</v>
      </c>
      <c r="AU87" t="str">
        <f t="shared" si="19"/>
        <v>--</v>
      </c>
    </row>
    <row r="88" spans="1:47" x14ac:dyDescent="0.35">
      <c r="A88" t="str">
        <f t="shared" si="14"/>
        <v>J2-34</v>
      </c>
      <c r="B88" t="str">
        <f t="shared" si="15"/>
        <v>B34_L14_N</v>
      </c>
      <c r="C88" t="str">
        <f t="shared" si="16"/>
        <v>J2-B34_L14_N</v>
      </c>
      <c r="D88" t="str">
        <f t="shared" si="17"/>
        <v>J2-34</v>
      </c>
      <c r="E88" t="s">
        <v>183</v>
      </c>
      <c r="F88">
        <v>34</v>
      </c>
      <c r="G88" t="s">
        <v>782</v>
      </c>
      <c r="L88" t="s">
        <v>835</v>
      </c>
      <c r="M88" t="s">
        <v>286</v>
      </c>
      <c r="N88">
        <v>26.956600000000002</v>
      </c>
      <c r="AB88" t="str">
        <f>B2B!D85</f>
        <v>J2</v>
      </c>
      <c r="AC88" t="str">
        <f>B2B!E85</f>
        <v>33</v>
      </c>
      <c r="AD88" t="str">
        <f t="shared" si="20"/>
        <v>J2-33</v>
      </c>
      <c r="AE88" t="str">
        <f t="shared" si="21"/>
        <v>B34_L14_P</v>
      </c>
      <c r="AF88" t="str">
        <f t="shared" si="22"/>
        <v>P4</v>
      </c>
      <c r="AG88">
        <f t="shared" si="23"/>
        <v>27.620899999999999</v>
      </c>
      <c r="AH88" t="str">
        <f>IF(IFERROR(IF(IF(AF88="--",INDEX(D:D,MATCH(AE88,INDEX(B:B,MATCH(AE88,B:B,)+1):B10602,)+MATCH(AE88,B:B,)))=D88,VLOOKUP(AE88,B:D,3,0),IF(AF88="--",INDEX(D:D,MATCH(AE88,INDEX(B:B,MATCH(AE88,B:B,)+1):B10602,)+MATCH(AE88,B:B,)),"---")),"---")=AD88,"---",IFERROR(IF(IF(AF88="--",INDEX(D:D,MATCH(AE88,INDEX(B:B,MATCH(AE88,B:B,)+1):B10602,)+MATCH(AE88,B:B,)))=AD88,VLOOKUP(AE88,B:D,3,0),IF(AF88="--",INDEX(D:D,MATCH(AE88,INDEX(B:B,MATCH(AE88,B:B,)+1):B10602,)+MATCH(AE88,B:B,)),"---")),"---"))</f>
        <v>---</v>
      </c>
      <c r="AI88" t="str">
        <f t="shared" si="24"/>
        <v>--</v>
      </c>
      <c r="AJ88" t="str">
        <f t="shared" si="25"/>
        <v>B34_L14_P</v>
      </c>
      <c r="AK88">
        <f t="shared" si="26"/>
        <v>2</v>
      </c>
      <c r="AL88" t="str">
        <f t="shared" si="27"/>
        <v>P4</v>
      </c>
      <c r="AT88" t="str">
        <f t="shared" si="18"/>
        <v>B34_L14_N</v>
      </c>
      <c r="AU88" t="str">
        <f t="shared" si="19"/>
        <v>--</v>
      </c>
    </row>
    <row r="89" spans="1:47" x14ac:dyDescent="0.35">
      <c r="A89" t="str">
        <f t="shared" si="14"/>
        <v>J2-35</v>
      </c>
      <c r="B89" t="str">
        <f t="shared" si="15"/>
        <v>B34_L16_N</v>
      </c>
      <c r="C89" t="str">
        <f t="shared" si="16"/>
        <v>J2-B34_L16_N</v>
      </c>
      <c r="D89" t="str">
        <f t="shared" si="17"/>
        <v>J2-35</v>
      </c>
      <c r="E89" t="s">
        <v>183</v>
      </c>
      <c r="F89">
        <v>35</v>
      </c>
      <c r="G89" t="s">
        <v>790</v>
      </c>
      <c r="L89" t="s">
        <v>837</v>
      </c>
      <c r="M89" t="s">
        <v>286</v>
      </c>
      <c r="N89">
        <v>26.140599999999999</v>
      </c>
      <c r="AB89" t="str">
        <f>B2B!D86</f>
        <v>J2</v>
      </c>
      <c r="AC89" t="str">
        <f>B2B!E86</f>
        <v>34</v>
      </c>
      <c r="AD89" t="str">
        <f t="shared" si="20"/>
        <v>J2-34</v>
      </c>
      <c r="AE89" t="str">
        <f t="shared" si="21"/>
        <v>B34_L14_N</v>
      </c>
      <c r="AF89" t="str">
        <f t="shared" si="22"/>
        <v>P3</v>
      </c>
      <c r="AG89">
        <f t="shared" si="23"/>
        <v>25.149000000000001</v>
      </c>
      <c r="AH89" t="str">
        <f>IF(IFERROR(IF(IF(AF89="--",INDEX(D:D,MATCH(AE89,INDEX(B:B,MATCH(AE89,B:B,)+1):B10603,)+MATCH(AE89,B:B,)))=D89,VLOOKUP(AE89,B:D,3,0),IF(AF89="--",INDEX(D:D,MATCH(AE89,INDEX(B:B,MATCH(AE89,B:B,)+1):B10603,)+MATCH(AE89,B:B,)),"---")),"---")=AD89,"---",IFERROR(IF(IF(AF89="--",INDEX(D:D,MATCH(AE89,INDEX(B:B,MATCH(AE89,B:B,)+1):B10603,)+MATCH(AE89,B:B,)))=AD89,VLOOKUP(AE89,B:D,3,0),IF(AF89="--",INDEX(D:D,MATCH(AE89,INDEX(B:B,MATCH(AE89,B:B,)+1):B10603,)+MATCH(AE89,B:B,)),"---")),"---"))</f>
        <v>---</v>
      </c>
      <c r="AI89" t="str">
        <f t="shared" si="24"/>
        <v>--</v>
      </c>
      <c r="AJ89" t="str">
        <f t="shared" si="25"/>
        <v>B34_L14_N</v>
      </c>
      <c r="AK89">
        <f t="shared" si="26"/>
        <v>2</v>
      </c>
      <c r="AL89" t="str">
        <f t="shared" si="27"/>
        <v>P3</v>
      </c>
      <c r="AT89" t="str">
        <f t="shared" si="18"/>
        <v>B34_L16_N</v>
      </c>
      <c r="AU89" t="str">
        <f t="shared" si="19"/>
        <v>--</v>
      </c>
    </row>
    <row r="90" spans="1:47" x14ac:dyDescent="0.35">
      <c r="A90" t="str">
        <f t="shared" si="14"/>
        <v>J2-36</v>
      </c>
      <c r="B90" t="str">
        <f t="shared" si="15"/>
        <v>B34_L16_P</v>
      </c>
      <c r="C90" t="str">
        <f t="shared" si="16"/>
        <v>J2-B34_L16_P</v>
      </c>
      <c r="D90" t="str">
        <f t="shared" si="17"/>
        <v>J2-36</v>
      </c>
      <c r="E90" t="s">
        <v>183</v>
      </c>
      <c r="F90">
        <v>36</v>
      </c>
      <c r="G90" t="s">
        <v>792</v>
      </c>
      <c r="L90" t="s">
        <v>823</v>
      </c>
      <c r="M90" t="s">
        <v>286</v>
      </c>
      <c r="N90">
        <v>19.352499999999999</v>
      </c>
      <c r="AB90" t="str">
        <f>B2B!D87</f>
        <v>J2</v>
      </c>
      <c r="AC90" t="str">
        <f>B2B!E87</f>
        <v>35</v>
      </c>
      <c r="AD90" t="str">
        <f t="shared" si="20"/>
        <v>J2-35</v>
      </c>
      <c r="AE90" t="str">
        <f t="shared" si="21"/>
        <v>B34_L16_N</v>
      </c>
      <c r="AF90" t="str">
        <f t="shared" si="22"/>
        <v>N4</v>
      </c>
      <c r="AG90">
        <f t="shared" si="23"/>
        <v>30.738900000000001</v>
      </c>
      <c r="AH90" t="str">
        <f>IF(IFERROR(IF(IF(AF90="--",INDEX(D:D,MATCH(AE90,INDEX(B:B,MATCH(AE90,B:B,)+1):B10604,)+MATCH(AE90,B:B,)))=D90,VLOOKUP(AE90,B:D,3,0),IF(AF90="--",INDEX(D:D,MATCH(AE90,INDEX(B:B,MATCH(AE90,B:B,)+1):B10604,)+MATCH(AE90,B:B,)),"---")),"---")=AD90,"---",IFERROR(IF(IF(AF90="--",INDEX(D:D,MATCH(AE90,INDEX(B:B,MATCH(AE90,B:B,)+1):B10604,)+MATCH(AE90,B:B,)))=AD90,VLOOKUP(AE90,B:D,3,0),IF(AF90="--",INDEX(D:D,MATCH(AE90,INDEX(B:B,MATCH(AE90,B:B,)+1):B10604,)+MATCH(AE90,B:B,)),"---")),"---"))</f>
        <v>---</v>
      </c>
      <c r="AI90" t="str">
        <f t="shared" si="24"/>
        <v>--</v>
      </c>
      <c r="AJ90" t="str">
        <f t="shared" si="25"/>
        <v>B34_L16_N</v>
      </c>
      <c r="AK90">
        <f t="shared" si="26"/>
        <v>2</v>
      </c>
      <c r="AL90" t="str">
        <f t="shared" si="27"/>
        <v>N4</v>
      </c>
      <c r="AT90" t="str">
        <f t="shared" si="18"/>
        <v>B34_L16_P</v>
      </c>
      <c r="AU90" t="str">
        <f t="shared" si="19"/>
        <v>--</v>
      </c>
    </row>
    <row r="91" spans="1:47" x14ac:dyDescent="0.35">
      <c r="A91" t="str">
        <f t="shared" si="14"/>
        <v>J2-37</v>
      </c>
      <c r="B91" t="str">
        <f t="shared" si="15"/>
        <v>B34_L17_N</v>
      </c>
      <c r="C91" t="str">
        <f t="shared" si="16"/>
        <v>J2-B34_L17_N</v>
      </c>
      <c r="D91" t="str">
        <f t="shared" si="17"/>
        <v>J2-37</v>
      </c>
      <c r="E91" t="s">
        <v>183</v>
      </c>
      <c r="F91">
        <v>37</v>
      </c>
      <c r="G91" t="s">
        <v>794</v>
      </c>
      <c r="L91" t="s">
        <v>825</v>
      </c>
      <c r="M91" t="s">
        <v>286</v>
      </c>
      <c r="N91">
        <v>35.947200000000002</v>
      </c>
      <c r="AB91" t="str">
        <f>B2B!D88</f>
        <v>J2</v>
      </c>
      <c r="AC91" t="str">
        <f>B2B!E88</f>
        <v>36</v>
      </c>
      <c r="AD91" t="str">
        <f t="shared" si="20"/>
        <v>J2-36</v>
      </c>
      <c r="AE91" t="str">
        <f t="shared" si="21"/>
        <v>B34_L16_P</v>
      </c>
      <c r="AF91" t="str">
        <f t="shared" si="22"/>
        <v>M4</v>
      </c>
      <c r="AG91">
        <f t="shared" si="23"/>
        <v>29.6831</v>
      </c>
      <c r="AH91" t="str">
        <f>IF(IFERROR(IF(IF(AF91="--",INDEX(D:D,MATCH(AE91,INDEX(B:B,MATCH(AE91,B:B,)+1):B10605,)+MATCH(AE91,B:B,)))=D91,VLOOKUP(AE91,B:D,3,0),IF(AF91="--",INDEX(D:D,MATCH(AE91,INDEX(B:B,MATCH(AE91,B:B,)+1):B10605,)+MATCH(AE91,B:B,)),"---")),"---")=AD91,"---",IFERROR(IF(IF(AF91="--",INDEX(D:D,MATCH(AE91,INDEX(B:B,MATCH(AE91,B:B,)+1):B10605,)+MATCH(AE91,B:B,)))=AD91,VLOOKUP(AE91,B:D,3,0),IF(AF91="--",INDEX(D:D,MATCH(AE91,INDEX(B:B,MATCH(AE91,B:B,)+1):B10605,)+MATCH(AE91,B:B,)),"---")),"---"))</f>
        <v>---</v>
      </c>
      <c r="AI91" t="str">
        <f t="shared" si="24"/>
        <v>--</v>
      </c>
      <c r="AJ91" t="str">
        <f t="shared" si="25"/>
        <v>B34_L16_P</v>
      </c>
      <c r="AK91">
        <f t="shared" si="26"/>
        <v>2</v>
      </c>
      <c r="AL91" t="str">
        <f t="shared" si="27"/>
        <v>M4</v>
      </c>
      <c r="AT91" t="str">
        <f t="shared" si="18"/>
        <v>B34_L17_N</v>
      </c>
      <c r="AU91" t="str">
        <f t="shared" si="19"/>
        <v>--</v>
      </c>
    </row>
    <row r="92" spans="1:47" x14ac:dyDescent="0.35">
      <c r="A92" t="str">
        <f t="shared" si="14"/>
        <v>J2-38</v>
      </c>
      <c r="B92" t="str">
        <f t="shared" si="15"/>
        <v>B34_L17_P</v>
      </c>
      <c r="C92" t="str">
        <f t="shared" si="16"/>
        <v>J2-B34_L17_P</v>
      </c>
      <c r="D92" t="str">
        <f t="shared" si="17"/>
        <v>J2-38</v>
      </c>
      <c r="E92" t="s">
        <v>183</v>
      </c>
      <c r="F92">
        <v>38</v>
      </c>
      <c r="G92" t="s">
        <v>796</v>
      </c>
      <c r="L92" t="s">
        <v>807</v>
      </c>
      <c r="M92" t="s">
        <v>286</v>
      </c>
      <c r="N92">
        <v>9.7786000000000008</v>
      </c>
      <c r="AB92" t="str">
        <f>B2B!D89</f>
        <v>J2</v>
      </c>
      <c r="AC92" t="str">
        <f>B2B!E89</f>
        <v>37</v>
      </c>
      <c r="AD92" t="str">
        <f t="shared" si="20"/>
        <v>J2-37</v>
      </c>
      <c r="AE92" t="str">
        <f t="shared" si="21"/>
        <v>B34_L17_N</v>
      </c>
      <c r="AF92" t="str">
        <f t="shared" si="22"/>
        <v>T1</v>
      </c>
      <c r="AG92">
        <f t="shared" si="23"/>
        <v>26.9221</v>
      </c>
      <c r="AH92" t="str">
        <f>IF(IFERROR(IF(IF(AF92="--",INDEX(D:D,MATCH(AE92,INDEX(B:B,MATCH(AE92,B:B,)+1):B10606,)+MATCH(AE92,B:B,)))=D92,VLOOKUP(AE92,B:D,3,0),IF(AF92="--",INDEX(D:D,MATCH(AE92,INDEX(B:B,MATCH(AE92,B:B,)+1):B10606,)+MATCH(AE92,B:B,)),"---")),"---")=AD92,"---",IFERROR(IF(IF(AF92="--",INDEX(D:D,MATCH(AE92,INDEX(B:B,MATCH(AE92,B:B,)+1):B10606,)+MATCH(AE92,B:B,)))=AD92,VLOOKUP(AE92,B:D,3,0),IF(AF92="--",INDEX(D:D,MATCH(AE92,INDEX(B:B,MATCH(AE92,B:B,)+1):B10606,)+MATCH(AE92,B:B,)),"---")),"---"))</f>
        <v>---</v>
      </c>
      <c r="AI92" t="str">
        <f t="shared" si="24"/>
        <v>--</v>
      </c>
      <c r="AJ92" t="str">
        <f t="shared" si="25"/>
        <v>B34_L17_N</v>
      </c>
      <c r="AK92">
        <f t="shared" si="26"/>
        <v>2</v>
      </c>
      <c r="AL92" t="str">
        <f t="shared" si="27"/>
        <v>T1</v>
      </c>
      <c r="AT92" t="str">
        <f t="shared" si="18"/>
        <v>B34_L17_P</v>
      </c>
      <c r="AU92" t="str">
        <f t="shared" si="19"/>
        <v>--</v>
      </c>
    </row>
    <row r="93" spans="1:47" x14ac:dyDescent="0.35">
      <c r="A93" t="str">
        <f t="shared" si="14"/>
        <v>J2-39</v>
      </c>
      <c r="B93" t="str">
        <f t="shared" si="15"/>
        <v>B34_L15_N</v>
      </c>
      <c r="C93" t="str">
        <f t="shared" si="16"/>
        <v>J2-B34_L15_N</v>
      </c>
      <c r="D93" t="str">
        <f t="shared" si="17"/>
        <v>J2-39</v>
      </c>
      <c r="E93" t="s">
        <v>183</v>
      </c>
      <c r="F93">
        <v>39</v>
      </c>
      <c r="G93" t="s">
        <v>786</v>
      </c>
      <c r="L93" t="s">
        <v>809</v>
      </c>
      <c r="M93" t="s">
        <v>286</v>
      </c>
      <c r="N93">
        <v>9.6852999999999998</v>
      </c>
      <c r="AB93" t="str">
        <f>B2B!D90</f>
        <v>J2</v>
      </c>
      <c r="AC93" t="str">
        <f>B2B!E90</f>
        <v>38</v>
      </c>
      <c r="AD93" t="str">
        <f t="shared" si="20"/>
        <v>J2-38</v>
      </c>
      <c r="AE93" t="str">
        <f t="shared" si="21"/>
        <v>B34_L17_P</v>
      </c>
      <c r="AF93" t="str">
        <f t="shared" si="22"/>
        <v>R1</v>
      </c>
      <c r="AG93">
        <f t="shared" si="23"/>
        <v>27.184699999999999</v>
      </c>
      <c r="AH93" t="str">
        <f>IF(IFERROR(IF(IF(AF93="--",INDEX(D:D,MATCH(AE93,INDEX(B:B,MATCH(AE93,B:B,)+1):B10607,)+MATCH(AE93,B:B,)))=D93,VLOOKUP(AE93,B:D,3,0),IF(AF93="--",INDEX(D:D,MATCH(AE93,INDEX(B:B,MATCH(AE93,B:B,)+1):B10607,)+MATCH(AE93,B:B,)),"---")),"---")=AD93,"---",IFERROR(IF(IF(AF93="--",INDEX(D:D,MATCH(AE93,INDEX(B:B,MATCH(AE93,B:B,)+1):B10607,)+MATCH(AE93,B:B,)))=AD93,VLOOKUP(AE93,B:D,3,0),IF(AF93="--",INDEX(D:D,MATCH(AE93,INDEX(B:B,MATCH(AE93,B:B,)+1):B10607,)+MATCH(AE93,B:B,)),"---")),"---"))</f>
        <v>---</v>
      </c>
      <c r="AI93" t="str">
        <f t="shared" si="24"/>
        <v>--</v>
      </c>
      <c r="AJ93" t="str">
        <f t="shared" si="25"/>
        <v>B34_L17_P</v>
      </c>
      <c r="AK93">
        <f t="shared" si="26"/>
        <v>2</v>
      </c>
      <c r="AL93" t="str">
        <f t="shared" si="27"/>
        <v>R1</v>
      </c>
      <c r="AT93" t="str">
        <f t="shared" si="18"/>
        <v>B34_L15_N</v>
      </c>
      <c r="AU93" t="str">
        <f t="shared" si="19"/>
        <v>--</v>
      </c>
    </row>
    <row r="94" spans="1:47" x14ac:dyDescent="0.35">
      <c r="A94" t="str">
        <f t="shared" si="14"/>
        <v>J2-40</v>
      </c>
      <c r="B94" t="str">
        <f t="shared" si="15"/>
        <v>B34_L15_P</v>
      </c>
      <c r="C94" t="str">
        <f t="shared" si="16"/>
        <v>J2-B34_L15_P</v>
      </c>
      <c r="D94" t="str">
        <f t="shared" si="17"/>
        <v>J2-40</v>
      </c>
      <c r="E94" t="s">
        <v>183</v>
      </c>
      <c r="F94">
        <v>40</v>
      </c>
      <c r="G94" t="s">
        <v>788</v>
      </c>
      <c r="L94" t="s">
        <v>799</v>
      </c>
      <c r="M94" t="s">
        <v>286</v>
      </c>
      <c r="N94">
        <v>9.9247999999999994</v>
      </c>
      <c r="AB94" t="str">
        <f>B2B!D91</f>
        <v>J2</v>
      </c>
      <c r="AC94" t="str">
        <f>B2B!E91</f>
        <v>39</v>
      </c>
      <c r="AD94" t="str">
        <f t="shared" si="20"/>
        <v>J2-39</v>
      </c>
      <c r="AE94" t="str">
        <f t="shared" si="21"/>
        <v>B34_L15_N</v>
      </c>
      <c r="AF94" t="str">
        <f t="shared" si="22"/>
        <v>R2</v>
      </c>
      <c r="AG94">
        <f t="shared" si="23"/>
        <v>31.6098</v>
      </c>
      <c r="AH94" t="str">
        <f>IF(IFERROR(IF(IF(AF94="--",INDEX(D:D,MATCH(AE94,INDEX(B:B,MATCH(AE94,B:B,)+1):B10608,)+MATCH(AE94,B:B,)))=D94,VLOOKUP(AE94,B:D,3,0),IF(AF94="--",INDEX(D:D,MATCH(AE94,INDEX(B:B,MATCH(AE94,B:B,)+1):B10608,)+MATCH(AE94,B:B,)),"---")),"---")=AD94,"---",IFERROR(IF(IF(AF94="--",INDEX(D:D,MATCH(AE94,INDEX(B:B,MATCH(AE94,B:B,)+1):B10608,)+MATCH(AE94,B:B,)))=AD94,VLOOKUP(AE94,B:D,3,0),IF(AF94="--",INDEX(D:D,MATCH(AE94,INDEX(B:B,MATCH(AE94,B:B,)+1):B10608,)+MATCH(AE94,B:B,)),"---")),"---"))</f>
        <v>---</v>
      </c>
      <c r="AI94" t="str">
        <f t="shared" si="24"/>
        <v>--</v>
      </c>
      <c r="AJ94" t="str">
        <f t="shared" si="25"/>
        <v>B34_L15_N</v>
      </c>
      <c r="AK94">
        <f t="shared" si="26"/>
        <v>2</v>
      </c>
      <c r="AL94" t="str">
        <f t="shared" si="27"/>
        <v>R2</v>
      </c>
      <c r="AT94" t="str">
        <f t="shared" si="18"/>
        <v>B34_L15_P</v>
      </c>
      <c r="AU94" t="str">
        <f t="shared" si="19"/>
        <v>--</v>
      </c>
    </row>
    <row r="95" spans="1:47" x14ac:dyDescent="0.35">
      <c r="A95" t="str">
        <f t="shared" si="14"/>
        <v>J2-41</v>
      </c>
      <c r="B95" t="str">
        <f t="shared" si="15"/>
        <v>B34_L3_N</v>
      </c>
      <c r="C95" t="str">
        <f t="shared" si="16"/>
        <v>J2-B34_L3_N</v>
      </c>
      <c r="D95" t="str">
        <f t="shared" si="17"/>
        <v>J2-41</v>
      </c>
      <c r="E95" t="s">
        <v>183</v>
      </c>
      <c r="F95">
        <v>41</v>
      </c>
      <c r="G95" t="s">
        <v>830</v>
      </c>
      <c r="L95" t="s">
        <v>801</v>
      </c>
      <c r="M95" t="s">
        <v>286</v>
      </c>
      <c r="N95">
        <v>10.4762</v>
      </c>
      <c r="AB95" t="str">
        <f>B2B!D92</f>
        <v>J2</v>
      </c>
      <c r="AC95" t="str">
        <f>B2B!E92</f>
        <v>40</v>
      </c>
      <c r="AD95" t="str">
        <f t="shared" si="20"/>
        <v>J2-40</v>
      </c>
      <c r="AE95" t="str">
        <f t="shared" si="21"/>
        <v>B34_L15_P</v>
      </c>
      <c r="AF95" t="str">
        <f t="shared" si="22"/>
        <v>P2</v>
      </c>
      <c r="AG95">
        <f t="shared" si="23"/>
        <v>30.508400000000002</v>
      </c>
      <c r="AH95" t="str">
        <f>IF(IFERROR(IF(IF(AF95="--",INDEX(D:D,MATCH(AE95,INDEX(B:B,MATCH(AE95,B:B,)+1):B10609,)+MATCH(AE95,B:B,)))=D95,VLOOKUP(AE95,B:D,3,0),IF(AF95="--",INDEX(D:D,MATCH(AE95,INDEX(B:B,MATCH(AE95,B:B,)+1):B10609,)+MATCH(AE95,B:B,)),"---")),"---")=AD95,"---",IFERROR(IF(IF(AF95="--",INDEX(D:D,MATCH(AE95,INDEX(B:B,MATCH(AE95,B:B,)+1):B10609,)+MATCH(AE95,B:B,)))=AD95,VLOOKUP(AE95,B:D,3,0),IF(AF95="--",INDEX(D:D,MATCH(AE95,INDEX(B:B,MATCH(AE95,B:B,)+1):B10609,)+MATCH(AE95,B:B,)),"---")),"---"))</f>
        <v>---</v>
      </c>
      <c r="AI95" t="str">
        <f t="shared" si="24"/>
        <v>--</v>
      </c>
      <c r="AJ95" t="str">
        <f t="shared" si="25"/>
        <v>B34_L15_P</v>
      </c>
      <c r="AK95">
        <f t="shared" si="26"/>
        <v>2</v>
      </c>
      <c r="AL95" t="str">
        <f t="shared" si="27"/>
        <v>P2</v>
      </c>
      <c r="AT95" t="str">
        <f t="shared" si="18"/>
        <v>B34_L3_N</v>
      </c>
      <c r="AU95" t="str">
        <f t="shared" si="19"/>
        <v>--</v>
      </c>
    </row>
    <row r="96" spans="1:47" x14ac:dyDescent="0.35">
      <c r="A96" t="str">
        <f t="shared" si="14"/>
        <v>J2-42</v>
      </c>
      <c r="B96" t="str">
        <f t="shared" si="15"/>
        <v>B34_L3_P</v>
      </c>
      <c r="C96" t="str">
        <f t="shared" si="16"/>
        <v>J2-B34_L3_P</v>
      </c>
      <c r="D96" t="str">
        <f t="shared" si="17"/>
        <v>J2-42</v>
      </c>
      <c r="E96" t="s">
        <v>183</v>
      </c>
      <c r="F96">
        <v>42</v>
      </c>
      <c r="G96" t="s">
        <v>832</v>
      </c>
      <c r="L96" t="s">
        <v>849</v>
      </c>
      <c r="M96" t="s">
        <v>286</v>
      </c>
      <c r="N96">
        <v>6.5454999999999997</v>
      </c>
      <c r="AB96" t="str">
        <f>B2B!D93</f>
        <v>J2</v>
      </c>
      <c r="AC96" t="str">
        <f>B2B!E93</f>
        <v>41</v>
      </c>
      <c r="AD96" t="str">
        <f t="shared" si="20"/>
        <v>J2-41</v>
      </c>
      <c r="AE96" t="str">
        <f t="shared" si="21"/>
        <v>B34_L3_N</v>
      </c>
      <c r="AF96" t="str">
        <f t="shared" si="22"/>
        <v>N1</v>
      </c>
      <c r="AG96">
        <f t="shared" si="23"/>
        <v>34.115600000000001</v>
      </c>
      <c r="AH96" t="str">
        <f>IF(IFERROR(IF(IF(AF96="--",INDEX(D:D,MATCH(AE96,INDEX(B:B,MATCH(AE96,B:B,)+1):B10610,)+MATCH(AE96,B:B,)))=D96,VLOOKUP(AE96,B:D,3,0),IF(AF96="--",INDEX(D:D,MATCH(AE96,INDEX(B:B,MATCH(AE96,B:B,)+1):B10610,)+MATCH(AE96,B:B,)),"---")),"---")=AD96,"---",IFERROR(IF(IF(AF96="--",INDEX(D:D,MATCH(AE96,INDEX(B:B,MATCH(AE96,B:B,)+1):B10610,)+MATCH(AE96,B:B,)))=AD96,VLOOKUP(AE96,B:D,3,0),IF(AF96="--",INDEX(D:D,MATCH(AE96,INDEX(B:B,MATCH(AE96,B:B,)+1):B10610,)+MATCH(AE96,B:B,)),"---")),"---"))</f>
        <v>---</v>
      </c>
      <c r="AI96" t="str">
        <f t="shared" si="24"/>
        <v>--</v>
      </c>
      <c r="AJ96" t="str">
        <f t="shared" si="25"/>
        <v>B34_L3_N</v>
      </c>
      <c r="AK96">
        <f t="shared" si="26"/>
        <v>2</v>
      </c>
      <c r="AL96" t="str">
        <f t="shared" si="27"/>
        <v>N1</v>
      </c>
      <c r="AT96" t="str">
        <f t="shared" si="18"/>
        <v>B34_L3_P</v>
      </c>
      <c r="AU96" t="str">
        <f t="shared" si="19"/>
        <v>--</v>
      </c>
    </row>
    <row r="97" spans="1:47" x14ac:dyDescent="0.35">
      <c r="A97" t="str">
        <f t="shared" si="14"/>
        <v>J2-43</v>
      </c>
      <c r="B97" t="str">
        <f t="shared" si="15"/>
        <v>B34_L1_N</v>
      </c>
      <c r="C97" t="str">
        <f t="shared" si="16"/>
        <v>J2-B34_L1_N</v>
      </c>
      <c r="D97" t="str">
        <f t="shared" si="17"/>
        <v>J2-43</v>
      </c>
      <c r="E97" t="s">
        <v>183</v>
      </c>
      <c r="F97">
        <v>43</v>
      </c>
      <c r="G97" t="s">
        <v>806</v>
      </c>
      <c r="L97" t="s">
        <v>672</v>
      </c>
      <c r="M97" t="s">
        <v>286</v>
      </c>
      <c r="N97">
        <v>36.358800000000002</v>
      </c>
      <c r="AB97" t="str">
        <f>B2B!D94</f>
        <v>J2</v>
      </c>
      <c r="AC97" t="str">
        <f>B2B!E94</f>
        <v>42</v>
      </c>
      <c r="AD97" t="str">
        <f t="shared" si="20"/>
        <v>J2-42</v>
      </c>
      <c r="AE97" t="str">
        <f t="shared" si="21"/>
        <v>B34_L3_P</v>
      </c>
      <c r="AF97" t="str">
        <f t="shared" si="22"/>
        <v>N2</v>
      </c>
      <c r="AG97">
        <f t="shared" si="23"/>
        <v>33.4589</v>
      </c>
      <c r="AH97" t="str">
        <f>IF(IFERROR(IF(IF(AF97="--",INDEX(D:D,MATCH(AE97,INDEX(B:B,MATCH(AE97,B:B,)+1):B10611,)+MATCH(AE97,B:B,)))=D97,VLOOKUP(AE97,B:D,3,0),IF(AF97="--",INDEX(D:D,MATCH(AE97,INDEX(B:B,MATCH(AE97,B:B,)+1):B10611,)+MATCH(AE97,B:B,)),"---")),"---")=AD97,"---",IFERROR(IF(IF(AF97="--",INDEX(D:D,MATCH(AE97,INDEX(B:B,MATCH(AE97,B:B,)+1):B10611,)+MATCH(AE97,B:B,)))=AD97,VLOOKUP(AE97,B:D,3,0),IF(AF97="--",INDEX(D:D,MATCH(AE97,INDEX(B:B,MATCH(AE97,B:B,)+1):B10611,)+MATCH(AE97,B:B,)),"---")),"---"))</f>
        <v>---</v>
      </c>
      <c r="AI97" t="str">
        <f t="shared" si="24"/>
        <v>--</v>
      </c>
      <c r="AJ97" t="str">
        <f t="shared" si="25"/>
        <v>B34_L3_P</v>
      </c>
      <c r="AK97">
        <f t="shared" si="26"/>
        <v>2</v>
      </c>
      <c r="AL97" t="str">
        <f t="shared" si="27"/>
        <v>N2</v>
      </c>
      <c r="AT97" t="str">
        <f t="shared" si="18"/>
        <v>B34_L1_N</v>
      </c>
      <c r="AU97" t="str">
        <f t="shared" si="19"/>
        <v>--</v>
      </c>
    </row>
    <row r="98" spans="1:47" x14ac:dyDescent="0.35">
      <c r="A98" t="str">
        <f t="shared" si="14"/>
        <v>J2-44</v>
      </c>
      <c r="B98" t="str">
        <f t="shared" si="15"/>
        <v>B34_L1_P</v>
      </c>
      <c r="C98" t="str">
        <f t="shared" si="16"/>
        <v>J2-B34_L1_P</v>
      </c>
      <c r="D98" t="str">
        <f t="shared" si="17"/>
        <v>J2-44</v>
      </c>
      <c r="E98" t="s">
        <v>183</v>
      </c>
      <c r="F98">
        <v>44</v>
      </c>
      <c r="G98" t="s">
        <v>808</v>
      </c>
      <c r="L98" t="s">
        <v>858</v>
      </c>
      <c r="M98" t="s">
        <v>286</v>
      </c>
      <c r="N98">
        <v>29.091799999999999</v>
      </c>
      <c r="AB98" t="str">
        <f>B2B!D95</f>
        <v>J2</v>
      </c>
      <c r="AC98" t="str">
        <f>B2B!E95</f>
        <v>43</v>
      </c>
      <c r="AD98" t="str">
        <f t="shared" si="20"/>
        <v>J2-43</v>
      </c>
      <c r="AE98" t="str">
        <f t="shared" si="21"/>
        <v>B34_L1_N</v>
      </c>
      <c r="AF98" t="str">
        <f t="shared" si="22"/>
        <v>M1</v>
      </c>
      <c r="AG98">
        <f t="shared" si="23"/>
        <v>36.734699999999997</v>
      </c>
      <c r="AH98" t="str">
        <f>IF(IFERROR(IF(IF(AF98="--",INDEX(D:D,MATCH(AE98,INDEX(B:B,MATCH(AE98,B:B,)+1):B10612,)+MATCH(AE98,B:B,)))=D98,VLOOKUP(AE98,B:D,3,0),IF(AF98="--",INDEX(D:D,MATCH(AE98,INDEX(B:B,MATCH(AE98,B:B,)+1):B10612,)+MATCH(AE98,B:B,)),"---")),"---")=AD98,"---",IFERROR(IF(IF(AF98="--",INDEX(D:D,MATCH(AE98,INDEX(B:B,MATCH(AE98,B:B,)+1):B10612,)+MATCH(AE98,B:B,)))=AD98,VLOOKUP(AE98,B:D,3,0),IF(AF98="--",INDEX(D:D,MATCH(AE98,INDEX(B:B,MATCH(AE98,B:B,)+1):B10612,)+MATCH(AE98,B:B,)),"---")),"---"))</f>
        <v>---</v>
      </c>
      <c r="AI98" t="str">
        <f t="shared" si="24"/>
        <v>--</v>
      </c>
      <c r="AJ98" t="str">
        <f t="shared" si="25"/>
        <v>B34_L1_N</v>
      </c>
      <c r="AK98">
        <f t="shared" si="26"/>
        <v>2</v>
      </c>
      <c r="AL98" t="str">
        <f t="shared" si="27"/>
        <v>M1</v>
      </c>
      <c r="AT98" t="str">
        <f t="shared" si="18"/>
        <v>B34_L1_P</v>
      </c>
      <c r="AU98" t="str">
        <f t="shared" si="19"/>
        <v>--</v>
      </c>
    </row>
    <row r="99" spans="1:47" x14ac:dyDescent="0.35">
      <c r="A99" t="str">
        <f t="shared" si="14"/>
        <v>J2-45</v>
      </c>
      <c r="B99" t="str">
        <f t="shared" si="15"/>
        <v>VCCIO34</v>
      </c>
      <c r="C99" t="str">
        <f t="shared" si="16"/>
        <v>J2-VCCIO34</v>
      </c>
      <c r="D99" t="str">
        <f t="shared" si="17"/>
        <v>J2-45</v>
      </c>
      <c r="E99" t="s">
        <v>183</v>
      </c>
      <c r="F99">
        <v>45</v>
      </c>
      <c r="G99" t="s">
        <v>848</v>
      </c>
      <c r="L99" t="s">
        <v>859</v>
      </c>
      <c r="M99" t="s">
        <v>286</v>
      </c>
      <c r="N99">
        <v>26.427</v>
      </c>
      <c r="AB99" t="str">
        <f>B2B!D96</f>
        <v>J2</v>
      </c>
      <c r="AC99" t="str">
        <f>B2B!E96</f>
        <v>44</v>
      </c>
      <c r="AD99" t="str">
        <f t="shared" si="20"/>
        <v>J2-44</v>
      </c>
      <c r="AE99" t="str">
        <f t="shared" si="21"/>
        <v>B34_L1_P</v>
      </c>
      <c r="AF99" t="str">
        <f t="shared" si="22"/>
        <v>L1</v>
      </c>
      <c r="AG99">
        <f t="shared" si="23"/>
        <v>35.485700000000001</v>
      </c>
      <c r="AH99" t="str">
        <f>IF(IFERROR(IF(IF(AF99="--",INDEX(D:D,MATCH(AE99,INDEX(B:B,MATCH(AE99,B:B,)+1):B10613,)+MATCH(AE99,B:B,)))=D99,VLOOKUP(AE99,B:D,3,0),IF(AF99="--",INDEX(D:D,MATCH(AE99,INDEX(B:B,MATCH(AE99,B:B,)+1):B10613,)+MATCH(AE99,B:B,)),"---")),"---")=AD99,"---",IFERROR(IF(IF(AF99="--",INDEX(D:D,MATCH(AE99,INDEX(B:B,MATCH(AE99,B:B,)+1):B10613,)+MATCH(AE99,B:B,)))=AD99,VLOOKUP(AE99,B:D,3,0),IF(AF99="--",INDEX(D:D,MATCH(AE99,INDEX(B:B,MATCH(AE99,B:B,)+1):B10613,)+MATCH(AE99,B:B,)),"---")),"---"))</f>
        <v>---</v>
      </c>
      <c r="AI99" t="str">
        <f t="shared" si="24"/>
        <v>--</v>
      </c>
      <c r="AJ99" t="str">
        <f t="shared" si="25"/>
        <v>B34_L1_P</v>
      </c>
      <c r="AK99">
        <f t="shared" si="26"/>
        <v>2</v>
      </c>
      <c r="AL99" t="str">
        <f t="shared" si="27"/>
        <v>L1</v>
      </c>
      <c r="AT99" t="str">
        <f t="shared" si="18"/>
        <v>VCCIO34</v>
      </c>
      <c r="AU99" t="str">
        <f t="shared" si="19"/>
        <v>--</v>
      </c>
    </row>
    <row r="100" spans="1:47" x14ac:dyDescent="0.35">
      <c r="A100" t="str">
        <f t="shared" si="14"/>
        <v>J2-46</v>
      </c>
      <c r="B100" t="str">
        <f t="shared" si="15"/>
        <v>3.3V</v>
      </c>
      <c r="C100" t="str">
        <f t="shared" si="16"/>
        <v>J2-3.3V</v>
      </c>
      <c r="D100" t="str">
        <f t="shared" si="17"/>
        <v>J2-46</v>
      </c>
      <c r="E100" t="s">
        <v>183</v>
      </c>
      <c r="F100">
        <v>46</v>
      </c>
      <c r="G100" t="s">
        <v>287</v>
      </c>
      <c r="L100" t="s">
        <v>860</v>
      </c>
      <c r="M100" t="s">
        <v>286</v>
      </c>
      <c r="N100">
        <v>23.825099999999999</v>
      </c>
      <c r="AB100" t="str">
        <f>B2B!D97</f>
        <v>J2</v>
      </c>
      <c r="AC100" t="str">
        <f>B2B!E97</f>
        <v>45</v>
      </c>
      <c r="AD100" t="str">
        <f t="shared" si="20"/>
        <v>J2-45</v>
      </c>
      <c r="AE100" t="str">
        <f t="shared" si="21"/>
        <v>VCCIO34</v>
      </c>
      <c r="AF100" t="str">
        <f t="shared" si="22"/>
        <v>---</v>
      </c>
      <c r="AG100" t="str">
        <f t="shared" si="23"/>
        <v>---</v>
      </c>
      <c r="AH100" t="str">
        <f>IF(IFERROR(IF(IF(AF100="--",INDEX(D:D,MATCH(AE100,INDEX(B:B,MATCH(AE100,B:B,)+1):B10614,)+MATCH(AE100,B:B,)))=D100,VLOOKUP(AE100,B:D,3,0),IF(AF100="--",INDEX(D:D,MATCH(AE100,INDEX(B:B,MATCH(AE100,B:B,)+1):B10614,)+MATCH(AE100,B:B,)),"---")),"---")=AD100,"---",IFERROR(IF(IF(AF100="--",INDEX(D:D,MATCH(AE100,INDEX(B:B,MATCH(AE100,B:B,)+1):B10614,)+MATCH(AE100,B:B,)))=AD100,VLOOKUP(AE100,B:D,3,0),IF(AF100="--",INDEX(D:D,MATCH(AE100,INDEX(B:B,MATCH(AE100,B:B,)+1):B10614,)+MATCH(AE100,B:B,)),"---")),"---"))</f>
        <v>---</v>
      </c>
      <c r="AI100" t="str">
        <f t="shared" si="24"/>
        <v>--</v>
      </c>
      <c r="AJ100" t="str">
        <f t="shared" si="25"/>
        <v>VCCIO34</v>
      </c>
      <c r="AK100">
        <f t="shared" si="26"/>
        <v>16</v>
      </c>
      <c r="AL100" t="str">
        <f t="shared" si="27"/>
        <v>---</v>
      </c>
      <c r="AT100" t="str">
        <f t="shared" si="18"/>
        <v>3.3V</v>
      </c>
      <c r="AU100" t="str">
        <f t="shared" si="19"/>
        <v>--</v>
      </c>
    </row>
    <row r="101" spans="1:47" x14ac:dyDescent="0.35">
      <c r="A101" t="str">
        <f t="shared" si="14"/>
        <v>J2-47</v>
      </c>
      <c r="B101" t="str">
        <f t="shared" si="15"/>
        <v>B34_L4_P</v>
      </c>
      <c r="C101" t="str">
        <f t="shared" si="16"/>
        <v>J2-B34_L4_P</v>
      </c>
      <c r="D101" t="str">
        <f t="shared" si="17"/>
        <v>J2-47</v>
      </c>
      <c r="E101" t="s">
        <v>183</v>
      </c>
      <c r="F101">
        <v>47</v>
      </c>
      <c r="G101" t="s">
        <v>836</v>
      </c>
      <c r="L101" t="s">
        <v>861</v>
      </c>
      <c r="M101" t="s">
        <v>286</v>
      </c>
      <c r="N101">
        <v>24.9618</v>
      </c>
      <c r="AB101" t="str">
        <f>B2B!D98</f>
        <v>J2</v>
      </c>
      <c r="AC101" t="str">
        <f>B2B!E98</f>
        <v>46</v>
      </c>
      <c r="AD101" t="str">
        <f t="shared" si="20"/>
        <v>J2-46</v>
      </c>
      <c r="AE101" t="str">
        <f t="shared" si="21"/>
        <v>3.3V</v>
      </c>
      <c r="AF101" t="str">
        <f t="shared" si="22"/>
        <v>---</v>
      </c>
      <c r="AG101" t="str">
        <f t="shared" si="23"/>
        <v>---</v>
      </c>
      <c r="AH101" t="str">
        <f>IF(IFERROR(IF(IF(AF101="--",INDEX(D:D,MATCH(AE101,INDEX(B:B,MATCH(AE101,B:B,)+1):B10615,)+MATCH(AE101,B:B,)))=D101,VLOOKUP(AE101,B:D,3,0),IF(AF101="--",INDEX(D:D,MATCH(AE101,INDEX(B:B,MATCH(AE101,B:B,)+1):B10615,)+MATCH(AE101,B:B,)),"---")),"---")=AD101,"---",IFERROR(IF(IF(AF101="--",INDEX(D:D,MATCH(AE101,INDEX(B:B,MATCH(AE101,B:B,)+1):B10615,)+MATCH(AE101,B:B,)))=AD101,VLOOKUP(AE101,B:D,3,0),IF(AF101="--",INDEX(D:D,MATCH(AE101,INDEX(B:B,MATCH(AE101,B:B,)+1):B10615,)+MATCH(AE101,B:B,)),"---")),"---"))</f>
        <v>---</v>
      </c>
      <c r="AI101" t="str">
        <f t="shared" si="24"/>
        <v>--</v>
      </c>
      <c r="AJ101" t="str">
        <f t="shared" si="25"/>
        <v>3.3V</v>
      </c>
      <c r="AK101">
        <f t="shared" si="26"/>
        <v>57</v>
      </c>
      <c r="AL101" t="str">
        <f t="shared" si="27"/>
        <v>---</v>
      </c>
      <c r="AT101" t="str">
        <f t="shared" si="18"/>
        <v>B34_L4_P</v>
      </c>
      <c r="AU101" t="str">
        <f t="shared" si="19"/>
        <v>--</v>
      </c>
    </row>
    <row r="102" spans="1:47" x14ac:dyDescent="0.35">
      <c r="A102" t="str">
        <f t="shared" si="14"/>
        <v>J2-48</v>
      </c>
      <c r="B102" t="str">
        <f t="shared" si="15"/>
        <v>B34_L4_N</v>
      </c>
      <c r="C102" t="str">
        <f t="shared" si="16"/>
        <v>J2-B34_L4_N</v>
      </c>
      <c r="D102" t="str">
        <f t="shared" si="17"/>
        <v>J2-48</v>
      </c>
      <c r="E102" t="s">
        <v>183</v>
      </c>
      <c r="F102">
        <v>48</v>
      </c>
      <c r="G102" t="s">
        <v>834</v>
      </c>
      <c r="L102" t="s">
        <v>302</v>
      </c>
      <c r="M102" t="s">
        <v>286</v>
      </c>
      <c r="N102">
        <v>325.43119999999999</v>
      </c>
      <c r="AB102" t="str">
        <f>B2B!D99</f>
        <v>J2</v>
      </c>
      <c r="AC102" t="str">
        <f>B2B!E99</f>
        <v>47</v>
      </c>
      <c r="AD102" t="str">
        <f t="shared" si="20"/>
        <v>J2-47</v>
      </c>
      <c r="AE102" t="str">
        <f t="shared" si="21"/>
        <v>B34_L4_P</v>
      </c>
      <c r="AF102" t="str">
        <f t="shared" si="22"/>
        <v>M3</v>
      </c>
      <c r="AG102">
        <f t="shared" si="23"/>
        <v>45.828899999999997</v>
      </c>
      <c r="AH102" t="str">
        <f>IF(IFERROR(IF(IF(AF102="--",INDEX(D:D,MATCH(AE102,INDEX(B:B,MATCH(AE102,B:B,)+1):B10616,)+MATCH(AE102,B:B,)))=D102,VLOOKUP(AE102,B:D,3,0),IF(AF102="--",INDEX(D:D,MATCH(AE102,INDEX(B:B,MATCH(AE102,B:B,)+1):B10616,)+MATCH(AE102,B:B,)),"---")),"---")=AD102,"---",IFERROR(IF(IF(AF102="--",INDEX(D:D,MATCH(AE102,INDEX(B:B,MATCH(AE102,B:B,)+1):B10616,)+MATCH(AE102,B:B,)))=AD102,VLOOKUP(AE102,B:D,3,0),IF(AF102="--",INDEX(D:D,MATCH(AE102,INDEX(B:B,MATCH(AE102,B:B,)+1):B10616,)+MATCH(AE102,B:B,)),"---")),"---"))</f>
        <v>---</v>
      </c>
      <c r="AI102" t="str">
        <f t="shared" si="24"/>
        <v>--</v>
      </c>
      <c r="AJ102" t="str">
        <f t="shared" si="25"/>
        <v>B34_L4_P</v>
      </c>
      <c r="AK102">
        <f t="shared" si="26"/>
        <v>2</v>
      </c>
      <c r="AL102" t="str">
        <f t="shared" si="27"/>
        <v>M3</v>
      </c>
      <c r="AT102" t="str">
        <f t="shared" si="18"/>
        <v>B34_L4_N</v>
      </c>
      <c r="AU102" t="str">
        <f t="shared" si="19"/>
        <v>--</v>
      </c>
    </row>
    <row r="103" spans="1:47" x14ac:dyDescent="0.35">
      <c r="A103" t="str">
        <f t="shared" si="14"/>
        <v>J2-49</v>
      </c>
      <c r="B103" t="str">
        <f t="shared" si="15"/>
        <v>GND</v>
      </c>
      <c r="C103" t="str">
        <f t="shared" si="16"/>
        <v>J2-GND</v>
      </c>
      <c r="D103" t="str">
        <f t="shared" si="17"/>
        <v>J2-49</v>
      </c>
      <c r="E103" t="s">
        <v>183</v>
      </c>
      <c r="F103">
        <v>49</v>
      </c>
      <c r="G103" t="s">
        <v>302</v>
      </c>
      <c r="L103" t="s">
        <v>862</v>
      </c>
      <c r="M103" t="s">
        <v>286</v>
      </c>
      <c r="N103">
        <v>8.8596000000000004</v>
      </c>
      <c r="AB103" t="str">
        <f>B2B!D100</f>
        <v>J2</v>
      </c>
      <c r="AC103" t="str">
        <f>B2B!E100</f>
        <v>48</v>
      </c>
      <c r="AD103" t="str">
        <f t="shared" si="20"/>
        <v>J2-48</v>
      </c>
      <c r="AE103" t="str">
        <f t="shared" si="21"/>
        <v>B34_L4_N</v>
      </c>
      <c r="AF103" t="str">
        <f t="shared" si="22"/>
        <v>M2</v>
      </c>
      <c r="AG103">
        <f t="shared" si="23"/>
        <v>45.261000000000003</v>
      </c>
      <c r="AH103" t="str">
        <f>IF(IFERROR(IF(IF(AF103="--",INDEX(D:D,MATCH(AE103,INDEX(B:B,MATCH(AE103,B:B,)+1):B10617,)+MATCH(AE103,B:B,)))=D103,VLOOKUP(AE103,B:D,3,0),IF(AF103="--",INDEX(D:D,MATCH(AE103,INDEX(B:B,MATCH(AE103,B:B,)+1):B10617,)+MATCH(AE103,B:B,)),"---")),"---")=AD103,"---",IFERROR(IF(IF(AF103="--",INDEX(D:D,MATCH(AE103,INDEX(B:B,MATCH(AE103,B:B,)+1):B10617,)+MATCH(AE103,B:B,)))=AD103,VLOOKUP(AE103,B:D,3,0),IF(AF103="--",INDEX(D:D,MATCH(AE103,INDEX(B:B,MATCH(AE103,B:B,)+1):B10617,)+MATCH(AE103,B:B,)),"---")),"---"))</f>
        <v>---</v>
      </c>
      <c r="AI103" t="str">
        <f t="shared" si="24"/>
        <v>--</v>
      </c>
      <c r="AJ103" t="str">
        <f t="shared" si="25"/>
        <v>B34_L4_N</v>
      </c>
      <c r="AK103">
        <f t="shared" si="26"/>
        <v>2</v>
      </c>
      <c r="AL103" t="str">
        <f t="shared" si="27"/>
        <v>M2</v>
      </c>
      <c r="AT103" t="str">
        <f t="shared" si="18"/>
        <v>GND</v>
      </c>
      <c r="AU103" t="str">
        <f t="shared" si="19"/>
        <v>--</v>
      </c>
    </row>
    <row r="104" spans="1:47" x14ac:dyDescent="0.35">
      <c r="A104" t="str">
        <f t="shared" si="14"/>
        <v>J2-50</v>
      </c>
      <c r="B104" t="str">
        <f t="shared" si="15"/>
        <v>GND</v>
      </c>
      <c r="C104" t="str">
        <f t="shared" si="16"/>
        <v>J2-GND</v>
      </c>
      <c r="D104" t="str">
        <f t="shared" si="17"/>
        <v>J2-50</v>
      </c>
      <c r="E104" t="s">
        <v>183</v>
      </c>
      <c r="F104">
        <v>50</v>
      </c>
      <c r="G104" t="s">
        <v>302</v>
      </c>
      <c r="L104" t="s">
        <v>863</v>
      </c>
      <c r="M104" t="s">
        <v>286</v>
      </c>
      <c r="N104">
        <v>8.4187999999999992</v>
      </c>
      <c r="AB104" t="str">
        <f>B2B!D101</f>
        <v>J2</v>
      </c>
      <c r="AC104" t="str">
        <f>B2B!E101</f>
        <v>49</v>
      </c>
      <c r="AD104" t="str">
        <f t="shared" si="20"/>
        <v>J2-49</v>
      </c>
      <c r="AE104" t="str">
        <f t="shared" si="21"/>
        <v>GND</v>
      </c>
      <c r="AF104" t="str">
        <f t="shared" si="22"/>
        <v>---</v>
      </c>
      <c r="AG104" t="str">
        <f t="shared" si="23"/>
        <v>---</v>
      </c>
      <c r="AH104" t="str">
        <f>IF(IFERROR(IF(IF(AF104="--",INDEX(D:D,MATCH(AE104,INDEX(B:B,MATCH(AE104,B:B,)+1):B10618,)+MATCH(AE104,B:B,)))=D104,VLOOKUP(AE104,B:D,3,0),IF(AF104="--",INDEX(D:D,MATCH(AE104,INDEX(B:B,MATCH(AE104,B:B,)+1):B10618,)+MATCH(AE104,B:B,)),"---")),"---")=AD104,"---",IFERROR(IF(IF(AF104="--",INDEX(D:D,MATCH(AE104,INDEX(B:B,MATCH(AE104,B:B,)+1):B10618,)+MATCH(AE104,B:B,)))=AD104,VLOOKUP(AE104,B:D,3,0),IF(AF104="--",INDEX(D:D,MATCH(AE104,INDEX(B:B,MATCH(AE104,B:B,)+1):B10618,)+MATCH(AE104,B:B,)),"---")),"---"))</f>
        <v>---</v>
      </c>
      <c r="AI104" t="str">
        <f t="shared" si="24"/>
        <v>--</v>
      </c>
      <c r="AJ104" t="str">
        <f t="shared" si="25"/>
        <v>GND</v>
      </c>
      <c r="AK104">
        <f t="shared" si="26"/>
        <v>188</v>
      </c>
      <c r="AL104" t="str">
        <f t="shared" si="27"/>
        <v>---</v>
      </c>
      <c r="AT104" t="str">
        <f t="shared" si="18"/>
        <v>GND</v>
      </c>
      <c r="AU104" t="str">
        <f t="shared" si="19"/>
        <v>--</v>
      </c>
    </row>
    <row r="105" spans="1:47" x14ac:dyDescent="0.35">
      <c r="A105" t="str">
        <f t="shared" si="14"/>
        <v>JB1-1</v>
      </c>
      <c r="B105" t="str">
        <f t="shared" si="15"/>
        <v>GND</v>
      </c>
      <c r="C105" t="str">
        <f t="shared" si="16"/>
        <v>JB1-GND</v>
      </c>
      <c r="D105" t="str">
        <f t="shared" si="17"/>
        <v>JB1-1</v>
      </c>
      <c r="E105" t="s">
        <v>758</v>
      </c>
      <c r="F105">
        <v>1</v>
      </c>
      <c r="G105" t="s">
        <v>302</v>
      </c>
      <c r="L105" t="s">
        <v>864</v>
      </c>
      <c r="M105" t="s">
        <v>286</v>
      </c>
      <c r="N105">
        <v>6.3456999999999999</v>
      </c>
      <c r="AB105" t="str">
        <f>B2B!D102</f>
        <v>J2</v>
      </c>
      <c r="AC105" t="str">
        <f>B2B!E102</f>
        <v>50</v>
      </c>
      <c r="AD105" t="str">
        <f t="shared" si="20"/>
        <v>J2-50</v>
      </c>
      <c r="AE105" t="str">
        <f t="shared" si="21"/>
        <v>GND</v>
      </c>
      <c r="AF105" t="str">
        <f t="shared" si="22"/>
        <v>---</v>
      </c>
      <c r="AG105" t="str">
        <f t="shared" si="23"/>
        <v>---</v>
      </c>
      <c r="AH105" t="str">
        <f>IF(IFERROR(IF(IF(AF105="--",INDEX(D:D,MATCH(AE105,INDEX(B:B,MATCH(AE105,B:B,)+1):B10619,)+MATCH(AE105,B:B,)))=D105,VLOOKUP(AE105,B:D,3,0),IF(AF105="--",INDEX(D:D,MATCH(AE105,INDEX(B:B,MATCH(AE105,B:B,)+1):B10619,)+MATCH(AE105,B:B,)),"---")),"---")=AD105,"---",IFERROR(IF(IF(AF105="--",INDEX(D:D,MATCH(AE105,INDEX(B:B,MATCH(AE105,B:B,)+1):B10619,)+MATCH(AE105,B:B,)))=AD105,VLOOKUP(AE105,B:D,3,0),IF(AF105="--",INDEX(D:D,MATCH(AE105,INDEX(B:B,MATCH(AE105,B:B,)+1):B10619,)+MATCH(AE105,B:B,)),"---")),"---"))</f>
        <v>---</v>
      </c>
      <c r="AI105" t="str">
        <f t="shared" si="24"/>
        <v>--</v>
      </c>
      <c r="AJ105" t="str">
        <f t="shared" si="25"/>
        <v>GND</v>
      </c>
      <c r="AK105">
        <f t="shared" si="26"/>
        <v>188</v>
      </c>
      <c r="AL105" t="str">
        <f t="shared" si="27"/>
        <v>---</v>
      </c>
      <c r="AT105" t="str">
        <f t="shared" si="18"/>
        <v>GND</v>
      </c>
      <c r="AU105" t="str">
        <f t="shared" si="19"/>
        <v>--</v>
      </c>
    </row>
    <row r="106" spans="1:47" x14ac:dyDescent="0.35">
      <c r="A106" t="str">
        <f t="shared" si="14"/>
        <v>JB1-2</v>
      </c>
      <c r="B106" t="str">
        <f t="shared" si="15"/>
        <v>GND</v>
      </c>
      <c r="C106" t="str">
        <f t="shared" si="16"/>
        <v>JB1-GND</v>
      </c>
      <c r="D106" t="str">
        <f t="shared" si="17"/>
        <v>JB1-2</v>
      </c>
      <c r="E106" t="s">
        <v>758</v>
      </c>
      <c r="F106">
        <v>2</v>
      </c>
      <c r="G106" t="s">
        <v>302</v>
      </c>
      <c r="L106" t="s">
        <v>865</v>
      </c>
      <c r="M106" t="s">
        <v>286</v>
      </c>
      <c r="N106">
        <v>13.2453</v>
      </c>
      <c r="AB106" t="str">
        <f>B2B!D103</f>
        <v>JB1</v>
      </c>
      <c r="AC106" t="str">
        <f>B2B!E103</f>
        <v>1</v>
      </c>
      <c r="AD106" t="str">
        <f t="shared" si="20"/>
        <v>JB1-1</v>
      </c>
      <c r="AE106" t="str">
        <f t="shared" si="21"/>
        <v>GND</v>
      </c>
      <c r="AF106" t="str">
        <f t="shared" si="22"/>
        <v>---</v>
      </c>
      <c r="AG106" t="str">
        <f t="shared" si="23"/>
        <v>---</v>
      </c>
      <c r="AH106" t="str">
        <f>IF(IFERROR(IF(IF(AF106="--",INDEX(D:D,MATCH(AE106,INDEX(B:B,MATCH(AE106,B:B,)+1):B10620,)+MATCH(AE106,B:B,)))=D106,VLOOKUP(AE106,B:D,3,0),IF(AF106="--",INDEX(D:D,MATCH(AE106,INDEX(B:B,MATCH(AE106,B:B,)+1):B10620,)+MATCH(AE106,B:B,)),"---")),"---")=AD106,"---",IFERROR(IF(IF(AF106="--",INDEX(D:D,MATCH(AE106,INDEX(B:B,MATCH(AE106,B:B,)+1):B10620,)+MATCH(AE106,B:B,)))=AD106,VLOOKUP(AE106,B:D,3,0),IF(AF106="--",INDEX(D:D,MATCH(AE106,INDEX(B:B,MATCH(AE106,B:B,)+1):B10620,)+MATCH(AE106,B:B,)),"---")),"---"))</f>
        <v>---</v>
      </c>
      <c r="AI106" t="str">
        <f t="shared" si="24"/>
        <v>--</v>
      </c>
      <c r="AJ106" t="str">
        <f t="shared" si="25"/>
        <v>GND</v>
      </c>
      <c r="AK106">
        <f t="shared" si="26"/>
        <v>188</v>
      </c>
      <c r="AL106" t="str">
        <f t="shared" si="27"/>
        <v>---</v>
      </c>
      <c r="AT106" t="str">
        <f t="shared" si="18"/>
        <v>GND</v>
      </c>
      <c r="AU106" t="str">
        <f t="shared" si="19"/>
        <v>--</v>
      </c>
    </row>
    <row r="107" spans="1:47" x14ac:dyDescent="0.35">
      <c r="A107" t="str">
        <f t="shared" si="14"/>
        <v>JB1-3</v>
      </c>
      <c r="B107" t="str">
        <f t="shared" si="15"/>
        <v>UART_RXD</v>
      </c>
      <c r="C107" t="str">
        <f t="shared" si="16"/>
        <v>JB1-UART_RXD</v>
      </c>
      <c r="D107" t="str">
        <f t="shared" si="17"/>
        <v>JB1-3</v>
      </c>
      <c r="E107" t="s">
        <v>758</v>
      </c>
      <c r="F107">
        <v>3</v>
      </c>
      <c r="G107" t="s">
        <v>876</v>
      </c>
      <c r="L107" t="s">
        <v>866</v>
      </c>
      <c r="M107" t="s">
        <v>286</v>
      </c>
      <c r="N107">
        <v>14.346399999999999</v>
      </c>
      <c r="AB107" t="str">
        <f>B2B!D104</f>
        <v>JB1</v>
      </c>
      <c r="AC107" t="str">
        <f>B2B!E104</f>
        <v>2</v>
      </c>
      <c r="AD107" t="str">
        <f t="shared" si="20"/>
        <v>JB1-2</v>
      </c>
      <c r="AE107" t="str">
        <f t="shared" si="21"/>
        <v>GND</v>
      </c>
      <c r="AF107" t="str">
        <f t="shared" si="22"/>
        <v>---</v>
      </c>
      <c r="AG107" t="str">
        <f t="shared" si="23"/>
        <v>---</v>
      </c>
      <c r="AH107" t="str">
        <f>IF(IFERROR(IF(IF(AF107="--",INDEX(D:D,MATCH(AE107,INDEX(B:B,MATCH(AE107,B:B,)+1):B10621,)+MATCH(AE107,B:B,)))=D107,VLOOKUP(AE107,B:D,3,0),IF(AF107="--",INDEX(D:D,MATCH(AE107,INDEX(B:B,MATCH(AE107,B:B,)+1):B10621,)+MATCH(AE107,B:B,)),"---")),"---")=AD107,"---",IFERROR(IF(IF(AF107="--",INDEX(D:D,MATCH(AE107,INDEX(B:B,MATCH(AE107,B:B,)+1):B10621,)+MATCH(AE107,B:B,)))=AD107,VLOOKUP(AE107,B:D,3,0),IF(AF107="--",INDEX(D:D,MATCH(AE107,INDEX(B:B,MATCH(AE107,B:B,)+1):B10621,)+MATCH(AE107,B:B,)),"---")),"---"))</f>
        <v>---</v>
      </c>
      <c r="AI107" t="str">
        <f t="shared" si="24"/>
        <v>--</v>
      </c>
      <c r="AJ107" t="str">
        <f t="shared" si="25"/>
        <v>GND</v>
      </c>
      <c r="AK107">
        <f t="shared" si="26"/>
        <v>188</v>
      </c>
      <c r="AL107" t="str">
        <f t="shared" si="27"/>
        <v>---</v>
      </c>
      <c r="AT107" t="str">
        <f t="shared" si="18"/>
        <v>UART_RXD</v>
      </c>
      <c r="AU107" t="str">
        <f t="shared" si="19"/>
        <v>--</v>
      </c>
    </row>
    <row r="108" spans="1:47" x14ac:dyDescent="0.35">
      <c r="A108" t="str">
        <f t="shared" si="14"/>
        <v>JB1-4</v>
      </c>
      <c r="B108" t="str">
        <f t="shared" si="15"/>
        <v>F_TCK</v>
      </c>
      <c r="C108" t="str">
        <f t="shared" si="16"/>
        <v>JB1-F_TCK</v>
      </c>
      <c r="D108" t="str">
        <f t="shared" si="17"/>
        <v>JB1-4</v>
      </c>
      <c r="E108" t="s">
        <v>758</v>
      </c>
      <c r="F108">
        <v>4</v>
      </c>
      <c r="G108" t="s">
        <v>858</v>
      </c>
      <c r="L108" t="s">
        <v>867</v>
      </c>
      <c r="M108" t="s">
        <v>286</v>
      </c>
      <c r="N108">
        <v>6.3072999999999997</v>
      </c>
      <c r="AB108" t="str">
        <f>B2B!D105</f>
        <v>JB1</v>
      </c>
      <c r="AC108" t="str">
        <f>B2B!E105</f>
        <v>3</v>
      </c>
      <c r="AD108" t="str">
        <f t="shared" si="20"/>
        <v>JB1-3</v>
      </c>
      <c r="AE108" t="str">
        <f t="shared" si="21"/>
        <v>UART_RXD</v>
      </c>
      <c r="AF108" t="str">
        <f t="shared" si="22"/>
        <v>M18</v>
      </c>
      <c r="AG108">
        <f t="shared" si="23"/>
        <v>17.9437</v>
      </c>
      <c r="AH108" t="str">
        <f>IF(IFERROR(IF(IF(AF108="--",INDEX(D:D,MATCH(AE108,INDEX(B:B,MATCH(AE108,B:B,)+1):B10622,)+MATCH(AE108,B:B,)))=D108,VLOOKUP(AE108,B:D,3,0),IF(AF108="--",INDEX(D:D,MATCH(AE108,INDEX(B:B,MATCH(AE108,B:B,)+1):B10622,)+MATCH(AE108,B:B,)),"---")),"---")=AD108,"---",IFERROR(IF(IF(AF108="--",INDEX(D:D,MATCH(AE108,INDEX(B:B,MATCH(AE108,B:B,)+1):B10622,)+MATCH(AE108,B:B,)))=AD108,VLOOKUP(AE108,B:D,3,0),IF(AF108="--",INDEX(D:D,MATCH(AE108,INDEX(B:B,MATCH(AE108,B:B,)+1):B10622,)+MATCH(AE108,B:B,)),"---")),"---"))</f>
        <v>---</v>
      </c>
      <c r="AI108" t="str">
        <f t="shared" si="24"/>
        <v>--</v>
      </c>
      <c r="AJ108" t="str">
        <f t="shared" si="25"/>
        <v>UART_RXD</v>
      </c>
      <c r="AK108">
        <f t="shared" si="26"/>
        <v>2</v>
      </c>
      <c r="AL108" t="str">
        <f t="shared" si="27"/>
        <v>M18</v>
      </c>
      <c r="AT108" t="str">
        <f t="shared" si="18"/>
        <v>F_TCK</v>
      </c>
      <c r="AU108" t="str">
        <f t="shared" si="19"/>
        <v>--</v>
      </c>
    </row>
    <row r="109" spans="1:47" x14ac:dyDescent="0.35">
      <c r="A109" t="str">
        <f t="shared" si="14"/>
        <v>JB1-5</v>
      </c>
      <c r="B109" t="str">
        <f t="shared" si="15"/>
        <v>3.3V</v>
      </c>
      <c r="C109" t="str">
        <f t="shared" si="16"/>
        <v>JB1-3.3V</v>
      </c>
      <c r="D109" t="str">
        <f t="shared" si="17"/>
        <v>JB1-5</v>
      </c>
      <c r="E109" t="s">
        <v>758</v>
      </c>
      <c r="F109">
        <v>5</v>
      </c>
      <c r="G109" t="s">
        <v>287</v>
      </c>
      <c r="L109" t="s">
        <v>868</v>
      </c>
      <c r="M109" t="s">
        <v>286</v>
      </c>
      <c r="N109">
        <v>5.8971999999999998</v>
      </c>
      <c r="AB109" t="str">
        <f>B2B!D106</f>
        <v>JB1</v>
      </c>
      <c r="AC109" t="str">
        <f>B2B!E106</f>
        <v>4</v>
      </c>
      <c r="AD109" t="str">
        <f t="shared" si="20"/>
        <v>JB1-4</v>
      </c>
      <c r="AE109" t="str">
        <f t="shared" si="21"/>
        <v>F_TCK</v>
      </c>
      <c r="AF109" t="str">
        <f t="shared" si="22"/>
        <v>E10</v>
      </c>
      <c r="AG109">
        <f t="shared" si="23"/>
        <v>29.091799999999999</v>
      </c>
      <c r="AH109" t="str">
        <f>IF(IFERROR(IF(IF(AF109="--",INDEX(D:D,MATCH(AE109,INDEX(B:B,MATCH(AE109,B:B,)+1):B10623,)+MATCH(AE109,B:B,)))=D109,VLOOKUP(AE109,B:D,3,0),IF(AF109="--",INDEX(D:D,MATCH(AE109,INDEX(B:B,MATCH(AE109,B:B,)+1):B10623,)+MATCH(AE109,B:B,)),"---")),"---")=AD109,"---",IFERROR(IF(IF(AF109="--",INDEX(D:D,MATCH(AE109,INDEX(B:B,MATCH(AE109,B:B,)+1):B10623,)+MATCH(AE109,B:B,)))=AD109,VLOOKUP(AE109,B:D,3,0),IF(AF109="--",INDEX(D:D,MATCH(AE109,INDEX(B:B,MATCH(AE109,B:B,)+1):B10623,)+MATCH(AE109,B:B,)),"---")),"---"))</f>
        <v>---</v>
      </c>
      <c r="AI109" t="str">
        <f t="shared" si="24"/>
        <v>--</v>
      </c>
      <c r="AJ109" t="str">
        <f t="shared" si="25"/>
        <v>F_TCK</v>
      </c>
      <c r="AK109">
        <f t="shared" si="26"/>
        <v>2</v>
      </c>
      <c r="AL109" t="str">
        <f t="shared" si="27"/>
        <v>E10</v>
      </c>
      <c r="AT109" t="str">
        <f t="shared" si="18"/>
        <v>3.3V</v>
      </c>
      <c r="AU109" t="str">
        <f t="shared" si="19"/>
        <v>--</v>
      </c>
    </row>
    <row r="110" spans="1:47" x14ac:dyDescent="0.35">
      <c r="A110" t="str">
        <f t="shared" si="14"/>
        <v>JB1-6</v>
      </c>
      <c r="B110" t="str">
        <f t="shared" si="15"/>
        <v>3.3V</v>
      </c>
      <c r="C110" t="str">
        <f t="shared" si="16"/>
        <v>JB1-3.3V</v>
      </c>
      <c r="D110" t="str">
        <f t="shared" si="17"/>
        <v>JB1-6</v>
      </c>
      <c r="E110" t="s">
        <v>758</v>
      </c>
      <c r="F110">
        <v>6</v>
      </c>
      <c r="G110" t="s">
        <v>287</v>
      </c>
      <c r="L110" t="s">
        <v>869</v>
      </c>
      <c r="M110" t="s">
        <v>286</v>
      </c>
      <c r="N110">
        <v>6.1120999999999999</v>
      </c>
      <c r="AB110" t="str">
        <f>B2B!D107</f>
        <v>JB1</v>
      </c>
      <c r="AC110" t="str">
        <f>B2B!E107</f>
        <v>5</v>
      </c>
      <c r="AD110" t="str">
        <f t="shared" si="20"/>
        <v>JB1-5</v>
      </c>
      <c r="AE110" t="str">
        <f t="shared" si="21"/>
        <v>3.3V</v>
      </c>
      <c r="AF110" t="str">
        <f t="shared" si="22"/>
        <v>---</v>
      </c>
      <c r="AG110" t="str">
        <f t="shared" si="23"/>
        <v>---</v>
      </c>
      <c r="AH110" t="str">
        <f>IF(IFERROR(IF(IF(AF110="--",INDEX(D:D,MATCH(AE110,INDEX(B:B,MATCH(AE110,B:B,)+1):B10624,)+MATCH(AE110,B:B,)))=D110,VLOOKUP(AE110,B:D,3,0),IF(AF110="--",INDEX(D:D,MATCH(AE110,INDEX(B:B,MATCH(AE110,B:B,)+1):B10624,)+MATCH(AE110,B:B,)),"---")),"---")=AD110,"---",IFERROR(IF(IF(AF110="--",INDEX(D:D,MATCH(AE110,INDEX(B:B,MATCH(AE110,B:B,)+1):B10624,)+MATCH(AE110,B:B,)))=AD110,VLOOKUP(AE110,B:D,3,0),IF(AF110="--",INDEX(D:D,MATCH(AE110,INDEX(B:B,MATCH(AE110,B:B,)+1):B10624,)+MATCH(AE110,B:B,)),"---")),"---"))</f>
        <v>---</v>
      </c>
      <c r="AI110" t="str">
        <f t="shared" si="24"/>
        <v>--</v>
      </c>
      <c r="AJ110" t="str">
        <f t="shared" si="25"/>
        <v>3.3V</v>
      </c>
      <c r="AK110">
        <f t="shared" si="26"/>
        <v>57</v>
      </c>
      <c r="AL110" t="str">
        <f t="shared" si="27"/>
        <v>---</v>
      </c>
      <c r="AT110" t="str">
        <f t="shared" si="18"/>
        <v>3.3V</v>
      </c>
      <c r="AU110" t="str">
        <f t="shared" si="19"/>
        <v>--</v>
      </c>
    </row>
    <row r="111" spans="1:47" x14ac:dyDescent="0.35">
      <c r="A111" t="str">
        <f t="shared" si="14"/>
        <v>JB1-7</v>
      </c>
      <c r="B111" t="str">
        <f t="shared" si="15"/>
        <v>UART_TXD</v>
      </c>
      <c r="C111" t="str">
        <f t="shared" si="16"/>
        <v>JB1-UART_TXD</v>
      </c>
      <c r="D111" t="str">
        <f t="shared" si="17"/>
        <v>JB1-7</v>
      </c>
      <c r="E111" t="s">
        <v>758</v>
      </c>
      <c r="F111">
        <v>7</v>
      </c>
      <c r="G111" t="s">
        <v>882</v>
      </c>
      <c r="L111" t="s">
        <v>871</v>
      </c>
      <c r="M111" t="s">
        <v>286</v>
      </c>
      <c r="N111">
        <v>6.0138999999999996</v>
      </c>
      <c r="AB111" t="str">
        <f>B2B!D108</f>
        <v>JB1</v>
      </c>
      <c r="AC111" t="str">
        <f>B2B!E108</f>
        <v>6</v>
      </c>
      <c r="AD111" t="str">
        <f t="shared" si="20"/>
        <v>JB1-6</v>
      </c>
      <c r="AE111" t="str">
        <f t="shared" si="21"/>
        <v>3.3V</v>
      </c>
      <c r="AF111" t="str">
        <f t="shared" si="22"/>
        <v>---</v>
      </c>
      <c r="AG111" t="str">
        <f t="shared" si="23"/>
        <v>---</v>
      </c>
      <c r="AH111" t="str">
        <f>IF(IFERROR(IF(IF(AF111="--",INDEX(D:D,MATCH(AE111,INDEX(B:B,MATCH(AE111,B:B,)+1):B10625,)+MATCH(AE111,B:B,)))=D111,VLOOKUP(AE111,B:D,3,0),IF(AF111="--",INDEX(D:D,MATCH(AE111,INDEX(B:B,MATCH(AE111,B:B,)+1):B10625,)+MATCH(AE111,B:B,)),"---")),"---")=AD111,"---",IFERROR(IF(IF(AF111="--",INDEX(D:D,MATCH(AE111,INDEX(B:B,MATCH(AE111,B:B,)+1):B10625,)+MATCH(AE111,B:B,)))=AD111,VLOOKUP(AE111,B:D,3,0),IF(AF111="--",INDEX(D:D,MATCH(AE111,INDEX(B:B,MATCH(AE111,B:B,)+1):B10625,)+MATCH(AE111,B:B,)),"---")),"---"))</f>
        <v>---</v>
      </c>
      <c r="AI111" t="str">
        <f t="shared" si="24"/>
        <v>--</v>
      </c>
      <c r="AJ111" t="str">
        <f t="shared" si="25"/>
        <v>3.3V</v>
      </c>
      <c r="AK111">
        <f t="shared" si="26"/>
        <v>57</v>
      </c>
      <c r="AL111" t="str">
        <f t="shared" si="27"/>
        <v>---</v>
      </c>
      <c r="AT111" t="str">
        <f t="shared" si="18"/>
        <v>UART_TXD</v>
      </c>
      <c r="AU111" t="str">
        <f t="shared" si="19"/>
        <v>--</v>
      </c>
    </row>
    <row r="112" spans="1:47" x14ac:dyDescent="0.35">
      <c r="A112" t="str">
        <f t="shared" si="14"/>
        <v>JB1-8</v>
      </c>
      <c r="B112" t="str">
        <f t="shared" si="15"/>
        <v>F_TDO</v>
      </c>
      <c r="C112" t="str">
        <f t="shared" si="16"/>
        <v>JB1-F_TDO</v>
      </c>
      <c r="D112" t="str">
        <f t="shared" si="17"/>
        <v>JB1-8</v>
      </c>
      <c r="E112" t="s">
        <v>758</v>
      </c>
      <c r="F112">
        <v>8</v>
      </c>
      <c r="G112" t="s">
        <v>860</v>
      </c>
      <c r="L112" t="s">
        <v>873</v>
      </c>
      <c r="M112" t="s">
        <v>286</v>
      </c>
      <c r="N112">
        <v>6.6963999999999997</v>
      </c>
      <c r="AB112" t="str">
        <f>B2B!D109</f>
        <v>JB1</v>
      </c>
      <c r="AC112" t="str">
        <f>B2B!E109</f>
        <v>7</v>
      </c>
      <c r="AD112" t="str">
        <f t="shared" si="20"/>
        <v>JB1-7</v>
      </c>
      <c r="AE112" t="str">
        <f t="shared" si="21"/>
        <v>UART_TXD</v>
      </c>
      <c r="AF112" t="str">
        <f t="shared" si="22"/>
        <v>L18</v>
      </c>
      <c r="AG112">
        <f t="shared" si="23"/>
        <v>18.465599999999998</v>
      </c>
      <c r="AH112" t="str">
        <f>IF(IFERROR(IF(IF(AF112="--",INDEX(D:D,MATCH(AE112,INDEX(B:B,MATCH(AE112,B:B,)+1):B10626,)+MATCH(AE112,B:B,)))=D112,VLOOKUP(AE112,B:D,3,0),IF(AF112="--",INDEX(D:D,MATCH(AE112,INDEX(B:B,MATCH(AE112,B:B,)+1):B10626,)+MATCH(AE112,B:B,)),"---")),"---")=AD112,"---",IFERROR(IF(IF(AF112="--",INDEX(D:D,MATCH(AE112,INDEX(B:B,MATCH(AE112,B:B,)+1):B10626,)+MATCH(AE112,B:B,)))=AD112,VLOOKUP(AE112,B:D,3,0),IF(AF112="--",INDEX(D:D,MATCH(AE112,INDEX(B:B,MATCH(AE112,B:B,)+1):B10626,)+MATCH(AE112,B:B,)),"---")),"---"))</f>
        <v>---</v>
      </c>
      <c r="AI112" t="str">
        <f t="shared" si="24"/>
        <v>--</v>
      </c>
      <c r="AJ112" t="str">
        <f t="shared" si="25"/>
        <v>UART_TXD</v>
      </c>
      <c r="AK112">
        <f t="shared" si="26"/>
        <v>2</v>
      </c>
      <c r="AL112" t="str">
        <f t="shared" si="27"/>
        <v>L18</v>
      </c>
      <c r="AT112" t="str">
        <f t="shared" si="18"/>
        <v>F_TDO</v>
      </c>
      <c r="AU112" t="str">
        <f t="shared" si="19"/>
        <v>--</v>
      </c>
    </row>
    <row r="113" spans="1:47" x14ac:dyDescent="0.35">
      <c r="A113" t="str">
        <f t="shared" si="14"/>
        <v>JB1-9</v>
      </c>
      <c r="B113" t="str">
        <f t="shared" si="15"/>
        <v>XMOD_E</v>
      </c>
      <c r="C113" t="str">
        <f t="shared" si="16"/>
        <v>JB1-XMOD_E</v>
      </c>
      <c r="D113" t="str">
        <f t="shared" si="17"/>
        <v>JB1-9</v>
      </c>
      <c r="E113" t="s">
        <v>758</v>
      </c>
      <c r="F113">
        <v>9</v>
      </c>
      <c r="G113" t="s">
        <v>885</v>
      </c>
      <c r="L113" t="s">
        <v>874</v>
      </c>
      <c r="M113" t="s">
        <v>286</v>
      </c>
      <c r="N113">
        <v>6.2145999999999999</v>
      </c>
      <c r="AB113" t="str">
        <f>B2B!D110</f>
        <v>JB1</v>
      </c>
      <c r="AC113" t="str">
        <f>B2B!E110</f>
        <v>8</v>
      </c>
      <c r="AD113" t="str">
        <f t="shared" si="20"/>
        <v>JB1-8</v>
      </c>
      <c r="AE113" t="str">
        <f t="shared" si="21"/>
        <v>F_TDO</v>
      </c>
      <c r="AF113" t="str">
        <f t="shared" si="22"/>
        <v>E13</v>
      </c>
      <c r="AG113">
        <f t="shared" si="23"/>
        <v>23.825099999999999</v>
      </c>
      <c r="AH113" t="str">
        <f>IF(IFERROR(IF(IF(AF113="--",INDEX(D:D,MATCH(AE113,INDEX(B:B,MATCH(AE113,B:B,)+1):B10627,)+MATCH(AE113,B:B,)))=D113,VLOOKUP(AE113,B:D,3,0),IF(AF113="--",INDEX(D:D,MATCH(AE113,INDEX(B:B,MATCH(AE113,B:B,)+1):B10627,)+MATCH(AE113,B:B,)),"---")),"---")=AD113,"---",IFERROR(IF(IF(AF113="--",INDEX(D:D,MATCH(AE113,INDEX(B:B,MATCH(AE113,B:B,)+1):B10627,)+MATCH(AE113,B:B,)))=AD113,VLOOKUP(AE113,B:D,3,0),IF(AF113="--",INDEX(D:D,MATCH(AE113,INDEX(B:B,MATCH(AE113,B:B,)+1):B10627,)+MATCH(AE113,B:B,)),"---")),"---"))</f>
        <v>---</v>
      </c>
      <c r="AI113" t="str">
        <f t="shared" si="24"/>
        <v>--</v>
      </c>
      <c r="AJ113" t="str">
        <f t="shared" si="25"/>
        <v>F_TDO</v>
      </c>
      <c r="AK113">
        <f t="shared" si="26"/>
        <v>2</v>
      </c>
      <c r="AL113" t="str">
        <f t="shared" si="27"/>
        <v>E13</v>
      </c>
      <c r="AT113" t="str">
        <f t="shared" si="18"/>
        <v>XMOD_E</v>
      </c>
      <c r="AU113" t="str">
        <f t="shared" si="19"/>
        <v>--</v>
      </c>
    </row>
    <row r="114" spans="1:47" x14ac:dyDescent="0.35">
      <c r="A114" t="str">
        <f t="shared" si="14"/>
        <v>JB1-10</v>
      </c>
      <c r="B114" t="str">
        <f t="shared" si="15"/>
        <v>F_TDI</v>
      </c>
      <c r="C114" t="str">
        <f t="shared" si="16"/>
        <v>JB1-F_TDI</v>
      </c>
      <c r="D114" t="str">
        <f t="shared" si="17"/>
        <v>JB1-10</v>
      </c>
      <c r="E114" t="s">
        <v>758</v>
      </c>
      <c r="F114">
        <v>10</v>
      </c>
      <c r="G114" t="s">
        <v>859</v>
      </c>
      <c r="L114" t="s">
        <v>875</v>
      </c>
      <c r="M114" t="s">
        <v>286</v>
      </c>
      <c r="N114">
        <v>3.7658</v>
      </c>
      <c r="AB114" t="str">
        <f>B2B!D111</f>
        <v>JB1</v>
      </c>
      <c r="AC114" t="str">
        <f>B2B!E111</f>
        <v>9</v>
      </c>
      <c r="AD114" t="str">
        <f t="shared" si="20"/>
        <v>JB1-9</v>
      </c>
      <c r="AE114" t="str">
        <f t="shared" si="21"/>
        <v>XMOD_E</v>
      </c>
      <c r="AF114" t="str">
        <f t="shared" si="22"/>
        <v>M17</v>
      </c>
      <c r="AG114">
        <f t="shared" si="23"/>
        <v>21.214200000000002</v>
      </c>
      <c r="AH114" t="str">
        <f>IF(IFERROR(IF(IF(AF114="--",INDEX(D:D,MATCH(AE114,INDEX(B:B,MATCH(AE114,B:B,)+1):B10628,)+MATCH(AE114,B:B,)))=D114,VLOOKUP(AE114,B:D,3,0),IF(AF114="--",INDEX(D:D,MATCH(AE114,INDEX(B:B,MATCH(AE114,B:B,)+1):B10628,)+MATCH(AE114,B:B,)),"---")),"---")=AD114,"---",IFERROR(IF(IF(AF114="--",INDEX(D:D,MATCH(AE114,INDEX(B:B,MATCH(AE114,B:B,)+1):B10628,)+MATCH(AE114,B:B,)))=AD114,VLOOKUP(AE114,B:D,3,0),IF(AF114="--",INDEX(D:D,MATCH(AE114,INDEX(B:B,MATCH(AE114,B:B,)+1):B10628,)+MATCH(AE114,B:B,)),"---")),"---"))</f>
        <v>---</v>
      </c>
      <c r="AI114" t="str">
        <f t="shared" si="24"/>
        <v>--</v>
      </c>
      <c r="AJ114" t="str">
        <f t="shared" si="25"/>
        <v>XMOD_E</v>
      </c>
      <c r="AK114">
        <f t="shared" si="26"/>
        <v>2</v>
      </c>
      <c r="AL114" t="str">
        <f t="shared" si="27"/>
        <v>M17</v>
      </c>
      <c r="AT114" t="str">
        <f t="shared" si="18"/>
        <v>F_TDI</v>
      </c>
      <c r="AU114" t="str">
        <f t="shared" si="19"/>
        <v>--</v>
      </c>
    </row>
    <row r="115" spans="1:47" x14ac:dyDescent="0.35">
      <c r="A115" t="str">
        <f t="shared" si="14"/>
        <v>JB1-11</v>
      </c>
      <c r="B115" t="str">
        <f t="shared" si="15"/>
        <v>nRST</v>
      </c>
      <c r="C115" t="str">
        <f t="shared" si="16"/>
        <v>JB1-nRST</v>
      </c>
      <c r="D115" t="str">
        <f t="shared" si="17"/>
        <v>JB1-11</v>
      </c>
      <c r="E115" t="s">
        <v>758</v>
      </c>
      <c r="F115">
        <v>11</v>
      </c>
      <c r="G115" t="s">
        <v>888</v>
      </c>
      <c r="L115" t="s">
        <v>877</v>
      </c>
      <c r="M115" t="s">
        <v>286</v>
      </c>
      <c r="N115">
        <v>3.9759000000000002</v>
      </c>
      <c r="AB115" t="str">
        <f>B2B!D112</f>
        <v>JB1</v>
      </c>
      <c r="AC115" t="str">
        <f>B2B!E112</f>
        <v>10</v>
      </c>
      <c r="AD115" t="str">
        <f t="shared" si="20"/>
        <v>JB1-10</v>
      </c>
      <c r="AE115" t="str">
        <f t="shared" si="21"/>
        <v>F_TDI</v>
      </c>
      <c r="AF115" t="str">
        <f t="shared" si="22"/>
        <v>E11</v>
      </c>
      <c r="AG115">
        <f t="shared" si="23"/>
        <v>26.427</v>
      </c>
      <c r="AH115" t="str">
        <f>IF(IFERROR(IF(IF(AF115="--",INDEX(D:D,MATCH(AE115,INDEX(B:B,MATCH(AE115,B:B,)+1):B10629,)+MATCH(AE115,B:B,)))=D115,VLOOKUP(AE115,B:D,3,0),IF(AF115="--",INDEX(D:D,MATCH(AE115,INDEX(B:B,MATCH(AE115,B:B,)+1):B10629,)+MATCH(AE115,B:B,)),"---")),"---")=AD115,"---",IFERROR(IF(IF(AF115="--",INDEX(D:D,MATCH(AE115,INDEX(B:B,MATCH(AE115,B:B,)+1):B10629,)+MATCH(AE115,B:B,)))=AD115,VLOOKUP(AE115,B:D,3,0),IF(AF115="--",INDEX(D:D,MATCH(AE115,INDEX(B:B,MATCH(AE115,B:B,)+1):B10629,)+MATCH(AE115,B:B,)),"---")),"---"))</f>
        <v>---</v>
      </c>
      <c r="AI115" t="str">
        <f t="shared" si="24"/>
        <v>--</v>
      </c>
      <c r="AJ115" t="str">
        <f t="shared" si="25"/>
        <v>F_TDI</v>
      </c>
      <c r="AK115">
        <f t="shared" si="26"/>
        <v>2</v>
      </c>
      <c r="AL115" t="str">
        <f t="shared" si="27"/>
        <v>E11</v>
      </c>
      <c r="AT115" t="str">
        <f t="shared" si="18"/>
        <v>nRST</v>
      </c>
      <c r="AU115" t="str">
        <f t="shared" si="19"/>
        <v>--</v>
      </c>
    </row>
    <row r="116" spans="1:47" x14ac:dyDescent="0.35">
      <c r="A116" t="str">
        <f t="shared" si="14"/>
        <v>JB1-12</v>
      </c>
      <c r="B116" t="str">
        <f t="shared" si="15"/>
        <v>F_TMS</v>
      </c>
      <c r="C116" t="str">
        <f t="shared" si="16"/>
        <v>JB1-F_TMS</v>
      </c>
      <c r="D116" t="str">
        <f t="shared" si="17"/>
        <v>JB1-12</v>
      </c>
      <c r="E116" t="s">
        <v>758</v>
      </c>
      <c r="F116">
        <v>12</v>
      </c>
      <c r="G116" t="s">
        <v>861</v>
      </c>
      <c r="L116" t="s">
        <v>878</v>
      </c>
      <c r="M116" t="s">
        <v>286</v>
      </c>
      <c r="N116">
        <v>5.8243999999999998</v>
      </c>
      <c r="AB116" t="str">
        <f>B2B!D113</f>
        <v>JB1</v>
      </c>
      <c r="AC116" t="str">
        <f>B2B!E113</f>
        <v>11</v>
      </c>
      <c r="AD116" t="str">
        <f t="shared" si="20"/>
        <v>JB1-11</v>
      </c>
      <c r="AE116" t="str">
        <f t="shared" si="21"/>
        <v>nRST</v>
      </c>
      <c r="AF116" t="str">
        <f t="shared" si="22"/>
        <v>--</v>
      </c>
      <c r="AG116">
        <f t="shared" si="23"/>
        <v>9.2202000000000002</v>
      </c>
      <c r="AH116" t="str">
        <f>IF(IFERROR(IF(IF(AF116="--",INDEX(D:D,MATCH(AE116,INDEX(B:B,MATCH(AE116,B:B,)+1):B10630,)+MATCH(AE116,B:B,)))=D116,VLOOKUP(AE116,B:D,3,0),IF(AF116="--",INDEX(D:D,MATCH(AE116,INDEX(B:B,MATCH(AE116,B:B,)+1):B10630,)+MATCH(AE116,B:B,)),"---")),"---")=AD116,"---",IFERROR(IF(IF(AF116="--",INDEX(D:D,MATCH(AE116,INDEX(B:B,MATCH(AE116,B:B,)+1):B10630,)+MATCH(AE116,B:B,)))=AD116,VLOOKUP(AE116,B:D,3,0),IF(AF116="--",INDEX(D:D,MATCH(AE116,INDEX(B:B,MATCH(AE116,B:B,)+1):B10630,)+MATCH(AE116,B:B,)),"---")),"---"))</f>
        <v>U9-3</v>
      </c>
      <c r="AI116" t="str">
        <f t="shared" si="24"/>
        <v>--</v>
      </c>
      <c r="AJ116" t="str">
        <f t="shared" si="25"/>
        <v>nRST</v>
      </c>
      <c r="AK116">
        <f t="shared" si="26"/>
        <v>3</v>
      </c>
      <c r="AL116" t="str">
        <f t="shared" si="27"/>
        <v>--</v>
      </c>
      <c r="AT116" t="str">
        <f t="shared" si="18"/>
        <v>F_TMS</v>
      </c>
      <c r="AU116" t="str">
        <f t="shared" si="19"/>
        <v>--</v>
      </c>
    </row>
    <row r="117" spans="1:47" x14ac:dyDescent="0.35">
      <c r="A117" t="str">
        <f t="shared" si="14"/>
        <v>JB1-H1</v>
      </c>
      <c r="B117" t="str">
        <f t="shared" si="15"/>
        <v>GND</v>
      </c>
      <c r="C117" t="str">
        <f t="shared" si="16"/>
        <v>JB1-GND</v>
      </c>
      <c r="D117" t="str">
        <f t="shared" si="17"/>
        <v>JB1-H1</v>
      </c>
      <c r="E117" t="s">
        <v>758</v>
      </c>
      <c r="F117" t="s">
        <v>347</v>
      </c>
      <c r="G117" t="s">
        <v>302</v>
      </c>
      <c r="L117" t="s">
        <v>880</v>
      </c>
      <c r="M117" t="s">
        <v>286</v>
      </c>
      <c r="N117">
        <v>11.697800000000001</v>
      </c>
      <c r="AB117" t="str">
        <f>B2B!D114</f>
        <v>JB1</v>
      </c>
      <c r="AC117" t="str">
        <f>B2B!E114</f>
        <v>12</v>
      </c>
      <c r="AD117" t="str">
        <f t="shared" si="20"/>
        <v>JB1-12</v>
      </c>
      <c r="AE117" t="str">
        <f t="shared" si="21"/>
        <v>F_TMS</v>
      </c>
      <c r="AF117" t="str">
        <f t="shared" si="22"/>
        <v>E12</v>
      </c>
      <c r="AG117">
        <f t="shared" si="23"/>
        <v>24.9618</v>
      </c>
      <c r="AH117" t="str">
        <f>IF(IFERROR(IF(IF(AF117="--",INDEX(D:D,MATCH(AE117,INDEX(B:B,MATCH(AE117,B:B,)+1):B10631,)+MATCH(AE117,B:B,)))=D117,VLOOKUP(AE117,B:D,3,0),IF(AF117="--",INDEX(D:D,MATCH(AE117,INDEX(B:B,MATCH(AE117,B:B,)+1):B10631,)+MATCH(AE117,B:B,)),"---")),"---")=AD117,"---",IFERROR(IF(IF(AF117="--",INDEX(D:D,MATCH(AE117,INDEX(B:B,MATCH(AE117,B:B,)+1):B10631,)+MATCH(AE117,B:B,)))=AD117,VLOOKUP(AE117,B:D,3,0),IF(AF117="--",INDEX(D:D,MATCH(AE117,INDEX(B:B,MATCH(AE117,B:B,)+1):B10631,)+MATCH(AE117,B:B,)),"---")),"---"))</f>
        <v>---</v>
      </c>
      <c r="AI117" t="str">
        <f t="shared" si="24"/>
        <v>--</v>
      </c>
      <c r="AJ117" t="str">
        <f t="shared" si="25"/>
        <v>F_TMS</v>
      </c>
      <c r="AK117">
        <f t="shared" si="26"/>
        <v>2</v>
      </c>
      <c r="AL117" t="str">
        <f t="shared" si="27"/>
        <v>E12</v>
      </c>
      <c r="AT117" t="str">
        <f t="shared" si="18"/>
        <v>GND</v>
      </c>
      <c r="AU117" t="str">
        <f t="shared" si="19"/>
        <v>--</v>
      </c>
    </row>
    <row r="118" spans="1:47" x14ac:dyDescent="0.35">
      <c r="A118" t="str">
        <f t="shared" si="14"/>
        <v>U1-A1</v>
      </c>
      <c r="B118" t="str">
        <f t="shared" si="15"/>
        <v>B35_L9_N</v>
      </c>
      <c r="C118" t="str">
        <f t="shared" si="16"/>
        <v>U1-B35_L9_N</v>
      </c>
      <c r="D118" t="str">
        <f t="shared" si="17"/>
        <v>U1-A1</v>
      </c>
      <c r="E118" t="s">
        <v>304</v>
      </c>
      <c r="F118" t="s">
        <v>430</v>
      </c>
      <c r="G118" t="s">
        <v>799</v>
      </c>
      <c r="L118" t="s">
        <v>881</v>
      </c>
      <c r="M118" t="s">
        <v>286</v>
      </c>
      <c r="N118">
        <v>10.150399999999999</v>
      </c>
      <c r="AB118" t="str">
        <f>B2B!D115</f>
        <v>JB1</v>
      </c>
      <c r="AC118" t="str">
        <f>B2B!E115</f>
        <v>H1</v>
      </c>
      <c r="AD118" t="str">
        <f t="shared" si="20"/>
        <v>JB1-H1</v>
      </c>
      <c r="AE118" t="str">
        <f t="shared" si="21"/>
        <v>GND</v>
      </c>
      <c r="AF118" t="str">
        <f t="shared" si="22"/>
        <v>---</v>
      </c>
      <c r="AG118" t="str">
        <f t="shared" si="23"/>
        <v>---</v>
      </c>
      <c r="AH118" t="str">
        <f>IF(IFERROR(IF(IF(AF118="--",INDEX(D:D,MATCH(AE118,INDEX(B:B,MATCH(AE118,B:B,)+1):B10632,)+MATCH(AE118,B:B,)))=D118,VLOOKUP(AE118,B:D,3,0),IF(AF118="--",INDEX(D:D,MATCH(AE118,INDEX(B:B,MATCH(AE118,B:B,)+1):B10632,)+MATCH(AE118,B:B,)),"---")),"---")=AD118,"---",IFERROR(IF(IF(AF118="--",INDEX(D:D,MATCH(AE118,INDEX(B:B,MATCH(AE118,B:B,)+1):B10632,)+MATCH(AE118,B:B,)))=AD118,VLOOKUP(AE118,B:D,3,0),IF(AF118="--",INDEX(D:D,MATCH(AE118,INDEX(B:B,MATCH(AE118,B:B,)+1):B10632,)+MATCH(AE118,B:B,)),"---")),"---"))</f>
        <v>---</v>
      </c>
      <c r="AI118" t="str">
        <f t="shared" si="24"/>
        <v>--</v>
      </c>
      <c r="AJ118" t="str">
        <f t="shared" si="25"/>
        <v>GND</v>
      </c>
      <c r="AK118">
        <f t="shared" si="26"/>
        <v>188</v>
      </c>
      <c r="AL118" t="str">
        <f t="shared" si="27"/>
        <v>---</v>
      </c>
      <c r="AT118" t="str">
        <f t="shared" si="18"/>
        <v>B35_L9_N</v>
      </c>
      <c r="AU118" t="str">
        <f t="shared" si="19"/>
        <v>--</v>
      </c>
    </row>
    <row r="119" spans="1:47" x14ac:dyDescent="0.35">
      <c r="A119" t="str">
        <f t="shared" si="14"/>
        <v>U1-A3</v>
      </c>
      <c r="B119" t="str">
        <f t="shared" si="15"/>
        <v>B35_L8_N</v>
      </c>
      <c r="C119" t="str">
        <f t="shared" si="16"/>
        <v>U1-B35_L8_N</v>
      </c>
      <c r="D119" t="str">
        <f t="shared" si="17"/>
        <v>U1-A3</v>
      </c>
      <c r="E119" t="s">
        <v>304</v>
      </c>
      <c r="F119" t="s">
        <v>436</v>
      </c>
      <c r="G119" t="s">
        <v>807</v>
      </c>
      <c r="L119" t="s">
        <v>883</v>
      </c>
      <c r="M119" t="s">
        <v>286</v>
      </c>
      <c r="N119">
        <v>12.105600000000001</v>
      </c>
      <c r="AT119" t="str">
        <f t="shared" si="18"/>
        <v>B35_L8_N</v>
      </c>
      <c r="AU119" t="str">
        <f t="shared" si="19"/>
        <v>--</v>
      </c>
    </row>
    <row r="120" spans="1:47" x14ac:dyDescent="0.35">
      <c r="A120" t="str">
        <f t="shared" si="14"/>
        <v>U1-A4</v>
      </c>
      <c r="B120" t="str">
        <f t="shared" si="15"/>
        <v>B35_L8_P</v>
      </c>
      <c r="C120" t="str">
        <f t="shared" si="16"/>
        <v>U1-B35_L8_P</v>
      </c>
      <c r="D120" t="str">
        <f t="shared" si="17"/>
        <v>U1-A4</v>
      </c>
      <c r="E120" t="s">
        <v>304</v>
      </c>
      <c r="F120" t="s">
        <v>437</v>
      </c>
      <c r="G120" t="s">
        <v>809</v>
      </c>
      <c r="L120" t="s">
        <v>884</v>
      </c>
      <c r="M120" t="s">
        <v>286</v>
      </c>
      <c r="N120">
        <v>6.0972</v>
      </c>
      <c r="AT120" t="str">
        <f t="shared" si="18"/>
        <v>B35_L8_P</v>
      </c>
      <c r="AU120" t="str">
        <f t="shared" si="19"/>
        <v>--</v>
      </c>
    </row>
    <row r="121" spans="1:47" x14ac:dyDescent="0.35">
      <c r="A121" t="str">
        <f t="shared" si="14"/>
        <v>U1-A5</v>
      </c>
      <c r="B121" t="str">
        <f t="shared" si="15"/>
        <v>B35_L3_N</v>
      </c>
      <c r="C121" t="str">
        <f t="shared" si="16"/>
        <v>U1-B35_L3_N</v>
      </c>
      <c r="D121" t="str">
        <f t="shared" si="17"/>
        <v>U1-A5</v>
      </c>
      <c r="E121" t="s">
        <v>304</v>
      </c>
      <c r="F121" t="s">
        <v>438</v>
      </c>
      <c r="G121" t="s">
        <v>815</v>
      </c>
      <c r="L121" t="s">
        <v>886</v>
      </c>
      <c r="M121" t="s">
        <v>286</v>
      </c>
      <c r="N121">
        <v>6.2355999999999998</v>
      </c>
      <c r="AT121" t="str">
        <f t="shared" si="18"/>
        <v>B35_L3_N</v>
      </c>
      <c r="AU121" t="str">
        <f t="shared" si="19"/>
        <v>--</v>
      </c>
    </row>
    <row r="122" spans="1:47" x14ac:dyDescent="0.35">
      <c r="A122" t="str">
        <f t="shared" si="14"/>
        <v>U1-A6</v>
      </c>
      <c r="B122" t="str">
        <f t="shared" si="15"/>
        <v>B35_L3_P</v>
      </c>
      <c r="C122" t="str">
        <f t="shared" si="16"/>
        <v>U1-B35_L3_P</v>
      </c>
      <c r="D122" t="str">
        <f t="shared" si="17"/>
        <v>U1-A6</v>
      </c>
      <c r="E122" t="s">
        <v>304</v>
      </c>
      <c r="F122" t="s">
        <v>439</v>
      </c>
      <c r="G122" t="s">
        <v>817</v>
      </c>
      <c r="L122" t="s">
        <v>887</v>
      </c>
      <c r="M122" t="s">
        <v>286</v>
      </c>
      <c r="N122">
        <v>4.9683999999999999</v>
      </c>
      <c r="AT122" t="str">
        <f t="shared" si="18"/>
        <v>B35_L3_P</v>
      </c>
      <c r="AU122" t="str">
        <f t="shared" si="19"/>
        <v>--</v>
      </c>
    </row>
    <row r="123" spans="1:47" x14ac:dyDescent="0.35">
      <c r="A123" t="str">
        <f t="shared" si="14"/>
        <v>U1-A7</v>
      </c>
      <c r="B123" t="str">
        <f t="shared" si="15"/>
        <v>VCCIO35</v>
      </c>
      <c r="C123" t="str">
        <f t="shared" si="16"/>
        <v>U1-VCCIO35</v>
      </c>
      <c r="D123" t="str">
        <f t="shared" si="17"/>
        <v>U1-A7</v>
      </c>
      <c r="E123" t="s">
        <v>304</v>
      </c>
      <c r="F123" t="s">
        <v>440</v>
      </c>
      <c r="G123" t="s">
        <v>765</v>
      </c>
      <c r="L123" t="s">
        <v>889</v>
      </c>
      <c r="M123" t="s">
        <v>286</v>
      </c>
      <c r="N123">
        <v>3.8079000000000001</v>
      </c>
      <c r="AT123" t="str">
        <f t="shared" si="18"/>
        <v>VCCIO35</v>
      </c>
      <c r="AU123" t="str">
        <f t="shared" si="19"/>
        <v>--</v>
      </c>
    </row>
    <row r="124" spans="1:47" x14ac:dyDescent="0.35">
      <c r="A124" t="str">
        <f t="shared" si="14"/>
        <v>U1-B1</v>
      </c>
      <c r="B124" t="str">
        <f t="shared" si="15"/>
        <v>B35_L9_P</v>
      </c>
      <c r="C124" t="str">
        <f t="shared" si="16"/>
        <v>U1-B35_L9_P</v>
      </c>
      <c r="D124" t="str">
        <f t="shared" si="17"/>
        <v>U1-B1</v>
      </c>
      <c r="E124" t="s">
        <v>304</v>
      </c>
      <c r="F124" t="s">
        <v>536</v>
      </c>
      <c r="G124" t="s">
        <v>801</v>
      </c>
      <c r="L124" t="s">
        <v>890</v>
      </c>
      <c r="M124" t="s">
        <v>286</v>
      </c>
      <c r="N124">
        <v>4.5250000000000004</v>
      </c>
      <c r="AT124" t="str">
        <f t="shared" si="18"/>
        <v>B35_L9_P</v>
      </c>
      <c r="AU124" t="str">
        <f t="shared" si="19"/>
        <v>--</v>
      </c>
    </row>
    <row r="125" spans="1:47" x14ac:dyDescent="0.35">
      <c r="A125" t="str">
        <f t="shared" si="14"/>
        <v>U1-B2</v>
      </c>
      <c r="B125" t="str">
        <f t="shared" si="15"/>
        <v>B35_L10_N</v>
      </c>
      <c r="C125" t="str">
        <f t="shared" si="16"/>
        <v>U1-B35_L10_N</v>
      </c>
      <c r="D125" t="str">
        <f t="shared" si="17"/>
        <v>U1-B2</v>
      </c>
      <c r="E125" t="s">
        <v>304</v>
      </c>
      <c r="F125" t="s">
        <v>443</v>
      </c>
      <c r="G125" t="s">
        <v>805</v>
      </c>
      <c r="L125" t="s">
        <v>1025</v>
      </c>
      <c r="M125" t="s">
        <v>286</v>
      </c>
      <c r="N125">
        <v>2.8508</v>
      </c>
      <c r="AT125" t="str">
        <f t="shared" si="18"/>
        <v>B35_L10_N</v>
      </c>
      <c r="AU125" t="str">
        <f t="shared" si="19"/>
        <v>--</v>
      </c>
    </row>
    <row r="126" spans="1:47" x14ac:dyDescent="0.35">
      <c r="A126" t="str">
        <f t="shared" si="14"/>
        <v>U1-B3</v>
      </c>
      <c r="B126" t="str">
        <f t="shared" si="15"/>
        <v>B35_L10_P</v>
      </c>
      <c r="C126" t="str">
        <f t="shared" si="16"/>
        <v>U1-B35_L10_P</v>
      </c>
      <c r="D126" t="str">
        <f t="shared" si="17"/>
        <v>U1-B3</v>
      </c>
      <c r="E126" t="s">
        <v>304</v>
      </c>
      <c r="F126" t="s">
        <v>444</v>
      </c>
      <c r="G126" t="s">
        <v>803</v>
      </c>
      <c r="L126" t="s">
        <v>891</v>
      </c>
      <c r="M126" t="s">
        <v>286</v>
      </c>
      <c r="N126">
        <v>9.2202000000000002</v>
      </c>
      <c r="AT126" t="str">
        <f t="shared" si="18"/>
        <v>B35_L10_P</v>
      </c>
      <c r="AU126" t="str">
        <f t="shared" si="19"/>
        <v>--</v>
      </c>
    </row>
    <row r="127" spans="1:47" x14ac:dyDescent="0.35">
      <c r="A127" t="str">
        <f t="shared" si="14"/>
        <v>U1-B4</v>
      </c>
      <c r="B127" t="str">
        <f t="shared" si="15"/>
        <v>B35_L7_N</v>
      </c>
      <c r="C127" t="str">
        <f t="shared" si="16"/>
        <v>U1-B35_L7_N</v>
      </c>
      <c r="D127" t="str">
        <f t="shared" si="17"/>
        <v>U1-B4</v>
      </c>
      <c r="E127" t="s">
        <v>304</v>
      </c>
      <c r="F127" t="s">
        <v>445</v>
      </c>
      <c r="G127" t="s">
        <v>823</v>
      </c>
      <c r="L127" t="s">
        <v>893</v>
      </c>
      <c r="M127" t="s">
        <v>286</v>
      </c>
      <c r="N127">
        <v>0.90459999999999996</v>
      </c>
      <c r="AT127" t="str">
        <f t="shared" si="18"/>
        <v>B35_L7_N</v>
      </c>
      <c r="AU127" t="str">
        <f t="shared" si="19"/>
        <v>--</v>
      </c>
    </row>
    <row r="128" spans="1:47" x14ac:dyDescent="0.35">
      <c r="A128" t="str">
        <f t="shared" si="14"/>
        <v>U1-B6</v>
      </c>
      <c r="B128" t="str">
        <f t="shared" si="15"/>
        <v>B35_L2_N</v>
      </c>
      <c r="C128" t="str">
        <f t="shared" si="16"/>
        <v>U1-B35_L2_N</v>
      </c>
      <c r="D128" t="str">
        <f t="shared" si="17"/>
        <v>U1-B6</v>
      </c>
      <c r="E128" t="s">
        <v>304</v>
      </c>
      <c r="F128" t="s">
        <v>447</v>
      </c>
      <c r="G128" t="s">
        <v>819</v>
      </c>
      <c r="L128" t="s">
        <v>894</v>
      </c>
      <c r="M128" t="s">
        <v>286</v>
      </c>
      <c r="N128">
        <v>3.0876000000000001</v>
      </c>
      <c r="AT128" t="str">
        <f t="shared" si="18"/>
        <v>B35_L2_N</v>
      </c>
      <c r="AU128" t="str">
        <f t="shared" si="19"/>
        <v>--</v>
      </c>
    </row>
    <row r="129" spans="1:47" x14ac:dyDescent="0.35">
      <c r="A129" t="str">
        <f t="shared" si="14"/>
        <v>U1-B7</v>
      </c>
      <c r="B129" t="str">
        <f t="shared" si="15"/>
        <v>B35_L2_P</v>
      </c>
      <c r="C129" t="str">
        <f t="shared" si="16"/>
        <v>U1-B35_L2_P</v>
      </c>
      <c r="D129" t="str">
        <f t="shared" si="17"/>
        <v>U1-B7</v>
      </c>
      <c r="E129" t="s">
        <v>304</v>
      </c>
      <c r="F129" t="s">
        <v>448</v>
      </c>
      <c r="G129" t="s">
        <v>821</v>
      </c>
      <c r="L129" t="s">
        <v>1027</v>
      </c>
      <c r="M129" t="s">
        <v>286</v>
      </c>
      <c r="N129">
        <v>5.7853000000000003</v>
      </c>
      <c r="AT129" t="str">
        <f t="shared" si="18"/>
        <v>B35_L2_P</v>
      </c>
      <c r="AU129" t="str">
        <f t="shared" si="19"/>
        <v>--</v>
      </c>
    </row>
    <row r="130" spans="1:47" x14ac:dyDescent="0.35">
      <c r="A130" t="str">
        <f t="shared" si="14"/>
        <v>U1-C1</v>
      </c>
      <c r="B130" t="str">
        <f t="shared" si="15"/>
        <v>B35_L16_N</v>
      </c>
      <c r="C130" t="str">
        <f t="shared" si="16"/>
        <v>U1-B35_L16_N</v>
      </c>
      <c r="D130" t="str">
        <f t="shared" si="17"/>
        <v>U1-C1</v>
      </c>
      <c r="E130" t="s">
        <v>304</v>
      </c>
      <c r="F130" t="s">
        <v>314</v>
      </c>
      <c r="G130" t="s">
        <v>797</v>
      </c>
      <c r="L130" t="s">
        <v>1028</v>
      </c>
      <c r="M130" t="s">
        <v>286</v>
      </c>
      <c r="N130">
        <v>1.5086999999999999</v>
      </c>
      <c r="AT130" t="str">
        <f t="shared" si="18"/>
        <v>B35_L16_N</v>
      </c>
      <c r="AU130" t="str">
        <f t="shared" si="19"/>
        <v>--</v>
      </c>
    </row>
    <row r="131" spans="1:47" x14ac:dyDescent="0.35">
      <c r="A131" t="str">
        <f t="shared" si="14"/>
        <v>U1-C2</v>
      </c>
      <c r="B131" t="str">
        <f t="shared" si="15"/>
        <v>B35_L16_P</v>
      </c>
      <c r="C131" t="str">
        <f t="shared" si="16"/>
        <v>U1-B35_L16_P</v>
      </c>
      <c r="D131" t="str">
        <f t="shared" si="17"/>
        <v>U1-C2</v>
      </c>
      <c r="E131" t="s">
        <v>304</v>
      </c>
      <c r="F131" t="s">
        <v>315</v>
      </c>
      <c r="G131" t="s">
        <v>795</v>
      </c>
      <c r="L131" t="s">
        <v>1066</v>
      </c>
      <c r="M131" t="s">
        <v>286</v>
      </c>
      <c r="N131">
        <v>3.6288</v>
      </c>
      <c r="AT131" t="str">
        <f t="shared" si="18"/>
        <v>B35_L16_P</v>
      </c>
      <c r="AU131" t="str">
        <f t="shared" si="19"/>
        <v>--</v>
      </c>
    </row>
    <row r="132" spans="1:47" x14ac:dyDescent="0.35">
      <c r="A132" t="str">
        <f t="shared" si="14"/>
        <v>U1-C3</v>
      </c>
      <c r="B132" t="str">
        <f t="shared" si="15"/>
        <v>VCCIO35</v>
      </c>
      <c r="C132" t="str">
        <f t="shared" si="16"/>
        <v>U1-VCCIO35</v>
      </c>
      <c r="D132" t="str">
        <f t="shared" si="17"/>
        <v>U1-C3</v>
      </c>
      <c r="E132" t="s">
        <v>304</v>
      </c>
      <c r="F132" t="s">
        <v>316</v>
      </c>
      <c r="G132" t="s">
        <v>765</v>
      </c>
      <c r="L132" t="s">
        <v>1029</v>
      </c>
      <c r="M132" t="s">
        <v>286</v>
      </c>
      <c r="N132">
        <v>3.2589999999999999</v>
      </c>
      <c r="AT132" t="str">
        <f t="shared" si="18"/>
        <v>VCCIO35</v>
      </c>
      <c r="AU132" t="str">
        <f t="shared" si="19"/>
        <v>--</v>
      </c>
    </row>
    <row r="133" spans="1:47" x14ac:dyDescent="0.35">
      <c r="A133" t="str">
        <f t="shared" si="14"/>
        <v>U1-C4</v>
      </c>
      <c r="B133" t="str">
        <f t="shared" si="15"/>
        <v>B35_L7_P</v>
      </c>
      <c r="C133" t="str">
        <f t="shared" si="16"/>
        <v>U1-B35_L7_P</v>
      </c>
      <c r="D133" t="str">
        <f t="shared" si="17"/>
        <v>U1-C4</v>
      </c>
      <c r="E133" t="s">
        <v>304</v>
      </c>
      <c r="F133" t="s">
        <v>317</v>
      </c>
      <c r="G133" t="s">
        <v>825</v>
      </c>
      <c r="L133" t="s">
        <v>305</v>
      </c>
      <c r="M133" t="s">
        <v>286</v>
      </c>
      <c r="N133">
        <v>1.2514000000000001</v>
      </c>
      <c r="AT133" t="str">
        <f t="shared" si="18"/>
        <v>B35_L7_P</v>
      </c>
      <c r="AU133" t="str">
        <f t="shared" si="19"/>
        <v>--</v>
      </c>
    </row>
    <row r="134" spans="1:47" x14ac:dyDescent="0.35">
      <c r="A134" t="str">
        <f t="shared" ref="A134:A197" si="28">$E134&amp;"-"&amp;$F134</f>
        <v>U1-C5</v>
      </c>
      <c r="B134" t="str">
        <f t="shared" ref="B134:B197" si="29">IF(OR(E134=$A$2,E134=$B$2,E134=$C$2,E134=$D$2),"--",G134)</f>
        <v>B35_L1_N</v>
      </c>
      <c r="C134" t="str">
        <f t="shared" ref="C134:C197" si="30">$E134&amp;"-"&amp;$G134</f>
        <v>U1-B35_L1_N</v>
      </c>
      <c r="D134" t="str">
        <f t="shared" ref="D134:D197" si="31">A134</f>
        <v>U1-C5</v>
      </c>
      <c r="E134" t="s">
        <v>304</v>
      </c>
      <c r="F134" t="s">
        <v>318</v>
      </c>
      <c r="G134" t="s">
        <v>827</v>
      </c>
      <c r="L134" t="s">
        <v>1030</v>
      </c>
      <c r="M134" t="s">
        <v>286</v>
      </c>
      <c r="N134">
        <v>1.2514000000000001</v>
      </c>
      <c r="AT134" t="str">
        <f t="shared" ref="AT134:AT197" si="32">IF(IF(COUNTIF($AO$6:$AQ$150,B134)&gt;0,"---","--")="---",VLOOKUP(B134,$AO$6:$AQ$150,3,0),B134)</f>
        <v>B35_L1_N</v>
      </c>
      <c r="AU134" t="str">
        <f t="shared" ref="AU134:AU197" si="33">IF(IF(COUNTIF($AO$6:$AQ$150,B134)&gt;0,"---","--")="---",VLOOKUP(B134,$AO$6:$AQ$150,2,0),"--")</f>
        <v>--</v>
      </c>
    </row>
    <row r="135" spans="1:47" x14ac:dyDescent="0.35">
      <c r="A135" t="str">
        <f t="shared" si="28"/>
        <v>U1-C6</v>
      </c>
      <c r="B135" t="str">
        <f t="shared" si="29"/>
        <v>B35_L1_P</v>
      </c>
      <c r="C135" t="str">
        <f t="shared" si="30"/>
        <v>U1-B35_L1_P</v>
      </c>
      <c r="D135" t="str">
        <f t="shared" si="31"/>
        <v>U1-C6</v>
      </c>
      <c r="E135" t="s">
        <v>304</v>
      </c>
      <c r="F135" t="s">
        <v>319</v>
      </c>
      <c r="G135" t="s">
        <v>829</v>
      </c>
      <c r="L135" t="s">
        <v>673</v>
      </c>
      <c r="M135" t="s">
        <v>286</v>
      </c>
      <c r="N135">
        <v>1.0649999999999999</v>
      </c>
      <c r="AT135" t="str">
        <f t="shared" si="32"/>
        <v>B35_L1_P</v>
      </c>
      <c r="AU135" t="str">
        <f t="shared" si="33"/>
        <v>--</v>
      </c>
    </row>
    <row r="136" spans="1:47" x14ac:dyDescent="0.35">
      <c r="A136" t="str">
        <f t="shared" si="28"/>
        <v>U1-C7</v>
      </c>
      <c r="B136" t="str">
        <f t="shared" si="29"/>
        <v>B35_L4_N</v>
      </c>
      <c r="C136" t="str">
        <f t="shared" si="30"/>
        <v>U1-B35_L4_N</v>
      </c>
      <c r="D136" t="str">
        <f t="shared" si="31"/>
        <v>U1-C7</v>
      </c>
      <c r="E136" t="s">
        <v>304</v>
      </c>
      <c r="F136" t="s">
        <v>320</v>
      </c>
      <c r="G136" t="s">
        <v>845</v>
      </c>
      <c r="L136" t="s">
        <v>674</v>
      </c>
      <c r="M136" t="s">
        <v>286</v>
      </c>
      <c r="N136">
        <v>1.4634</v>
      </c>
      <c r="AT136" t="str">
        <f t="shared" si="32"/>
        <v>B35_L4_N</v>
      </c>
      <c r="AU136" t="str">
        <f t="shared" si="33"/>
        <v>--</v>
      </c>
    </row>
    <row r="137" spans="1:47" x14ac:dyDescent="0.35">
      <c r="A137" t="str">
        <f t="shared" si="28"/>
        <v>U1-D2</v>
      </c>
      <c r="B137" t="str">
        <f t="shared" si="29"/>
        <v>B35_L14_N</v>
      </c>
      <c r="C137" t="str">
        <f t="shared" si="30"/>
        <v>U1-B35_L14_N</v>
      </c>
      <c r="D137" t="str">
        <f t="shared" si="31"/>
        <v>U1-D2</v>
      </c>
      <c r="E137" t="s">
        <v>304</v>
      </c>
      <c r="F137" t="s">
        <v>289</v>
      </c>
      <c r="G137" t="s">
        <v>791</v>
      </c>
      <c r="L137" t="s">
        <v>675</v>
      </c>
      <c r="M137" t="s">
        <v>286</v>
      </c>
      <c r="N137">
        <v>4.2648000000000001</v>
      </c>
      <c r="AT137" t="str">
        <f t="shared" si="32"/>
        <v>B35_L14_N</v>
      </c>
      <c r="AU137" t="str">
        <f t="shared" si="33"/>
        <v>--</v>
      </c>
    </row>
    <row r="138" spans="1:47" x14ac:dyDescent="0.35">
      <c r="A138" t="str">
        <f t="shared" si="28"/>
        <v>U1-D3</v>
      </c>
      <c r="B138" t="str">
        <f t="shared" si="29"/>
        <v>B35_L12_N</v>
      </c>
      <c r="C138" t="str">
        <f t="shared" si="30"/>
        <v>U1-B35_L12_N</v>
      </c>
      <c r="D138" t="str">
        <f t="shared" si="31"/>
        <v>U1-D3</v>
      </c>
      <c r="E138" t="s">
        <v>304</v>
      </c>
      <c r="F138" t="s">
        <v>290</v>
      </c>
      <c r="G138" t="s">
        <v>775</v>
      </c>
      <c r="L138" t="s">
        <v>904</v>
      </c>
      <c r="M138" t="s">
        <v>286</v>
      </c>
      <c r="N138">
        <v>0</v>
      </c>
      <c r="AT138" t="str">
        <f t="shared" si="32"/>
        <v>B35_L12_N</v>
      </c>
      <c r="AU138" t="str">
        <f t="shared" si="33"/>
        <v>--</v>
      </c>
    </row>
    <row r="139" spans="1:47" x14ac:dyDescent="0.35">
      <c r="A139" t="str">
        <f t="shared" si="28"/>
        <v>U1-D4</v>
      </c>
      <c r="B139" t="str">
        <f t="shared" si="29"/>
        <v>B35_L11_N</v>
      </c>
      <c r="C139" t="str">
        <f t="shared" si="30"/>
        <v>U1-B35_L11_N</v>
      </c>
      <c r="D139" t="str">
        <f t="shared" si="31"/>
        <v>U1-D4</v>
      </c>
      <c r="E139" t="s">
        <v>304</v>
      </c>
      <c r="F139" t="s">
        <v>291</v>
      </c>
      <c r="G139" t="s">
        <v>811</v>
      </c>
      <c r="L139" t="s">
        <v>905</v>
      </c>
      <c r="M139" t="s">
        <v>286</v>
      </c>
      <c r="N139">
        <v>0</v>
      </c>
      <c r="AT139" t="str">
        <f t="shared" si="32"/>
        <v>B35_L11_N</v>
      </c>
      <c r="AU139" t="str">
        <f t="shared" si="33"/>
        <v>--</v>
      </c>
    </row>
    <row r="140" spans="1:47" x14ac:dyDescent="0.35">
      <c r="A140" t="str">
        <f t="shared" si="28"/>
        <v>U1-D5</v>
      </c>
      <c r="B140" t="str">
        <f t="shared" si="29"/>
        <v>B35_L11_P</v>
      </c>
      <c r="C140" t="str">
        <f t="shared" si="30"/>
        <v>U1-B35_L11_P</v>
      </c>
      <c r="D140" t="str">
        <f t="shared" si="31"/>
        <v>U1-D5</v>
      </c>
      <c r="E140" t="s">
        <v>304</v>
      </c>
      <c r="F140" t="s">
        <v>292</v>
      </c>
      <c r="G140" t="s">
        <v>813</v>
      </c>
      <c r="L140" t="s">
        <v>1067</v>
      </c>
      <c r="M140" t="s">
        <v>286</v>
      </c>
      <c r="N140">
        <v>49.143700000000003</v>
      </c>
      <c r="AT140" t="str">
        <f t="shared" si="32"/>
        <v>B35_L11_P</v>
      </c>
      <c r="AU140" t="str">
        <f t="shared" si="33"/>
        <v>--</v>
      </c>
    </row>
    <row r="141" spans="1:47" x14ac:dyDescent="0.35">
      <c r="A141" t="str">
        <f t="shared" si="28"/>
        <v>U1-D6</v>
      </c>
      <c r="B141" t="str">
        <f t="shared" si="29"/>
        <v>VCCIO35</v>
      </c>
      <c r="C141" t="str">
        <f t="shared" si="30"/>
        <v>U1-VCCIO35</v>
      </c>
      <c r="D141" t="str">
        <f t="shared" si="31"/>
        <v>U1-D6</v>
      </c>
      <c r="E141" t="s">
        <v>304</v>
      </c>
      <c r="F141" t="s">
        <v>293</v>
      </c>
      <c r="G141" t="s">
        <v>765</v>
      </c>
      <c r="L141" t="s">
        <v>906</v>
      </c>
      <c r="M141" t="s">
        <v>286</v>
      </c>
      <c r="N141">
        <v>25.538699999999999</v>
      </c>
      <c r="AT141" t="str">
        <f t="shared" si="32"/>
        <v>VCCIO35</v>
      </c>
      <c r="AU141" t="str">
        <f t="shared" si="33"/>
        <v>--</v>
      </c>
    </row>
    <row r="142" spans="1:47" x14ac:dyDescent="0.35">
      <c r="A142" t="str">
        <f t="shared" si="28"/>
        <v>U1-D7</v>
      </c>
      <c r="B142" t="str">
        <f t="shared" si="29"/>
        <v>B35_L6_N</v>
      </c>
      <c r="C142" t="str">
        <f t="shared" si="30"/>
        <v>U1-B35_L6_N</v>
      </c>
      <c r="D142" t="str">
        <f t="shared" si="31"/>
        <v>U1-D7</v>
      </c>
      <c r="E142" t="s">
        <v>304</v>
      </c>
      <c r="F142" t="s">
        <v>294</v>
      </c>
      <c r="G142" t="s">
        <v>835</v>
      </c>
      <c r="L142" t="s">
        <v>1031</v>
      </c>
      <c r="M142" t="s">
        <v>286</v>
      </c>
      <c r="N142">
        <v>26.330300000000001</v>
      </c>
      <c r="AT142" t="str">
        <f t="shared" si="32"/>
        <v>B35_L6_N</v>
      </c>
      <c r="AU142" t="str">
        <f t="shared" si="33"/>
        <v>--</v>
      </c>
    </row>
    <row r="143" spans="1:47" x14ac:dyDescent="0.35">
      <c r="A143" t="str">
        <f t="shared" si="28"/>
        <v>U1-D8</v>
      </c>
      <c r="B143" t="str">
        <f t="shared" si="29"/>
        <v>B35_L4_P</v>
      </c>
      <c r="C143" t="str">
        <f t="shared" si="30"/>
        <v>U1-B35_L4_P</v>
      </c>
      <c r="D143" t="str">
        <f t="shared" si="31"/>
        <v>U1-D8</v>
      </c>
      <c r="E143" t="s">
        <v>304</v>
      </c>
      <c r="F143" t="s">
        <v>295</v>
      </c>
      <c r="G143" t="s">
        <v>847</v>
      </c>
      <c r="L143" t="s">
        <v>1032</v>
      </c>
      <c r="M143" t="s">
        <v>286</v>
      </c>
      <c r="N143">
        <v>26.371200000000002</v>
      </c>
      <c r="AT143" t="str">
        <f t="shared" si="32"/>
        <v>B35_L4_P</v>
      </c>
      <c r="AU143" t="str">
        <f t="shared" si="33"/>
        <v>--</v>
      </c>
    </row>
    <row r="144" spans="1:47" x14ac:dyDescent="0.35">
      <c r="A144" t="str">
        <f t="shared" si="28"/>
        <v>U1-E1</v>
      </c>
      <c r="B144" t="str">
        <f t="shared" si="29"/>
        <v>B35_L18_N</v>
      </c>
      <c r="C144" t="str">
        <f t="shared" si="30"/>
        <v>U1-B35_L18_N</v>
      </c>
      <c r="D144" t="str">
        <f t="shared" si="31"/>
        <v>U1-E1</v>
      </c>
      <c r="E144" t="s">
        <v>304</v>
      </c>
      <c r="F144" t="s">
        <v>538</v>
      </c>
      <c r="G144" t="s">
        <v>787</v>
      </c>
      <c r="L144" t="s">
        <v>1024</v>
      </c>
      <c r="M144" t="s">
        <v>286</v>
      </c>
      <c r="N144">
        <v>18.820900000000002</v>
      </c>
      <c r="AT144" t="str">
        <f t="shared" si="32"/>
        <v>B35_L18_N</v>
      </c>
      <c r="AU144" t="str">
        <f t="shared" si="33"/>
        <v>--</v>
      </c>
    </row>
    <row r="145" spans="1:47" x14ac:dyDescent="0.35">
      <c r="A145" t="str">
        <f t="shared" si="28"/>
        <v>U1-E2</v>
      </c>
      <c r="B145" t="str">
        <f t="shared" si="29"/>
        <v>B35_L14_P</v>
      </c>
      <c r="C145" t="str">
        <f t="shared" si="30"/>
        <v>U1-B35_L14_P</v>
      </c>
      <c r="D145" t="str">
        <f t="shared" si="31"/>
        <v>U1-E2</v>
      </c>
      <c r="E145" t="s">
        <v>304</v>
      </c>
      <c r="F145" t="s">
        <v>539</v>
      </c>
      <c r="G145" t="s">
        <v>793</v>
      </c>
      <c r="L145" t="s">
        <v>1026</v>
      </c>
      <c r="M145" t="s">
        <v>286</v>
      </c>
      <c r="N145">
        <v>18.727699999999999</v>
      </c>
      <c r="AT145" t="str">
        <f t="shared" si="32"/>
        <v>B35_L14_P</v>
      </c>
      <c r="AU145" t="str">
        <f t="shared" si="33"/>
        <v>--</v>
      </c>
    </row>
    <row r="146" spans="1:47" x14ac:dyDescent="0.35">
      <c r="A146" t="str">
        <f t="shared" si="28"/>
        <v>U1-E3</v>
      </c>
      <c r="B146" t="str">
        <f t="shared" si="29"/>
        <v>B35_L12_P</v>
      </c>
      <c r="C146" t="str">
        <f t="shared" si="30"/>
        <v>U1-B35_L12_P</v>
      </c>
      <c r="D146" t="str">
        <f t="shared" si="31"/>
        <v>U1-E3</v>
      </c>
      <c r="E146" t="s">
        <v>304</v>
      </c>
      <c r="F146" t="s">
        <v>540</v>
      </c>
      <c r="G146" t="s">
        <v>777</v>
      </c>
      <c r="L146" t="s">
        <v>1033</v>
      </c>
      <c r="M146" t="s">
        <v>286</v>
      </c>
      <c r="N146">
        <v>51.584499999999998</v>
      </c>
      <c r="AT146" t="str">
        <f t="shared" si="32"/>
        <v>B35_L12_P</v>
      </c>
      <c r="AU146" t="str">
        <f t="shared" si="33"/>
        <v>--</v>
      </c>
    </row>
    <row r="147" spans="1:47" x14ac:dyDescent="0.35">
      <c r="A147" t="str">
        <f t="shared" si="28"/>
        <v>U1-E5</v>
      </c>
      <c r="B147" t="str">
        <f t="shared" si="29"/>
        <v>B35_L5_N</v>
      </c>
      <c r="C147" t="str">
        <f t="shared" si="30"/>
        <v>U1-B35_L5_N</v>
      </c>
      <c r="D147" t="str">
        <f t="shared" si="31"/>
        <v>U1-E5</v>
      </c>
      <c r="E147" t="s">
        <v>304</v>
      </c>
      <c r="F147" t="s">
        <v>542</v>
      </c>
      <c r="G147" t="s">
        <v>831</v>
      </c>
      <c r="L147" t="s">
        <v>907</v>
      </c>
      <c r="M147" t="s">
        <v>286</v>
      </c>
      <c r="N147">
        <v>16.629000000000001</v>
      </c>
      <c r="AT147" t="str">
        <f t="shared" si="32"/>
        <v>B35_L5_N</v>
      </c>
      <c r="AU147" t="str">
        <f t="shared" si="33"/>
        <v>--</v>
      </c>
    </row>
    <row r="148" spans="1:47" x14ac:dyDescent="0.35">
      <c r="A148" t="str">
        <f t="shared" si="28"/>
        <v>U1-E6</v>
      </c>
      <c r="B148" t="str">
        <f t="shared" si="29"/>
        <v>B35_L5_P</v>
      </c>
      <c r="C148" t="str">
        <f t="shared" si="30"/>
        <v>U1-B35_L5_P</v>
      </c>
      <c r="D148" t="str">
        <f t="shared" si="31"/>
        <v>U1-E6</v>
      </c>
      <c r="E148" t="s">
        <v>304</v>
      </c>
      <c r="F148" t="s">
        <v>457</v>
      </c>
      <c r="G148" t="s">
        <v>833</v>
      </c>
      <c r="L148" t="s">
        <v>908</v>
      </c>
      <c r="M148" t="s">
        <v>286</v>
      </c>
      <c r="N148">
        <v>5.2659000000000002</v>
      </c>
      <c r="AT148" t="str">
        <f t="shared" si="32"/>
        <v>B35_L5_P</v>
      </c>
      <c r="AU148" t="str">
        <f t="shared" si="33"/>
        <v>--</v>
      </c>
    </row>
    <row r="149" spans="1:47" x14ac:dyDescent="0.35">
      <c r="A149" t="str">
        <f t="shared" si="28"/>
        <v>U1-E7</v>
      </c>
      <c r="B149" t="str">
        <f t="shared" si="29"/>
        <v>B35_L6_P</v>
      </c>
      <c r="C149" t="str">
        <f t="shared" si="30"/>
        <v>U1-B35_L6_P</v>
      </c>
      <c r="D149" t="str">
        <f t="shared" si="31"/>
        <v>U1-E7</v>
      </c>
      <c r="E149" t="s">
        <v>304</v>
      </c>
      <c r="F149" t="s">
        <v>458</v>
      </c>
      <c r="G149" t="s">
        <v>837</v>
      </c>
      <c r="L149" t="s">
        <v>909</v>
      </c>
      <c r="M149" t="s">
        <v>286</v>
      </c>
      <c r="N149">
        <v>10.3505</v>
      </c>
      <c r="AT149" t="str">
        <f t="shared" si="32"/>
        <v>B35_L6_P</v>
      </c>
      <c r="AU149" t="str">
        <f t="shared" si="33"/>
        <v>--</v>
      </c>
    </row>
    <row r="150" spans="1:47" x14ac:dyDescent="0.35">
      <c r="A150" t="str">
        <f t="shared" si="28"/>
        <v>U1-F1</v>
      </c>
      <c r="B150" t="str">
        <f t="shared" si="29"/>
        <v>B35_L18_P</v>
      </c>
      <c r="C150" t="str">
        <f t="shared" si="30"/>
        <v>U1-B35_L18_P</v>
      </c>
      <c r="D150" t="str">
        <f t="shared" si="31"/>
        <v>U1-F1</v>
      </c>
      <c r="E150" t="s">
        <v>304</v>
      </c>
      <c r="F150" t="s">
        <v>544</v>
      </c>
      <c r="G150" t="s">
        <v>789</v>
      </c>
      <c r="L150" t="s">
        <v>910</v>
      </c>
      <c r="M150" t="s">
        <v>286</v>
      </c>
      <c r="N150">
        <v>15.6279</v>
      </c>
      <c r="AT150" t="str">
        <f t="shared" si="32"/>
        <v>B35_L18_P</v>
      </c>
      <c r="AU150" t="str">
        <f t="shared" si="33"/>
        <v>--</v>
      </c>
    </row>
    <row r="151" spans="1:47" x14ac:dyDescent="0.35">
      <c r="A151" t="str">
        <f t="shared" si="28"/>
        <v>U1-F2</v>
      </c>
      <c r="B151" t="str">
        <f t="shared" si="29"/>
        <v>VCCIO35</v>
      </c>
      <c r="C151" t="str">
        <f t="shared" si="30"/>
        <v>U1-VCCIO35</v>
      </c>
      <c r="D151" t="str">
        <f t="shared" si="31"/>
        <v>U1-F2</v>
      </c>
      <c r="E151" t="s">
        <v>304</v>
      </c>
      <c r="F151" t="s">
        <v>545</v>
      </c>
      <c r="G151" t="s">
        <v>765</v>
      </c>
      <c r="L151" t="s">
        <v>911</v>
      </c>
      <c r="M151" t="s">
        <v>286</v>
      </c>
      <c r="N151">
        <v>6.4801000000000002</v>
      </c>
      <c r="AT151" t="str">
        <f t="shared" si="32"/>
        <v>VCCIO35</v>
      </c>
      <c r="AU151" t="str">
        <f t="shared" si="33"/>
        <v>--</v>
      </c>
    </row>
    <row r="152" spans="1:47" x14ac:dyDescent="0.35">
      <c r="A152" t="str">
        <f t="shared" si="28"/>
        <v>U1-F3</v>
      </c>
      <c r="B152" t="str">
        <f t="shared" si="29"/>
        <v>B35_L13_N</v>
      </c>
      <c r="C152" t="str">
        <f t="shared" si="30"/>
        <v>U1-B35_L13_N</v>
      </c>
      <c r="D152" t="str">
        <f t="shared" si="31"/>
        <v>U1-F3</v>
      </c>
      <c r="E152" t="s">
        <v>304</v>
      </c>
      <c r="F152" t="s">
        <v>546</v>
      </c>
      <c r="G152" t="s">
        <v>771</v>
      </c>
      <c r="L152" t="s">
        <v>912</v>
      </c>
      <c r="M152" t="s">
        <v>286</v>
      </c>
      <c r="N152">
        <v>12.4651</v>
      </c>
      <c r="AT152" t="str">
        <f t="shared" si="32"/>
        <v>B35_L13_N</v>
      </c>
      <c r="AU152" t="str">
        <f t="shared" si="33"/>
        <v>--</v>
      </c>
    </row>
    <row r="153" spans="1:47" x14ac:dyDescent="0.35">
      <c r="A153" t="str">
        <f t="shared" si="28"/>
        <v>U1-F4</v>
      </c>
      <c r="B153" t="str">
        <f t="shared" si="29"/>
        <v>B35_L13_P</v>
      </c>
      <c r="C153" t="str">
        <f t="shared" si="30"/>
        <v>U1-B35_L13_P</v>
      </c>
      <c r="D153" t="str">
        <f t="shared" si="31"/>
        <v>U1-F4</v>
      </c>
      <c r="E153" t="s">
        <v>304</v>
      </c>
      <c r="F153" t="s">
        <v>547</v>
      </c>
      <c r="G153" t="s">
        <v>773</v>
      </c>
      <c r="L153" t="s">
        <v>913</v>
      </c>
      <c r="M153" t="s">
        <v>286</v>
      </c>
      <c r="N153">
        <v>6.8158000000000003</v>
      </c>
      <c r="AT153" t="str">
        <f t="shared" si="32"/>
        <v>B35_L13_P</v>
      </c>
      <c r="AU153" t="str">
        <f t="shared" si="33"/>
        <v>--</v>
      </c>
    </row>
    <row r="154" spans="1:47" x14ac:dyDescent="0.35">
      <c r="A154" t="str">
        <f t="shared" si="28"/>
        <v>U1-F5</v>
      </c>
      <c r="B154" t="str">
        <f t="shared" si="29"/>
        <v>NetU1_F5</v>
      </c>
      <c r="C154" t="str">
        <f t="shared" si="30"/>
        <v>U1-NetU1_F5</v>
      </c>
      <c r="D154" t="str">
        <f t="shared" si="31"/>
        <v>U1-F5</v>
      </c>
      <c r="E154" t="s">
        <v>304</v>
      </c>
      <c r="F154" t="s">
        <v>548</v>
      </c>
      <c r="G154" t="s">
        <v>984</v>
      </c>
      <c r="L154" t="s">
        <v>914</v>
      </c>
      <c r="M154" t="s">
        <v>286</v>
      </c>
      <c r="N154">
        <v>36.494599999999998</v>
      </c>
      <c r="AT154" t="str">
        <f t="shared" si="32"/>
        <v>NetU1_F5</v>
      </c>
      <c r="AU154" t="str">
        <f t="shared" si="33"/>
        <v>--</v>
      </c>
    </row>
    <row r="155" spans="1:47" x14ac:dyDescent="0.35">
      <c r="A155" t="str">
        <f t="shared" si="28"/>
        <v>U1-F6</v>
      </c>
      <c r="B155" t="str">
        <f t="shared" si="29"/>
        <v>B35_L19_N</v>
      </c>
      <c r="C155" t="str">
        <f t="shared" si="30"/>
        <v>U1-B35_L19_N</v>
      </c>
      <c r="D155" t="str">
        <f t="shared" si="31"/>
        <v>U1-F6</v>
      </c>
      <c r="E155" t="s">
        <v>304</v>
      </c>
      <c r="F155" t="s">
        <v>549</v>
      </c>
      <c r="G155" t="s">
        <v>841</v>
      </c>
      <c r="L155" t="s">
        <v>1034</v>
      </c>
      <c r="M155" t="s">
        <v>286</v>
      </c>
      <c r="N155">
        <v>27.326699999999999</v>
      </c>
      <c r="AT155" t="str">
        <f t="shared" si="32"/>
        <v>B35_L19_N</v>
      </c>
      <c r="AU155" t="str">
        <f t="shared" si="33"/>
        <v>--</v>
      </c>
    </row>
    <row r="156" spans="1:47" x14ac:dyDescent="0.35">
      <c r="A156" t="str">
        <f t="shared" si="28"/>
        <v>U1-G1</v>
      </c>
      <c r="B156" t="str">
        <f t="shared" si="29"/>
        <v>B35_L17_N</v>
      </c>
      <c r="C156" t="str">
        <f t="shared" si="30"/>
        <v>U1-B35_L17_N</v>
      </c>
      <c r="D156" t="str">
        <f t="shared" si="31"/>
        <v>U1-G1</v>
      </c>
      <c r="E156" t="s">
        <v>304</v>
      </c>
      <c r="F156" t="s">
        <v>551</v>
      </c>
      <c r="G156" t="s">
        <v>783</v>
      </c>
      <c r="L156" t="s">
        <v>1035</v>
      </c>
      <c r="M156" t="s">
        <v>286</v>
      </c>
      <c r="N156">
        <v>27.047499999999999</v>
      </c>
      <c r="AT156" t="str">
        <f t="shared" si="32"/>
        <v>B35_L17_N</v>
      </c>
      <c r="AU156" t="str">
        <f t="shared" si="33"/>
        <v>--</v>
      </c>
    </row>
    <row r="157" spans="1:47" x14ac:dyDescent="0.35">
      <c r="A157" t="str">
        <f t="shared" si="28"/>
        <v>U1-G2</v>
      </c>
      <c r="B157" t="str">
        <f t="shared" si="29"/>
        <v>B35_L15_N</v>
      </c>
      <c r="C157" t="str">
        <f t="shared" si="30"/>
        <v>U1-B35_L15_N</v>
      </c>
      <c r="D157" t="str">
        <f t="shared" si="31"/>
        <v>U1-G2</v>
      </c>
      <c r="E157" t="s">
        <v>304</v>
      </c>
      <c r="F157" t="s">
        <v>552</v>
      </c>
      <c r="G157" t="s">
        <v>767</v>
      </c>
      <c r="L157" t="s">
        <v>1022</v>
      </c>
      <c r="M157" t="s">
        <v>286</v>
      </c>
      <c r="N157">
        <v>14.4587</v>
      </c>
      <c r="AT157" t="str">
        <f t="shared" si="32"/>
        <v>B35_L15_N</v>
      </c>
      <c r="AU157" t="str">
        <f t="shared" si="33"/>
        <v>--</v>
      </c>
    </row>
    <row r="158" spans="1:47" x14ac:dyDescent="0.35">
      <c r="A158" t="str">
        <f t="shared" si="28"/>
        <v>U1-G3</v>
      </c>
      <c r="B158" t="str">
        <f t="shared" si="29"/>
        <v>NetU1_G3</v>
      </c>
      <c r="C158" t="str">
        <f t="shared" si="30"/>
        <v>U1-NetU1_G3</v>
      </c>
      <c r="D158" t="str">
        <f t="shared" si="31"/>
        <v>U1-G3</v>
      </c>
      <c r="E158" t="s">
        <v>304</v>
      </c>
      <c r="F158" t="s">
        <v>553</v>
      </c>
      <c r="G158" t="s">
        <v>985</v>
      </c>
      <c r="L158" t="s">
        <v>1023</v>
      </c>
      <c r="M158" t="s">
        <v>286</v>
      </c>
      <c r="N158">
        <v>15.396599999999999</v>
      </c>
      <c r="AT158" t="str">
        <f t="shared" si="32"/>
        <v>NetU1_G3</v>
      </c>
      <c r="AU158" t="str">
        <f t="shared" si="33"/>
        <v>--</v>
      </c>
    </row>
    <row r="159" spans="1:47" x14ac:dyDescent="0.35">
      <c r="A159" t="str">
        <f t="shared" si="28"/>
        <v>U1-G4</v>
      </c>
      <c r="B159" t="str">
        <f t="shared" si="29"/>
        <v>NetU1_G4</v>
      </c>
      <c r="C159" t="str">
        <f t="shared" si="30"/>
        <v>U1-NetU1_G4</v>
      </c>
      <c r="D159" t="str">
        <f t="shared" si="31"/>
        <v>U1-G4</v>
      </c>
      <c r="E159" t="s">
        <v>304</v>
      </c>
      <c r="F159" t="s">
        <v>554</v>
      </c>
      <c r="G159" t="s">
        <v>574</v>
      </c>
      <c r="L159" t="s">
        <v>876</v>
      </c>
      <c r="M159" t="s">
        <v>286</v>
      </c>
      <c r="N159">
        <v>17.9437</v>
      </c>
      <c r="AT159" t="str">
        <f t="shared" si="32"/>
        <v>NetU1_G4</v>
      </c>
      <c r="AU159" t="str">
        <f t="shared" si="33"/>
        <v>--</v>
      </c>
    </row>
    <row r="160" spans="1:47" x14ac:dyDescent="0.35">
      <c r="A160" t="str">
        <f t="shared" si="28"/>
        <v>U1-G5</v>
      </c>
      <c r="B160" t="str">
        <f t="shared" si="29"/>
        <v>VCCIO35</v>
      </c>
      <c r="C160" t="str">
        <f t="shared" si="30"/>
        <v>U1-VCCIO35</v>
      </c>
      <c r="D160" t="str">
        <f t="shared" si="31"/>
        <v>U1-G5</v>
      </c>
      <c r="E160" t="s">
        <v>304</v>
      </c>
      <c r="F160" t="s">
        <v>470</v>
      </c>
      <c r="G160" t="s">
        <v>765</v>
      </c>
      <c r="L160" t="s">
        <v>882</v>
      </c>
      <c r="M160" t="s">
        <v>286</v>
      </c>
      <c r="N160">
        <v>18.465599999999998</v>
      </c>
      <c r="AT160" t="str">
        <f t="shared" si="32"/>
        <v>VCCIO35</v>
      </c>
      <c r="AU160" t="str">
        <f t="shared" si="33"/>
        <v>--</v>
      </c>
    </row>
    <row r="161" spans="1:47" x14ac:dyDescent="0.35">
      <c r="A161" t="str">
        <f t="shared" si="28"/>
        <v>U1-G6</v>
      </c>
      <c r="B161" t="str">
        <f t="shared" si="29"/>
        <v>B35_L19_P</v>
      </c>
      <c r="C161" t="str">
        <f t="shared" si="30"/>
        <v>U1-B35_L19_P</v>
      </c>
      <c r="D161" t="str">
        <f t="shared" si="31"/>
        <v>U1-G6</v>
      </c>
      <c r="E161" t="s">
        <v>304</v>
      </c>
      <c r="F161" t="s">
        <v>555</v>
      </c>
      <c r="G161" t="s">
        <v>839</v>
      </c>
      <c r="L161" t="s">
        <v>848</v>
      </c>
      <c r="M161" t="s">
        <v>286</v>
      </c>
      <c r="N161">
        <v>22.375599999999999</v>
      </c>
      <c r="AT161" t="str">
        <f t="shared" si="32"/>
        <v>B35_L19_P</v>
      </c>
      <c r="AU161" t="str">
        <f t="shared" si="33"/>
        <v>--</v>
      </c>
    </row>
    <row r="162" spans="1:47" x14ac:dyDescent="0.35">
      <c r="A162" t="str">
        <f t="shared" si="28"/>
        <v>U1-H1</v>
      </c>
      <c r="B162" t="str">
        <f t="shared" si="29"/>
        <v>B35_L17_P</v>
      </c>
      <c r="C162" t="str">
        <f t="shared" si="30"/>
        <v>U1-B35_L17_P</v>
      </c>
      <c r="D162" t="str">
        <f t="shared" si="31"/>
        <v>U1-H1</v>
      </c>
      <c r="E162" t="s">
        <v>304</v>
      </c>
      <c r="F162" t="s">
        <v>347</v>
      </c>
      <c r="G162" t="s">
        <v>785</v>
      </c>
      <c r="L162" t="s">
        <v>765</v>
      </c>
      <c r="M162" t="s">
        <v>286</v>
      </c>
      <c r="N162">
        <v>23.7685</v>
      </c>
      <c r="AT162" t="str">
        <f t="shared" si="32"/>
        <v>B35_L17_P</v>
      </c>
      <c r="AU162" t="str">
        <f t="shared" si="33"/>
        <v>--</v>
      </c>
    </row>
    <row r="163" spans="1:47" x14ac:dyDescent="0.35">
      <c r="A163" t="str">
        <f t="shared" si="28"/>
        <v>U1-H2</v>
      </c>
      <c r="B163" t="str">
        <f t="shared" si="29"/>
        <v>B35_L15_P</v>
      </c>
      <c r="C163" t="str">
        <f t="shared" si="30"/>
        <v>U1-B35_L15_P</v>
      </c>
      <c r="D163" t="str">
        <f t="shared" si="31"/>
        <v>U1-H2</v>
      </c>
      <c r="E163" t="s">
        <v>304</v>
      </c>
      <c r="F163" t="s">
        <v>348</v>
      </c>
      <c r="G163" t="s">
        <v>769</v>
      </c>
      <c r="L163" t="s">
        <v>1038</v>
      </c>
      <c r="M163" t="s">
        <v>286</v>
      </c>
      <c r="N163">
        <v>7.4728000000000003</v>
      </c>
      <c r="AT163" t="str">
        <f t="shared" si="32"/>
        <v>B35_L15_P</v>
      </c>
      <c r="AU163" t="str">
        <f t="shared" si="33"/>
        <v>--</v>
      </c>
    </row>
    <row r="164" spans="1:47" x14ac:dyDescent="0.35">
      <c r="A164" t="str">
        <f t="shared" si="28"/>
        <v>U1-H4</v>
      </c>
      <c r="B164" t="str">
        <f t="shared" si="29"/>
        <v>NetU1_H4</v>
      </c>
      <c r="C164" t="str">
        <f t="shared" si="30"/>
        <v>U1-NetU1_H4</v>
      </c>
      <c r="D164" t="str">
        <f t="shared" si="31"/>
        <v>U1-H4</v>
      </c>
      <c r="E164" t="s">
        <v>304</v>
      </c>
      <c r="F164" t="s">
        <v>350</v>
      </c>
      <c r="G164" t="s">
        <v>986</v>
      </c>
      <c r="L164" t="s">
        <v>915</v>
      </c>
      <c r="M164" t="s">
        <v>286</v>
      </c>
      <c r="N164">
        <v>14.012700000000001</v>
      </c>
      <c r="AT164" t="str">
        <f t="shared" si="32"/>
        <v>NetU1_H4</v>
      </c>
      <c r="AU164" t="str">
        <f t="shared" si="33"/>
        <v>--</v>
      </c>
    </row>
    <row r="165" spans="1:47" x14ac:dyDescent="0.35">
      <c r="A165" t="str">
        <f t="shared" si="28"/>
        <v>U1-H5</v>
      </c>
      <c r="B165" t="str">
        <f t="shared" si="29"/>
        <v>NetU1_H5</v>
      </c>
      <c r="C165" t="str">
        <f t="shared" si="30"/>
        <v>U1-NetU1_H5</v>
      </c>
      <c r="D165" t="str">
        <f t="shared" si="31"/>
        <v>U1-H5</v>
      </c>
      <c r="E165" t="s">
        <v>304</v>
      </c>
      <c r="F165" t="s">
        <v>476</v>
      </c>
      <c r="G165" t="s">
        <v>477</v>
      </c>
      <c r="L165" t="s">
        <v>916</v>
      </c>
      <c r="M165" t="s">
        <v>286</v>
      </c>
      <c r="N165">
        <v>13.8127</v>
      </c>
      <c r="AT165" t="str">
        <f t="shared" si="32"/>
        <v>NetU1_H5</v>
      </c>
      <c r="AU165" t="str">
        <f t="shared" si="33"/>
        <v>--</v>
      </c>
    </row>
    <row r="166" spans="1:47" x14ac:dyDescent="0.35">
      <c r="A166" t="str">
        <f t="shared" si="28"/>
        <v>U1-H6</v>
      </c>
      <c r="B166" t="str">
        <f t="shared" si="29"/>
        <v>NetU1_H6</v>
      </c>
      <c r="C166" t="str">
        <f t="shared" si="30"/>
        <v>U1-NetU1_H6</v>
      </c>
      <c r="D166" t="str">
        <f t="shared" si="31"/>
        <v>U1-H6</v>
      </c>
      <c r="E166" t="s">
        <v>304</v>
      </c>
      <c r="F166" t="s">
        <v>478</v>
      </c>
      <c r="G166" t="s">
        <v>987</v>
      </c>
      <c r="L166" t="s">
        <v>885</v>
      </c>
      <c r="M166" t="s">
        <v>286</v>
      </c>
      <c r="N166">
        <v>21.214200000000002</v>
      </c>
      <c r="AT166" t="str">
        <f t="shared" si="32"/>
        <v>NetU1_H6</v>
      </c>
      <c r="AU166" t="str">
        <f t="shared" si="33"/>
        <v>--</v>
      </c>
    </row>
    <row r="167" spans="1:47" x14ac:dyDescent="0.35">
      <c r="A167" t="str">
        <f t="shared" si="28"/>
        <v>U1-J1</v>
      </c>
      <c r="B167" t="str">
        <f t="shared" si="29"/>
        <v>VCCIO35</v>
      </c>
      <c r="C167" t="str">
        <f t="shared" si="30"/>
        <v>U1-VCCIO35</v>
      </c>
      <c r="D167" t="str">
        <f t="shared" si="31"/>
        <v>U1-J1</v>
      </c>
      <c r="E167" t="s">
        <v>304</v>
      </c>
      <c r="F167" t="s">
        <v>167</v>
      </c>
      <c r="G167" t="s">
        <v>765</v>
      </c>
      <c r="L167" t="s">
        <v>1068</v>
      </c>
      <c r="M167" t="s">
        <v>1068</v>
      </c>
      <c r="N167" t="s">
        <v>1068</v>
      </c>
      <c r="AT167" t="str">
        <f t="shared" si="32"/>
        <v>VCCIO35</v>
      </c>
      <c r="AU167" t="str">
        <f t="shared" si="33"/>
        <v>--</v>
      </c>
    </row>
    <row r="168" spans="1:47" x14ac:dyDescent="0.35">
      <c r="A168" t="str">
        <f t="shared" si="28"/>
        <v>U1-J2</v>
      </c>
      <c r="B168" t="str">
        <f t="shared" si="29"/>
        <v>B35_L22_N</v>
      </c>
      <c r="C168" t="str">
        <f t="shared" si="30"/>
        <v>U1-B35_L22_N</v>
      </c>
      <c r="D168" t="str">
        <f t="shared" si="31"/>
        <v>U1-J2</v>
      </c>
      <c r="E168" t="s">
        <v>304</v>
      </c>
      <c r="F168" t="s">
        <v>183</v>
      </c>
      <c r="G168" t="s">
        <v>781</v>
      </c>
      <c r="AT168" t="str">
        <f t="shared" si="32"/>
        <v>B35_L22_N</v>
      </c>
      <c r="AU168" t="str">
        <f t="shared" si="33"/>
        <v>--</v>
      </c>
    </row>
    <row r="169" spans="1:47" x14ac:dyDescent="0.35">
      <c r="A169" t="str">
        <f t="shared" si="28"/>
        <v>U1-J3</v>
      </c>
      <c r="B169" t="str">
        <f t="shared" si="29"/>
        <v>B35_L22_P</v>
      </c>
      <c r="C169" t="str">
        <f t="shared" si="30"/>
        <v>U1-B35_L22_P</v>
      </c>
      <c r="D169" t="str">
        <f t="shared" si="31"/>
        <v>U1-J3</v>
      </c>
      <c r="E169" t="s">
        <v>304</v>
      </c>
      <c r="F169" t="s">
        <v>184</v>
      </c>
      <c r="G169" t="s">
        <v>779</v>
      </c>
      <c r="AT169" t="str">
        <f t="shared" si="32"/>
        <v>B35_L22_P</v>
      </c>
      <c r="AU169" t="str">
        <f t="shared" si="33"/>
        <v>--</v>
      </c>
    </row>
    <row r="170" spans="1:47" x14ac:dyDescent="0.35">
      <c r="A170" t="str">
        <f t="shared" si="28"/>
        <v>U1-J4</v>
      </c>
      <c r="B170" t="str">
        <f t="shared" si="29"/>
        <v>NetU1_J4</v>
      </c>
      <c r="C170" t="str">
        <f t="shared" si="30"/>
        <v>U1-NetU1_J4</v>
      </c>
      <c r="D170" t="str">
        <f t="shared" si="31"/>
        <v>U1-J4</v>
      </c>
      <c r="E170" t="s">
        <v>304</v>
      </c>
      <c r="F170" t="s">
        <v>185</v>
      </c>
      <c r="G170" t="s">
        <v>988</v>
      </c>
      <c r="AT170" t="str">
        <f t="shared" si="32"/>
        <v>NetU1_J4</v>
      </c>
      <c r="AU170" t="str">
        <f t="shared" si="33"/>
        <v>--</v>
      </c>
    </row>
    <row r="171" spans="1:47" x14ac:dyDescent="0.35">
      <c r="A171" t="str">
        <f t="shared" si="28"/>
        <v>U1-J5</v>
      </c>
      <c r="B171" t="str">
        <f t="shared" si="29"/>
        <v>NetU1_J5</v>
      </c>
      <c r="C171" t="str">
        <f t="shared" si="30"/>
        <v>U1-NetU1_J5</v>
      </c>
      <c r="D171" t="str">
        <f t="shared" si="31"/>
        <v>U1-J5</v>
      </c>
      <c r="E171" t="s">
        <v>304</v>
      </c>
      <c r="F171" t="s">
        <v>484</v>
      </c>
      <c r="G171" t="s">
        <v>731</v>
      </c>
      <c r="AT171" t="str">
        <f t="shared" si="32"/>
        <v>NetU1_J5</v>
      </c>
      <c r="AU171" t="str">
        <f t="shared" si="33"/>
        <v>--</v>
      </c>
    </row>
    <row r="172" spans="1:47" x14ac:dyDescent="0.35">
      <c r="A172" t="str">
        <f t="shared" si="28"/>
        <v>U1-K1</v>
      </c>
      <c r="B172" t="str">
        <f t="shared" si="29"/>
        <v>B35_L23_N</v>
      </c>
      <c r="C172" t="str">
        <f t="shared" si="30"/>
        <v>U1-B35_L23_N</v>
      </c>
      <c r="D172" t="str">
        <f t="shared" si="31"/>
        <v>U1-K1</v>
      </c>
      <c r="E172" t="s">
        <v>304</v>
      </c>
      <c r="F172" t="s">
        <v>491</v>
      </c>
      <c r="G172" t="s">
        <v>760</v>
      </c>
      <c r="AT172" t="str">
        <f t="shared" si="32"/>
        <v>B35_L23_N</v>
      </c>
      <c r="AU172" t="str">
        <f t="shared" si="33"/>
        <v>--</v>
      </c>
    </row>
    <row r="173" spans="1:47" x14ac:dyDescent="0.35">
      <c r="A173" t="str">
        <f t="shared" si="28"/>
        <v>U1-K2</v>
      </c>
      <c r="B173" t="str">
        <f t="shared" si="29"/>
        <v>B35_L23_P</v>
      </c>
      <c r="C173" t="str">
        <f t="shared" si="30"/>
        <v>U1-B35_L23_P</v>
      </c>
      <c r="D173" t="str">
        <f t="shared" si="31"/>
        <v>U1-K2</v>
      </c>
      <c r="E173" t="s">
        <v>304</v>
      </c>
      <c r="F173" t="s">
        <v>492</v>
      </c>
      <c r="G173" t="s">
        <v>762</v>
      </c>
      <c r="AT173" t="str">
        <f t="shared" si="32"/>
        <v>B35_L23_P</v>
      </c>
      <c r="AU173" t="str">
        <f t="shared" si="33"/>
        <v>--</v>
      </c>
    </row>
    <row r="174" spans="1:47" x14ac:dyDescent="0.35">
      <c r="A174" t="str">
        <f t="shared" si="28"/>
        <v>U1-K3</v>
      </c>
      <c r="B174" t="str">
        <f t="shared" si="29"/>
        <v>NetU1_K3</v>
      </c>
      <c r="C174" t="str">
        <f t="shared" si="30"/>
        <v>U1-NetU1_K3</v>
      </c>
      <c r="D174" t="str">
        <f t="shared" si="31"/>
        <v>U1-K3</v>
      </c>
      <c r="E174" t="s">
        <v>304</v>
      </c>
      <c r="F174" t="s">
        <v>493</v>
      </c>
      <c r="G174" t="s">
        <v>892</v>
      </c>
      <c r="AT174" t="str">
        <f t="shared" si="32"/>
        <v>NetU1_K3</v>
      </c>
      <c r="AU174" t="str">
        <f t="shared" si="33"/>
        <v>--</v>
      </c>
    </row>
    <row r="175" spans="1:47" x14ac:dyDescent="0.35">
      <c r="A175" t="str">
        <f t="shared" si="28"/>
        <v>U1-K4</v>
      </c>
      <c r="B175" t="str">
        <f t="shared" si="29"/>
        <v>VCCIO34</v>
      </c>
      <c r="C175" t="str">
        <f t="shared" si="30"/>
        <v>U1-VCCIO34</v>
      </c>
      <c r="D175" t="str">
        <f t="shared" si="31"/>
        <v>U1-K4</v>
      </c>
      <c r="E175" t="s">
        <v>304</v>
      </c>
      <c r="F175" t="s">
        <v>560</v>
      </c>
      <c r="G175" t="s">
        <v>848</v>
      </c>
      <c r="AT175" t="str">
        <f t="shared" si="32"/>
        <v>VCCIO34</v>
      </c>
      <c r="AU175" t="str">
        <f t="shared" si="33"/>
        <v>--</v>
      </c>
    </row>
    <row r="176" spans="1:47" x14ac:dyDescent="0.35">
      <c r="A176" t="str">
        <f t="shared" si="28"/>
        <v>U1-K5</v>
      </c>
      <c r="B176" t="str">
        <f t="shared" si="29"/>
        <v>NetU1_K5</v>
      </c>
      <c r="C176" t="str">
        <f t="shared" si="30"/>
        <v>U1-NetU1_K5</v>
      </c>
      <c r="D176" t="str">
        <f t="shared" si="31"/>
        <v>U1-K5</v>
      </c>
      <c r="E176" t="s">
        <v>304</v>
      </c>
      <c r="F176" t="s">
        <v>494</v>
      </c>
      <c r="G176" t="s">
        <v>732</v>
      </c>
      <c r="AT176" t="str">
        <f t="shared" si="32"/>
        <v>NetU1_K5</v>
      </c>
      <c r="AU176" t="str">
        <f t="shared" si="33"/>
        <v>--</v>
      </c>
    </row>
    <row r="177" spans="1:47" x14ac:dyDescent="0.35">
      <c r="A177" t="str">
        <f t="shared" si="28"/>
        <v>U1-K6</v>
      </c>
      <c r="B177" t="str">
        <f t="shared" si="29"/>
        <v>NetU1_K6</v>
      </c>
      <c r="C177" t="str">
        <f t="shared" si="30"/>
        <v>U1-NetU1_K6</v>
      </c>
      <c r="D177" t="str">
        <f t="shared" si="31"/>
        <v>U1-K6</v>
      </c>
      <c r="E177" t="s">
        <v>304</v>
      </c>
      <c r="F177" t="s">
        <v>495</v>
      </c>
      <c r="G177" t="s">
        <v>896</v>
      </c>
      <c r="AT177" t="str">
        <f t="shared" si="32"/>
        <v>NetU1_K6</v>
      </c>
      <c r="AU177" t="str">
        <f t="shared" si="33"/>
        <v>--</v>
      </c>
    </row>
    <row r="178" spans="1:47" x14ac:dyDescent="0.35">
      <c r="A178" t="str">
        <f t="shared" si="28"/>
        <v>U1-L1</v>
      </c>
      <c r="B178" t="str">
        <f t="shared" si="29"/>
        <v>B34_L1_P</v>
      </c>
      <c r="C178" t="str">
        <f t="shared" si="30"/>
        <v>U1-B34_L1_P</v>
      </c>
      <c r="D178" t="str">
        <f t="shared" si="31"/>
        <v>U1-L1</v>
      </c>
      <c r="E178" t="s">
        <v>304</v>
      </c>
      <c r="F178" t="s">
        <v>351</v>
      </c>
      <c r="G178" t="s">
        <v>808</v>
      </c>
      <c r="AT178" t="str">
        <f t="shared" si="32"/>
        <v>B34_L1_P</v>
      </c>
      <c r="AU178" t="str">
        <f t="shared" si="33"/>
        <v>--</v>
      </c>
    </row>
    <row r="179" spans="1:47" x14ac:dyDescent="0.35">
      <c r="A179" t="str">
        <f t="shared" si="28"/>
        <v>U1-L3</v>
      </c>
      <c r="B179" t="str">
        <f t="shared" si="29"/>
        <v>NetU1_L3</v>
      </c>
      <c r="C179" t="str">
        <f t="shared" si="30"/>
        <v>U1-NetU1_L3</v>
      </c>
      <c r="D179" t="str">
        <f t="shared" si="31"/>
        <v>U1-L3</v>
      </c>
      <c r="E179" t="s">
        <v>304</v>
      </c>
      <c r="F179" t="s">
        <v>503</v>
      </c>
      <c r="G179" t="s">
        <v>899</v>
      </c>
      <c r="AT179" t="str">
        <f t="shared" si="32"/>
        <v>NetU1_L3</v>
      </c>
      <c r="AU179" t="str">
        <f t="shared" si="33"/>
        <v>--</v>
      </c>
    </row>
    <row r="180" spans="1:47" x14ac:dyDescent="0.35">
      <c r="A180" t="str">
        <f t="shared" si="28"/>
        <v>U1-L4</v>
      </c>
      <c r="B180" t="str">
        <f t="shared" si="29"/>
        <v>NetU1_L4</v>
      </c>
      <c r="C180" t="str">
        <f t="shared" si="30"/>
        <v>U1-NetU1_L4</v>
      </c>
      <c r="D180" t="str">
        <f t="shared" si="31"/>
        <v>U1-L4</v>
      </c>
      <c r="E180" t="s">
        <v>304</v>
      </c>
      <c r="F180" t="s">
        <v>504</v>
      </c>
      <c r="G180" t="s">
        <v>733</v>
      </c>
      <c r="AT180" t="str">
        <f t="shared" si="32"/>
        <v>NetU1_L4</v>
      </c>
      <c r="AU180" t="str">
        <f t="shared" si="33"/>
        <v>--</v>
      </c>
    </row>
    <row r="181" spans="1:47" x14ac:dyDescent="0.35">
      <c r="A181" t="str">
        <f t="shared" si="28"/>
        <v>U1-L5</v>
      </c>
      <c r="B181" t="str">
        <f t="shared" si="29"/>
        <v>NetU1_L5</v>
      </c>
      <c r="C181" t="str">
        <f t="shared" si="30"/>
        <v>U1-NetU1_L5</v>
      </c>
      <c r="D181" t="str">
        <f t="shared" si="31"/>
        <v>U1-L5</v>
      </c>
      <c r="E181" t="s">
        <v>304</v>
      </c>
      <c r="F181" t="s">
        <v>505</v>
      </c>
      <c r="G181" t="s">
        <v>734</v>
      </c>
      <c r="AT181" t="str">
        <f t="shared" si="32"/>
        <v>NetU1_L5</v>
      </c>
      <c r="AU181" t="str">
        <f t="shared" si="33"/>
        <v>--</v>
      </c>
    </row>
    <row r="182" spans="1:47" x14ac:dyDescent="0.35">
      <c r="A182" t="str">
        <f t="shared" si="28"/>
        <v>U1-L6</v>
      </c>
      <c r="B182" t="str">
        <f t="shared" si="29"/>
        <v>NetU1_L6</v>
      </c>
      <c r="C182" t="str">
        <f t="shared" si="30"/>
        <v>U1-NetU1_L6</v>
      </c>
      <c r="D182" t="str">
        <f t="shared" si="31"/>
        <v>U1-L6</v>
      </c>
      <c r="E182" t="s">
        <v>304</v>
      </c>
      <c r="F182" t="s">
        <v>506</v>
      </c>
      <c r="G182" t="s">
        <v>902</v>
      </c>
      <c r="AT182" t="str">
        <f t="shared" si="32"/>
        <v>NetU1_L6</v>
      </c>
      <c r="AU182" t="str">
        <f t="shared" si="33"/>
        <v>--</v>
      </c>
    </row>
    <row r="183" spans="1:47" x14ac:dyDescent="0.35">
      <c r="A183" t="str">
        <f t="shared" si="28"/>
        <v>U1-M1</v>
      </c>
      <c r="B183" t="str">
        <f t="shared" si="29"/>
        <v>B34_L1_N</v>
      </c>
      <c r="C183" t="str">
        <f t="shared" si="30"/>
        <v>U1-B34_L1_N</v>
      </c>
      <c r="D183" t="str">
        <f t="shared" si="31"/>
        <v>U1-M1</v>
      </c>
      <c r="E183" t="s">
        <v>304</v>
      </c>
      <c r="F183" t="s">
        <v>513</v>
      </c>
      <c r="G183" t="s">
        <v>806</v>
      </c>
      <c r="AT183" t="str">
        <f t="shared" si="32"/>
        <v>B34_L1_N</v>
      </c>
      <c r="AU183" t="str">
        <f t="shared" si="33"/>
        <v>--</v>
      </c>
    </row>
    <row r="184" spans="1:47" x14ac:dyDescent="0.35">
      <c r="A184" t="str">
        <f t="shared" si="28"/>
        <v>U1-M2</v>
      </c>
      <c r="B184" t="str">
        <f t="shared" si="29"/>
        <v>B34_L4_N</v>
      </c>
      <c r="C184" t="str">
        <f t="shared" si="30"/>
        <v>U1-B34_L4_N</v>
      </c>
      <c r="D184" t="str">
        <f t="shared" si="31"/>
        <v>U1-M2</v>
      </c>
      <c r="E184" t="s">
        <v>304</v>
      </c>
      <c r="F184" t="s">
        <v>514</v>
      </c>
      <c r="G184" t="s">
        <v>834</v>
      </c>
      <c r="AT184" t="str">
        <f t="shared" si="32"/>
        <v>B34_L4_N</v>
      </c>
      <c r="AU184" t="str">
        <f t="shared" si="33"/>
        <v>--</v>
      </c>
    </row>
    <row r="185" spans="1:47" x14ac:dyDescent="0.35">
      <c r="A185" t="str">
        <f t="shared" si="28"/>
        <v>U1-M3</v>
      </c>
      <c r="B185" t="str">
        <f t="shared" si="29"/>
        <v>B34_L4_P</v>
      </c>
      <c r="C185" t="str">
        <f t="shared" si="30"/>
        <v>U1-B34_L4_P</v>
      </c>
      <c r="D185" t="str">
        <f t="shared" si="31"/>
        <v>U1-M3</v>
      </c>
      <c r="E185" t="s">
        <v>304</v>
      </c>
      <c r="F185" t="s">
        <v>515</v>
      </c>
      <c r="G185" t="s">
        <v>836</v>
      </c>
      <c r="AT185" t="str">
        <f t="shared" si="32"/>
        <v>B34_L4_P</v>
      </c>
      <c r="AU185" t="str">
        <f t="shared" si="33"/>
        <v>--</v>
      </c>
    </row>
    <row r="186" spans="1:47" x14ac:dyDescent="0.35">
      <c r="A186" t="str">
        <f t="shared" si="28"/>
        <v>U1-M4</v>
      </c>
      <c r="B186" t="str">
        <f t="shared" si="29"/>
        <v>B34_L16_P</v>
      </c>
      <c r="C186" t="str">
        <f t="shared" si="30"/>
        <v>U1-B34_L16_P</v>
      </c>
      <c r="D186" t="str">
        <f t="shared" si="31"/>
        <v>U1-M4</v>
      </c>
      <c r="E186" t="s">
        <v>304</v>
      </c>
      <c r="F186" t="s">
        <v>516</v>
      </c>
      <c r="G186" t="s">
        <v>792</v>
      </c>
      <c r="AT186" t="str">
        <f t="shared" si="32"/>
        <v>B34_L16_P</v>
      </c>
      <c r="AU186" t="str">
        <f t="shared" si="33"/>
        <v>--</v>
      </c>
    </row>
    <row r="187" spans="1:47" x14ac:dyDescent="0.35">
      <c r="A187" t="str">
        <f t="shared" si="28"/>
        <v>U1-M6</v>
      </c>
      <c r="B187" t="str">
        <f t="shared" si="29"/>
        <v>B34_L18_P</v>
      </c>
      <c r="C187" t="str">
        <f t="shared" si="30"/>
        <v>U1-B34_L18_P</v>
      </c>
      <c r="D187" t="str">
        <f t="shared" si="31"/>
        <v>U1-M6</v>
      </c>
      <c r="E187" t="s">
        <v>304</v>
      </c>
      <c r="F187" t="s">
        <v>563</v>
      </c>
      <c r="G187" t="s">
        <v>800</v>
      </c>
      <c r="AT187" t="str">
        <f t="shared" si="32"/>
        <v>B34_L18_P</v>
      </c>
      <c r="AU187" t="str">
        <f t="shared" si="33"/>
        <v>--</v>
      </c>
    </row>
    <row r="188" spans="1:47" x14ac:dyDescent="0.35">
      <c r="A188" t="str">
        <f t="shared" si="28"/>
        <v>U1-N1</v>
      </c>
      <c r="B188" t="str">
        <f t="shared" si="29"/>
        <v>B34_L3_N</v>
      </c>
      <c r="C188" t="str">
        <f t="shared" si="30"/>
        <v>U1-B34_L3_N</v>
      </c>
      <c r="D188" t="str">
        <f t="shared" si="31"/>
        <v>U1-N1</v>
      </c>
      <c r="E188" t="s">
        <v>304</v>
      </c>
      <c r="F188" t="s">
        <v>564</v>
      </c>
      <c r="G188" t="s">
        <v>830</v>
      </c>
      <c r="AT188" t="str">
        <f t="shared" si="32"/>
        <v>B34_L3_N</v>
      </c>
      <c r="AU188" t="str">
        <f t="shared" si="33"/>
        <v>--</v>
      </c>
    </row>
    <row r="189" spans="1:47" x14ac:dyDescent="0.35">
      <c r="A189" t="str">
        <f t="shared" si="28"/>
        <v>U1-N2</v>
      </c>
      <c r="B189" t="str">
        <f t="shared" si="29"/>
        <v>B34_L3_P</v>
      </c>
      <c r="C189" t="str">
        <f t="shared" si="30"/>
        <v>U1-B34_L3_P</v>
      </c>
      <c r="D189" t="str">
        <f t="shared" si="31"/>
        <v>U1-N2</v>
      </c>
      <c r="E189" t="s">
        <v>304</v>
      </c>
      <c r="F189" t="s">
        <v>525</v>
      </c>
      <c r="G189" t="s">
        <v>832</v>
      </c>
      <c r="AT189" t="str">
        <f t="shared" si="32"/>
        <v>B34_L3_P</v>
      </c>
      <c r="AU189" t="str">
        <f t="shared" si="33"/>
        <v>--</v>
      </c>
    </row>
    <row r="190" spans="1:47" x14ac:dyDescent="0.35">
      <c r="A190" t="str">
        <f t="shared" si="28"/>
        <v>U1-N3</v>
      </c>
      <c r="B190" t="str">
        <f t="shared" si="29"/>
        <v>VCCIO34</v>
      </c>
      <c r="C190" t="str">
        <f t="shared" si="30"/>
        <v>U1-VCCIO34</v>
      </c>
      <c r="D190" t="str">
        <f t="shared" si="31"/>
        <v>U1-N3</v>
      </c>
      <c r="E190" t="s">
        <v>304</v>
      </c>
      <c r="F190" t="s">
        <v>526</v>
      </c>
      <c r="G190" t="s">
        <v>848</v>
      </c>
      <c r="AT190" t="str">
        <f t="shared" si="32"/>
        <v>VCCIO34</v>
      </c>
      <c r="AU190" t="str">
        <f t="shared" si="33"/>
        <v>--</v>
      </c>
    </row>
    <row r="191" spans="1:47" x14ac:dyDescent="0.35">
      <c r="A191" t="str">
        <f t="shared" si="28"/>
        <v>U1-N4</v>
      </c>
      <c r="B191" t="str">
        <f t="shared" si="29"/>
        <v>B34_L16_N</v>
      </c>
      <c r="C191" t="str">
        <f t="shared" si="30"/>
        <v>U1-B34_L16_N</v>
      </c>
      <c r="D191" t="str">
        <f t="shared" si="31"/>
        <v>U1-N4</v>
      </c>
      <c r="E191" t="s">
        <v>304</v>
      </c>
      <c r="F191" t="s">
        <v>527</v>
      </c>
      <c r="G191" t="s">
        <v>790</v>
      </c>
      <c r="AT191" t="str">
        <f t="shared" si="32"/>
        <v>B34_L16_N</v>
      </c>
      <c r="AU191" t="str">
        <f t="shared" si="33"/>
        <v>--</v>
      </c>
    </row>
    <row r="192" spans="1:47" x14ac:dyDescent="0.35">
      <c r="A192" t="str">
        <f t="shared" si="28"/>
        <v>U1-N5</v>
      </c>
      <c r="B192" t="str">
        <f t="shared" si="29"/>
        <v>B34_L13_P</v>
      </c>
      <c r="C192" t="str">
        <f t="shared" si="30"/>
        <v>U1-B34_L13_P</v>
      </c>
      <c r="D192" t="str">
        <f t="shared" si="31"/>
        <v>U1-N5</v>
      </c>
      <c r="E192" t="s">
        <v>304</v>
      </c>
      <c r="F192" t="s">
        <v>528</v>
      </c>
      <c r="G192" t="s">
        <v>780</v>
      </c>
      <c r="AT192" t="str">
        <f t="shared" si="32"/>
        <v>B34_L13_P</v>
      </c>
      <c r="AU192" t="str">
        <f t="shared" si="33"/>
        <v>--</v>
      </c>
    </row>
    <row r="193" spans="1:47" x14ac:dyDescent="0.35">
      <c r="A193" t="str">
        <f t="shared" si="28"/>
        <v>U1-N6</v>
      </c>
      <c r="B193" t="str">
        <f t="shared" si="29"/>
        <v>B34_L18_N</v>
      </c>
      <c r="C193" t="str">
        <f t="shared" si="30"/>
        <v>U1-B34_L18_N</v>
      </c>
      <c r="D193" t="str">
        <f t="shared" si="31"/>
        <v>U1-N6</v>
      </c>
      <c r="E193" t="s">
        <v>304</v>
      </c>
      <c r="F193" t="s">
        <v>529</v>
      </c>
      <c r="G193" t="s">
        <v>798</v>
      </c>
      <c r="AT193" t="str">
        <f t="shared" si="32"/>
        <v>B34_L18_N</v>
      </c>
      <c r="AU193" t="str">
        <f t="shared" si="33"/>
        <v>--</v>
      </c>
    </row>
    <row r="194" spans="1:47" x14ac:dyDescent="0.35">
      <c r="A194" t="str">
        <f t="shared" si="28"/>
        <v>U1-P2</v>
      </c>
      <c r="B194" t="str">
        <f t="shared" si="29"/>
        <v>B34_L15_P</v>
      </c>
      <c r="C194" t="str">
        <f t="shared" si="30"/>
        <v>U1-B34_L15_P</v>
      </c>
      <c r="D194" t="str">
        <f t="shared" si="31"/>
        <v>U1-P2</v>
      </c>
      <c r="E194" t="s">
        <v>304</v>
      </c>
      <c r="F194" t="s">
        <v>615</v>
      </c>
      <c r="G194" t="s">
        <v>788</v>
      </c>
      <c r="AT194" t="str">
        <f t="shared" si="32"/>
        <v>B34_L15_P</v>
      </c>
      <c r="AU194" t="str">
        <f t="shared" si="33"/>
        <v>--</v>
      </c>
    </row>
    <row r="195" spans="1:47" x14ac:dyDescent="0.35">
      <c r="A195" t="str">
        <f t="shared" si="28"/>
        <v>U1-P3</v>
      </c>
      <c r="B195" t="str">
        <f t="shared" si="29"/>
        <v>B34_L14_N</v>
      </c>
      <c r="C195" t="str">
        <f t="shared" si="30"/>
        <v>U1-B34_L14_N</v>
      </c>
      <c r="D195" t="str">
        <f t="shared" si="31"/>
        <v>U1-P3</v>
      </c>
      <c r="E195" t="s">
        <v>304</v>
      </c>
      <c r="F195" t="s">
        <v>616</v>
      </c>
      <c r="G195" t="s">
        <v>782</v>
      </c>
      <c r="AT195" t="str">
        <f t="shared" si="32"/>
        <v>B34_L14_N</v>
      </c>
      <c r="AU195" t="str">
        <f t="shared" si="33"/>
        <v>--</v>
      </c>
    </row>
    <row r="196" spans="1:47" x14ac:dyDescent="0.35">
      <c r="A196" t="str">
        <f t="shared" si="28"/>
        <v>U1-P4</v>
      </c>
      <c r="B196" t="str">
        <f t="shared" si="29"/>
        <v>B34_L14_P</v>
      </c>
      <c r="C196" t="str">
        <f t="shared" si="30"/>
        <v>U1-B34_L14_P</v>
      </c>
      <c r="D196" t="str">
        <f t="shared" si="31"/>
        <v>U1-P4</v>
      </c>
      <c r="E196" t="s">
        <v>304</v>
      </c>
      <c r="F196" t="s">
        <v>617</v>
      </c>
      <c r="G196" t="s">
        <v>784</v>
      </c>
      <c r="AT196" t="str">
        <f t="shared" si="32"/>
        <v>B34_L14_P</v>
      </c>
      <c r="AU196" t="str">
        <f t="shared" si="33"/>
        <v>--</v>
      </c>
    </row>
    <row r="197" spans="1:47" x14ac:dyDescent="0.35">
      <c r="A197" t="str">
        <f t="shared" si="28"/>
        <v>U1-P5</v>
      </c>
      <c r="B197" t="str">
        <f t="shared" si="29"/>
        <v>B34_L13_N</v>
      </c>
      <c r="C197" t="str">
        <f t="shared" si="30"/>
        <v>U1-B34_L13_N</v>
      </c>
      <c r="D197" t="str">
        <f t="shared" si="31"/>
        <v>U1-P5</v>
      </c>
      <c r="E197" t="s">
        <v>304</v>
      </c>
      <c r="F197" t="s">
        <v>592</v>
      </c>
      <c r="G197" t="s">
        <v>778</v>
      </c>
      <c r="AT197" t="str">
        <f t="shared" si="32"/>
        <v>B34_L13_N</v>
      </c>
      <c r="AU197" t="str">
        <f t="shared" si="33"/>
        <v>--</v>
      </c>
    </row>
    <row r="198" spans="1:47" x14ac:dyDescent="0.35">
      <c r="A198" t="str">
        <f t="shared" ref="A198:A261" si="34">$E198&amp;"-"&amp;$F198</f>
        <v>U1-P6</v>
      </c>
      <c r="B198" t="str">
        <f t="shared" ref="B198:B261" si="35">IF(OR(E198=$A$2,E198=$B$2,E198=$C$2,E198=$D$2),"--",G198)</f>
        <v>VCCIO34</v>
      </c>
      <c r="C198" t="str">
        <f t="shared" ref="C198:C261" si="36">$E198&amp;"-"&amp;$G198</f>
        <v>U1-VCCIO34</v>
      </c>
      <c r="D198" t="str">
        <f t="shared" ref="D198:D261" si="37">A198</f>
        <v>U1-P6</v>
      </c>
      <c r="E198" t="s">
        <v>304</v>
      </c>
      <c r="F198" t="s">
        <v>618</v>
      </c>
      <c r="G198" t="s">
        <v>848</v>
      </c>
      <c r="AT198" t="str">
        <f t="shared" ref="AT198:AT261" si="38">IF(IF(COUNTIF($AO$6:$AQ$150,B198)&gt;0,"---","--")="---",VLOOKUP(B198,$AO$6:$AQ$150,3,0),B198)</f>
        <v>VCCIO34</v>
      </c>
      <c r="AU198" t="str">
        <f t="shared" ref="AU198:AU261" si="39">IF(IF(COUNTIF($AO$6:$AQ$150,B198)&gt;0,"---","--")="---",VLOOKUP(B198,$AO$6:$AQ$150,2,0),"--")</f>
        <v>--</v>
      </c>
    </row>
    <row r="199" spans="1:47" x14ac:dyDescent="0.35">
      <c r="A199" t="str">
        <f t="shared" si="34"/>
        <v>U1-R1</v>
      </c>
      <c r="B199" t="str">
        <f t="shared" si="35"/>
        <v>B34_L17_P</v>
      </c>
      <c r="C199" t="str">
        <f t="shared" si="36"/>
        <v>U1-B34_L17_P</v>
      </c>
      <c r="D199" t="str">
        <f t="shared" si="37"/>
        <v>U1-R1</v>
      </c>
      <c r="E199" t="s">
        <v>304</v>
      </c>
      <c r="F199" t="s">
        <v>353</v>
      </c>
      <c r="G199" t="s">
        <v>796</v>
      </c>
      <c r="AT199" t="str">
        <f t="shared" si="38"/>
        <v>B34_L17_P</v>
      </c>
      <c r="AU199" t="str">
        <f t="shared" si="39"/>
        <v>--</v>
      </c>
    </row>
    <row r="200" spans="1:47" x14ac:dyDescent="0.35">
      <c r="A200" t="str">
        <f t="shared" si="34"/>
        <v>U1-R2</v>
      </c>
      <c r="B200" t="str">
        <f t="shared" si="35"/>
        <v>B34_L15_N</v>
      </c>
      <c r="C200" t="str">
        <f t="shared" si="36"/>
        <v>U1-B34_L15_N</v>
      </c>
      <c r="D200" t="str">
        <f t="shared" si="37"/>
        <v>U1-R2</v>
      </c>
      <c r="E200" t="s">
        <v>304</v>
      </c>
      <c r="F200" t="s">
        <v>354</v>
      </c>
      <c r="G200" t="s">
        <v>786</v>
      </c>
      <c r="AT200" t="str">
        <f t="shared" si="38"/>
        <v>B34_L15_N</v>
      </c>
      <c r="AU200" t="str">
        <f t="shared" si="39"/>
        <v>--</v>
      </c>
    </row>
    <row r="201" spans="1:47" x14ac:dyDescent="0.35">
      <c r="A201" t="str">
        <f t="shared" si="34"/>
        <v>U1-R3</v>
      </c>
      <c r="B201" t="str">
        <f t="shared" si="35"/>
        <v>B34_L11_P</v>
      </c>
      <c r="C201" t="str">
        <f t="shared" si="36"/>
        <v>U1-B34_L11_P</v>
      </c>
      <c r="D201" t="str">
        <f t="shared" si="37"/>
        <v>U1-R3</v>
      </c>
      <c r="E201" t="s">
        <v>304</v>
      </c>
      <c r="F201" t="s">
        <v>355</v>
      </c>
      <c r="G201" t="s">
        <v>772</v>
      </c>
      <c r="AT201" t="str">
        <f t="shared" si="38"/>
        <v>B34_L11_P</v>
      </c>
      <c r="AU201" t="str">
        <f t="shared" si="39"/>
        <v>--</v>
      </c>
    </row>
    <row r="202" spans="1:47" x14ac:dyDescent="0.35">
      <c r="A202" t="str">
        <f t="shared" si="34"/>
        <v>U1-R5</v>
      </c>
      <c r="B202" t="str">
        <f t="shared" si="35"/>
        <v>B34_L19_N</v>
      </c>
      <c r="C202" t="str">
        <f t="shared" si="36"/>
        <v>U1-B34_L19_N</v>
      </c>
      <c r="D202" t="str">
        <f t="shared" si="37"/>
        <v>U1-R5</v>
      </c>
      <c r="E202" t="s">
        <v>304</v>
      </c>
      <c r="F202" t="s">
        <v>357</v>
      </c>
      <c r="G202" t="s">
        <v>802</v>
      </c>
      <c r="AT202" t="str">
        <f t="shared" si="38"/>
        <v>B34_L19_N</v>
      </c>
      <c r="AU202" t="str">
        <f t="shared" si="39"/>
        <v>--</v>
      </c>
    </row>
    <row r="203" spans="1:47" x14ac:dyDescent="0.35">
      <c r="A203" t="str">
        <f t="shared" si="34"/>
        <v>U1-R6</v>
      </c>
      <c r="B203" t="str">
        <f t="shared" si="35"/>
        <v>B34_L19_P</v>
      </c>
      <c r="C203" t="str">
        <f t="shared" si="36"/>
        <v>U1-B34_L19_P</v>
      </c>
      <c r="D203" t="str">
        <f t="shared" si="37"/>
        <v>U1-R6</v>
      </c>
      <c r="E203" t="s">
        <v>304</v>
      </c>
      <c r="F203" t="s">
        <v>358</v>
      </c>
      <c r="G203" t="s">
        <v>804</v>
      </c>
      <c r="AT203" t="str">
        <f t="shared" si="38"/>
        <v>B34_L19_P</v>
      </c>
      <c r="AU203" t="str">
        <f t="shared" si="39"/>
        <v>--</v>
      </c>
    </row>
    <row r="204" spans="1:47" x14ac:dyDescent="0.35">
      <c r="A204" t="str">
        <f t="shared" si="34"/>
        <v>U1-R7</v>
      </c>
      <c r="B204" t="str">
        <f t="shared" si="35"/>
        <v>B34_L23_P</v>
      </c>
      <c r="C204" t="str">
        <f t="shared" si="36"/>
        <v>U1-B34_L23_P</v>
      </c>
      <c r="D204" t="str">
        <f t="shared" si="37"/>
        <v>U1-R7</v>
      </c>
      <c r="E204" t="s">
        <v>304</v>
      </c>
      <c r="F204" t="s">
        <v>359</v>
      </c>
      <c r="G204" t="s">
        <v>824</v>
      </c>
      <c r="AT204" t="str">
        <f t="shared" si="38"/>
        <v>B34_L23_P</v>
      </c>
      <c r="AU204" t="str">
        <f t="shared" si="39"/>
        <v>--</v>
      </c>
    </row>
    <row r="205" spans="1:47" x14ac:dyDescent="0.35">
      <c r="A205" t="str">
        <f t="shared" si="34"/>
        <v>U1-R8</v>
      </c>
      <c r="B205" t="str">
        <f t="shared" si="35"/>
        <v>B34_L24_P</v>
      </c>
      <c r="C205" t="str">
        <f t="shared" si="36"/>
        <v>U1-B34_L24_P</v>
      </c>
      <c r="D205" t="str">
        <f t="shared" si="37"/>
        <v>U1-R8</v>
      </c>
      <c r="E205" t="s">
        <v>304</v>
      </c>
      <c r="F205" t="s">
        <v>360</v>
      </c>
      <c r="G205" t="s">
        <v>828</v>
      </c>
      <c r="AT205" t="str">
        <f t="shared" si="38"/>
        <v>B34_L24_P</v>
      </c>
      <c r="AU205" t="str">
        <f t="shared" si="39"/>
        <v>--</v>
      </c>
    </row>
    <row r="206" spans="1:47" x14ac:dyDescent="0.35">
      <c r="A206" t="str">
        <f t="shared" si="34"/>
        <v>U1-T1</v>
      </c>
      <c r="B206" t="str">
        <f t="shared" si="35"/>
        <v>B34_L17_N</v>
      </c>
      <c r="C206" t="str">
        <f t="shared" si="36"/>
        <v>U1-B34_L17_N</v>
      </c>
      <c r="D206" t="str">
        <f t="shared" si="37"/>
        <v>U1-T1</v>
      </c>
      <c r="E206" t="s">
        <v>304</v>
      </c>
      <c r="F206" t="s">
        <v>382</v>
      </c>
      <c r="G206" t="s">
        <v>794</v>
      </c>
      <c r="AT206" t="str">
        <f t="shared" si="38"/>
        <v>B34_L17_N</v>
      </c>
      <c r="AU206" t="str">
        <f t="shared" si="39"/>
        <v>--</v>
      </c>
    </row>
    <row r="207" spans="1:47" x14ac:dyDescent="0.35">
      <c r="A207" t="str">
        <f t="shared" si="34"/>
        <v>U1-T2</v>
      </c>
      <c r="B207" t="str">
        <f t="shared" si="35"/>
        <v>VCCIO34</v>
      </c>
      <c r="C207" t="str">
        <f t="shared" si="36"/>
        <v>U1-VCCIO34</v>
      </c>
      <c r="D207" t="str">
        <f t="shared" si="37"/>
        <v>U1-T2</v>
      </c>
      <c r="E207" t="s">
        <v>304</v>
      </c>
      <c r="F207" t="s">
        <v>383</v>
      </c>
      <c r="G207" t="s">
        <v>848</v>
      </c>
      <c r="AT207" t="str">
        <f t="shared" si="38"/>
        <v>VCCIO34</v>
      </c>
      <c r="AU207" t="str">
        <f t="shared" si="39"/>
        <v>--</v>
      </c>
    </row>
    <row r="208" spans="1:47" x14ac:dyDescent="0.35">
      <c r="A208" t="str">
        <f t="shared" si="34"/>
        <v>U1-T3</v>
      </c>
      <c r="B208" t="str">
        <f t="shared" si="35"/>
        <v>B34_L11_N</v>
      </c>
      <c r="C208" t="str">
        <f t="shared" si="36"/>
        <v>U1-B34_L11_N</v>
      </c>
      <c r="D208" t="str">
        <f t="shared" si="37"/>
        <v>U1-T3</v>
      </c>
      <c r="E208" t="s">
        <v>304</v>
      </c>
      <c r="F208" t="s">
        <v>384</v>
      </c>
      <c r="G208" t="s">
        <v>770</v>
      </c>
      <c r="AT208" t="str">
        <f t="shared" si="38"/>
        <v>B34_L11_N</v>
      </c>
      <c r="AU208" t="str">
        <f t="shared" si="39"/>
        <v>--</v>
      </c>
    </row>
    <row r="209" spans="1:47" x14ac:dyDescent="0.35">
      <c r="A209" t="str">
        <f t="shared" si="34"/>
        <v>U1-T4</v>
      </c>
      <c r="B209" t="str">
        <f t="shared" si="35"/>
        <v>B34_L12_N</v>
      </c>
      <c r="C209" t="str">
        <f t="shared" si="36"/>
        <v>U1-B34_L12_N</v>
      </c>
      <c r="D209" t="str">
        <f t="shared" si="37"/>
        <v>U1-T4</v>
      </c>
      <c r="E209" t="s">
        <v>304</v>
      </c>
      <c r="F209" t="s">
        <v>629</v>
      </c>
      <c r="G209" t="s">
        <v>774</v>
      </c>
      <c r="AT209" t="str">
        <f t="shared" si="38"/>
        <v>B34_L12_N</v>
      </c>
      <c r="AU209" t="str">
        <f t="shared" si="39"/>
        <v>--</v>
      </c>
    </row>
    <row r="210" spans="1:47" x14ac:dyDescent="0.35">
      <c r="A210" t="str">
        <f t="shared" si="34"/>
        <v>U1-T5</v>
      </c>
      <c r="B210" t="str">
        <f t="shared" si="35"/>
        <v>B34_L12_P</v>
      </c>
      <c r="C210" t="str">
        <f t="shared" si="36"/>
        <v>U1-B34_L12_P</v>
      </c>
      <c r="D210" t="str">
        <f t="shared" si="37"/>
        <v>U1-T5</v>
      </c>
      <c r="E210" t="s">
        <v>304</v>
      </c>
      <c r="F210" t="s">
        <v>630</v>
      </c>
      <c r="G210" t="s">
        <v>776</v>
      </c>
      <c r="AT210" t="str">
        <f t="shared" si="38"/>
        <v>B34_L12_P</v>
      </c>
      <c r="AU210" t="str">
        <f t="shared" si="39"/>
        <v>--</v>
      </c>
    </row>
    <row r="211" spans="1:47" x14ac:dyDescent="0.35">
      <c r="A211" t="str">
        <f t="shared" si="34"/>
        <v>U1-T6</v>
      </c>
      <c r="B211" t="str">
        <f t="shared" si="35"/>
        <v>B34_L23_N</v>
      </c>
      <c r="C211" t="str">
        <f t="shared" si="36"/>
        <v>U1-B34_L23_N</v>
      </c>
      <c r="D211" t="str">
        <f t="shared" si="37"/>
        <v>U1-T6</v>
      </c>
      <c r="E211" t="s">
        <v>304</v>
      </c>
      <c r="F211" t="s">
        <v>631</v>
      </c>
      <c r="G211" t="s">
        <v>822</v>
      </c>
      <c r="AT211" t="str">
        <f t="shared" si="38"/>
        <v>B34_L23_N</v>
      </c>
      <c r="AU211" t="str">
        <f t="shared" si="39"/>
        <v>--</v>
      </c>
    </row>
    <row r="212" spans="1:47" x14ac:dyDescent="0.35">
      <c r="A212" t="str">
        <f t="shared" si="34"/>
        <v>U1-T8</v>
      </c>
      <c r="B212" t="str">
        <f t="shared" si="35"/>
        <v>B34_L24_N</v>
      </c>
      <c r="C212" t="str">
        <f t="shared" si="36"/>
        <v>U1-B34_L24_N</v>
      </c>
      <c r="D212" t="str">
        <f t="shared" si="37"/>
        <v>U1-T8</v>
      </c>
      <c r="E212" t="s">
        <v>304</v>
      </c>
      <c r="F212" t="s">
        <v>633</v>
      </c>
      <c r="G212" t="s">
        <v>826</v>
      </c>
      <c r="AT212" t="str">
        <f t="shared" si="38"/>
        <v>B34_L24_N</v>
      </c>
      <c r="AU212" t="str">
        <f t="shared" si="39"/>
        <v>--</v>
      </c>
    </row>
    <row r="213" spans="1:47" x14ac:dyDescent="0.35">
      <c r="A213" t="str">
        <f t="shared" si="34"/>
        <v>U1-U1</v>
      </c>
      <c r="B213" t="str">
        <f t="shared" si="35"/>
        <v>B34_L7_P</v>
      </c>
      <c r="C213" t="str">
        <f t="shared" si="36"/>
        <v>U1-B34_L7_P</v>
      </c>
      <c r="D213" t="str">
        <f t="shared" si="37"/>
        <v>U1-U1</v>
      </c>
      <c r="E213" t="s">
        <v>304</v>
      </c>
      <c r="F213" t="s">
        <v>304</v>
      </c>
      <c r="G213" t="s">
        <v>840</v>
      </c>
      <c r="AT213" t="str">
        <f t="shared" si="38"/>
        <v>B34_L7_P</v>
      </c>
      <c r="AU213" t="str">
        <f t="shared" si="39"/>
        <v>--</v>
      </c>
    </row>
    <row r="214" spans="1:47" x14ac:dyDescent="0.35">
      <c r="A214" t="str">
        <f t="shared" si="34"/>
        <v>U1-U2</v>
      </c>
      <c r="B214" t="str">
        <f t="shared" si="35"/>
        <v>B34_L9_P</v>
      </c>
      <c r="C214" t="str">
        <f t="shared" si="36"/>
        <v>U1-B34_L9_P</v>
      </c>
      <c r="D214" t="str">
        <f t="shared" si="37"/>
        <v>U1-U2</v>
      </c>
      <c r="E214" t="s">
        <v>304</v>
      </c>
      <c r="F214" t="s">
        <v>307</v>
      </c>
      <c r="G214" t="s">
        <v>846</v>
      </c>
      <c r="AT214" t="str">
        <f t="shared" si="38"/>
        <v>B34_L9_P</v>
      </c>
      <c r="AU214" t="str">
        <f t="shared" si="39"/>
        <v>--</v>
      </c>
    </row>
    <row r="215" spans="1:47" x14ac:dyDescent="0.35">
      <c r="A215" t="str">
        <f t="shared" si="34"/>
        <v>U1-U3</v>
      </c>
      <c r="B215" t="str">
        <f t="shared" si="35"/>
        <v>B34_L8_N</v>
      </c>
      <c r="C215" t="str">
        <f t="shared" si="36"/>
        <v>U1-B34_L8_N</v>
      </c>
      <c r="D215" t="str">
        <f t="shared" si="37"/>
        <v>U1-U3</v>
      </c>
      <c r="E215" t="s">
        <v>304</v>
      </c>
      <c r="F215" t="s">
        <v>308</v>
      </c>
      <c r="G215" t="s">
        <v>842</v>
      </c>
      <c r="AT215" t="str">
        <f t="shared" si="38"/>
        <v>B34_L8_N</v>
      </c>
      <c r="AU215" t="str">
        <f t="shared" si="39"/>
        <v>--</v>
      </c>
    </row>
    <row r="216" spans="1:47" x14ac:dyDescent="0.35">
      <c r="A216" t="str">
        <f t="shared" si="34"/>
        <v>U1-U4</v>
      </c>
      <c r="B216" t="str">
        <f t="shared" si="35"/>
        <v>B34_L8_P</v>
      </c>
      <c r="C216" t="str">
        <f t="shared" si="36"/>
        <v>U1-B34_L8_P</v>
      </c>
      <c r="D216" t="str">
        <f t="shared" si="37"/>
        <v>U1-U4</v>
      </c>
      <c r="E216" t="s">
        <v>304</v>
      </c>
      <c r="F216" t="s">
        <v>309</v>
      </c>
      <c r="G216" t="s">
        <v>843</v>
      </c>
      <c r="AT216" t="str">
        <f t="shared" si="38"/>
        <v>B34_L8_P</v>
      </c>
      <c r="AU216" t="str">
        <f t="shared" si="39"/>
        <v>--</v>
      </c>
    </row>
    <row r="217" spans="1:47" x14ac:dyDescent="0.35">
      <c r="A217" t="str">
        <f t="shared" si="34"/>
        <v>U1-U5</v>
      </c>
      <c r="B217" t="str">
        <f t="shared" si="35"/>
        <v>VCCIO34</v>
      </c>
      <c r="C217" t="str">
        <f t="shared" si="36"/>
        <v>U1-VCCIO34</v>
      </c>
      <c r="D217" t="str">
        <f t="shared" si="37"/>
        <v>U1-U5</v>
      </c>
      <c r="E217" t="s">
        <v>304</v>
      </c>
      <c r="F217" t="s">
        <v>386</v>
      </c>
      <c r="G217" t="s">
        <v>848</v>
      </c>
      <c r="AT217" t="str">
        <f t="shared" si="38"/>
        <v>VCCIO34</v>
      </c>
      <c r="AU217" t="str">
        <f t="shared" si="39"/>
        <v>--</v>
      </c>
    </row>
    <row r="218" spans="1:47" x14ac:dyDescent="0.35">
      <c r="A218" t="str">
        <f t="shared" si="34"/>
        <v>U1-U6</v>
      </c>
      <c r="B218" t="str">
        <f t="shared" si="35"/>
        <v>B34_L22_N</v>
      </c>
      <c r="C218" t="str">
        <f t="shared" si="36"/>
        <v>U1-B34_L22_N</v>
      </c>
      <c r="D218" t="str">
        <f t="shared" si="37"/>
        <v>U1-U6</v>
      </c>
      <c r="E218" t="s">
        <v>304</v>
      </c>
      <c r="F218" t="s">
        <v>310</v>
      </c>
      <c r="G218" t="s">
        <v>818</v>
      </c>
      <c r="AT218" t="str">
        <f t="shared" si="38"/>
        <v>B34_L22_N</v>
      </c>
      <c r="AU218" t="str">
        <f t="shared" si="39"/>
        <v>--</v>
      </c>
    </row>
    <row r="219" spans="1:47" x14ac:dyDescent="0.35">
      <c r="A219" t="str">
        <f t="shared" si="34"/>
        <v>U1-U7</v>
      </c>
      <c r="B219" t="str">
        <f t="shared" si="35"/>
        <v>B34_L22_P</v>
      </c>
      <c r="C219" t="str">
        <f t="shared" si="36"/>
        <v>U1-B34_L22_P</v>
      </c>
      <c r="D219" t="str">
        <f t="shared" si="37"/>
        <v>U1-U7</v>
      </c>
      <c r="E219" t="s">
        <v>304</v>
      </c>
      <c r="F219" t="s">
        <v>311</v>
      </c>
      <c r="G219" t="s">
        <v>820</v>
      </c>
      <c r="AT219" t="str">
        <f t="shared" si="38"/>
        <v>B34_L22_P</v>
      </c>
      <c r="AU219" t="str">
        <f t="shared" si="39"/>
        <v>--</v>
      </c>
    </row>
    <row r="220" spans="1:47" x14ac:dyDescent="0.35">
      <c r="A220" t="str">
        <f t="shared" si="34"/>
        <v>U1-U8</v>
      </c>
      <c r="B220" t="str">
        <f t="shared" si="35"/>
        <v>NetU1_U8</v>
      </c>
      <c r="C220" t="str">
        <f t="shared" si="36"/>
        <v>U1-NetU1_U8</v>
      </c>
      <c r="D220" t="str">
        <f t="shared" si="37"/>
        <v>U1-U8</v>
      </c>
      <c r="E220" t="s">
        <v>304</v>
      </c>
      <c r="F220" t="s">
        <v>312</v>
      </c>
      <c r="G220" t="s">
        <v>918</v>
      </c>
      <c r="AT220" t="str">
        <f t="shared" si="38"/>
        <v>NetU1_U8</v>
      </c>
      <c r="AU220" t="str">
        <f t="shared" si="39"/>
        <v>--</v>
      </c>
    </row>
    <row r="221" spans="1:47" x14ac:dyDescent="0.35">
      <c r="A221" t="str">
        <f t="shared" si="34"/>
        <v>U1-U9</v>
      </c>
      <c r="B221" t="str">
        <f t="shared" si="35"/>
        <v>B34_L21_P</v>
      </c>
      <c r="C221" t="str">
        <f t="shared" si="36"/>
        <v>U1-B34_L21_P</v>
      </c>
      <c r="D221" t="str">
        <f t="shared" si="37"/>
        <v>U1-U9</v>
      </c>
      <c r="E221" t="s">
        <v>304</v>
      </c>
      <c r="F221" t="s">
        <v>313</v>
      </c>
      <c r="G221" t="s">
        <v>816</v>
      </c>
      <c r="AT221" t="str">
        <f t="shared" si="38"/>
        <v>B34_L21_P</v>
      </c>
      <c r="AU221" t="str">
        <f t="shared" si="39"/>
        <v>--</v>
      </c>
    </row>
    <row r="222" spans="1:47" x14ac:dyDescent="0.35">
      <c r="A222" t="str">
        <f t="shared" si="34"/>
        <v>U1-V1</v>
      </c>
      <c r="B222" t="str">
        <f t="shared" si="35"/>
        <v>B34_L7_N</v>
      </c>
      <c r="C222" t="str">
        <f t="shared" si="36"/>
        <v>U1-B34_L7_N</v>
      </c>
      <c r="D222" t="str">
        <f t="shared" si="37"/>
        <v>U1-V1</v>
      </c>
      <c r="E222" t="s">
        <v>304</v>
      </c>
      <c r="F222" t="s">
        <v>714</v>
      </c>
      <c r="G222" t="s">
        <v>838</v>
      </c>
      <c r="AT222" t="str">
        <f t="shared" si="38"/>
        <v>B34_L7_N</v>
      </c>
      <c r="AU222" t="str">
        <f t="shared" si="39"/>
        <v>--</v>
      </c>
    </row>
    <row r="223" spans="1:47" x14ac:dyDescent="0.35">
      <c r="A223" t="str">
        <f t="shared" si="34"/>
        <v>U1-V2</v>
      </c>
      <c r="B223" t="str">
        <f t="shared" si="35"/>
        <v>B34_L9_N</v>
      </c>
      <c r="C223" t="str">
        <f t="shared" si="36"/>
        <v>U1-B34_L9_N</v>
      </c>
      <c r="D223" t="str">
        <f t="shared" si="37"/>
        <v>U1-V2</v>
      </c>
      <c r="E223" t="s">
        <v>304</v>
      </c>
      <c r="F223" t="s">
        <v>715</v>
      </c>
      <c r="G223" t="s">
        <v>844</v>
      </c>
      <c r="AT223" t="str">
        <f t="shared" si="38"/>
        <v>B34_L9_N</v>
      </c>
      <c r="AU223" t="str">
        <f t="shared" si="39"/>
        <v>--</v>
      </c>
    </row>
    <row r="224" spans="1:47" x14ac:dyDescent="0.35">
      <c r="A224" t="str">
        <f t="shared" si="34"/>
        <v>U1-V4</v>
      </c>
      <c r="B224" t="str">
        <f t="shared" si="35"/>
        <v>B34_L10_N</v>
      </c>
      <c r="C224" t="str">
        <f t="shared" si="36"/>
        <v>U1-B34_L10_N</v>
      </c>
      <c r="D224" t="str">
        <f t="shared" si="37"/>
        <v>U1-V4</v>
      </c>
      <c r="E224" t="s">
        <v>304</v>
      </c>
      <c r="F224" t="s">
        <v>717</v>
      </c>
      <c r="G224" t="s">
        <v>766</v>
      </c>
      <c r="AT224" t="str">
        <f t="shared" si="38"/>
        <v>B34_L10_N</v>
      </c>
      <c r="AU224" t="str">
        <f t="shared" si="39"/>
        <v>--</v>
      </c>
    </row>
    <row r="225" spans="1:47" x14ac:dyDescent="0.35">
      <c r="A225" t="str">
        <f t="shared" si="34"/>
        <v>U1-V5</v>
      </c>
      <c r="B225" t="str">
        <f t="shared" si="35"/>
        <v>B34_L10_P</v>
      </c>
      <c r="C225" t="str">
        <f t="shared" si="36"/>
        <v>U1-B34_L10_P</v>
      </c>
      <c r="D225" t="str">
        <f t="shared" si="37"/>
        <v>U1-V5</v>
      </c>
      <c r="E225" t="s">
        <v>304</v>
      </c>
      <c r="F225" t="s">
        <v>718</v>
      </c>
      <c r="G225" t="s">
        <v>768</v>
      </c>
      <c r="AT225" t="str">
        <f t="shared" si="38"/>
        <v>B34_L10_P</v>
      </c>
      <c r="AU225" t="str">
        <f t="shared" si="39"/>
        <v>--</v>
      </c>
    </row>
    <row r="226" spans="1:47" x14ac:dyDescent="0.35">
      <c r="A226" t="str">
        <f t="shared" si="34"/>
        <v>U1-V6</v>
      </c>
      <c r="B226" t="str">
        <f t="shared" si="35"/>
        <v>B34_L20_N</v>
      </c>
      <c r="C226" t="str">
        <f t="shared" si="36"/>
        <v>U1-B34_L20_N</v>
      </c>
      <c r="D226" t="str">
        <f t="shared" si="37"/>
        <v>U1-V6</v>
      </c>
      <c r="E226" t="s">
        <v>304</v>
      </c>
      <c r="F226" t="s">
        <v>719</v>
      </c>
      <c r="G226" t="s">
        <v>810</v>
      </c>
      <c r="AT226" t="str">
        <f t="shared" si="38"/>
        <v>B34_L20_N</v>
      </c>
      <c r="AU226" t="str">
        <f t="shared" si="39"/>
        <v>--</v>
      </c>
    </row>
    <row r="227" spans="1:47" x14ac:dyDescent="0.35">
      <c r="A227" t="str">
        <f t="shared" si="34"/>
        <v>U1-V7</v>
      </c>
      <c r="B227" t="str">
        <f t="shared" si="35"/>
        <v>B34_L20_P</v>
      </c>
      <c r="C227" t="str">
        <f t="shared" si="36"/>
        <v>U1-B34_L20_P</v>
      </c>
      <c r="D227" t="str">
        <f t="shared" si="37"/>
        <v>U1-V7</v>
      </c>
      <c r="E227" t="s">
        <v>304</v>
      </c>
      <c r="F227" t="s">
        <v>720</v>
      </c>
      <c r="G227" t="s">
        <v>812</v>
      </c>
      <c r="AT227" t="str">
        <f t="shared" si="38"/>
        <v>B34_L20_P</v>
      </c>
      <c r="AU227" t="str">
        <f t="shared" si="39"/>
        <v>--</v>
      </c>
    </row>
    <row r="228" spans="1:47" x14ac:dyDescent="0.35">
      <c r="A228" t="str">
        <f t="shared" si="34"/>
        <v>U1-V8</v>
      </c>
      <c r="B228" t="str">
        <f t="shared" si="35"/>
        <v>VCCIO34</v>
      </c>
      <c r="C228" t="str">
        <f t="shared" si="36"/>
        <v>U1-VCCIO34</v>
      </c>
      <c r="D228" t="str">
        <f t="shared" si="37"/>
        <v>U1-V8</v>
      </c>
      <c r="E228" t="s">
        <v>304</v>
      </c>
      <c r="F228" t="s">
        <v>721</v>
      </c>
      <c r="G228" t="s">
        <v>848</v>
      </c>
      <c r="AT228" t="str">
        <f t="shared" si="38"/>
        <v>VCCIO34</v>
      </c>
      <c r="AU228" t="str">
        <f t="shared" si="39"/>
        <v>--</v>
      </c>
    </row>
    <row r="229" spans="1:47" x14ac:dyDescent="0.35">
      <c r="A229" t="str">
        <f t="shared" si="34"/>
        <v>U1-V9</v>
      </c>
      <c r="B229" t="str">
        <f t="shared" si="35"/>
        <v>B34_L21_N</v>
      </c>
      <c r="C229" t="str">
        <f t="shared" si="36"/>
        <v>U1-B34_L21_N</v>
      </c>
      <c r="D229" t="str">
        <f t="shared" si="37"/>
        <v>U1-V9</v>
      </c>
      <c r="E229" t="s">
        <v>304</v>
      </c>
      <c r="F229" t="s">
        <v>722</v>
      </c>
      <c r="G229" t="s">
        <v>814</v>
      </c>
      <c r="AT229" t="str">
        <f t="shared" si="38"/>
        <v>B34_L21_N</v>
      </c>
      <c r="AU229" t="str">
        <f t="shared" si="39"/>
        <v>--</v>
      </c>
    </row>
    <row r="230" spans="1:47" x14ac:dyDescent="0.35">
      <c r="A230" t="str">
        <f t="shared" si="34"/>
        <v>U1-E8</v>
      </c>
      <c r="B230" t="str">
        <f t="shared" si="35"/>
        <v>1.8V</v>
      </c>
      <c r="C230" t="str">
        <f t="shared" si="36"/>
        <v>U1-1.8V</v>
      </c>
      <c r="D230" t="str">
        <f t="shared" si="37"/>
        <v>U1-E8</v>
      </c>
      <c r="E230" t="s">
        <v>304</v>
      </c>
      <c r="F230" t="s">
        <v>459</v>
      </c>
      <c r="G230" t="s">
        <v>667</v>
      </c>
      <c r="AT230" t="str">
        <f t="shared" si="38"/>
        <v>1.8V</v>
      </c>
      <c r="AU230" t="str">
        <f t="shared" si="39"/>
        <v>--</v>
      </c>
    </row>
    <row r="231" spans="1:47" x14ac:dyDescent="0.35">
      <c r="A231" t="str">
        <f t="shared" si="34"/>
        <v>U1-E9</v>
      </c>
      <c r="B231" t="str">
        <f t="shared" si="35"/>
        <v>SPI_SCK</v>
      </c>
      <c r="C231" t="str">
        <f t="shared" si="36"/>
        <v>U1-SPI_SCK</v>
      </c>
      <c r="D231" t="str">
        <f t="shared" si="37"/>
        <v>U1-E9</v>
      </c>
      <c r="E231" t="s">
        <v>304</v>
      </c>
      <c r="F231" t="s">
        <v>460</v>
      </c>
      <c r="G231" t="s">
        <v>913</v>
      </c>
      <c r="AT231" t="str">
        <f t="shared" si="38"/>
        <v>SPI-SCK</v>
      </c>
      <c r="AU231" t="str">
        <f t="shared" si="39"/>
        <v>R14</v>
      </c>
    </row>
    <row r="232" spans="1:47" x14ac:dyDescent="0.35">
      <c r="A232" t="str">
        <f t="shared" si="34"/>
        <v>U1-E10</v>
      </c>
      <c r="B232" t="str">
        <f t="shared" si="35"/>
        <v>F_TCK</v>
      </c>
      <c r="C232" t="str">
        <f t="shared" si="36"/>
        <v>U1-F_TCK</v>
      </c>
      <c r="D232" t="str">
        <f t="shared" si="37"/>
        <v>U1-E10</v>
      </c>
      <c r="E232" t="s">
        <v>304</v>
      </c>
      <c r="F232" t="s">
        <v>461</v>
      </c>
      <c r="G232" t="s">
        <v>858</v>
      </c>
      <c r="AT232" t="str">
        <f t="shared" si="38"/>
        <v>F_TCK</v>
      </c>
      <c r="AU232" t="str">
        <f t="shared" si="39"/>
        <v>--</v>
      </c>
    </row>
    <row r="233" spans="1:47" x14ac:dyDescent="0.35">
      <c r="A233" t="str">
        <f t="shared" si="34"/>
        <v>U1-E11</v>
      </c>
      <c r="B233" t="str">
        <f t="shared" si="35"/>
        <v>F_TDI</v>
      </c>
      <c r="C233" t="str">
        <f t="shared" si="36"/>
        <v>U1-F_TDI</v>
      </c>
      <c r="D233" t="str">
        <f t="shared" si="37"/>
        <v>U1-E11</v>
      </c>
      <c r="E233" t="s">
        <v>304</v>
      </c>
      <c r="F233" t="s">
        <v>543</v>
      </c>
      <c r="G233" t="s">
        <v>859</v>
      </c>
      <c r="AT233" t="str">
        <f t="shared" si="38"/>
        <v>F_TDI</v>
      </c>
      <c r="AU233" t="str">
        <f t="shared" si="39"/>
        <v>--</v>
      </c>
    </row>
    <row r="234" spans="1:47" x14ac:dyDescent="0.35">
      <c r="A234" t="str">
        <f t="shared" si="34"/>
        <v>U1-E12</v>
      </c>
      <c r="B234" t="str">
        <f t="shared" si="35"/>
        <v>F_TMS</v>
      </c>
      <c r="C234" t="str">
        <f t="shared" si="36"/>
        <v>U1-F_TMS</v>
      </c>
      <c r="D234" t="str">
        <f t="shared" si="37"/>
        <v>U1-E12</v>
      </c>
      <c r="E234" t="s">
        <v>304</v>
      </c>
      <c r="F234" t="s">
        <v>462</v>
      </c>
      <c r="G234" t="s">
        <v>861</v>
      </c>
      <c r="AT234" t="str">
        <f t="shared" si="38"/>
        <v>F_TMS</v>
      </c>
      <c r="AU234" t="str">
        <f t="shared" si="39"/>
        <v>--</v>
      </c>
    </row>
    <row r="235" spans="1:47" x14ac:dyDescent="0.35">
      <c r="A235" t="str">
        <f t="shared" si="34"/>
        <v>U1-E13</v>
      </c>
      <c r="B235" t="str">
        <f t="shared" si="35"/>
        <v>F_TDO</v>
      </c>
      <c r="C235" t="str">
        <f t="shared" si="36"/>
        <v>U1-F_TDO</v>
      </c>
      <c r="D235" t="str">
        <f t="shared" si="37"/>
        <v>U1-E13</v>
      </c>
      <c r="E235" t="s">
        <v>304</v>
      </c>
      <c r="F235" t="s">
        <v>463</v>
      </c>
      <c r="G235" t="s">
        <v>860</v>
      </c>
      <c r="AT235" t="str">
        <f t="shared" si="38"/>
        <v>F_TDO</v>
      </c>
      <c r="AU235" t="str">
        <f t="shared" si="39"/>
        <v>--</v>
      </c>
    </row>
    <row r="236" spans="1:47" x14ac:dyDescent="0.35">
      <c r="A236" t="str">
        <f t="shared" si="34"/>
        <v>U1-P7</v>
      </c>
      <c r="B236" t="str">
        <f t="shared" si="35"/>
        <v>INIT</v>
      </c>
      <c r="C236" t="str">
        <f t="shared" si="36"/>
        <v>U1-INIT</v>
      </c>
      <c r="D236" t="str">
        <f t="shared" si="37"/>
        <v>U1-P7</v>
      </c>
      <c r="E236" t="s">
        <v>304</v>
      </c>
      <c r="F236" t="s">
        <v>619</v>
      </c>
      <c r="G236" t="s">
        <v>890</v>
      </c>
      <c r="AT236" t="str">
        <f t="shared" si="38"/>
        <v>INIT</v>
      </c>
      <c r="AU236" t="str">
        <f t="shared" si="39"/>
        <v>--</v>
      </c>
    </row>
    <row r="237" spans="1:47" x14ac:dyDescent="0.35">
      <c r="A237" t="str">
        <f t="shared" si="34"/>
        <v>U1-P8</v>
      </c>
      <c r="B237" t="str">
        <f t="shared" si="35"/>
        <v>3.3V</v>
      </c>
      <c r="C237" t="str">
        <f t="shared" si="36"/>
        <v>U1-3.3V</v>
      </c>
      <c r="D237" t="str">
        <f t="shared" si="37"/>
        <v>U1-P8</v>
      </c>
      <c r="E237" t="s">
        <v>304</v>
      </c>
      <c r="F237" t="s">
        <v>620</v>
      </c>
      <c r="G237" t="s">
        <v>287</v>
      </c>
      <c r="AT237" t="str">
        <f t="shared" si="38"/>
        <v>3.3V</v>
      </c>
      <c r="AU237" t="str">
        <f t="shared" si="39"/>
        <v>--</v>
      </c>
    </row>
    <row r="238" spans="1:47" x14ac:dyDescent="0.35">
      <c r="A238" t="str">
        <f t="shared" si="34"/>
        <v>U1-P9</v>
      </c>
      <c r="B238" t="str">
        <f t="shared" si="35"/>
        <v>PROG_B</v>
      </c>
      <c r="C238" t="str">
        <f t="shared" si="36"/>
        <v>U1-PROG_B</v>
      </c>
      <c r="D238" t="str">
        <f t="shared" si="37"/>
        <v>U1-P9</v>
      </c>
      <c r="E238" t="s">
        <v>304</v>
      </c>
      <c r="F238" t="s">
        <v>621</v>
      </c>
      <c r="G238" t="s">
        <v>906</v>
      </c>
      <c r="AT238" t="str">
        <f t="shared" si="38"/>
        <v>PROG_B</v>
      </c>
      <c r="AU238" t="str">
        <f t="shared" si="39"/>
        <v>--</v>
      </c>
    </row>
    <row r="239" spans="1:47" x14ac:dyDescent="0.35">
      <c r="A239" t="str">
        <f t="shared" si="34"/>
        <v>U1-P10</v>
      </c>
      <c r="B239" t="str">
        <f t="shared" si="35"/>
        <v>DONE</v>
      </c>
      <c r="C239" t="str">
        <f t="shared" si="36"/>
        <v>U1-DONE</v>
      </c>
      <c r="D239" t="str">
        <f t="shared" si="37"/>
        <v>U1-P10</v>
      </c>
      <c r="E239" t="s">
        <v>304</v>
      </c>
      <c r="F239" t="s">
        <v>622</v>
      </c>
      <c r="G239" t="s">
        <v>672</v>
      </c>
      <c r="AT239" t="str">
        <f t="shared" si="38"/>
        <v>NetD3_K</v>
      </c>
      <c r="AU239" t="str">
        <f t="shared" si="39"/>
        <v>R16</v>
      </c>
    </row>
    <row r="240" spans="1:47" x14ac:dyDescent="0.35">
      <c r="A240" t="str">
        <f t="shared" si="34"/>
        <v>U1-P11</v>
      </c>
      <c r="B240" t="str">
        <f t="shared" si="35"/>
        <v>GND</v>
      </c>
      <c r="C240" t="str">
        <f t="shared" si="36"/>
        <v>U1-GND</v>
      </c>
      <c r="D240" t="str">
        <f t="shared" si="37"/>
        <v>U1-P11</v>
      </c>
      <c r="E240" t="s">
        <v>304</v>
      </c>
      <c r="F240" t="s">
        <v>623</v>
      </c>
      <c r="G240" t="s">
        <v>302</v>
      </c>
      <c r="AT240" t="str">
        <f t="shared" si="38"/>
        <v>GND</v>
      </c>
      <c r="AU240" t="str">
        <f t="shared" si="39"/>
        <v>--</v>
      </c>
    </row>
    <row r="241" spans="1:47" x14ac:dyDescent="0.35">
      <c r="A241" t="str">
        <f t="shared" si="34"/>
        <v>U1-P12</v>
      </c>
      <c r="B241" t="str">
        <f t="shared" si="35"/>
        <v>3.3V</v>
      </c>
      <c r="C241" t="str">
        <f t="shared" si="36"/>
        <v>U1-3.3V</v>
      </c>
      <c r="D241" t="str">
        <f t="shared" si="37"/>
        <v>U1-P12</v>
      </c>
      <c r="E241" t="s">
        <v>304</v>
      </c>
      <c r="F241" t="s">
        <v>593</v>
      </c>
      <c r="G241" t="s">
        <v>287</v>
      </c>
      <c r="AT241" t="str">
        <f t="shared" si="38"/>
        <v>3.3V</v>
      </c>
      <c r="AU241" t="str">
        <f t="shared" si="39"/>
        <v>--</v>
      </c>
    </row>
    <row r="242" spans="1:47" x14ac:dyDescent="0.35">
      <c r="A242" t="str">
        <f t="shared" si="34"/>
        <v>U1-P13</v>
      </c>
      <c r="B242" t="str">
        <f t="shared" si="35"/>
        <v>GND</v>
      </c>
      <c r="C242" t="str">
        <f t="shared" si="36"/>
        <v>U1-GND</v>
      </c>
      <c r="D242" t="str">
        <f t="shared" si="37"/>
        <v>U1-P13</v>
      </c>
      <c r="E242" t="s">
        <v>304</v>
      </c>
      <c r="F242" t="s">
        <v>624</v>
      </c>
      <c r="G242" t="s">
        <v>302</v>
      </c>
      <c r="AT242" t="str">
        <f t="shared" si="38"/>
        <v>GND</v>
      </c>
      <c r="AU242" t="str">
        <f t="shared" si="39"/>
        <v>--</v>
      </c>
    </row>
    <row r="243" spans="1:47" x14ac:dyDescent="0.35">
      <c r="A243" t="str">
        <f t="shared" si="34"/>
        <v>U1-R9</v>
      </c>
      <c r="B243" t="str">
        <f t="shared" si="35"/>
        <v>3.3V</v>
      </c>
      <c r="C243" t="str">
        <f t="shared" si="36"/>
        <v>U1-3.3V</v>
      </c>
      <c r="D243" t="str">
        <f t="shared" si="37"/>
        <v>U1-R9</v>
      </c>
      <c r="E243" t="s">
        <v>304</v>
      </c>
      <c r="F243" t="s">
        <v>361</v>
      </c>
      <c r="G243" t="s">
        <v>287</v>
      </c>
      <c r="AT243" t="str">
        <f t="shared" si="38"/>
        <v>3.3V</v>
      </c>
      <c r="AU243" t="str">
        <f t="shared" si="39"/>
        <v>--</v>
      </c>
    </row>
    <row r="244" spans="1:47" x14ac:dyDescent="0.35">
      <c r="A244" t="str">
        <f t="shared" si="34"/>
        <v>U1-A2</v>
      </c>
      <c r="B244" t="str">
        <f t="shared" si="35"/>
        <v>GND</v>
      </c>
      <c r="C244" t="str">
        <f t="shared" si="36"/>
        <v>U1-GND</v>
      </c>
      <c r="D244" t="str">
        <f t="shared" si="37"/>
        <v>U1-A2</v>
      </c>
      <c r="E244" t="s">
        <v>304</v>
      </c>
      <c r="F244" t="s">
        <v>435</v>
      </c>
      <c r="G244" t="s">
        <v>302</v>
      </c>
      <c r="AT244" t="str">
        <f t="shared" si="38"/>
        <v>GND</v>
      </c>
      <c r="AU244" t="str">
        <f t="shared" si="39"/>
        <v>--</v>
      </c>
    </row>
    <row r="245" spans="1:47" x14ac:dyDescent="0.35">
      <c r="A245" t="str">
        <f t="shared" si="34"/>
        <v>U1-A12</v>
      </c>
      <c r="B245" t="str">
        <f t="shared" si="35"/>
        <v>GND</v>
      </c>
      <c r="C245" t="str">
        <f t="shared" si="36"/>
        <v>U1-GND</v>
      </c>
      <c r="D245" t="str">
        <f t="shared" si="37"/>
        <v>U1-A12</v>
      </c>
      <c r="E245" t="s">
        <v>304</v>
      </c>
      <c r="F245" t="s">
        <v>433</v>
      </c>
      <c r="G245" t="s">
        <v>302</v>
      </c>
      <c r="AT245" t="str">
        <f t="shared" si="38"/>
        <v>GND</v>
      </c>
      <c r="AU245" t="str">
        <f t="shared" si="39"/>
        <v>--</v>
      </c>
    </row>
    <row r="246" spans="1:47" x14ac:dyDescent="0.35">
      <c r="A246" t="str">
        <f t="shared" si="34"/>
        <v>U1-B5</v>
      </c>
      <c r="B246" t="str">
        <f t="shared" si="35"/>
        <v>GND</v>
      </c>
      <c r="C246" t="str">
        <f t="shared" si="36"/>
        <v>U1-GND</v>
      </c>
      <c r="D246" t="str">
        <f t="shared" si="37"/>
        <v>U1-B5</v>
      </c>
      <c r="E246" t="s">
        <v>304</v>
      </c>
      <c r="F246" t="s">
        <v>446</v>
      </c>
      <c r="G246" t="s">
        <v>302</v>
      </c>
      <c r="AT246" t="str">
        <f t="shared" si="38"/>
        <v>GND</v>
      </c>
      <c r="AU246" t="str">
        <f t="shared" si="39"/>
        <v>--</v>
      </c>
    </row>
    <row r="247" spans="1:47" x14ac:dyDescent="0.35">
      <c r="A247" t="str">
        <f t="shared" si="34"/>
        <v>U1-B15</v>
      </c>
      <c r="B247" t="str">
        <f t="shared" si="35"/>
        <v>GND</v>
      </c>
      <c r="C247" t="str">
        <f t="shared" si="36"/>
        <v>U1-GND</v>
      </c>
      <c r="D247" t="str">
        <f t="shared" si="37"/>
        <v>U1-B15</v>
      </c>
      <c r="E247" t="s">
        <v>304</v>
      </c>
      <c r="F247" t="s">
        <v>576</v>
      </c>
      <c r="G247" t="s">
        <v>302</v>
      </c>
      <c r="AT247" t="str">
        <f t="shared" si="38"/>
        <v>GND</v>
      </c>
      <c r="AU247" t="str">
        <f t="shared" si="39"/>
        <v>--</v>
      </c>
    </row>
    <row r="248" spans="1:47" x14ac:dyDescent="0.35">
      <c r="A248" t="str">
        <f t="shared" si="34"/>
        <v>U1-C8</v>
      </c>
      <c r="B248" t="str">
        <f t="shared" si="35"/>
        <v>GND</v>
      </c>
      <c r="C248" t="str">
        <f t="shared" si="36"/>
        <v>U1-GND</v>
      </c>
      <c r="D248" t="str">
        <f t="shared" si="37"/>
        <v>U1-C8</v>
      </c>
      <c r="E248" t="s">
        <v>304</v>
      </c>
      <c r="F248" t="s">
        <v>321</v>
      </c>
      <c r="G248" t="s">
        <v>302</v>
      </c>
      <c r="AT248" t="str">
        <f t="shared" si="38"/>
        <v>GND</v>
      </c>
      <c r="AU248" t="str">
        <f t="shared" si="39"/>
        <v>--</v>
      </c>
    </row>
    <row r="249" spans="1:47" x14ac:dyDescent="0.35">
      <c r="A249" t="str">
        <f t="shared" si="34"/>
        <v>U1-C18</v>
      </c>
      <c r="B249" t="str">
        <f t="shared" si="35"/>
        <v>GND</v>
      </c>
      <c r="C249" t="str">
        <f t="shared" si="36"/>
        <v>U1-GND</v>
      </c>
      <c r="D249" t="str">
        <f t="shared" si="37"/>
        <v>U1-C18</v>
      </c>
      <c r="E249" t="s">
        <v>304</v>
      </c>
      <c r="F249" t="s">
        <v>331</v>
      </c>
      <c r="G249" t="s">
        <v>302</v>
      </c>
      <c r="AT249" t="str">
        <f t="shared" si="38"/>
        <v>GND</v>
      </c>
      <c r="AU249" t="str">
        <f t="shared" si="39"/>
        <v>--</v>
      </c>
    </row>
    <row r="250" spans="1:47" x14ac:dyDescent="0.35">
      <c r="A250" t="str">
        <f t="shared" si="34"/>
        <v>U1-D1</v>
      </c>
      <c r="B250" t="str">
        <f t="shared" si="35"/>
        <v>GND</v>
      </c>
      <c r="C250" t="str">
        <f t="shared" si="36"/>
        <v>U1-GND</v>
      </c>
      <c r="D250" t="str">
        <f t="shared" si="37"/>
        <v>U1-D1</v>
      </c>
      <c r="E250" t="s">
        <v>304</v>
      </c>
      <c r="F250" t="s">
        <v>288</v>
      </c>
      <c r="G250" t="s">
        <v>302</v>
      </c>
      <c r="AT250" t="str">
        <f t="shared" si="38"/>
        <v>GND</v>
      </c>
      <c r="AU250" t="str">
        <f t="shared" si="39"/>
        <v>--</v>
      </c>
    </row>
    <row r="251" spans="1:47" x14ac:dyDescent="0.35">
      <c r="A251" t="str">
        <f t="shared" si="34"/>
        <v>U1-D11</v>
      </c>
      <c r="B251" t="str">
        <f t="shared" si="35"/>
        <v>GND</v>
      </c>
      <c r="C251" t="str">
        <f t="shared" si="36"/>
        <v>U1-GND</v>
      </c>
      <c r="D251" t="str">
        <f t="shared" si="37"/>
        <v>U1-D11</v>
      </c>
      <c r="E251" t="s">
        <v>304</v>
      </c>
      <c r="F251" t="s">
        <v>298</v>
      </c>
      <c r="G251" t="s">
        <v>302</v>
      </c>
      <c r="AT251" t="str">
        <f t="shared" si="38"/>
        <v>GND</v>
      </c>
      <c r="AU251" t="str">
        <f t="shared" si="39"/>
        <v>--</v>
      </c>
    </row>
    <row r="252" spans="1:47" x14ac:dyDescent="0.35">
      <c r="A252" t="str">
        <f t="shared" si="34"/>
        <v>U1-E4</v>
      </c>
      <c r="B252" t="str">
        <f t="shared" si="35"/>
        <v>GND</v>
      </c>
      <c r="C252" t="str">
        <f t="shared" si="36"/>
        <v>U1-GND</v>
      </c>
      <c r="D252" t="str">
        <f t="shared" si="37"/>
        <v>U1-E4</v>
      </c>
      <c r="E252" t="s">
        <v>304</v>
      </c>
      <c r="F252" t="s">
        <v>541</v>
      </c>
      <c r="G252" t="s">
        <v>302</v>
      </c>
      <c r="AT252" t="str">
        <f t="shared" si="38"/>
        <v>GND</v>
      </c>
      <c r="AU252" t="str">
        <f t="shared" si="39"/>
        <v>--</v>
      </c>
    </row>
    <row r="253" spans="1:47" x14ac:dyDescent="0.35">
      <c r="A253" t="str">
        <f t="shared" si="34"/>
        <v>U1-E14</v>
      </c>
      <c r="B253" t="str">
        <f t="shared" si="35"/>
        <v>GND</v>
      </c>
      <c r="C253" t="str">
        <f t="shared" si="36"/>
        <v>U1-GND</v>
      </c>
      <c r="D253" t="str">
        <f t="shared" si="37"/>
        <v>U1-E14</v>
      </c>
      <c r="E253" t="s">
        <v>304</v>
      </c>
      <c r="F253" t="s">
        <v>580</v>
      </c>
      <c r="G253" t="s">
        <v>302</v>
      </c>
      <c r="AT253" t="str">
        <f t="shared" si="38"/>
        <v>GND</v>
      </c>
      <c r="AU253" t="str">
        <f t="shared" si="39"/>
        <v>--</v>
      </c>
    </row>
    <row r="254" spans="1:47" x14ac:dyDescent="0.35">
      <c r="A254" t="str">
        <f t="shared" si="34"/>
        <v>U1-F7</v>
      </c>
      <c r="B254" t="str">
        <f t="shared" si="35"/>
        <v>GND</v>
      </c>
      <c r="C254" t="str">
        <f t="shared" si="36"/>
        <v>U1-GND</v>
      </c>
      <c r="D254" t="str">
        <f t="shared" si="37"/>
        <v>U1-F7</v>
      </c>
      <c r="E254" t="s">
        <v>304</v>
      </c>
      <c r="F254" t="s">
        <v>550</v>
      </c>
      <c r="G254" t="s">
        <v>302</v>
      </c>
      <c r="AT254" t="str">
        <f t="shared" si="38"/>
        <v>GND</v>
      </c>
      <c r="AU254" t="str">
        <f t="shared" si="39"/>
        <v>--</v>
      </c>
    </row>
    <row r="255" spans="1:47" x14ac:dyDescent="0.35">
      <c r="A255" t="str">
        <f t="shared" si="34"/>
        <v>U1-F8</v>
      </c>
      <c r="B255" t="str">
        <f t="shared" si="35"/>
        <v>1V</v>
      </c>
      <c r="C255" t="str">
        <f t="shared" si="36"/>
        <v>U1-1V</v>
      </c>
      <c r="D255" t="str">
        <f t="shared" si="37"/>
        <v>U1-F8</v>
      </c>
      <c r="E255" t="s">
        <v>304</v>
      </c>
      <c r="F255" t="s">
        <v>464</v>
      </c>
      <c r="G255" t="s">
        <v>761</v>
      </c>
      <c r="AT255" t="str">
        <f t="shared" si="38"/>
        <v>1V</v>
      </c>
      <c r="AU255" t="str">
        <f t="shared" si="39"/>
        <v>--</v>
      </c>
    </row>
    <row r="256" spans="1:47" x14ac:dyDescent="0.35">
      <c r="A256" t="str">
        <f t="shared" si="34"/>
        <v>U1-F9</v>
      </c>
      <c r="B256" t="str">
        <f t="shared" si="35"/>
        <v>GND</v>
      </c>
      <c r="C256" t="str">
        <f t="shared" si="36"/>
        <v>U1-GND</v>
      </c>
      <c r="D256" t="str">
        <f t="shared" si="37"/>
        <v>U1-F9</v>
      </c>
      <c r="E256" t="s">
        <v>304</v>
      </c>
      <c r="F256" t="s">
        <v>465</v>
      </c>
      <c r="G256" t="s">
        <v>302</v>
      </c>
      <c r="AT256" t="str">
        <f t="shared" si="38"/>
        <v>GND</v>
      </c>
      <c r="AU256" t="str">
        <f t="shared" si="39"/>
        <v>--</v>
      </c>
    </row>
    <row r="257" spans="1:47" x14ac:dyDescent="0.35">
      <c r="A257" t="str">
        <f t="shared" si="34"/>
        <v>U1-F10</v>
      </c>
      <c r="B257" t="str">
        <f t="shared" si="35"/>
        <v>1V</v>
      </c>
      <c r="C257" t="str">
        <f t="shared" si="36"/>
        <v>U1-1V</v>
      </c>
      <c r="D257" t="str">
        <f t="shared" si="37"/>
        <v>U1-F10</v>
      </c>
      <c r="E257" t="s">
        <v>304</v>
      </c>
      <c r="F257" t="s">
        <v>466</v>
      </c>
      <c r="G257" t="s">
        <v>761</v>
      </c>
      <c r="AT257" t="str">
        <f t="shared" si="38"/>
        <v>1V</v>
      </c>
      <c r="AU257" t="str">
        <f t="shared" si="39"/>
        <v>--</v>
      </c>
    </row>
    <row r="258" spans="1:47" x14ac:dyDescent="0.35">
      <c r="A258" t="str">
        <f t="shared" si="34"/>
        <v>U1-F11</v>
      </c>
      <c r="B258" t="str">
        <f t="shared" si="35"/>
        <v>GND</v>
      </c>
      <c r="C258" t="str">
        <f t="shared" si="36"/>
        <v>U1-GND</v>
      </c>
      <c r="D258" t="str">
        <f t="shared" si="37"/>
        <v>U1-F11</v>
      </c>
      <c r="E258" t="s">
        <v>304</v>
      </c>
      <c r="F258" t="s">
        <v>467</v>
      </c>
      <c r="G258" t="s">
        <v>302</v>
      </c>
      <c r="AT258" t="str">
        <f t="shared" si="38"/>
        <v>GND</v>
      </c>
      <c r="AU258" t="str">
        <f t="shared" si="39"/>
        <v>--</v>
      </c>
    </row>
    <row r="259" spans="1:47" x14ac:dyDescent="0.35">
      <c r="A259" t="str">
        <f t="shared" si="34"/>
        <v>U1-F12</v>
      </c>
      <c r="B259" t="str">
        <f t="shared" si="35"/>
        <v>1.8V</v>
      </c>
      <c r="C259" t="str">
        <f t="shared" si="36"/>
        <v>U1-1.8V</v>
      </c>
      <c r="D259" t="str">
        <f t="shared" si="37"/>
        <v>U1-F12</v>
      </c>
      <c r="E259" t="s">
        <v>304</v>
      </c>
      <c r="F259" t="s">
        <v>468</v>
      </c>
      <c r="G259" t="s">
        <v>667</v>
      </c>
      <c r="AT259" t="str">
        <f t="shared" si="38"/>
        <v>1.8V</v>
      </c>
      <c r="AU259" t="str">
        <f t="shared" si="39"/>
        <v>--</v>
      </c>
    </row>
    <row r="260" spans="1:47" x14ac:dyDescent="0.35">
      <c r="A260" t="str">
        <f t="shared" si="34"/>
        <v>U1-F17</v>
      </c>
      <c r="B260" t="str">
        <f t="shared" si="35"/>
        <v>GND</v>
      </c>
      <c r="C260" t="str">
        <f t="shared" si="36"/>
        <v>U1-GND</v>
      </c>
      <c r="D260" t="str">
        <f t="shared" si="37"/>
        <v>U1-F17</v>
      </c>
      <c r="E260" t="s">
        <v>304</v>
      </c>
      <c r="F260" t="s">
        <v>707</v>
      </c>
      <c r="G260" t="s">
        <v>302</v>
      </c>
      <c r="AT260" t="str">
        <f t="shared" si="38"/>
        <v>GND</v>
      </c>
      <c r="AU260" t="str">
        <f t="shared" si="39"/>
        <v>--</v>
      </c>
    </row>
    <row r="261" spans="1:47" x14ac:dyDescent="0.35">
      <c r="A261" t="str">
        <f t="shared" si="34"/>
        <v>U1-G7</v>
      </c>
      <c r="B261" t="str">
        <f t="shared" si="35"/>
        <v>1V</v>
      </c>
      <c r="C261" t="str">
        <f t="shared" si="36"/>
        <v>U1-1V</v>
      </c>
      <c r="D261" t="str">
        <f t="shared" si="37"/>
        <v>U1-G7</v>
      </c>
      <c r="E261" t="s">
        <v>304</v>
      </c>
      <c r="F261" t="s">
        <v>556</v>
      </c>
      <c r="G261" t="s">
        <v>761</v>
      </c>
      <c r="AT261" t="str">
        <f t="shared" si="38"/>
        <v>1V</v>
      </c>
      <c r="AU261" t="str">
        <f t="shared" si="39"/>
        <v>--</v>
      </c>
    </row>
    <row r="262" spans="1:47" x14ac:dyDescent="0.35">
      <c r="A262" t="str">
        <f t="shared" ref="A262:A325" si="40">$E262&amp;"-"&amp;$F262</f>
        <v>U1-G8</v>
      </c>
      <c r="B262" t="str">
        <f t="shared" ref="B262:B325" si="41">IF(OR(E262=$A$2,E262=$B$2,E262=$C$2,E262=$D$2),"--",G262)</f>
        <v>GND</v>
      </c>
      <c r="C262" t="str">
        <f t="shared" ref="C262:C325" si="42">$E262&amp;"-"&amp;$G262</f>
        <v>U1-GND</v>
      </c>
      <c r="D262" t="str">
        <f t="shared" ref="D262:D325" si="43">A262</f>
        <v>U1-G8</v>
      </c>
      <c r="E262" t="s">
        <v>304</v>
      </c>
      <c r="F262" t="s">
        <v>557</v>
      </c>
      <c r="G262" t="s">
        <v>302</v>
      </c>
      <c r="AT262" t="str">
        <f t="shared" ref="AT262:AT325" si="44">IF(IF(COUNTIF($AO$6:$AQ$150,B262)&gt;0,"---","--")="---",VLOOKUP(B262,$AO$6:$AQ$150,3,0),B262)</f>
        <v>GND</v>
      </c>
      <c r="AU262" t="str">
        <f t="shared" ref="AU262:AU325" si="45">IF(IF(COUNTIF($AO$6:$AQ$150,B262)&gt;0,"---","--")="---",VLOOKUP(B262,$AO$6:$AQ$150,2,0),"--")</f>
        <v>--</v>
      </c>
    </row>
    <row r="263" spans="1:47" x14ac:dyDescent="0.35">
      <c r="A263" t="str">
        <f t="shared" si="40"/>
        <v>U1-G9</v>
      </c>
      <c r="B263" t="str">
        <f t="shared" si="41"/>
        <v>1V</v>
      </c>
      <c r="C263" t="str">
        <f t="shared" si="42"/>
        <v>U1-1V</v>
      </c>
      <c r="D263" t="str">
        <f t="shared" si="43"/>
        <v>U1-G9</v>
      </c>
      <c r="E263" t="s">
        <v>304</v>
      </c>
      <c r="F263" t="s">
        <v>471</v>
      </c>
      <c r="G263" t="s">
        <v>761</v>
      </c>
      <c r="AT263" t="str">
        <f t="shared" si="44"/>
        <v>1V</v>
      </c>
      <c r="AU263" t="str">
        <f t="shared" si="45"/>
        <v>--</v>
      </c>
    </row>
    <row r="264" spans="1:47" x14ac:dyDescent="0.35">
      <c r="A264" t="str">
        <f t="shared" si="40"/>
        <v>U1-G10</v>
      </c>
      <c r="B264" t="str">
        <f t="shared" si="41"/>
        <v>GND</v>
      </c>
      <c r="C264" t="str">
        <f t="shared" si="42"/>
        <v>U1-GND</v>
      </c>
      <c r="D264" t="str">
        <f t="shared" si="43"/>
        <v>U1-G10</v>
      </c>
      <c r="E264" t="s">
        <v>304</v>
      </c>
      <c r="F264" t="s">
        <v>472</v>
      </c>
      <c r="G264" t="s">
        <v>302</v>
      </c>
      <c r="AT264" t="str">
        <f t="shared" si="44"/>
        <v>GND</v>
      </c>
      <c r="AU264" t="str">
        <f t="shared" si="45"/>
        <v>--</v>
      </c>
    </row>
    <row r="265" spans="1:47" x14ac:dyDescent="0.35">
      <c r="A265" t="str">
        <f t="shared" si="40"/>
        <v>U1-G11</v>
      </c>
      <c r="B265" t="str">
        <f t="shared" si="41"/>
        <v>1V</v>
      </c>
      <c r="C265" t="str">
        <f t="shared" si="42"/>
        <v>U1-1V</v>
      </c>
      <c r="D265" t="str">
        <f t="shared" si="43"/>
        <v>U1-G11</v>
      </c>
      <c r="E265" t="s">
        <v>304</v>
      </c>
      <c r="F265" t="s">
        <v>473</v>
      </c>
      <c r="G265" t="s">
        <v>761</v>
      </c>
      <c r="AT265" t="str">
        <f t="shared" si="44"/>
        <v>1V</v>
      </c>
      <c r="AU265" t="str">
        <f t="shared" si="45"/>
        <v>--</v>
      </c>
    </row>
    <row r="266" spans="1:47" x14ac:dyDescent="0.35">
      <c r="A266" t="str">
        <f t="shared" si="40"/>
        <v>U1-G12</v>
      </c>
      <c r="B266" t="str">
        <f t="shared" si="41"/>
        <v>GND</v>
      </c>
      <c r="C266" t="str">
        <f t="shared" si="42"/>
        <v>U1-GND</v>
      </c>
      <c r="D266" t="str">
        <f t="shared" si="43"/>
        <v>U1-G12</v>
      </c>
      <c r="E266" t="s">
        <v>304</v>
      </c>
      <c r="F266" t="s">
        <v>474</v>
      </c>
      <c r="G266" t="s">
        <v>302</v>
      </c>
      <c r="AT266" t="str">
        <f t="shared" si="44"/>
        <v>GND</v>
      </c>
      <c r="AU266" t="str">
        <f t="shared" si="45"/>
        <v>--</v>
      </c>
    </row>
    <row r="267" spans="1:47" x14ac:dyDescent="0.35">
      <c r="A267" t="str">
        <f t="shared" si="40"/>
        <v>U1-H3</v>
      </c>
      <c r="B267" t="str">
        <f t="shared" si="41"/>
        <v>GND</v>
      </c>
      <c r="C267" t="str">
        <f t="shared" si="42"/>
        <v>U1-GND</v>
      </c>
      <c r="D267" t="str">
        <f t="shared" si="43"/>
        <v>U1-H3</v>
      </c>
      <c r="E267" t="s">
        <v>304</v>
      </c>
      <c r="F267" t="s">
        <v>349</v>
      </c>
      <c r="G267" t="s">
        <v>302</v>
      </c>
      <c r="AT267" t="str">
        <f t="shared" si="44"/>
        <v>GND</v>
      </c>
      <c r="AU267" t="str">
        <f t="shared" si="45"/>
        <v>--</v>
      </c>
    </row>
    <row r="268" spans="1:47" x14ac:dyDescent="0.35">
      <c r="A268" t="str">
        <f t="shared" si="40"/>
        <v>U1-H7</v>
      </c>
      <c r="B268" t="str">
        <f t="shared" si="41"/>
        <v>GND</v>
      </c>
      <c r="C268" t="str">
        <f t="shared" si="42"/>
        <v>U1-GND</v>
      </c>
      <c r="D268" t="str">
        <f t="shared" si="43"/>
        <v>U1-H7</v>
      </c>
      <c r="E268" t="s">
        <v>304</v>
      </c>
      <c r="F268" t="s">
        <v>558</v>
      </c>
      <c r="G268" t="s">
        <v>302</v>
      </c>
      <c r="AT268" t="str">
        <f t="shared" si="44"/>
        <v>GND</v>
      </c>
      <c r="AU268" t="str">
        <f t="shared" si="45"/>
        <v>--</v>
      </c>
    </row>
    <row r="269" spans="1:47" x14ac:dyDescent="0.35">
      <c r="A269" t="str">
        <f t="shared" si="40"/>
        <v>U1-H8</v>
      </c>
      <c r="B269" t="str">
        <f t="shared" si="41"/>
        <v>1V</v>
      </c>
      <c r="C269" t="str">
        <f t="shared" si="42"/>
        <v>U1-1V</v>
      </c>
      <c r="D269" t="str">
        <f t="shared" si="43"/>
        <v>U1-H8</v>
      </c>
      <c r="E269" t="s">
        <v>304</v>
      </c>
      <c r="F269" t="s">
        <v>479</v>
      </c>
      <c r="G269" t="s">
        <v>761</v>
      </c>
      <c r="AT269" t="str">
        <f t="shared" si="44"/>
        <v>1V</v>
      </c>
      <c r="AU269" t="str">
        <f t="shared" si="45"/>
        <v>--</v>
      </c>
    </row>
    <row r="270" spans="1:47" x14ac:dyDescent="0.35">
      <c r="A270" t="str">
        <f t="shared" si="40"/>
        <v>U1-H9</v>
      </c>
      <c r="B270" t="str">
        <f t="shared" si="41"/>
        <v>AGND</v>
      </c>
      <c r="C270" t="str">
        <f t="shared" si="42"/>
        <v>U1-AGND</v>
      </c>
      <c r="D270" t="str">
        <f t="shared" si="43"/>
        <v>U1-H9</v>
      </c>
      <c r="E270" t="s">
        <v>304</v>
      </c>
      <c r="F270" t="s">
        <v>480</v>
      </c>
      <c r="G270" t="s">
        <v>763</v>
      </c>
      <c r="AT270" t="str">
        <f t="shared" si="44"/>
        <v>AGND</v>
      </c>
      <c r="AU270" t="str">
        <f t="shared" si="45"/>
        <v>--</v>
      </c>
    </row>
    <row r="271" spans="1:47" x14ac:dyDescent="0.35">
      <c r="A271" t="str">
        <f t="shared" si="40"/>
        <v>U1-H10</v>
      </c>
      <c r="B271" t="str">
        <f t="shared" si="41"/>
        <v>AVCC</v>
      </c>
      <c r="C271" t="str">
        <f t="shared" si="42"/>
        <v>U1-AVCC</v>
      </c>
      <c r="D271" t="str">
        <f t="shared" si="43"/>
        <v>U1-H10</v>
      </c>
      <c r="E271" t="s">
        <v>304</v>
      </c>
      <c r="F271" t="s">
        <v>481</v>
      </c>
      <c r="G271" t="s">
        <v>764</v>
      </c>
      <c r="AT271" t="str">
        <f t="shared" si="44"/>
        <v>AVCC</v>
      </c>
      <c r="AU271" t="str">
        <f t="shared" si="45"/>
        <v>--</v>
      </c>
    </row>
    <row r="272" spans="1:47" x14ac:dyDescent="0.35">
      <c r="A272" t="str">
        <f t="shared" si="40"/>
        <v>U1-H11</v>
      </c>
      <c r="B272" t="str">
        <f t="shared" si="41"/>
        <v>GND</v>
      </c>
      <c r="C272" t="str">
        <f t="shared" si="42"/>
        <v>U1-GND</v>
      </c>
      <c r="D272" t="str">
        <f t="shared" si="43"/>
        <v>U1-H11</v>
      </c>
      <c r="E272" t="s">
        <v>304</v>
      </c>
      <c r="F272" t="s">
        <v>482</v>
      </c>
      <c r="G272" t="s">
        <v>302</v>
      </c>
      <c r="AT272" t="str">
        <f t="shared" si="44"/>
        <v>GND</v>
      </c>
      <c r="AU272" t="str">
        <f t="shared" si="45"/>
        <v>--</v>
      </c>
    </row>
    <row r="273" spans="1:47" x14ac:dyDescent="0.35">
      <c r="A273" t="str">
        <f t="shared" si="40"/>
        <v>U1-H12</v>
      </c>
      <c r="B273" t="str">
        <f t="shared" si="41"/>
        <v>1.8V</v>
      </c>
      <c r="C273" t="str">
        <f t="shared" si="42"/>
        <v>U1-1.8V</v>
      </c>
      <c r="D273" t="str">
        <f t="shared" si="43"/>
        <v>U1-H12</v>
      </c>
      <c r="E273" t="s">
        <v>304</v>
      </c>
      <c r="F273" t="s">
        <v>559</v>
      </c>
      <c r="G273" t="s">
        <v>667</v>
      </c>
      <c r="AT273" t="str">
        <f t="shared" si="44"/>
        <v>1.8V</v>
      </c>
      <c r="AU273" t="str">
        <f t="shared" si="45"/>
        <v>--</v>
      </c>
    </row>
    <row r="274" spans="1:47" x14ac:dyDescent="0.35">
      <c r="A274" t="str">
        <f t="shared" si="40"/>
        <v>U1-H13</v>
      </c>
      <c r="B274" t="str">
        <f t="shared" si="41"/>
        <v>GND</v>
      </c>
      <c r="C274" t="str">
        <f t="shared" si="42"/>
        <v>U1-GND</v>
      </c>
      <c r="D274" t="str">
        <f t="shared" si="43"/>
        <v>U1-H13</v>
      </c>
      <c r="E274" t="s">
        <v>304</v>
      </c>
      <c r="F274" t="s">
        <v>483</v>
      </c>
      <c r="G274" t="s">
        <v>302</v>
      </c>
      <c r="AT274" t="str">
        <f t="shared" si="44"/>
        <v>GND</v>
      </c>
      <c r="AU274" t="str">
        <f t="shared" si="45"/>
        <v>--</v>
      </c>
    </row>
    <row r="275" spans="1:47" x14ac:dyDescent="0.35">
      <c r="A275" t="str">
        <f t="shared" si="40"/>
        <v>U1-J6</v>
      </c>
      <c r="B275" t="str">
        <f t="shared" si="41"/>
        <v>GND</v>
      </c>
      <c r="C275" t="str">
        <f t="shared" si="42"/>
        <v>U1-GND</v>
      </c>
      <c r="D275" t="str">
        <f t="shared" si="43"/>
        <v>U1-J6</v>
      </c>
      <c r="E275" t="s">
        <v>304</v>
      </c>
      <c r="F275" t="s">
        <v>186</v>
      </c>
      <c r="G275" t="s">
        <v>302</v>
      </c>
      <c r="AT275" t="str">
        <f t="shared" si="44"/>
        <v>GND</v>
      </c>
      <c r="AU275" t="str">
        <f t="shared" si="45"/>
        <v>--</v>
      </c>
    </row>
    <row r="276" spans="1:47" x14ac:dyDescent="0.35">
      <c r="A276" t="str">
        <f t="shared" si="40"/>
        <v>U1-J7</v>
      </c>
      <c r="B276" t="str">
        <f t="shared" si="41"/>
        <v>1V</v>
      </c>
      <c r="C276" t="str">
        <f t="shared" si="42"/>
        <v>U1-1V</v>
      </c>
      <c r="D276" t="str">
        <f t="shared" si="43"/>
        <v>U1-J7</v>
      </c>
      <c r="E276" t="s">
        <v>304</v>
      </c>
      <c r="F276" t="s">
        <v>485</v>
      </c>
      <c r="G276" t="s">
        <v>761</v>
      </c>
      <c r="AT276" t="str">
        <f t="shared" si="44"/>
        <v>1V</v>
      </c>
      <c r="AU276" t="str">
        <f t="shared" si="45"/>
        <v>--</v>
      </c>
    </row>
    <row r="277" spans="1:47" x14ac:dyDescent="0.35">
      <c r="A277" t="str">
        <f t="shared" si="40"/>
        <v>U1-J8</v>
      </c>
      <c r="B277" t="str">
        <f t="shared" si="41"/>
        <v>GND</v>
      </c>
      <c r="C277" t="str">
        <f t="shared" si="42"/>
        <v>U1-GND</v>
      </c>
      <c r="D277" t="str">
        <f t="shared" si="43"/>
        <v>U1-J8</v>
      </c>
      <c r="E277" t="s">
        <v>304</v>
      </c>
      <c r="F277" t="s">
        <v>486</v>
      </c>
      <c r="G277" t="s">
        <v>302</v>
      </c>
      <c r="AT277" t="str">
        <f t="shared" si="44"/>
        <v>GND</v>
      </c>
      <c r="AU277" t="str">
        <f t="shared" si="45"/>
        <v>--</v>
      </c>
    </row>
    <row r="278" spans="1:47" x14ac:dyDescent="0.35">
      <c r="A278" t="str">
        <f t="shared" si="40"/>
        <v>U1-J9</v>
      </c>
      <c r="B278" t="str">
        <f t="shared" si="41"/>
        <v>AGND</v>
      </c>
      <c r="C278" t="str">
        <f t="shared" si="42"/>
        <v>U1-AGND</v>
      </c>
      <c r="D278" t="str">
        <f t="shared" si="43"/>
        <v>U1-J9</v>
      </c>
      <c r="E278" t="s">
        <v>304</v>
      </c>
      <c r="F278" t="s">
        <v>187</v>
      </c>
      <c r="G278" t="s">
        <v>763</v>
      </c>
      <c r="AT278" t="str">
        <f t="shared" si="44"/>
        <v>AGND</v>
      </c>
      <c r="AU278" t="str">
        <f t="shared" si="45"/>
        <v>--</v>
      </c>
    </row>
    <row r="279" spans="1:47" x14ac:dyDescent="0.35">
      <c r="A279" t="str">
        <f t="shared" si="40"/>
        <v>U1-J10</v>
      </c>
      <c r="B279" t="str">
        <f t="shared" si="41"/>
        <v>V_P</v>
      </c>
      <c r="C279" t="str">
        <f t="shared" si="42"/>
        <v>U1-V_P</v>
      </c>
      <c r="D279" t="str">
        <f t="shared" si="43"/>
        <v>U1-J10</v>
      </c>
      <c r="E279" t="s">
        <v>304</v>
      </c>
      <c r="F279" t="s">
        <v>487</v>
      </c>
      <c r="G279" t="s">
        <v>916</v>
      </c>
      <c r="AT279" t="str">
        <f t="shared" si="44"/>
        <v>AIN_XADC</v>
      </c>
      <c r="AU279" t="str">
        <f t="shared" si="45"/>
        <v>R54</v>
      </c>
    </row>
    <row r="280" spans="1:47" x14ac:dyDescent="0.35">
      <c r="A280" t="str">
        <f t="shared" si="40"/>
        <v>U1-J11</v>
      </c>
      <c r="B280" t="str">
        <f t="shared" si="41"/>
        <v>1V</v>
      </c>
      <c r="C280" t="str">
        <f t="shared" si="42"/>
        <v>U1-1V</v>
      </c>
      <c r="D280" t="str">
        <f t="shared" si="43"/>
        <v>U1-J11</v>
      </c>
      <c r="E280" t="s">
        <v>304</v>
      </c>
      <c r="F280" t="s">
        <v>488</v>
      </c>
      <c r="G280" t="s">
        <v>761</v>
      </c>
      <c r="AT280" t="str">
        <f t="shared" si="44"/>
        <v>1V</v>
      </c>
      <c r="AU280" t="str">
        <f t="shared" si="45"/>
        <v>--</v>
      </c>
    </row>
    <row r="281" spans="1:47" x14ac:dyDescent="0.35">
      <c r="A281" t="str">
        <f t="shared" si="40"/>
        <v>U1-J12</v>
      </c>
      <c r="B281" t="str">
        <f t="shared" si="41"/>
        <v>GND</v>
      </c>
      <c r="C281" t="str">
        <f t="shared" si="42"/>
        <v>U1-GND</v>
      </c>
      <c r="D281" t="str">
        <f t="shared" si="43"/>
        <v>U1-J12</v>
      </c>
      <c r="E281" t="s">
        <v>304</v>
      </c>
      <c r="F281" t="s">
        <v>489</v>
      </c>
      <c r="G281" t="s">
        <v>302</v>
      </c>
      <c r="AT281" t="str">
        <f t="shared" si="44"/>
        <v>GND</v>
      </c>
      <c r="AU281" t="str">
        <f t="shared" si="45"/>
        <v>--</v>
      </c>
    </row>
    <row r="282" spans="1:47" x14ac:dyDescent="0.35">
      <c r="A282" t="str">
        <f t="shared" si="40"/>
        <v>U1-J16</v>
      </c>
      <c r="B282" t="str">
        <f t="shared" si="41"/>
        <v>GND</v>
      </c>
      <c r="C282" t="str">
        <f t="shared" si="42"/>
        <v>U1-GND</v>
      </c>
      <c r="D282" t="str">
        <f t="shared" si="43"/>
        <v>U1-J16</v>
      </c>
      <c r="E282" t="s">
        <v>304</v>
      </c>
      <c r="F282" t="s">
        <v>600</v>
      </c>
      <c r="G282" t="s">
        <v>302</v>
      </c>
      <c r="AT282" t="str">
        <f t="shared" si="44"/>
        <v>GND</v>
      </c>
      <c r="AU282" t="str">
        <f t="shared" si="45"/>
        <v>--</v>
      </c>
    </row>
    <row r="283" spans="1:47" x14ac:dyDescent="0.35">
      <c r="A283" t="str">
        <f t="shared" si="40"/>
        <v>U1-K7</v>
      </c>
      <c r="B283" t="str">
        <f t="shared" si="41"/>
        <v>GND</v>
      </c>
      <c r="C283" t="str">
        <f t="shared" si="42"/>
        <v>U1-GND</v>
      </c>
      <c r="D283" t="str">
        <f t="shared" si="43"/>
        <v>U1-K7</v>
      </c>
      <c r="E283" t="s">
        <v>304</v>
      </c>
      <c r="F283" t="s">
        <v>496</v>
      </c>
      <c r="G283" t="s">
        <v>302</v>
      </c>
      <c r="AT283" t="str">
        <f t="shared" si="44"/>
        <v>GND</v>
      </c>
      <c r="AU283" t="str">
        <f t="shared" si="45"/>
        <v>--</v>
      </c>
    </row>
    <row r="284" spans="1:47" x14ac:dyDescent="0.35">
      <c r="A284" t="str">
        <f t="shared" si="40"/>
        <v>U1-K8</v>
      </c>
      <c r="B284" t="str">
        <f t="shared" si="41"/>
        <v>1V</v>
      </c>
      <c r="C284" t="str">
        <f t="shared" si="42"/>
        <v>U1-1V</v>
      </c>
      <c r="D284" t="str">
        <f t="shared" si="43"/>
        <v>U1-K8</v>
      </c>
      <c r="E284" t="s">
        <v>304</v>
      </c>
      <c r="F284" t="s">
        <v>497</v>
      </c>
      <c r="G284" t="s">
        <v>761</v>
      </c>
      <c r="AT284" t="str">
        <f t="shared" si="44"/>
        <v>1V</v>
      </c>
      <c r="AU284" t="str">
        <f t="shared" si="45"/>
        <v>--</v>
      </c>
    </row>
    <row r="285" spans="1:47" x14ac:dyDescent="0.35">
      <c r="A285" t="str">
        <f t="shared" si="40"/>
        <v>U1-K9</v>
      </c>
      <c r="B285" t="str">
        <f t="shared" si="41"/>
        <v>V_N</v>
      </c>
      <c r="C285" t="str">
        <f t="shared" si="42"/>
        <v>U1-V_N</v>
      </c>
      <c r="D285" t="str">
        <f t="shared" si="43"/>
        <v>U1-K9</v>
      </c>
      <c r="E285" t="s">
        <v>304</v>
      </c>
      <c r="F285" t="s">
        <v>561</v>
      </c>
      <c r="G285" t="s">
        <v>915</v>
      </c>
      <c r="AT285" t="str">
        <f t="shared" si="44"/>
        <v>V_N</v>
      </c>
      <c r="AU285" t="str">
        <f t="shared" si="45"/>
        <v>--</v>
      </c>
    </row>
    <row r="286" spans="1:47" x14ac:dyDescent="0.35">
      <c r="A286" t="str">
        <f t="shared" si="40"/>
        <v>U1-K10</v>
      </c>
      <c r="B286" t="str">
        <f t="shared" si="41"/>
        <v>AGND</v>
      </c>
      <c r="C286" t="str">
        <f t="shared" si="42"/>
        <v>U1-AGND</v>
      </c>
      <c r="D286" t="str">
        <f t="shared" si="43"/>
        <v>U1-K10</v>
      </c>
      <c r="E286" t="s">
        <v>304</v>
      </c>
      <c r="F286" t="s">
        <v>498</v>
      </c>
      <c r="G286" t="s">
        <v>763</v>
      </c>
      <c r="AT286" t="str">
        <f t="shared" si="44"/>
        <v>AGND</v>
      </c>
      <c r="AU286" t="str">
        <f t="shared" si="45"/>
        <v>--</v>
      </c>
    </row>
    <row r="287" spans="1:47" x14ac:dyDescent="0.35">
      <c r="A287" t="str">
        <f t="shared" si="40"/>
        <v>U1-K11</v>
      </c>
      <c r="B287" t="str">
        <f t="shared" si="41"/>
        <v>GND</v>
      </c>
      <c r="C287" t="str">
        <f t="shared" si="42"/>
        <v>U1-GND</v>
      </c>
      <c r="D287" t="str">
        <f t="shared" si="43"/>
        <v>U1-K11</v>
      </c>
      <c r="E287" t="s">
        <v>304</v>
      </c>
      <c r="F287" t="s">
        <v>499</v>
      </c>
      <c r="G287" t="s">
        <v>302</v>
      </c>
      <c r="AT287" t="str">
        <f t="shared" si="44"/>
        <v>GND</v>
      </c>
      <c r="AU287" t="str">
        <f t="shared" si="45"/>
        <v>--</v>
      </c>
    </row>
    <row r="288" spans="1:47" x14ac:dyDescent="0.35">
      <c r="A288" t="str">
        <f t="shared" si="40"/>
        <v>U1-K12</v>
      </c>
      <c r="B288" t="str">
        <f t="shared" si="41"/>
        <v>1.8V</v>
      </c>
      <c r="C288" t="str">
        <f t="shared" si="42"/>
        <v>U1-1.8V</v>
      </c>
      <c r="D288" t="str">
        <f t="shared" si="43"/>
        <v>U1-K12</v>
      </c>
      <c r="E288" t="s">
        <v>304</v>
      </c>
      <c r="F288" t="s">
        <v>500</v>
      </c>
      <c r="G288" t="s">
        <v>667</v>
      </c>
      <c r="AT288" t="str">
        <f t="shared" si="44"/>
        <v>1.8V</v>
      </c>
      <c r="AU288" t="str">
        <f t="shared" si="45"/>
        <v>--</v>
      </c>
    </row>
    <row r="289" spans="1:47" x14ac:dyDescent="0.35">
      <c r="A289" t="str">
        <f t="shared" si="40"/>
        <v>U1-L2</v>
      </c>
      <c r="B289" t="str">
        <f t="shared" si="41"/>
        <v>GND</v>
      </c>
      <c r="C289" t="str">
        <f t="shared" si="42"/>
        <v>U1-GND</v>
      </c>
      <c r="D289" t="str">
        <f t="shared" si="43"/>
        <v>U1-L2</v>
      </c>
      <c r="E289" t="s">
        <v>304</v>
      </c>
      <c r="F289" t="s">
        <v>352</v>
      </c>
      <c r="G289" t="s">
        <v>302</v>
      </c>
      <c r="AT289" t="str">
        <f t="shared" si="44"/>
        <v>GND</v>
      </c>
      <c r="AU289" t="str">
        <f t="shared" si="45"/>
        <v>--</v>
      </c>
    </row>
    <row r="290" spans="1:47" x14ac:dyDescent="0.35">
      <c r="A290" t="str">
        <f t="shared" si="40"/>
        <v>U1-L7</v>
      </c>
      <c r="B290" t="str">
        <f t="shared" si="41"/>
        <v>1V</v>
      </c>
      <c r="C290" t="str">
        <f t="shared" si="42"/>
        <v>U1-1V</v>
      </c>
      <c r="D290" t="str">
        <f t="shared" si="43"/>
        <v>U1-L7</v>
      </c>
      <c r="E290" t="s">
        <v>304</v>
      </c>
      <c r="F290" t="s">
        <v>507</v>
      </c>
      <c r="G290" t="s">
        <v>761</v>
      </c>
      <c r="AT290" t="str">
        <f t="shared" si="44"/>
        <v>1V</v>
      </c>
      <c r="AU290" t="str">
        <f t="shared" si="45"/>
        <v>--</v>
      </c>
    </row>
    <row r="291" spans="1:47" x14ac:dyDescent="0.35">
      <c r="A291" t="str">
        <f t="shared" si="40"/>
        <v>U1-L8</v>
      </c>
      <c r="B291" t="str">
        <f t="shared" si="41"/>
        <v>GND</v>
      </c>
      <c r="C291" t="str">
        <f t="shared" si="42"/>
        <v>U1-GND</v>
      </c>
      <c r="D291" t="str">
        <f t="shared" si="43"/>
        <v>U1-L8</v>
      </c>
      <c r="E291" t="s">
        <v>304</v>
      </c>
      <c r="F291" t="s">
        <v>508</v>
      </c>
      <c r="G291" t="s">
        <v>302</v>
      </c>
      <c r="AT291" t="str">
        <f t="shared" si="44"/>
        <v>GND</v>
      </c>
      <c r="AU291" t="str">
        <f t="shared" si="45"/>
        <v>--</v>
      </c>
    </row>
    <row r="292" spans="1:47" x14ac:dyDescent="0.35">
      <c r="A292" t="str">
        <f t="shared" si="40"/>
        <v>U1-L9</v>
      </c>
      <c r="B292" t="str">
        <f t="shared" si="41"/>
        <v>NetU1_L9</v>
      </c>
      <c r="C292" t="str">
        <f t="shared" si="42"/>
        <v>U1-NetU1_L9</v>
      </c>
      <c r="D292" t="str">
        <f t="shared" si="43"/>
        <v>U1-L9</v>
      </c>
      <c r="E292" t="s">
        <v>304</v>
      </c>
      <c r="F292" t="s">
        <v>562</v>
      </c>
      <c r="G292" t="s">
        <v>905</v>
      </c>
      <c r="AT292" t="str">
        <f t="shared" si="44"/>
        <v>NetU1_L9</v>
      </c>
      <c r="AU292" t="str">
        <f t="shared" si="45"/>
        <v>--</v>
      </c>
    </row>
    <row r="293" spans="1:47" x14ac:dyDescent="0.35">
      <c r="A293" t="str">
        <f t="shared" si="40"/>
        <v>U1-L10</v>
      </c>
      <c r="B293" t="str">
        <f t="shared" si="41"/>
        <v>NetU1_L10</v>
      </c>
      <c r="C293" t="str">
        <f t="shared" si="42"/>
        <v>U1-NetU1_L10</v>
      </c>
      <c r="D293" t="str">
        <f t="shared" si="43"/>
        <v>U1-L10</v>
      </c>
      <c r="E293" t="s">
        <v>304</v>
      </c>
      <c r="F293" t="s">
        <v>509</v>
      </c>
      <c r="G293" t="s">
        <v>904</v>
      </c>
      <c r="AT293" t="str">
        <f t="shared" si="44"/>
        <v>NetU1_L10</v>
      </c>
      <c r="AU293" t="str">
        <f t="shared" si="45"/>
        <v>--</v>
      </c>
    </row>
    <row r="294" spans="1:47" x14ac:dyDescent="0.35">
      <c r="A294" t="str">
        <f t="shared" si="40"/>
        <v>U1-L11</v>
      </c>
      <c r="B294" t="str">
        <f t="shared" si="41"/>
        <v>1V</v>
      </c>
      <c r="C294" t="str">
        <f t="shared" si="42"/>
        <v>U1-1V</v>
      </c>
      <c r="D294" t="str">
        <f t="shared" si="43"/>
        <v>U1-L11</v>
      </c>
      <c r="E294" t="s">
        <v>304</v>
      </c>
      <c r="F294" t="s">
        <v>510</v>
      </c>
      <c r="G294" t="s">
        <v>761</v>
      </c>
      <c r="AT294" t="str">
        <f t="shared" si="44"/>
        <v>1V</v>
      </c>
      <c r="AU294" t="str">
        <f t="shared" si="45"/>
        <v>--</v>
      </c>
    </row>
    <row r="295" spans="1:47" x14ac:dyDescent="0.35">
      <c r="A295" t="str">
        <f t="shared" si="40"/>
        <v>U1-L12</v>
      </c>
      <c r="B295" t="str">
        <f t="shared" si="41"/>
        <v>GND</v>
      </c>
      <c r="C295" t="str">
        <f t="shared" si="42"/>
        <v>U1-GND</v>
      </c>
      <c r="D295" t="str">
        <f t="shared" si="43"/>
        <v>U1-L12</v>
      </c>
      <c r="E295" t="s">
        <v>304</v>
      </c>
      <c r="F295" t="s">
        <v>511</v>
      </c>
      <c r="G295" t="s">
        <v>302</v>
      </c>
      <c r="AT295" t="str">
        <f t="shared" si="44"/>
        <v>GND</v>
      </c>
      <c r="AU295" t="str">
        <f t="shared" si="45"/>
        <v>--</v>
      </c>
    </row>
    <row r="296" spans="1:47" x14ac:dyDescent="0.35">
      <c r="A296" t="str">
        <f t="shared" si="40"/>
        <v>U1-M5</v>
      </c>
      <c r="B296" t="str">
        <f t="shared" si="41"/>
        <v>GND</v>
      </c>
      <c r="C296" t="str">
        <f t="shared" si="42"/>
        <v>U1-GND</v>
      </c>
      <c r="D296" t="str">
        <f t="shared" si="43"/>
        <v>U1-M5</v>
      </c>
      <c r="E296" t="s">
        <v>304</v>
      </c>
      <c r="F296" t="s">
        <v>517</v>
      </c>
      <c r="G296" t="s">
        <v>302</v>
      </c>
      <c r="AT296" t="str">
        <f t="shared" si="44"/>
        <v>GND</v>
      </c>
      <c r="AU296" t="str">
        <f t="shared" si="45"/>
        <v>--</v>
      </c>
    </row>
    <row r="297" spans="1:47" x14ac:dyDescent="0.35">
      <c r="A297" t="str">
        <f t="shared" si="40"/>
        <v>U1-M7</v>
      </c>
      <c r="B297" t="str">
        <f t="shared" si="41"/>
        <v>GND</v>
      </c>
      <c r="C297" t="str">
        <f t="shared" si="42"/>
        <v>U1-GND</v>
      </c>
      <c r="D297" t="str">
        <f t="shared" si="43"/>
        <v>U1-M7</v>
      </c>
      <c r="E297" t="s">
        <v>304</v>
      </c>
      <c r="F297" t="s">
        <v>518</v>
      </c>
      <c r="G297" t="s">
        <v>302</v>
      </c>
      <c r="AT297" t="str">
        <f t="shared" si="44"/>
        <v>GND</v>
      </c>
      <c r="AU297" t="str">
        <f t="shared" si="45"/>
        <v>--</v>
      </c>
    </row>
    <row r="298" spans="1:47" x14ac:dyDescent="0.35">
      <c r="A298" t="str">
        <f t="shared" si="40"/>
        <v>U1-M8</v>
      </c>
      <c r="B298" t="str">
        <f t="shared" si="41"/>
        <v>1V</v>
      </c>
      <c r="C298" t="str">
        <f t="shared" si="42"/>
        <v>U1-1V</v>
      </c>
      <c r="D298" t="str">
        <f t="shared" si="43"/>
        <v>U1-M8</v>
      </c>
      <c r="E298" t="s">
        <v>304</v>
      </c>
      <c r="F298" t="s">
        <v>519</v>
      </c>
      <c r="G298" t="s">
        <v>761</v>
      </c>
      <c r="AT298" t="str">
        <f t="shared" si="44"/>
        <v>1V</v>
      </c>
      <c r="AU298" t="str">
        <f t="shared" si="45"/>
        <v>--</v>
      </c>
    </row>
    <row r="299" spans="1:47" x14ac:dyDescent="0.35">
      <c r="A299" t="str">
        <f t="shared" si="40"/>
        <v>U1-M9</v>
      </c>
      <c r="B299" t="str">
        <f t="shared" si="41"/>
        <v>GND</v>
      </c>
      <c r="C299" t="str">
        <f t="shared" si="42"/>
        <v>U1-GND</v>
      </c>
      <c r="D299" t="str">
        <f t="shared" si="43"/>
        <v>U1-M9</v>
      </c>
      <c r="E299" t="s">
        <v>304</v>
      </c>
      <c r="F299" t="s">
        <v>520</v>
      </c>
      <c r="G299" t="s">
        <v>302</v>
      </c>
      <c r="AT299" t="str">
        <f t="shared" si="44"/>
        <v>GND</v>
      </c>
      <c r="AU299" t="str">
        <f t="shared" si="45"/>
        <v>--</v>
      </c>
    </row>
    <row r="300" spans="1:47" x14ac:dyDescent="0.35">
      <c r="A300" t="str">
        <f t="shared" si="40"/>
        <v>U1-M10</v>
      </c>
      <c r="B300" t="str">
        <f t="shared" si="41"/>
        <v>1V</v>
      </c>
      <c r="C300" t="str">
        <f t="shared" si="42"/>
        <v>U1-1V</v>
      </c>
      <c r="D300" t="str">
        <f t="shared" si="43"/>
        <v>U1-M10</v>
      </c>
      <c r="E300" t="s">
        <v>304</v>
      </c>
      <c r="F300" t="s">
        <v>521</v>
      </c>
      <c r="G300" t="s">
        <v>761</v>
      </c>
      <c r="AT300" t="str">
        <f t="shared" si="44"/>
        <v>1V</v>
      </c>
      <c r="AU300" t="str">
        <f t="shared" si="45"/>
        <v>--</v>
      </c>
    </row>
    <row r="301" spans="1:47" x14ac:dyDescent="0.35">
      <c r="A301" t="str">
        <f t="shared" si="40"/>
        <v>U1-M11</v>
      </c>
      <c r="B301" t="str">
        <f t="shared" si="41"/>
        <v>GND</v>
      </c>
      <c r="C301" t="str">
        <f t="shared" si="42"/>
        <v>U1-GND</v>
      </c>
      <c r="D301" t="str">
        <f t="shared" si="43"/>
        <v>U1-M11</v>
      </c>
      <c r="E301" t="s">
        <v>304</v>
      </c>
      <c r="F301" t="s">
        <v>522</v>
      </c>
      <c r="G301" t="s">
        <v>302</v>
      </c>
      <c r="AT301" t="str">
        <f t="shared" si="44"/>
        <v>GND</v>
      </c>
      <c r="AU301" t="str">
        <f t="shared" si="45"/>
        <v>--</v>
      </c>
    </row>
    <row r="302" spans="1:47" x14ac:dyDescent="0.35">
      <c r="A302" t="str">
        <f t="shared" si="40"/>
        <v>U1-M12</v>
      </c>
      <c r="B302" t="str">
        <f t="shared" si="41"/>
        <v>1.8V</v>
      </c>
      <c r="C302" t="str">
        <f t="shared" si="42"/>
        <v>U1-1.8V</v>
      </c>
      <c r="D302" t="str">
        <f t="shared" si="43"/>
        <v>U1-M12</v>
      </c>
      <c r="E302" t="s">
        <v>304</v>
      </c>
      <c r="F302" t="s">
        <v>523</v>
      </c>
      <c r="G302" t="s">
        <v>667</v>
      </c>
      <c r="AT302" t="str">
        <f t="shared" si="44"/>
        <v>1.8V</v>
      </c>
      <c r="AU302" t="str">
        <f t="shared" si="45"/>
        <v>--</v>
      </c>
    </row>
    <row r="303" spans="1:47" x14ac:dyDescent="0.35">
      <c r="A303" t="str">
        <f t="shared" si="40"/>
        <v>U1-M15</v>
      </c>
      <c r="B303" t="str">
        <f t="shared" si="41"/>
        <v>GND</v>
      </c>
      <c r="C303" t="str">
        <f t="shared" si="42"/>
        <v>U1-GND</v>
      </c>
      <c r="D303" t="str">
        <f t="shared" si="43"/>
        <v>U1-M15</v>
      </c>
      <c r="E303" t="s">
        <v>304</v>
      </c>
      <c r="F303" t="s">
        <v>608</v>
      </c>
      <c r="G303" t="s">
        <v>302</v>
      </c>
      <c r="AT303" t="str">
        <f t="shared" si="44"/>
        <v>GND</v>
      </c>
      <c r="AU303" t="str">
        <f t="shared" si="45"/>
        <v>--</v>
      </c>
    </row>
    <row r="304" spans="1:47" x14ac:dyDescent="0.35">
      <c r="A304" t="str">
        <f t="shared" si="40"/>
        <v>U1-N7</v>
      </c>
      <c r="B304" t="str">
        <f t="shared" si="41"/>
        <v>1V</v>
      </c>
      <c r="C304" t="str">
        <f t="shared" si="42"/>
        <v>U1-1V</v>
      </c>
      <c r="D304" t="str">
        <f t="shared" si="43"/>
        <v>U1-N7</v>
      </c>
      <c r="E304" t="s">
        <v>304</v>
      </c>
      <c r="F304" t="s">
        <v>530</v>
      </c>
      <c r="G304" t="s">
        <v>761</v>
      </c>
      <c r="AT304" t="str">
        <f t="shared" si="44"/>
        <v>1V</v>
      </c>
      <c r="AU304" t="str">
        <f t="shared" si="45"/>
        <v>--</v>
      </c>
    </row>
    <row r="305" spans="1:47" x14ac:dyDescent="0.35">
      <c r="A305" t="str">
        <f t="shared" si="40"/>
        <v>U1-N8</v>
      </c>
      <c r="B305" t="str">
        <f t="shared" si="41"/>
        <v>GND</v>
      </c>
      <c r="C305" t="str">
        <f t="shared" si="42"/>
        <v>U1-GND</v>
      </c>
      <c r="D305" t="str">
        <f t="shared" si="43"/>
        <v>U1-N8</v>
      </c>
      <c r="E305" t="s">
        <v>304</v>
      </c>
      <c r="F305" t="s">
        <v>531</v>
      </c>
      <c r="G305" t="s">
        <v>302</v>
      </c>
      <c r="AT305" t="str">
        <f t="shared" si="44"/>
        <v>GND</v>
      </c>
      <c r="AU305" t="str">
        <f t="shared" si="45"/>
        <v>--</v>
      </c>
    </row>
    <row r="306" spans="1:47" x14ac:dyDescent="0.35">
      <c r="A306" t="str">
        <f t="shared" si="40"/>
        <v>U1-N9</v>
      </c>
      <c r="B306" t="str">
        <f t="shared" si="41"/>
        <v>1V</v>
      </c>
      <c r="C306" t="str">
        <f t="shared" si="42"/>
        <v>U1-1V</v>
      </c>
      <c r="D306" t="str">
        <f t="shared" si="43"/>
        <v>U1-N9</v>
      </c>
      <c r="E306" t="s">
        <v>304</v>
      </c>
      <c r="F306" t="s">
        <v>532</v>
      </c>
      <c r="G306" t="s">
        <v>761</v>
      </c>
      <c r="AT306" t="str">
        <f t="shared" si="44"/>
        <v>1V</v>
      </c>
      <c r="AU306" t="str">
        <f t="shared" si="45"/>
        <v>--</v>
      </c>
    </row>
    <row r="307" spans="1:47" x14ac:dyDescent="0.35">
      <c r="A307" t="str">
        <f t="shared" si="40"/>
        <v>U1-N10</v>
      </c>
      <c r="B307" t="str">
        <f t="shared" si="41"/>
        <v>GND</v>
      </c>
      <c r="C307" t="str">
        <f t="shared" si="42"/>
        <v>U1-GND</v>
      </c>
      <c r="D307" t="str">
        <f t="shared" si="43"/>
        <v>U1-N10</v>
      </c>
      <c r="E307" t="s">
        <v>304</v>
      </c>
      <c r="F307" t="s">
        <v>533</v>
      </c>
      <c r="G307" t="s">
        <v>302</v>
      </c>
      <c r="AT307" t="str">
        <f t="shared" si="44"/>
        <v>GND</v>
      </c>
      <c r="AU307" t="str">
        <f t="shared" si="45"/>
        <v>--</v>
      </c>
    </row>
    <row r="308" spans="1:47" x14ac:dyDescent="0.35">
      <c r="A308" t="str">
        <f t="shared" si="40"/>
        <v>U1-N11</v>
      </c>
      <c r="B308" t="str">
        <f t="shared" si="41"/>
        <v>1V</v>
      </c>
      <c r="C308" t="str">
        <f t="shared" si="42"/>
        <v>U1-1V</v>
      </c>
      <c r="D308" t="str">
        <f t="shared" si="43"/>
        <v>U1-N11</v>
      </c>
      <c r="E308" t="s">
        <v>304</v>
      </c>
      <c r="F308" t="s">
        <v>534</v>
      </c>
      <c r="G308" t="s">
        <v>761</v>
      </c>
      <c r="AT308" t="str">
        <f t="shared" si="44"/>
        <v>1V</v>
      </c>
      <c r="AU308" t="str">
        <f t="shared" si="45"/>
        <v>--</v>
      </c>
    </row>
    <row r="309" spans="1:47" x14ac:dyDescent="0.35">
      <c r="A309" t="str">
        <f t="shared" si="40"/>
        <v>U1-N12</v>
      </c>
      <c r="B309" t="str">
        <f t="shared" si="41"/>
        <v>GND</v>
      </c>
      <c r="C309" t="str">
        <f t="shared" si="42"/>
        <v>U1-GND</v>
      </c>
      <c r="D309" t="str">
        <f t="shared" si="43"/>
        <v>U1-N12</v>
      </c>
      <c r="E309" t="s">
        <v>304</v>
      </c>
      <c r="F309" t="s">
        <v>535</v>
      </c>
      <c r="G309" t="s">
        <v>302</v>
      </c>
      <c r="AT309" t="str">
        <f t="shared" si="44"/>
        <v>GND</v>
      </c>
      <c r="AU309" t="str">
        <f t="shared" si="45"/>
        <v>--</v>
      </c>
    </row>
    <row r="310" spans="1:47" x14ac:dyDescent="0.35">
      <c r="A310" t="str">
        <f t="shared" si="40"/>
        <v>U1-N18</v>
      </c>
      <c r="B310" t="str">
        <f t="shared" si="41"/>
        <v>GND</v>
      </c>
      <c r="C310" t="str">
        <f t="shared" si="42"/>
        <v>U1-GND</v>
      </c>
      <c r="D310" t="str">
        <f t="shared" si="43"/>
        <v>U1-N18</v>
      </c>
      <c r="E310" t="s">
        <v>304</v>
      </c>
      <c r="F310" t="s">
        <v>710</v>
      </c>
      <c r="G310" t="s">
        <v>302</v>
      </c>
      <c r="AT310" t="str">
        <f t="shared" si="44"/>
        <v>GND</v>
      </c>
      <c r="AU310" t="str">
        <f t="shared" si="45"/>
        <v>--</v>
      </c>
    </row>
    <row r="311" spans="1:47" x14ac:dyDescent="0.35">
      <c r="A311" t="str">
        <f t="shared" si="40"/>
        <v>U1-P1</v>
      </c>
      <c r="B311" t="str">
        <f t="shared" si="41"/>
        <v>GND</v>
      </c>
      <c r="C311" t="str">
        <f t="shared" si="42"/>
        <v>U1-GND</v>
      </c>
      <c r="D311" t="str">
        <f t="shared" si="43"/>
        <v>U1-P1</v>
      </c>
      <c r="E311" t="s">
        <v>304</v>
      </c>
      <c r="F311" t="s">
        <v>614</v>
      </c>
      <c r="G311" t="s">
        <v>302</v>
      </c>
      <c r="AT311" t="str">
        <f t="shared" si="44"/>
        <v>GND</v>
      </c>
      <c r="AU311" t="str">
        <f t="shared" si="45"/>
        <v>--</v>
      </c>
    </row>
    <row r="312" spans="1:47" x14ac:dyDescent="0.35">
      <c r="A312" t="str">
        <f t="shared" si="40"/>
        <v>U1-R4</v>
      </c>
      <c r="B312" t="str">
        <f t="shared" si="41"/>
        <v>GND</v>
      </c>
      <c r="C312" t="str">
        <f t="shared" si="42"/>
        <v>U1-GND</v>
      </c>
      <c r="D312" t="str">
        <f t="shared" si="43"/>
        <v>U1-R4</v>
      </c>
      <c r="E312" t="s">
        <v>304</v>
      </c>
      <c r="F312" t="s">
        <v>356</v>
      </c>
      <c r="G312" t="s">
        <v>302</v>
      </c>
      <c r="AT312" t="str">
        <f t="shared" si="44"/>
        <v>GND</v>
      </c>
      <c r="AU312" t="str">
        <f t="shared" si="45"/>
        <v>--</v>
      </c>
    </row>
    <row r="313" spans="1:47" x14ac:dyDescent="0.35">
      <c r="A313" t="str">
        <f t="shared" si="40"/>
        <v>U1-R14</v>
      </c>
      <c r="B313" t="str">
        <f t="shared" si="41"/>
        <v>GND</v>
      </c>
      <c r="C313" t="str">
        <f t="shared" si="42"/>
        <v>U1-GND</v>
      </c>
      <c r="D313" t="str">
        <f t="shared" si="43"/>
        <v>U1-R14</v>
      </c>
      <c r="E313" t="s">
        <v>304</v>
      </c>
      <c r="F313" t="s">
        <v>366</v>
      </c>
      <c r="G313" t="s">
        <v>302</v>
      </c>
      <c r="AT313" t="str">
        <f t="shared" si="44"/>
        <v>GND</v>
      </c>
      <c r="AU313" t="str">
        <f t="shared" si="45"/>
        <v>--</v>
      </c>
    </row>
    <row r="314" spans="1:47" x14ac:dyDescent="0.35">
      <c r="A314" t="str">
        <f t="shared" si="40"/>
        <v>U1-T7</v>
      </c>
      <c r="B314" t="str">
        <f t="shared" si="41"/>
        <v>GND</v>
      </c>
      <c r="C314" t="str">
        <f t="shared" si="42"/>
        <v>U1-GND</v>
      </c>
      <c r="D314" t="str">
        <f t="shared" si="43"/>
        <v>U1-T7</v>
      </c>
      <c r="E314" t="s">
        <v>304</v>
      </c>
      <c r="F314" t="s">
        <v>632</v>
      </c>
      <c r="G314" t="s">
        <v>302</v>
      </c>
      <c r="AT314" t="str">
        <f t="shared" si="44"/>
        <v>GND</v>
      </c>
      <c r="AU314" t="str">
        <f t="shared" si="45"/>
        <v>--</v>
      </c>
    </row>
    <row r="315" spans="1:47" x14ac:dyDescent="0.35">
      <c r="A315" t="str">
        <f t="shared" si="40"/>
        <v>U1-T17</v>
      </c>
      <c r="B315" t="str">
        <f t="shared" si="41"/>
        <v>GND</v>
      </c>
      <c r="C315" t="str">
        <f t="shared" si="42"/>
        <v>U1-GND</v>
      </c>
      <c r="D315" t="str">
        <f t="shared" si="43"/>
        <v>U1-T17</v>
      </c>
      <c r="E315" t="s">
        <v>304</v>
      </c>
      <c r="F315" t="s">
        <v>711</v>
      </c>
      <c r="G315" t="s">
        <v>302</v>
      </c>
      <c r="AT315" t="str">
        <f t="shared" si="44"/>
        <v>GND</v>
      </c>
      <c r="AU315" t="str">
        <f t="shared" si="45"/>
        <v>--</v>
      </c>
    </row>
    <row r="316" spans="1:47" x14ac:dyDescent="0.35">
      <c r="A316" t="str">
        <f t="shared" si="40"/>
        <v>U1-U10</v>
      </c>
      <c r="B316" t="str">
        <f t="shared" si="41"/>
        <v>GND</v>
      </c>
      <c r="C316" t="str">
        <f t="shared" si="42"/>
        <v>U1-GND</v>
      </c>
      <c r="D316" t="str">
        <f t="shared" si="43"/>
        <v>U1-U10</v>
      </c>
      <c r="E316" t="s">
        <v>304</v>
      </c>
      <c r="F316" t="s">
        <v>642</v>
      </c>
      <c r="G316" t="s">
        <v>302</v>
      </c>
      <c r="AT316" t="str">
        <f t="shared" si="44"/>
        <v>GND</v>
      </c>
      <c r="AU316" t="str">
        <f t="shared" si="45"/>
        <v>--</v>
      </c>
    </row>
    <row r="317" spans="1:47" x14ac:dyDescent="0.35">
      <c r="A317" t="str">
        <f t="shared" si="40"/>
        <v>U1-V3</v>
      </c>
      <c r="B317" t="str">
        <f t="shared" si="41"/>
        <v>GND</v>
      </c>
      <c r="C317" t="str">
        <f t="shared" si="42"/>
        <v>U1-GND</v>
      </c>
      <c r="D317" t="str">
        <f t="shared" si="43"/>
        <v>U1-V3</v>
      </c>
      <c r="E317" t="s">
        <v>304</v>
      </c>
      <c r="F317" t="s">
        <v>716</v>
      </c>
      <c r="G317" t="s">
        <v>302</v>
      </c>
      <c r="AT317" t="str">
        <f t="shared" si="44"/>
        <v>GND</v>
      </c>
      <c r="AU317" t="str">
        <f t="shared" si="45"/>
        <v>--</v>
      </c>
    </row>
    <row r="318" spans="1:47" x14ac:dyDescent="0.35">
      <c r="A318" t="str">
        <f t="shared" si="40"/>
        <v>U1-V13</v>
      </c>
      <c r="B318" t="str">
        <f t="shared" si="41"/>
        <v>GND</v>
      </c>
      <c r="C318" t="str">
        <f t="shared" si="42"/>
        <v>U1-GND</v>
      </c>
      <c r="D318" t="str">
        <f t="shared" si="43"/>
        <v>U1-V13</v>
      </c>
      <c r="E318" t="s">
        <v>304</v>
      </c>
      <c r="F318" t="s">
        <v>724</v>
      </c>
      <c r="G318" t="s">
        <v>302</v>
      </c>
      <c r="AT318" t="str">
        <f t="shared" si="44"/>
        <v>GND</v>
      </c>
      <c r="AU318" t="str">
        <f t="shared" si="45"/>
        <v>--</v>
      </c>
    </row>
    <row r="319" spans="1:47" x14ac:dyDescent="0.35">
      <c r="A319" t="str">
        <f t="shared" si="40"/>
        <v>U1-A8</v>
      </c>
      <c r="B319" t="str">
        <f t="shared" si="41"/>
        <v>NetU1_A8</v>
      </c>
      <c r="C319" t="str">
        <f t="shared" si="42"/>
        <v>U1-NetU1_A8</v>
      </c>
      <c r="D319" t="str">
        <f t="shared" si="43"/>
        <v>U1-A8</v>
      </c>
      <c r="E319" t="s">
        <v>304</v>
      </c>
      <c r="F319" t="s">
        <v>441</v>
      </c>
      <c r="G319" t="s">
        <v>919</v>
      </c>
      <c r="AT319" t="str">
        <f t="shared" si="44"/>
        <v>NetU1_A8</v>
      </c>
      <c r="AU319" t="str">
        <f t="shared" si="45"/>
        <v>--</v>
      </c>
    </row>
    <row r="320" spans="1:47" x14ac:dyDescent="0.35">
      <c r="A320" t="str">
        <f t="shared" si="40"/>
        <v>U1-A9</v>
      </c>
      <c r="B320" t="str">
        <f t="shared" si="41"/>
        <v>TD_N</v>
      </c>
      <c r="C320" t="str">
        <f t="shared" si="42"/>
        <v>U1-TD_N</v>
      </c>
      <c r="D320" t="str">
        <f t="shared" si="43"/>
        <v>U1-A9</v>
      </c>
      <c r="E320" t="s">
        <v>304</v>
      </c>
      <c r="F320" t="s">
        <v>442</v>
      </c>
      <c r="G320" t="s">
        <v>1022</v>
      </c>
      <c r="AT320" t="str">
        <f t="shared" si="44"/>
        <v>TD_C_N</v>
      </c>
      <c r="AU320" t="str">
        <f t="shared" si="45"/>
        <v>C58</v>
      </c>
    </row>
    <row r="321" spans="1:47" x14ac:dyDescent="0.35">
      <c r="A321" t="str">
        <f t="shared" si="40"/>
        <v>U1-A10</v>
      </c>
      <c r="B321" t="str">
        <f t="shared" si="41"/>
        <v>TD_P</v>
      </c>
      <c r="C321" t="str">
        <f t="shared" si="42"/>
        <v>U1-TD_P</v>
      </c>
      <c r="D321" t="str">
        <f t="shared" si="43"/>
        <v>U1-A10</v>
      </c>
      <c r="E321" t="s">
        <v>304</v>
      </c>
      <c r="F321" t="s">
        <v>431</v>
      </c>
      <c r="G321" t="s">
        <v>1023</v>
      </c>
      <c r="AT321" t="str">
        <f t="shared" si="44"/>
        <v>TD_C_P</v>
      </c>
      <c r="AU321" t="str">
        <f t="shared" si="45"/>
        <v>C72</v>
      </c>
    </row>
    <row r="322" spans="1:47" x14ac:dyDescent="0.35">
      <c r="A322" t="str">
        <f t="shared" si="40"/>
        <v>U1-B8</v>
      </c>
      <c r="B322" t="str">
        <f t="shared" si="41"/>
        <v>NetU1_B8</v>
      </c>
      <c r="C322" t="str">
        <f t="shared" si="42"/>
        <v>U1-NetU1_B8</v>
      </c>
      <c r="D322" t="str">
        <f t="shared" si="43"/>
        <v>U1-B8</v>
      </c>
      <c r="E322" t="s">
        <v>304</v>
      </c>
      <c r="F322" t="s">
        <v>537</v>
      </c>
      <c r="G322" t="s">
        <v>922</v>
      </c>
      <c r="AT322" t="str">
        <f t="shared" si="44"/>
        <v>NetU1_B8</v>
      </c>
      <c r="AU322" t="str">
        <f t="shared" si="45"/>
        <v>--</v>
      </c>
    </row>
    <row r="323" spans="1:47" x14ac:dyDescent="0.35">
      <c r="A323" t="str">
        <f t="shared" si="40"/>
        <v>U1-B9</v>
      </c>
      <c r="B323" t="str">
        <f t="shared" si="41"/>
        <v>NetU1_B9</v>
      </c>
      <c r="C323" t="str">
        <f t="shared" si="42"/>
        <v>U1-NetU1_B9</v>
      </c>
      <c r="D323" t="str">
        <f t="shared" si="43"/>
        <v>U1-B9</v>
      </c>
      <c r="E323" t="s">
        <v>304</v>
      </c>
      <c r="F323" t="s">
        <v>449</v>
      </c>
      <c r="G323" t="s">
        <v>923</v>
      </c>
      <c r="AT323" t="str">
        <f t="shared" si="44"/>
        <v>NetU1_B9</v>
      </c>
      <c r="AU323" t="str">
        <f t="shared" si="45"/>
        <v>--</v>
      </c>
    </row>
    <row r="324" spans="1:47" x14ac:dyDescent="0.35">
      <c r="A324" t="str">
        <f t="shared" si="40"/>
        <v>U1-B10</v>
      </c>
      <c r="B324" t="str">
        <f t="shared" si="41"/>
        <v>2.5V</v>
      </c>
      <c r="C324" t="str">
        <f t="shared" si="42"/>
        <v>U1-2.5V</v>
      </c>
      <c r="D324" t="str">
        <f t="shared" si="43"/>
        <v>U1-B10</v>
      </c>
      <c r="E324" t="s">
        <v>304</v>
      </c>
      <c r="F324" t="s">
        <v>450</v>
      </c>
      <c r="G324" t="s">
        <v>575</v>
      </c>
      <c r="AT324" t="str">
        <f t="shared" si="44"/>
        <v>2.5V</v>
      </c>
      <c r="AU324" t="str">
        <f t="shared" si="45"/>
        <v>--</v>
      </c>
    </row>
    <row r="325" spans="1:47" x14ac:dyDescent="0.35">
      <c r="A325" t="str">
        <f t="shared" si="40"/>
        <v>U1-C9</v>
      </c>
      <c r="B325" t="str">
        <f t="shared" si="41"/>
        <v>NetU1_C9</v>
      </c>
      <c r="C325" t="str">
        <f t="shared" si="42"/>
        <v>U1-NetU1_C9</v>
      </c>
      <c r="D325" t="str">
        <f t="shared" si="43"/>
        <v>U1-C9</v>
      </c>
      <c r="E325" t="s">
        <v>304</v>
      </c>
      <c r="F325" t="s">
        <v>322</v>
      </c>
      <c r="G325" t="s">
        <v>925</v>
      </c>
      <c r="AT325" t="str">
        <f t="shared" si="44"/>
        <v>NetU1_C9</v>
      </c>
      <c r="AU325" t="str">
        <f t="shared" si="45"/>
        <v>--</v>
      </c>
    </row>
    <row r="326" spans="1:47" x14ac:dyDescent="0.35">
      <c r="A326" t="str">
        <f t="shared" ref="A326:A389" si="46">$E326&amp;"-"&amp;$F326</f>
        <v>U1-C10</v>
      </c>
      <c r="B326" t="str">
        <f t="shared" ref="B326:B389" si="47">IF(OR(E326=$A$2,E326=$B$2,E326=$C$2,E326=$D$2),"--",G326)</f>
        <v>RD_N</v>
      </c>
      <c r="C326" t="str">
        <f t="shared" ref="C326:C389" si="48">$E326&amp;"-"&amp;$G326</f>
        <v>U1-RD_N</v>
      </c>
      <c r="D326" t="str">
        <f t="shared" ref="D326:D389" si="49">A326</f>
        <v>U1-C10</v>
      </c>
      <c r="E326" t="s">
        <v>304</v>
      </c>
      <c r="F326" t="s">
        <v>323</v>
      </c>
      <c r="G326" t="s">
        <v>1024</v>
      </c>
      <c r="AT326" t="str">
        <f t="shared" ref="AT326:AT389" si="50">IF(IF(COUNTIF($AO$6:$AQ$150,B326)&gt;0,"---","--")="---",VLOOKUP(B326,$AO$6:$AQ$150,3,0),B326)</f>
        <v>RD_C_N</v>
      </c>
      <c r="AU326" t="str">
        <f t="shared" ref="AU326:AU389" si="51">IF(IF(COUNTIF($AO$6:$AQ$150,B326)&gt;0,"---","--")="---",VLOOKUP(B326,$AO$6:$AQ$150,2,0),"--")</f>
        <v>C73</v>
      </c>
    </row>
    <row r="327" spans="1:47" x14ac:dyDescent="0.35">
      <c r="A327" t="str">
        <f t="shared" si="46"/>
        <v>U1-C11</v>
      </c>
      <c r="B327" t="str">
        <f t="shared" si="47"/>
        <v>RD_P</v>
      </c>
      <c r="C327" t="str">
        <f t="shared" si="48"/>
        <v>U1-RD_P</v>
      </c>
      <c r="D327" t="str">
        <f t="shared" si="49"/>
        <v>U1-C11</v>
      </c>
      <c r="E327" t="s">
        <v>304</v>
      </c>
      <c r="F327" t="s">
        <v>324</v>
      </c>
      <c r="G327" t="s">
        <v>1026</v>
      </c>
      <c r="AT327" t="str">
        <f t="shared" si="50"/>
        <v>RD_C_P</v>
      </c>
      <c r="AU327" t="str">
        <f t="shared" si="51"/>
        <v>C74</v>
      </c>
    </row>
    <row r="328" spans="1:47" x14ac:dyDescent="0.35">
      <c r="A328" t="str">
        <f t="shared" si="46"/>
        <v>U1-D9</v>
      </c>
      <c r="B328" t="str">
        <f t="shared" si="47"/>
        <v>NetU1_D9</v>
      </c>
      <c r="C328" t="str">
        <f t="shared" si="48"/>
        <v>U1-NetU1_D9</v>
      </c>
      <c r="D328" t="str">
        <f t="shared" si="49"/>
        <v>U1-D9</v>
      </c>
      <c r="E328" t="s">
        <v>304</v>
      </c>
      <c r="F328" t="s">
        <v>296</v>
      </c>
      <c r="G328" t="s">
        <v>927</v>
      </c>
      <c r="AT328" t="str">
        <f t="shared" si="50"/>
        <v>NetU1_D9</v>
      </c>
      <c r="AU328" t="str">
        <f t="shared" si="51"/>
        <v>--</v>
      </c>
    </row>
    <row r="329" spans="1:47" x14ac:dyDescent="0.35">
      <c r="A329" t="str">
        <f t="shared" si="46"/>
        <v>U1-D10</v>
      </c>
      <c r="B329" t="str">
        <f t="shared" si="47"/>
        <v>NetU1_D10</v>
      </c>
      <c r="C329" t="str">
        <f t="shared" si="48"/>
        <v>U1-NetU1_D10</v>
      </c>
      <c r="D329" t="str">
        <f t="shared" si="49"/>
        <v>U1-D10</v>
      </c>
      <c r="E329" t="s">
        <v>304</v>
      </c>
      <c r="F329" t="s">
        <v>297</v>
      </c>
      <c r="G329" t="s">
        <v>928</v>
      </c>
      <c r="AT329" t="str">
        <f t="shared" si="50"/>
        <v>NetU1_D10</v>
      </c>
      <c r="AU329" t="str">
        <f t="shared" si="51"/>
        <v>--</v>
      </c>
    </row>
    <row r="330" spans="1:47" x14ac:dyDescent="0.35">
      <c r="A330" t="str">
        <f t="shared" si="46"/>
        <v>U1-K17</v>
      </c>
      <c r="B330" t="str">
        <f t="shared" si="47"/>
        <v>SPI-DQO</v>
      </c>
      <c r="C330" t="str">
        <f t="shared" si="48"/>
        <v>U1-SPI-DQO</v>
      </c>
      <c r="D330" t="str">
        <f t="shared" si="49"/>
        <v>U1-K17</v>
      </c>
      <c r="E330" t="s">
        <v>304</v>
      </c>
      <c r="F330" t="s">
        <v>708</v>
      </c>
      <c r="G330" t="s">
        <v>911</v>
      </c>
      <c r="AT330" t="str">
        <f t="shared" si="50"/>
        <v>SPI-DQO</v>
      </c>
      <c r="AU330" t="str">
        <f t="shared" si="51"/>
        <v>--</v>
      </c>
    </row>
    <row r="331" spans="1:47" x14ac:dyDescent="0.35">
      <c r="A331" t="str">
        <f t="shared" si="46"/>
        <v>U1-K18</v>
      </c>
      <c r="B331" t="str">
        <f t="shared" si="47"/>
        <v>SPI-DQ1</v>
      </c>
      <c r="C331" t="str">
        <f t="shared" si="48"/>
        <v>U1-SPI-DQ1</v>
      </c>
      <c r="D331" t="str">
        <f t="shared" si="49"/>
        <v>U1-K18</v>
      </c>
      <c r="E331" t="s">
        <v>304</v>
      </c>
      <c r="F331" t="s">
        <v>709</v>
      </c>
      <c r="G331" t="s">
        <v>908</v>
      </c>
      <c r="AT331" t="str">
        <f t="shared" si="50"/>
        <v>SPI-DQ1</v>
      </c>
      <c r="AU331" t="str">
        <f t="shared" si="51"/>
        <v>--</v>
      </c>
    </row>
    <row r="332" spans="1:47" x14ac:dyDescent="0.35">
      <c r="A332" t="str">
        <f t="shared" si="46"/>
        <v>U1-L13</v>
      </c>
      <c r="B332" t="str">
        <f t="shared" si="47"/>
        <v>SPI-CS</v>
      </c>
      <c r="C332" t="str">
        <f t="shared" si="48"/>
        <v>U1-SPI-CS</v>
      </c>
      <c r="D332" t="str">
        <f t="shared" si="49"/>
        <v>U1-L13</v>
      </c>
      <c r="E332" t="s">
        <v>304</v>
      </c>
      <c r="F332" t="s">
        <v>512</v>
      </c>
      <c r="G332" t="s">
        <v>907</v>
      </c>
      <c r="AT332" t="str">
        <f t="shared" si="50"/>
        <v>SPI-CS</v>
      </c>
      <c r="AU332" t="str">
        <f t="shared" si="51"/>
        <v>--</v>
      </c>
    </row>
    <row r="333" spans="1:47" x14ac:dyDescent="0.35">
      <c r="A333" t="str">
        <f t="shared" si="46"/>
        <v>U1-L14</v>
      </c>
      <c r="B333" t="str">
        <f t="shared" si="47"/>
        <v>SPI-DQ2</v>
      </c>
      <c r="C333" t="str">
        <f t="shared" si="48"/>
        <v>U1-SPI-DQ2</v>
      </c>
      <c r="D333" t="str">
        <f t="shared" si="49"/>
        <v>U1-L14</v>
      </c>
      <c r="E333" t="s">
        <v>304</v>
      </c>
      <c r="F333" t="s">
        <v>604</v>
      </c>
      <c r="G333" t="s">
        <v>909</v>
      </c>
      <c r="AT333" t="str">
        <f t="shared" si="50"/>
        <v>SPI-DQ2</v>
      </c>
      <c r="AU333" t="str">
        <f t="shared" si="51"/>
        <v>--</v>
      </c>
    </row>
    <row r="334" spans="1:47" x14ac:dyDescent="0.35">
      <c r="A334" t="str">
        <f t="shared" si="46"/>
        <v>U1-L15</v>
      </c>
      <c r="B334" t="str">
        <f t="shared" si="47"/>
        <v>NetR4_2</v>
      </c>
      <c r="C334" t="str">
        <f t="shared" si="48"/>
        <v>U1-NetR4_2</v>
      </c>
      <c r="D334" t="str">
        <f t="shared" si="49"/>
        <v>U1-L15</v>
      </c>
      <c r="E334" t="s">
        <v>304</v>
      </c>
      <c r="F334" t="s">
        <v>605</v>
      </c>
      <c r="G334" t="s">
        <v>675</v>
      </c>
      <c r="AT334" t="str">
        <f t="shared" si="50"/>
        <v>NetR4_2</v>
      </c>
      <c r="AU334" t="str">
        <f t="shared" si="51"/>
        <v>--</v>
      </c>
    </row>
    <row r="335" spans="1:47" x14ac:dyDescent="0.35">
      <c r="A335" t="str">
        <f t="shared" si="46"/>
        <v>U1-L16</v>
      </c>
      <c r="B335" t="str">
        <f t="shared" si="47"/>
        <v>NetU1_L16</v>
      </c>
      <c r="C335" t="str">
        <f t="shared" si="48"/>
        <v>U1-NetU1_L16</v>
      </c>
      <c r="D335" t="str">
        <f t="shared" si="49"/>
        <v>U1-L16</v>
      </c>
      <c r="E335" t="s">
        <v>304</v>
      </c>
      <c r="F335" t="s">
        <v>606</v>
      </c>
      <c r="G335" t="s">
        <v>929</v>
      </c>
      <c r="AT335" t="str">
        <f t="shared" si="50"/>
        <v>NetU1_L16</v>
      </c>
      <c r="AU335" t="str">
        <f t="shared" si="51"/>
        <v>--</v>
      </c>
    </row>
    <row r="336" spans="1:47" x14ac:dyDescent="0.35">
      <c r="A336" t="str">
        <f t="shared" si="46"/>
        <v>U1-L17</v>
      </c>
      <c r="B336" t="str">
        <f t="shared" si="47"/>
        <v>3.3V</v>
      </c>
      <c r="C336" t="str">
        <f t="shared" si="48"/>
        <v>U1-3.3V</v>
      </c>
      <c r="D336" t="str">
        <f t="shared" si="49"/>
        <v>U1-L17</v>
      </c>
      <c r="E336" t="s">
        <v>304</v>
      </c>
      <c r="F336" t="s">
        <v>692</v>
      </c>
      <c r="G336" t="s">
        <v>287</v>
      </c>
      <c r="AT336" t="str">
        <f t="shared" si="50"/>
        <v>3.3V</v>
      </c>
      <c r="AU336" t="str">
        <f t="shared" si="51"/>
        <v>--</v>
      </c>
    </row>
    <row r="337" spans="1:47" x14ac:dyDescent="0.35">
      <c r="A337" t="str">
        <f t="shared" si="46"/>
        <v>U1-L18</v>
      </c>
      <c r="B337" t="str">
        <f t="shared" si="47"/>
        <v>UART_TXD</v>
      </c>
      <c r="C337" t="str">
        <f t="shared" si="48"/>
        <v>U1-UART_TXD</v>
      </c>
      <c r="D337" t="str">
        <f t="shared" si="49"/>
        <v>U1-L18</v>
      </c>
      <c r="E337" t="s">
        <v>304</v>
      </c>
      <c r="F337" t="s">
        <v>693</v>
      </c>
      <c r="G337" t="s">
        <v>882</v>
      </c>
      <c r="AT337" t="str">
        <f t="shared" si="50"/>
        <v>UART_TXD</v>
      </c>
      <c r="AU337" t="str">
        <f t="shared" si="51"/>
        <v>--</v>
      </c>
    </row>
    <row r="338" spans="1:47" x14ac:dyDescent="0.35">
      <c r="A338" t="str">
        <f t="shared" si="46"/>
        <v>U1-M13</v>
      </c>
      <c r="B338" t="str">
        <f t="shared" si="47"/>
        <v>NetU1_M13</v>
      </c>
      <c r="C338" t="str">
        <f t="shared" si="48"/>
        <v>U1-NetU1_M13</v>
      </c>
      <c r="D338" t="str">
        <f t="shared" si="49"/>
        <v>U1-M13</v>
      </c>
      <c r="E338" t="s">
        <v>304</v>
      </c>
      <c r="F338" t="s">
        <v>524</v>
      </c>
      <c r="G338" t="s">
        <v>930</v>
      </c>
      <c r="AT338" t="str">
        <f t="shared" si="50"/>
        <v>NetU1_M13</v>
      </c>
      <c r="AU338" t="str">
        <f t="shared" si="51"/>
        <v>--</v>
      </c>
    </row>
    <row r="339" spans="1:47" x14ac:dyDescent="0.35">
      <c r="A339" t="str">
        <f t="shared" si="46"/>
        <v>U1-M14</v>
      </c>
      <c r="B339" t="str">
        <f t="shared" si="47"/>
        <v>SPI-DQ3</v>
      </c>
      <c r="C339" t="str">
        <f t="shared" si="48"/>
        <v>U1-SPI-DQ3</v>
      </c>
      <c r="D339" t="str">
        <f t="shared" si="49"/>
        <v>U1-M14</v>
      </c>
      <c r="E339" t="s">
        <v>304</v>
      </c>
      <c r="F339" t="s">
        <v>607</v>
      </c>
      <c r="G339" t="s">
        <v>910</v>
      </c>
      <c r="AT339" t="str">
        <f t="shared" si="50"/>
        <v>SPI-DQ3</v>
      </c>
      <c r="AU339" t="str">
        <f t="shared" si="51"/>
        <v>--</v>
      </c>
    </row>
    <row r="340" spans="1:47" x14ac:dyDescent="0.35">
      <c r="A340" t="str">
        <f t="shared" si="46"/>
        <v>U1-M16</v>
      </c>
      <c r="B340" t="str">
        <f t="shared" si="47"/>
        <v>SYSLED</v>
      </c>
      <c r="C340" t="str">
        <f t="shared" si="48"/>
        <v>U1-SYSLED</v>
      </c>
      <c r="D340" t="str">
        <f t="shared" si="49"/>
        <v>U1-M16</v>
      </c>
      <c r="E340" t="s">
        <v>304</v>
      </c>
      <c r="F340" t="s">
        <v>609</v>
      </c>
      <c r="G340" t="s">
        <v>914</v>
      </c>
      <c r="AT340" t="str">
        <f t="shared" si="50"/>
        <v>NetD2_A</v>
      </c>
      <c r="AU340" t="str">
        <f t="shared" si="51"/>
        <v>R19</v>
      </c>
    </row>
    <row r="341" spans="1:47" x14ac:dyDescent="0.35">
      <c r="A341" t="str">
        <f t="shared" si="46"/>
        <v>U1-M17</v>
      </c>
      <c r="B341" t="str">
        <f t="shared" si="47"/>
        <v>XMOD_E</v>
      </c>
      <c r="C341" t="str">
        <f t="shared" si="48"/>
        <v>U1-XMOD_E</v>
      </c>
      <c r="D341" t="str">
        <f t="shared" si="49"/>
        <v>U1-M17</v>
      </c>
      <c r="E341" t="s">
        <v>304</v>
      </c>
      <c r="F341" t="s">
        <v>694</v>
      </c>
      <c r="G341" t="s">
        <v>885</v>
      </c>
      <c r="AT341" t="str">
        <f t="shared" si="50"/>
        <v>XMOD_E</v>
      </c>
      <c r="AU341" t="str">
        <f t="shared" si="51"/>
        <v>--</v>
      </c>
    </row>
    <row r="342" spans="1:47" x14ac:dyDescent="0.35">
      <c r="A342" t="str">
        <f t="shared" si="46"/>
        <v>U1-M18</v>
      </c>
      <c r="B342" t="str">
        <f t="shared" si="47"/>
        <v>UART_RXD</v>
      </c>
      <c r="C342" t="str">
        <f t="shared" si="48"/>
        <v>U1-UART_RXD</v>
      </c>
      <c r="D342" t="str">
        <f t="shared" si="49"/>
        <v>U1-M18</v>
      </c>
      <c r="E342" t="s">
        <v>304</v>
      </c>
      <c r="F342" t="s">
        <v>695</v>
      </c>
      <c r="G342" t="s">
        <v>876</v>
      </c>
      <c r="AT342" t="str">
        <f t="shared" si="50"/>
        <v>UART_RXD</v>
      </c>
      <c r="AU342" t="str">
        <f t="shared" si="51"/>
        <v>--</v>
      </c>
    </row>
    <row r="343" spans="1:47" x14ac:dyDescent="0.35">
      <c r="A343" t="str">
        <f t="shared" si="46"/>
        <v>U1-N13</v>
      </c>
      <c r="B343" t="str">
        <f t="shared" si="47"/>
        <v>3.3V</v>
      </c>
      <c r="C343" t="str">
        <f t="shared" si="48"/>
        <v>U1-3.3V</v>
      </c>
      <c r="D343" t="str">
        <f t="shared" si="49"/>
        <v>U1-N13</v>
      </c>
      <c r="E343" t="s">
        <v>304</v>
      </c>
      <c r="F343" t="s">
        <v>565</v>
      </c>
      <c r="G343" t="s">
        <v>287</v>
      </c>
      <c r="AT343" t="str">
        <f t="shared" si="50"/>
        <v>3.3V</v>
      </c>
      <c r="AU343" t="str">
        <f t="shared" si="51"/>
        <v>--</v>
      </c>
    </row>
    <row r="344" spans="1:47" x14ac:dyDescent="0.35">
      <c r="A344" t="str">
        <f t="shared" si="46"/>
        <v>U1-N14</v>
      </c>
      <c r="B344" t="str">
        <f t="shared" si="47"/>
        <v>NetU1_N14</v>
      </c>
      <c r="C344" t="str">
        <f t="shared" si="48"/>
        <v>U1-NetU1_N14</v>
      </c>
      <c r="D344" t="str">
        <f t="shared" si="49"/>
        <v>U1-N14</v>
      </c>
      <c r="E344" t="s">
        <v>304</v>
      </c>
      <c r="F344" t="s">
        <v>610</v>
      </c>
      <c r="G344" t="s">
        <v>611</v>
      </c>
      <c r="AT344" t="str">
        <f t="shared" si="50"/>
        <v>NetU1_N14</v>
      </c>
      <c r="AU344" t="str">
        <f t="shared" si="51"/>
        <v>--</v>
      </c>
    </row>
    <row r="345" spans="1:47" x14ac:dyDescent="0.35">
      <c r="A345" t="str">
        <f t="shared" si="46"/>
        <v>U1-N15</v>
      </c>
      <c r="B345" t="str">
        <f t="shared" si="47"/>
        <v>NetU1_N15</v>
      </c>
      <c r="C345" t="str">
        <f t="shared" si="48"/>
        <v>U1-NetU1_N15</v>
      </c>
      <c r="D345" t="str">
        <f t="shared" si="49"/>
        <v>U1-N15</v>
      </c>
      <c r="E345" t="s">
        <v>304</v>
      </c>
      <c r="F345" t="s">
        <v>612</v>
      </c>
      <c r="G345" t="s">
        <v>931</v>
      </c>
      <c r="AT345" t="str">
        <f t="shared" si="50"/>
        <v>NetU1_N15</v>
      </c>
      <c r="AU345" t="str">
        <f t="shared" si="51"/>
        <v>--</v>
      </c>
    </row>
    <row r="346" spans="1:47" x14ac:dyDescent="0.35">
      <c r="A346" t="str">
        <f t="shared" si="46"/>
        <v>U1-N16</v>
      </c>
      <c r="B346" t="str">
        <f t="shared" si="47"/>
        <v>NetU1_N16</v>
      </c>
      <c r="C346" t="str">
        <f t="shared" si="48"/>
        <v>U1-NetU1_N16</v>
      </c>
      <c r="D346" t="str">
        <f t="shared" si="49"/>
        <v>U1-N16</v>
      </c>
      <c r="E346" t="s">
        <v>304</v>
      </c>
      <c r="F346" t="s">
        <v>613</v>
      </c>
      <c r="G346" t="s">
        <v>932</v>
      </c>
      <c r="AT346" t="str">
        <f t="shared" si="50"/>
        <v>NetU1_N16</v>
      </c>
      <c r="AU346" t="str">
        <f t="shared" si="51"/>
        <v>--</v>
      </c>
    </row>
    <row r="347" spans="1:47" x14ac:dyDescent="0.35">
      <c r="A347" t="str">
        <f t="shared" si="46"/>
        <v>U1-N17</v>
      </c>
      <c r="B347" t="str">
        <f t="shared" si="47"/>
        <v>NetU1_N17</v>
      </c>
      <c r="C347" t="str">
        <f t="shared" si="48"/>
        <v>U1-NetU1_N17</v>
      </c>
      <c r="D347" t="str">
        <f t="shared" si="49"/>
        <v>U1-N17</v>
      </c>
      <c r="E347" t="s">
        <v>304</v>
      </c>
      <c r="F347" t="s">
        <v>696</v>
      </c>
      <c r="G347" t="s">
        <v>933</v>
      </c>
      <c r="AT347" t="str">
        <f t="shared" si="50"/>
        <v>NetU1_N17</v>
      </c>
      <c r="AU347" t="str">
        <f t="shared" si="51"/>
        <v>--</v>
      </c>
    </row>
    <row r="348" spans="1:47" x14ac:dyDescent="0.35">
      <c r="A348" t="str">
        <f t="shared" si="46"/>
        <v>U1-P14</v>
      </c>
      <c r="B348" t="str">
        <f t="shared" si="47"/>
        <v>NetU1_P14</v>
      </c>
      <c r="C348" t="str">
        <f t="shared" si="48"/>
        <v>U1-NetU1_P14</v>
      </c>
      <c r="D348" t="str">
        <f t="shared" si="49"/>
        <v>U1-P14</v>
      </c>
      <c r="E348" t="s">
        <v>304</v>
      </c>
      <c r="F348" t="s">
        <v>625</v>
      </c>
      <c r="G348" t="s">
        <v>934</v>
      </c>
      <c r="AT348" t="str">
        <f t="shared" si="50"/>
        <v>NetU1_P14</v>
      </c>
      <c r="AU348" t="str">
        <f t="shared" si="51"/>
        <v>--</v>
      </c>
    </row>
    <row r="349" spans="1:47" x14ac:dyDescent="0.35">
      <c r="A349" t="str">
        <f t="shared" si="46"/>
        <v>U1-P15</v>
      </c>
      <c r="B349" t="str">
        <f t="shared" si="47"/>
        <v>NetU1_P15</v>
      </c>
      <c r="C349" t="str">
        <f t="shared" si="48"/>
        <v>U1-NetU1_P15</v>
      </c>
      <c r="D349" t="str">
        <f t="shared" si="49"/>
        <v>U1-P15</v>
      </c>
      <c r="E349" t="s">
        <v>304</v>
      </c>
      <c r="F349" t="s">
        <v>626</v>
      </c>
      <c r="G349" t="s">
        <v>627</v>
      </c>
      <c r="AT349" t="str">
        <f t="shared" si="50"/>
        <v>NetU1_P15</v>
      </c>
      <c r="AU349" t="str">
        <f t="shared" si="51"/>
        <v>--</v>
      </c>
    </row>
    <row r="350" spans="1:47" x14ac:dyDescent="0.35">
      <c r="A350" t="str">
        <f t="shared" si="46"/>
        <v>U1-P16</v>
      </c>
      <c r="B350" t="str">
        <f t="shared" si="47"/>
        <v>3.3V</v>
      </c>
      <c r="C350" t="str">
        <f t="shared" si="48"/>
        <v>U1-3.3V</v>
      </c>
      <c r="D350" t="str">
        <f t="shared" si="49"/>
        <v>U1-P16</v>
      </c>
      <c r="E350" t="s">
        <v>304</v>
      </c>
      <c r="F350" t="s">
        <v>628</v>
      </c>
      <c r="G350" t="s">
        <v>287</v>
      </c>
      <c r="AT350" t="str">
        <f t="shared" si="50"/>
        <v>3.3V</v>
      </c>
      <c r="AU350" t="str">
        <f t="shared" si="51"/>
        <v>--</v>
      </c>
    </row>
    <row r="351" spans="1:47" x14ac:dyDescent="0.35">
      <c r="A351" t="str">
        <f t="shared" si="46"/>
        <v>U1-P17</v>
      </c>
      <c r="B351" t="str">
        <f t="shared" si="47"/>
        <v>CLK_SYS</v>
      </c>
      <c r="C351" t="str">
        <f t="shared" si="48"/>
        <v>U1-CLK_SYS</v>
      </c>
      <c r="D351" t="str">
        <f t="shared" si="49"/>
        <v>U1-P17</v>
      </c>
      <c r="E351" t="s">
        <v>304</v>
      </c>
      <c r="F351" t="s">
        <v>697</v>
      </c>
      <c r="G351" t="s">
        <v>849</v>
      </c>
      <c r="AT351" t="str">
        <f t="shared" si="50"/>
        <v>NetR10_1</v>
      </c>
      <c r="AU351" t="str">
        <f t="shared" si="51"/>
        <v>R10</v>
      </c>
    </row>
    <row r="352" spans="1:47" x14ac:dyDescent="0.35">
      <c r="A352" t="str">
        <f t="shared" si="46"/>
        <v>U1-P18</v>
      </c>
      <c r="B352" t="str">
        <f t="shared" si="47"/>
        <v>NetU1_P18</v>
      </c>
      <c r="C352" t="str">
        <f t="shared" si="48"/>
        <v>U1-NetU1_P18</v>
      </c>
      <c r="D352" t="str">
        <f t="shared" si="49"/>
        <v>U1-P18</v>
      </c>
      <c r="E352" t="s">
        <v>304</v>
      </c>
      <c r="F352" t="s">
        <v>698</v>
      </c>
      <c r="G352" t="s">
        <v>935</v>
      </c>
      <c r="AT352" t="str">
        <f t="shared" si="50"/>
        <v>NetU1_P18</v>
      </c>
      <c r="AU352" t="str">
        <f t="shared" si="51"/>
        <v>--</v>
      </c>
    </row>
    <row r="353" spans="1:47" x14ac:dyDescent="0.35">
      <c r="A353" t="str">
        <f t="shared" si="46"/>
        <v>U1-R10</v>
      </c>
      <c r="B353" t="str">
        <f t="shared" si="47"/>
        <v>POF_TX_EN</v>
      </c>
      <c r="C353" t="str">
        <f t="shared" si="48"/>
        <v>U1-POF_TX_EN</v>
      </c>
      <c r="D353" t="str">
        <f t="shared" si="49"/>
        <v>U1-R10</v>
      </c>
      <c r="E353" t="s">
        <v>304</v>
      </c>
      <c r="F353" t="s">
        <v>362</v>
      </c>
      <c r="G353" t="s">
        <v>1069</v>
      </c>
      <c r="AT353" t="str">
        <f t="shared" si="50"/>
        <v>POF_TX_EN</v>
      </c>
      <c r="AU353" t="str">
        <f t="shared" si="51"/>
        <v>--</v>
      </c>
    </row>
    <row r="354" spans="1:47" x14ac:dyDescent="0.35">
      <c r="A354" t="str">
        <f t="shared" si="46"/>
        <v>U1-R11</v>
      </c>
      <c r="B354" t="str">
        <f t="shared" si="47"/>
        <v>NetU1_R11</v>
      </c>
      <c r="C354" t="str">
        <f t="shared" si="48"/>
        <v>U1-NetU1_R11</v>
      </c>
      <c r="D354" t="str">
        <f t="shared" si="49"/>
        <v>U1-R11</v>
      </c>
      <c r="E354" t="s">
        <v>304</v>
      </c>
      <c r="F354" t="s">
        <v>363</v>
      </c>
      <c r="G354" t="s">
        <v>937</v>
      </c>
      <c r="AT354" t="str">
        <f t="shared" si="50"/>
        <v>NetU1_R11</v>
      </c>
      <c r="AU354" t="str">
        <f t="shared" si="51"/>
        <v>--</v>
      </c>
    </row>
    <row r="355" spans="1:47" x14ac:dyDescent="0.35">
      <c r="A355" t="str">
        <f t="shared" si="46"/>
        <v>U1-R12</v>
      </c>
      <c r="B355" t="str">
        <f t="shared" si="47"/>
        <v>NetU1_R12</v>
      </c>
      <c r="C355" t="str">
        <f t="shared" si="48"/>
        <v>U1-NetU1_R12</v>
      </c>
      <c r="D355" t="str">
        <f t="shared" si="49"/>
        <v>U1-R12</v>
      </c>
      <c r="E355" t="s">
        <v>304</v>
      </c>
      <c r="F355" t="s">
        <v>364</v>
      </c>
      <c r="G355" t="s">
        <v>938</v>
      </c>
      <c r="AT355" t="str">
        <f t="shared" si="50"/>
        <v>NetU1_R12</v>
      </c>
      <c r="AU355" t="str">
        <f t="shared" si="51"/>
        <v>--</v>
      </c>
    </row>
    <row r="356" spans="1:47" x14ac:dyDescent="0.35">
      <c r="A356" t="str">
        <f t="shared" si="46"/>
        <v>U1-R13</v>
      </c>
      <c r="B356" t="str">
        <f t="shared" si="47"/>
        <v>NetU1_R13</v>
      </c>
      <c r="C356" t="str">
        <f t="shared" si="48"/>
        <v>U1-NetU1_R13</v>
      </c>
      <c r="D356" t="str">
        <f t="shared" si="49"/>
        <v>U1-R13</v>
      </c>
      <c r="E356" t="s">
        <v>304</v>
      </c>
      <c r="F356" t="s">
        <v>365</v>
      </c>
      <c r="G356" t="s">
        <v>939</v>
      </c>
      <c r="AT356" t="str">
        <f t="shared" si="50"/>
        <v>NetU1_R13</v>
      </c>
      <c r="AU356" t="str">
        <f t="shared" si="51"/>
        <v>--</v>
      </c>
    </row>
    <row r="357" spans="1:47" x14ac:dyDescent="0.35">
      <c r="A357" t="str">
        <f t="shared" si="46"/>
        <v>U1-R15</v>
      </c>
      <c r="B357" t="str">
        <f t="shared" si="47"/>
        <v>NetU1_R15</v>
      </c>
      <c r="C357" t="str">
        <f t="shared" si="48"/>
        <v>U1-NetU1_R15</v>
      </c>
      <c r="D357" t="str">
        <f t="shared" si="49"/>
        <v>U1-R15</v>
      </c>
      <c r="E357" t="s">
        <v>304</v>
      </c>
      <c r="F357" t="s">
        <v>367</v>
      </c>
      <c r="G357" t="s">
        <v>1036</v>
      </c>
      <c r="AT357" t="str">
        <f t="shared" si="50"/>
        <v>NetU1_R15</v>
      </c>
      <c r="AU357" t="str">
        <f t="shared" si="51"/>
        <v>--</v>
      </c>
    </row>
    <row r="358" spans="1:47" x14ac:dyDescent="0.35">
      <c r="A358" t="str">
        <f t="shared" si="46"/>
        <v>U1-R16</v>
      </c>
      <c r="B358" t="str">
        <f t="shared" si="47"/>
        <v>NetU1_R16</v>
      </c>
      <c r="C358" t="str">
        <f t="shared" si="48"/>
        <v>U1-NetU1_R16</v>
      </c>
      <c r="D358" t="str">
        <f t="shared" si="49"/>
        <v>U1-R16</v>
      </c>
      <c r="E358" t="s">
        <v>304</v>
      </c>
      <c r="F358" t="s">
        <v>368</v>
      </c>
      <c r="G358" t="s">
        <v>1037</v>
      </c>
      <c r="AT358" t="str">
        <f t="shared" si="50"/>
        <v>NetU1_R16</v>
      </c>
      <c r="AU358" t="str">
        <f t="shared" si="51"/>
        <v>--</v>
      </c>
    </row>
    <row r="359" spans="1:47" x14ac:dyDescent="0.35">
      <c r="A359" t="str">
        <f t="shared" si="46"/>
        <v>U1-R17</v>
      </c>
      <c r="B359" t="str">
        <f t="shared" si="47"/>
        <v>NetU1_R17</v>
      </c>
      <c r="C359" t="str">
        <f t="shared" si="48"/>
        <v>U1-NetU1_R17</v>
      </c>
      <c r="D359" t="str">
        <f t="shared" si="49"/>
        <v>U1-R17</v>
      </c>
      <c r="E359" t="s">
        <v>304</v>
      </c>
      <c r="F359" t="s">
        <v>369</v>
      </c>
      <c r="G359" t="s">
        <v>940</v>
      </c>
      <c r="AT359" t="str">
        <f t="shared" si="50"/>
        <v>NetU1_R17</v>
      </c>
      <c r="AU359" t="str">
        <f t="shared" si="51"/>
        <v>--</v>
      </c>
    </row>
    <row r="360" spans="1:47" x14ac:dyDescent="0.35">
      <c r="A360" t="str">
        <f t="shared" si="46"/>
        <v>U1-R18</v>
      </c>
      <c r="B360" t="str">
        <f t="shared" si="47"/>
        <v>NetU1_R18</v>
      </c>
      <c r="C360" t="str">
        <f t="shared" si="48"/>
        <v>U1-NetU1_R18</v>
      </c>
      <c r="D360" t="str">
        <f t="shared" si="49"/>
        <v>U1-R18</v>
      </c>
      <c r="E360" t="s">
        <v>304</v>
      </c>
      <c r="F360" t="s">
        <v>370</v>
      </c>
      <c r="G360" t="s">
        <v>941</v>
      </c>
      <c r="AT360" t="str">
        <f t="shared" si="50"/>
        <v>NetU1_R18</v>
      </c>
      <c r="AU360" t="str">
        <f t="shared" si="51"/>
        <v>--</v>
      </c>
    </row>
    <row r="361" spans="1:47" x14ac:dyDescent="0.35">
      <c r="A361" t="str">
        <f t="shared" si="46"/>
        <v>U1-T9</v>
      </c>
      <c r="B361" t="str">
        <f t="shared" si="47"/>
        <v>NetU1_T9</v>
      </c>
      <c r="C361" t="str">
        <f t="shared" si="48"/>
        <v>U1-NetU1_T9</v>
      </c>
      <c r="D361" t="str">
        <f t="shared" si="49"/>
        <v>U1-T9</v>
      </c>
      <c r="E361" t="s">
        <v>304</v>
      </c>
      <c r="F361" t="s">
        <v>634</v>
      </c>
      <c r="G361" t="s">
        <v>942</v>
      </c>
      <c r="AT361" t="str">
        <f t="shared" si="50"/>
        <v>NetU1_T9</v>
      </c>
      <c r="AU361" t="str">
        <f t="shared" si="51"/>
        <v>--</v>
      </c>
    </row>
    <row r="362" spans="1:47" x14ac:dyDescent="0.35">
      <c r="A362" t="str">
        <f t="shared" si="46"/>
        <v>U1-T10</v>
      </c>
      <c r="B362" t="str">
        <f t="shared" si="47"/>
        <v>NetU1_T10</v>
      </c>
      <c r="C362" t="str">
        <f t="shared" si="48"/>
        <v>U1-NetU1_T10</v>
      </c>
      <c r="D362" t="str">
        <f t="shared" si="49"/>
        <v>U1-T10</v>
      </c>
      <c r="E362" t="s">
        <v>304</v>
      </c>
      <c r="F362" t="s">
        <v>635</v>
      </c>
      <c r="G362" t="s">
        <v>943</v>
      </c>
      <c r="AT362" t="str">
        <f t="shared" si="50"/>
        <v>NetU1_T10</v>
      </c>
      <c r="AU362" t="str">
        <f t="shared" si="51"/>
        <v>--</v>
      </c>
    </row>
    <row r="363" spans="1:47" x14ac:dyDescent="0.35">
      <c r="A363" t="str">
        <f t="shared" si="46"/>
        <v>U1-T11</v>
      </c>
      <c r="B363" t="str">
        <f t="shared" si="47"/>
        <v>NetU1_T11</v>
      </c>
      <c r="C363" t="str">
        <f t="shared" si="48"/>
        <v>U1-NetU1_T11</v>
      </c>
      <c r="D363" t="str">
        <f t="shared" si="49"/>
        <v>U1-T11</v>
      </c>
      <c r="E363" t="s">
        <v>304</v>
      </c>
      <c r="F363" t="s">
        <v>636</v>
      </c>
      <c r="G363" t="s">
        <v>944</v>
      </c>
      <c r="AT363" t="str">
        <f t="shared" si="50"/>
        <v>NetU1_T11</v>
      </c>
      <c r="AU363" t="str">
        <f t="shared" si="51"/>
        <v>--</v>
      </c>
    </row>
    <row r="364" spans="1:47" x14ac:dyDescent="0.35">
      <c r="A364" t="str">
        <f t="shared" si="46"/>
        <v>U1-T12</v>
      </c>
      <c r="B364" t="str">
        <f t="shared" si="47"/>
        <v>3.3V</v>
      </c>
      <c r="C364" t="str">
        <f t="shared" si="48"/>
        <v>U1-3.3V</v>
      </c>
      <c r="D364" t="str">
        <f t="shared" si="49"/>
        <v>U1-T12</v>
      </c>
      <c r="E364" t="s">
        <v>304</v>
      </c>
      <c r="F364" t="s">
        <v>637</v>
      </c>
      <c r="G364" t="s">
        <v>287</v>
      </c>
      <c r="AT364" t="str">
        <f t="shared" si="50"/>
        <v>3.3V</v>
      </c>
      <c r="AU364" t="str">
        <f t="shared" si="51"/>
        <v>--</v>
      </c>
    </row>
    <row r="365" spans="1:47" x14ac:dyDescent="0.35">
      <c r="A365" t="str">
        <f t="shared" si="46"/>
        <v>U1-T13</v>
      </c>
      <c r="B365" t="str">
        <f t="shared" si="47"/>
        <v>NetU1_T13</v>
      </c>
      <c r="C365" t="str">
        <f t="shared" si="48"/>
        <v>U1-NetU1_T13</v>
      </c>
      <c r="D365" t="str">
        <f t="shared" si="49"/>
        <v>U1-T13</v>
      </c>
      <c r="E365" t="s">
        <v>304</v>
      </c>
      <c r="F365" t="s">
        <v>638</v>
      </c>
      <c r="G365" t="s">
        <v>945</v>
      </c>
      <c r="AT365" t="str">
        <f t="shared" si="50"/>
        <v>NetU1_T13</v>
      </c>
      <c r="AU365" t="str">
        <f t="shared" si="51"/>
        <v>--</v>
      </c>
    </row>
    <row r="366" spans="1:47" x14ac:dyDescent="0.35">
      <c r="A366" t="str">
        <f t="shared" si="46"/>
        <v>U1-T14</v>
      </c>
      <c r="B366" t="str">
        <f t="shared" si="47"/>
        <v>NetU1_T14</v>
      </c>
      <c r="C366" t="str">
        <f t="shared" si="48"/>
        <v>U1-NetU1_T14</v>
      </c>
      <c r="D366" t="str">
        <f t="shared" si="49"/>
        <v>U1-T14</v>
      </c>
      <c r="E366" t="s">
        <v>304</v>
      </c>
      <c r="F366" t="s">
        <v>639</v>
      </c>
      <c r="G366" t="s">
        <v>1040</v>
      </c>
      <c r="AT366" t="str">
        <f t="shared" si="50"/>
        <v>NetU1_T14</v>
      </c>
      <c r="AU366" t="str">
        <f t="shared" si="51"/>
        <v>--</v>
      </c>
    </row>
    <row r="367" spans="1:47" x14ac:dyDescent="0.35">
      <c r="A367" t="str">
        <f t="shared" si="46"/>
        <v>U1-T15</v>
      </c>
      <c r="B367" t="str">
        <f t="shared" si="47"/>
        <v>NetU1_T15</v>
      </c>
      <c r="C367" t="str">
        <f t="shared" si="48"/>
        <v>U1-NetU1_T15</v>
      </c>
      <c r="D367" t="str">
        <f t="shared" si="49"/>
        <v>U1-T15</v>
      </c>
      <c r="E367" t="s">
        <v>304</v>
      </c>
      <c r="F367" t="s">
        <v>640</v>
      </c>
      <c r="G367" t="s">
        <v>1041</v>
      </c>
      <c r="AT367" t="str">
        <f t="shared" si="50"/>
        <v>NetU1_T15</v>
      </c>
      <c r="AU367" t="str">
        <f t="shared" si="51"/>
        <v>--</v>
      </c>
    </row>
    <row r="368" spans="1:47" x14ac:dyDescent="0.35">
      <c r="A368" t="str">
        <f t="shared" si="46"/>
        <v>U1-T16</v>
      </c>
      <c r="B368" t="str">
        <f t="shared" si="47"/>
        <v>NetU1_T16</v>
      </c>
      <c r="C368" t="str">
        <f t="shared" si="48"/>
        <v>U1-NetU1_T16</v>
      </c>
      <c r="D368" t="str">
        <f t="shared" si="49"/>
        <v>U1-T16</v>
      </c>
      <c r="E368" t="s">
        <v>304</v>
      </c>
      <c r="F368" t="s">
        <v>641</v>
      </c>
      <c r="G368" t="s">
        <v>1042</v>
      </c>
      <c r="AT368" t="str">
        <f t="shared" si="50"/>
        <v>NetU1_T16</v>
      </c>
      <c r="AU368" t="str">
        <f t="shared" si="51"/>
        <v>--</v>
      </c>
    </row>
    <row r="369" spans="1:47" x14ac:dyDescent="0.35">
      <c r="A369" t="str">
        <f t="shared" si="46"/>
        <v>U1-T18</v>
      </c>
      <c r="B369" t="str">
        <f t="shared" si="47"/>
        <v>I2C_WP</v>
      </c>
      <c r="C369" t="str">
        <f t="shared" si="48"/>
        <v>U1-I2C_WP</v>
      </c>
      <c r="D369" t="str">
        <f t="shared" si="49"/>
        <v>U1-T18</v>
      </c>
      <c r="E369" t="s">
        <v>304</v>
      </c>
      <c r="F369" t="s">
        <v>699</v>
      </c>
      <c r="G369" t="s">
        <v>889</v>
      </c>
      <c r="AT369" t="str">
        <f t="shared" si="50"/>
        <v>I2C_WP</v>
      </c>
      <c r="AU369" t="str">
        <f t="shared" si="51"/>
        <v>--</v>
      </c>
    </row>
    <row r="370" spans="1:47" x14ac:dyDescent="0.35">
      <c r="A370" t="str">
        <f t="shared" si="46"/>
        <v>U1-U11</v>
      </c>
      <c r="B370" t="str">
        <f t="shared" si="47"/>
        <v>NetU1_U11</v>
      </c>
      <c r="C370" t="str">
        <f t="shared" si="48"/>
        <v>U1-NetU1_U11</v>
      </c>
      <c r="D370" t="str">
        <f t="shared" si="49"/>
        <v>U1-U11</v>
      </c>
      <c r="E370" t="s">
        <v>304</v>
      </c>
      <c r="F370" t="s">
        <v>644</v>
      </c>
      <c r="G370" t="s">
        <v>946</v>
      </c>
      <c r="AT370" t="str">
        <f t="shared" si="50"/>
        <v>NetU1_U11</v>
      </c>
      <c r="AU370" t="str">
        <f t="shared" si="51"/>
        <v>--</v>
      </c>
    </row>
    <row r="371" spans="1:47" x14ac:dyDescent="0.35">
      <c r="A371" t="str">
        <f t="shared" si="46"/>
        <v>U1-U12</v>
      </c>
      <c r="B371" t="str">
        <f t="shared" si="47"/>
        <v>NetU1_U12</v>
      </c>
      <c r="C371" t="str">
        <f t="shared" si="48"/>
        <v>U1-NetU1_U12</v>
      </c>
      <c r="D371" t="str">
        <f t="shared" si="49"/>
        <v>U1-U12</v>
      </c>
      <c r="E371" t="s">
        <v>304</v>
      </c>
      <c r="F371" t="s">
        <v>669</v>
      </c>
      <c r="G371" t="s">
        <v>947</v>
      </c>
      <c r="AT371" t="str">
        <f t="shared" si="50"/>
        <v>NetU1_U12</v>
      </c>
      <c r="AU371" t="str">
        <f t="shared" si="51"/>
        <v>--</v>
      </c>
    </row>
    <row r="372" spans="1:47" x14ac:dyDescent="0.35">
      <c r="A372" t="str">
        <f t="shared" si="46"/>
        <v>U1-U13</v>
      </c>
      <c r="B372" t="str">
        <f t="shared" si="47"/>
        <v>NetU1_U13</v>
      </c>
      <c r="C372" t="str">
        <f t="shared" si="48"/>
        <v>U1-NetU1_U13</v>
      </c>
      <c r="D372" t="str">
        <f t="shared" si="49"/>
        <v>U1-U13</v>
      </c>
      <c r="E372" t="s">
        <v>304</v>
      </c>
      <c r="F372" t="s">
        <v>670</v>
      </c>
      <c r="G372" t="s">
        <v>948</v>
      </c>
      <c r="AT372" t="str">
        <f t="shared" si="50"/>
        <v>NetU1_U13</v>
      </c>
      <c r="AU372" t="str">
        <f t="shared" si="51"/>
        <v>--</v>
      </c>
    </row>
    <row r="373" spans="1:47" x14ac:dyDescent="0.35">
      <c r="A373" t="str">
        <f t="shared" si="46"/>
        <v>U1-U14</v>
      </c>
      <c r="B373" t="str">
        <f t="shared" si="47"/>
        <v>NetU1_U14</v>
      </c>
      <c r="C373" t="str">
        <f t="shared" si="48"/>
        <v>U1-NetU1_U14</v>
      </c>
      <c r="D373" t="str">
        <f t="shared" si="49"/>
        <v>U1-U14</v>
      </c>
      <c r="E373" t="s">
        <v>304</v>
      </c>
      <c r="F373" t="s">
        <v>671</v>
      </c>
      <c r="G373" t="s">
        <v>949</v>
      </c>
      <c r="AT373" t="str">
        <f t="shared" si="50"/>
        <v>NetU1_U14</v>
      </c>
      <c r="AU373" t="str">
        <f t="shared" si="51"/>
        <v>--</v>
      </c>
    </row>
    <row r="374" spans="1:47" x14ac:dyDescent="0.35">
      <c r="A374" t="str">
        <f t="shared" si="46"/>
        <v>U1-U15</v>
      </c>
      <c r="B374" t="str">
        <f t="shared" si="47"/>
        <v>3.3V</v>
      </c>
      <c r="C374" t="str">
        <f t="shared" si="48"/>
        <v>U1-3.3V</v>
      </c>
      <c r="D374" t="str">
        <f t="shared" si="49"/>
        <v>U1-U15</v>
      </c>
      <c r="E374" t="s">
        <v>304</v>
      </c>
      <c r="F374" t="s">
        <v>702</v>
      </c>
      <c r="G374" t="s">
        <v>287</v>
      </c>
      <c r="AT374" t="str">
        <f t="shared" si="50"/>
        <v>3.3V</v>
      </c>
      <c r="AU374" t="str">
        <f t="shared" si="51"/>
        <v>--</v>
      </c>
    </row>
    <row r="375" spans="1:47" x14ac:dyDescent="0.35">
      <c r="A375" t="str">
        <f t="shared" si="46"/>
        <v>U1-U16</v>
      </c>
      <c r="B375" t="str">
        <f t="shared" si="47"/>
        <v>NetU1_U16</v>
      </c>
      <c r="C375" t="str">
        <f t="shared" si="48"/>
        <v>U1-NetU1_U16</v>
      </c>
      <c r="D375" t="str">
        <f t="shared" si="49"/>
        <v>U1-U16</v>
      </c>
      <c r="E375" t="s">
        <v>304</v>
      </c>
      <c r="F375" t="s">
        <v>712</v>
      </c>
      <c r="G375" t="s">
        <v>950</v>
      </c>
      <c r="AT375" t="str">
        <f t="shared" si="50"/>
        <v>NetU1_U16</v>
      </c>
      <c r="AU375" t="str">
        <f t="shared" si="51"/>
        <v>--</v>
      </c>
    </row>
    <row r="376" spans="1:47" x14ac:dyDescent="0.35">
      <c r="A376" t="str">
        <f t="shared" si="46"/>
        <v>U1-U17</v>
      </c>
      <c r="B376" t="str">
        <f t="shared" si="47"/>
        <v>I2C_SCL</v>
      </c>
      <c r="C376" t="str">
        <f t="shared" si="48"/>
        <v>U1-I2C_SCL</v>
      </c>
      <c r="D376" t="str">
        <f t="shared" si="49"/>
        <v>U1-U17</v>
      </c>
      <c r="E376" t="s">
        <v>304</v>
      </c>
      <c r="F376" t="s">
        <v>713</v>
      </c>
      <c r="G376" t="s">
        <v>886</v>
      </c>
      <c r="AT376" t="str">
        <f t="shared" si="50"/>
        <v>I2C_SCL</v>
      </c>
      <c r="AU376" t="str">
        <f t="shared" si="51"/>
        <v>--</v>
      </c>
    </row>
    <row r="377" spans="1:47" x14ac:dyDescent="0.35">
      <c r="A377" t="str">
        <f t="shared" si="46"/>
        <v>U1-U18</v>
      </c>
      <c r="B377" t="str">
        <f t="shared" si="47"/>
        <v>I2C_SDA</v>
      </c>
      <c r="C377" t="str">
        <f t="shared" si="48"/>
        <v>U1-I2C_SDA</v>
      </c>
      <c r="D377" t="str">
        <f t="shared" si="49"/>
        <v>U1-U18</v>
      </c>
      <c r="E377" t="s">
        <v>304</v>
      </c>
      <c r="F377" t="s">
        <v>700</v>
      </c>
      <c r="G377" t="s">
        <v>887</v>
      </c>
      <c r="AT377" t="str">
        <f t="shared" si="50"/>
        <v>I2C_SDA</v>
      </c>
      <c r="AU377" t="str">
        <f t="shared" si="51"/>
        <v>--</v>
      </c>
    </row>
    <row r="378" spans="1:47" x14ac:dyDescent="0.35">
      <c r="A378" t="str">
        <f t="shared" si="46"/>
        <v>U1-V10</v>
      </c>
      <c r="B378" t="str">
        <f t="shared" si="47"/>
        <v>GND</v>
      </c>
      <c r="C378" t="str">
        <f t="shared" si="48"/>
        <v>U1-GND</v>
      </c>
      <c r="D378" t="str">
        <f t="shared" si="49"/>
        <v>U1-V10</v>
      </c>
      <c r="E378" t="s">
        <v>304</v>
      </c>
      <c r="F378" t="s">
        <v>723</v>
      </c>
      <c r="G378" t="s">
        <v>302</v>
      </c>
      <c r="AT378" t="str">
        <f t="shared" si="50"/>
        <v>GND</v>
      </c>
      <c r="AU378" t="str">
        <f t="shared" si="51"/>
        <v>--</v>
      </c>
    </row>
    <row r="379" spans="1:47" x14ac:dyDescent="0.35">
      <c r="A379" t="str">
        <f t="shared" si="46"/>
        <v>U1-V11</v>
      </c>
      <c r="B379" t="str">
        <f t="shared" si="47"/>
        <v>NetU1_V11</v>
      </c>
      <c r="C379" t="str">
        <f t="shared" si="48"/>
        <v>U1-NetU1_V11</v>
      </c>
      <c r="D379" t="str">
        <f t="shared" si="49"/>
        <v>U1-V11</v>
      </c>
      <c r="E379" t="s">
        <v>304</v>
      </c>
      <c r="F379" t="s">
        <v>703</v>
      </c>
      <c r="G379" t="s">
        <v>951</v>
      </c>
      <c r="AT379" t="str">
        <f t="shared" si="50"/>
        <v>NetU1_V11</v>
      </c>
      <c r="AU379" t="str">
        <f t="shared" si="51"/>
        <v>--</v>
      </c>
    </row>
    <row r="380" spans="1:47" x14ac:dyDescent="0.35">
      <c r="A380" t="str">
        <f t="shared" si="46"/>
        <v>U1-V12</v>
      </c>
      <c r="B380" t="str">
        <f t="shared" si="47"/>
        <v>NetU1_V12</v>
      </c>
      <c r="C380" t="str">
        <f t="shared" si="48"/>
        <v>U1-NetU1_V12</v>
      </c>
      <c r="D380" t="str">
        <f t="shared" si="49"/>
        <v>U1-V12</v>
      </c>
      <c r="E380" t="s">
        <v>304</v>
      </c>
      <c r="F380" t="s">
        <v>704</v>
      </c>
      <c r="G380" t="s">
        <v>952</v>
      </c>
      <c r="AT380" t="str">
        <f t="shared" si="50"/>
        <v>NetU1_V12</v>
      </c>
      <c r="AU380" t="str">
        <f t="shared" si="51"/>
        <v>--</v>
      </c>
    </row>
    <row r="381" spans="1:47" x14ac:dyDescent="0.35">
      <c r="A381" t="str">
        <f t="shared" si="46"/>
        <v>U1-V14</v>
      </c>
      <c r="B381" t="str">
        <f t="shared" si="47"/>
        <v>NetU1_V14</v>
      </c>
      <c r="C381" t="str">
        <f t="shared" si="48"/>
        <v>U1-NetU1_V14</v>
      </c>
      <c r="D381" t="str">
        <f t="shared" si="49"/>
        <v>U1-V14</v>
      </c>
      <c r="E381" t="s">
        <v>304</v>
      </c>
      <c r="F381" t="s">
        <v>705</v>
      </c>
      <c r="G381" t="s">
        <v>953</v>
      </c>
      <c r="AT381" t="str">
        <f t="shared" si="50"/>
        <v>NetU1_V14</v>
      </c>
      <c r="AU381" t="str">
        <f t="shared" si="51"/>
        <v>--</v>
      </c>
    </row>
    <row r="382" spans="1:47" x14ac:dyDescent="0.35">
      <c r="A382" t="str">
        <f t="shared" si="46"/>
        <v>U1-V15</v>
      </c>
      <c r="B382" t="str">
        <f t="shared" si="47"/>
        <v>NetU1_V15</v>
      </c>
      <c r="C382" t="str">
        <f t="shared" si="48"/>
        <v>U1-NetU1_V15</v>
      </c>
      <c r="D382" t="str">
        <f t="shared" si="49"/>
        <v>U1-V15</v>
      </c>
      <c r="E382" t="s">
        <v>304</v>
      </c>
      <c r="F382" t="s">
        <v>706</v>
      </c>
      <c r="G382" t="s">
        <v>1043</v>
      </c>
      <c r="AT382" t="str">
        <f t="shared" si="50"/>
        <v>NetU1_V15</v>
      </c>
      <c r="AU382" t="str">
        <f t="shared" si="51"/>
        <v>--</v>
      </c>
    </row>
    <row r="383" spans="1:47" x14ac:dyDescent="0.35">
      <c r="A383" t="str">
        <f t="shared" si="46"/>
        <v>U1-V16</v>
      </c>
      <c r="B383" t="str">
        <f t="shared" si="47"/>
        <v>NetU1_V16</v>
      </c>
      <c r="C383" t="str">
        <f t="shared" si="48"/>
        <v>U1-NetU1_V16</v>
      </c>
      <c r="D383" t="str">
        <f t="shared" si="49"/>
        <v>U1-V16</v>
      </c>
      <c r="E383" t="s">
        <v>304</v>
      </c>
      <c r="F383" t="s">
        <v>725</v>
      </c>
      <c r="G383" t="s">
        <v>1044</v>
      </c>
      <c r="AT383" t="str">
        <f t="shared" si="50"/>
        <v>NetU1_V16</v>
      </c>
      <c r="AU383" t="str">
        <f t="shared" si="51"/>
        <v>--</v>
      </c>
    </row>
    <row r="384" spans="1:47" x14ac:dyDescent="0.35">
      <c r="A384" t="str">
        <f t="shared" si="46"/>
        <v>U1-V17</v>
      </c>
      <c r="B384" t="str">
        <f t="shared" si="47"/>
        <v>NetU1_V17</v>
      </c>
      <c r="C384" t="str">
        <f t="shared" si="48"/>
        <v>U1-NetU1_V17</v>
      </c>
      <c r="D384" t="str">
        <f t="shared" si="49"/>
        <v>U1-V17</v>
      </c>
      <c r="E384" t="s">
        <v>304</v>
      </c>
      <c r="F384" t="s">
        <v>726</v>
      </c>
      <c r="G384" t="s">
        <v>954</v>
      </c>
      <c r="AT384" t="str">
        <f t="shared" si="50"/>
        <v>NetU1_V17</v>
      </c>
      <c r="AU384" t="str">
        <f t="shared" si="51"/>
        <v>--</v>
      </c>
    </row>
    <row r="385" spans="1:47" x14ac:dyDescent="0.35">
      <c r="A385" t="str">
        <f t="shared" si="46"/>
        <v>U1-V18</v>
      </c>
      <c r="B385" t="str">
        <f t="shared" si="47"/>
        <v>3.3V</v>
      </c>
      <c r="C385" t="str">
        <f t="shared" si="48"/>
        <v>U1-3.3V</v>
      </c>
      <c r="D385" t="str">
        <f t="shared" si="49"/>
        <v>U1-V18</v>
      </c>
      <c r="E385" t="s">
        <v>304</v>
      </c>
      <c r="F385" t="s">
        <v>701</v>
      </c>
      <c r="G385" t="s">
        <v>287</v>
      </c>
      <c r="AT385" t="str">
        <f t="shared" si="50"/>
        <v>3.3V</v>
      </c>
      <c r="AU385" t="str">
        <f t="shared" si="51"/>
        <v>--</v>
      </c>
    </row>
    <row r="386" spans="1:47" x14ac:dyDescent="0.35">
      <c r="A386" t="str">
        <f t="shared" si="46"/>
        <v>U1-A11</v>
      </c>
      <c r="B386" t="str">
        <f t="shared" si="47"/>
        <v>NetU1_A11</v>
      </c>
      <c r="C386" t="str">
        <f t="shared" si="48"/>
        <v>U1-NetU1_A11</v>
      </c>
      <c r="D386" t="str">
        <f t="shared" si="49"/>
        <v>U1-A11</v>
      </c>
      <c r="E386" t="s">
        <v>304</v>
      </c>
      <c r="F386" t="s">
        <v>432</v>
      </c>
      <c r="G386" t="s">
        <v>955</v>
      </c>
      <c r="AT386" t="str">
        <f t="shared" si="50"/>
        <v>NetU1_A11</v>
      </c>
      <c r="AU386" t="str">
        <f t="shared" si="51"/>
        <v>--</v>
      </c>
    </row>
    <row r="387" spans="1:47" x14ac:dyDescent="0.35">
      <c r="A387" t="str">
        <f t="shared" si="46"/>
        <v>U1-A13</v>
      </c>
      <c r="B387" t="str">
        <f t="shared" si="47"/>
        <v>H1_CLK_P</v>
      </c>
      <c r="C387" t="str">
        <f t="shared" si="48"/>
        <v>U1-H1_CLK_P</v>
      </c>
      <c r="D387" t="str">
        <f t="shared" si="49"/>
        <v>U1-A13</v>
      </c>
      <c r="E387" t="s">
        <v>304</v>
      </c>
      <c r="F387" t="s">
        <v>434</v>
      </c>
      <c r="G387" t="s">
        <v>866</v>
      </c>
      <c r="AT387" t="str">
        <f t="shared" si="50"/>
        <v>H1_CLK_P</v>
      </c>
      <c r="AU387" t="str">
        <f t="shared" si="51"/>
        <v>--</v>
      </c>
    </row>
    <row r="388" spans="1:47" x14ac:dyDescent="0.35">
      <c r="A388" t="str">
        <f t="shared" si="46"/>
        <v>U1-A14</v>
      </c>
      <c r="B388" t="str">
        <f t="shared" si="47"/>
        <v>H1_CLK_N</v>
      </c>
      <c r="C388" t="str">
        <f t="shared" si="48"/>
        <v>U1-H1_CLK_N</v>
      </c>
      <c r="D388" t="str">
        <f t="shared" si="49"/>
        <v>U1-A14</v>
      </c>
      <c r="E388" t="s">
        <v>304</v>
      </c>
      <c r="F388" t="s">
        <v>594</v>
      </c>
      <c r="G388" t="s">
        <v>865</v>
      </c>
      <c r="AT388" t="str">
        <f t="shared" si="50"/>
        <v>H1_CLK_N</v>
      </c>
      <c r="AU388" t="str">
        <f t="shared" si="51"/>
        <v>--</v>
      </c>
    </row>
    <row r="389" spans="1:47" x14ac:dyDescent="0.35">
      <c r="A389" t="str">
        <f t="shared" si="46"/>
        <v>U1-A15</v>
      </c>
      <c r="B389" t="str">
        <f t="shared" si="47"/>
        <v>NetU1_A15</v>
      </c>
      <c r="C389" t="str">
        <f t="shared" si="48"/>
        <v>U1-NetU1_A15</v>
      </c>
      <c r="D389" t="str">
        <f t="shared" si="49"/>
        <v>U1-A15</v>
      </c>
      <c r="E389" t="s">
        <v>304</v>
      </c>
      <c r="F389" t="s">
        <v>595</v>
      </c>
      <c r="G389" t="s">
        <v>956</v>
      </c>
      <c r="AT389" t="str">
        <f t="shared" si="50"/>
        <v>NetU1_A15</v>
      </c>
      <c r="AU389" t="str">
        <f t="shared" si="51"/>
        <v>--</v>
      </c>
    </row>
    <row r="390" spans="1:47" x14ac:dyDescent="0.35">
      <c r="A390" t="str">
        <f t="shared" ref="A390:A453" si="52">$E390&amp;"-"&amp;$F390</f>
        <v>U1-A16</v>
      </c>
      <c r="B390" t="str">
        <f t="shared" ref="B390:B453" si="53">IF(OR(E390=$A$2,E390=$B$2,E390=$C$2,E390=$D$2),"--",G390)</f>
        <v>H1_D7</v>
      </c>
      <c r="C390" t="str">
        <f t="shared" ref="C390:C453" si="54">$E390&amp;"-"&amp;$G390</f>
        <v>U1-H1_D7</v>
      </c>
      <c r="D390" t="str">
        <f t="shared" ref="D390:D453" si="55">A390</f>
        <v>U1-A16</v>
      </c>
      <c r="E390" t="s">
        <v>304</v>
      </c>
      <c r="F390" t="s">
        <v>596</v>
      </c>
      <c r="G390" t="s">
        <v>878</v>
      </c>
      <c r="AT390" t="str">
        <f t="shared" ref="AT390:AT453" si="56">IF(IF(COUNTIF($AO$6:$AQ$150,B390)&gt;0,"---","--")="---",VLOOKUP(B390,$AO$6:$AQ$150,3,0),B390)</f>
        <v>H1_D7</v>
      </c>
      <c r="AU390" t="str">
        <f t="shared" ref="AU390:AU453" si="57">IF(IF(COUNTIF($AO$6:$AQ$150,B390)&gt;0,"---","--")="---",VLOOKUP(B390,$AO$6:$AQ$150,2,0),"--")</f>
        <v>--</v>
      </c>
    </row>
    <row r="391" spans="1:47" x14ac:dyDescent="0.35">
      <c r="A391" t="str">
        <f t="shared" si="52"/>
        <v>U1-A17</v>
      </c>
      <c r="B391" t="str">
        <f t="shared" si="53"/>
        <v>1.8V</v>
      </c>
      <c r="C391" t="str">
        <f t="shared" si="54"/>
        <v>U1-1.8V</v>
      </c>
      <c r="D391" t="str">
        <f t="shared" si="55"/>
        <v>U1-A17</v>
      </c>
      <c r="E391" t="s">
        <v>304</v>
      </c>
      <c r="F391" t="s">
        <v>677</v>
      </c>
      <c r="G391" t="s">
        <v>667</v>
      </c>
      <c r="AT391" t="str">
        <f t="shared" si="56"/>
        <v>1.8V</v>
      </c>
      <c r="AU391" t="str">
        <f t="shared" si="57"/>
        <v>--</v>
      </c>
    </row>
    <row r="392" spans="1:47" x14ac:dyDescent="0.35">
      <c r="A392" t="str">
        <f t="shared" si="52"/>
        <v>U1-A18</v>
      </c>
      <c r="B392" t="str">
        <f t="shared" si="53"/>
        <v>H1_CS</v>
      </c>
      <c r="C392" t="str">
        <f t="shared" si="54"/>
        <v>U1-H1_CS</v>
      </c>
      <c r="D392" t="str">
        <f t="shared" si="55"/>
        <v>U1-A18</v>
      </c>
      <c r="E392" t="s">
        <v>304</v>
      </c>
      <c r="F392" t="s">
        <v>678</v>
      </c>
      <c r="G392" t="s">
        <v>867</v>
      </c>
      <c r="AT392" t="str">
        <f t="shared" si="56"/>
        <v>H1_CS</v>
      </c>
      <c r="AU392" t="str">
        <f t="shared" si="57"/>
        <v>--</v>
      </c>
    </row>
    <row r="393" spans="1:47" x14ac:dyDescent="0.35">
      <c r="A393" t="str">
        <f t="shared" si="52"/>
        <v>U1-B11</v>
      </c>
      <c r="B393" t="str">
        <f t="shared" si="53"/>
        <v>NetU1_B11</v>
      </c>
      <c r="C393" t="str">
        <f t="shared" si="54"/>
        <v>U1-NetU1_B11</v>
      </c>
      <c r="D393" t="str">
        <f t="shared" si="55"/>
        <v>U1-B11</v>
      </c>
      <c r="E393" t="s">
        <v>304</v>
      </c>
      <c r="F393" t="s">
        <v>451</v>
      </c>
      <c r="G393" t="s">
        <v>452</v>
      </c>
      <c r="AT393" t="str">
        <f t="shared" si="56"/>
        <v>NetU1_B11</v>
      </c>
      <c r="AU393" t="str">
        <f t="shared" si="57"/>
        <v>--</v>
      </c>
    </row>
    <row r="394" spans="1:47" x14ac:dyDescent="0.35">
      <c r="A394" t="str">
        <f t="shared" si="52"/>
        <v>U1-B12</v>
      </c>
      <c r="B394" t="str">
        <f t="shared" si="53"/>
        <v>NetU1_B12</v>
      </c>
      <c r="C394" t="str">
        <f t="shared" si="54"/>
        <v>U1-NetU1_B12</v>
      </c>
      <c r="D394" t="str">
        <f t="shared" si="55"/>
        <v>U1-B12</v>
      </c>
      <c r="E394" t="s">
        <v>304</v>
      </c>
      <c r="F394" t="s">
        <v>453</v>
      </c>
      <c r="G394" t="s">
        <v>957</v>
      </c>
      <c r="AT394" t="str">
        <f t="shared" si="56"/>
        <v>NetU1_B12</v>
      </c>
      <c r="AU394" t="str">
        <f t="shared" si="57"/>
        <v>--</v>
      </c>
    </row>
    <row r="395" spans="1:47" x14ac:dyDescent="0.35">
      <c r="A395" t="str">
        <f t="shared" si="52"/>
        <v>U1-B13</v>
      </c>
      <c r="B395" t="str">
        <f t="shared" si="53"/>
        <v>NetU1_B13</v>
      </c>
      <c r="C395" t="str">
        <f t="shared" si="54"/>
        <v>U1-NetU1_B13</v>
      </c>
      <c r="D395" t="str">
        <f t="shared" si="55"/>
        <v>U1-B13</v>
      </c>
      <c r="E395" t="s">
        <v>304</v>
      </c>
      <c r="F395" t="s">
        <v>454</v>
      </c>
      <c r="G395" t="s">
        <v>958</v>
      </c>
      <c r="AT395" t="str">
        <f t="shared" si="56"/>
        <v>NetU1_B13</v>
      </c>
      <c r="AU395" t="str">
        <f t="shared" si="57"/>
        <v>--</v>
      </c>
    </row>
    <row r="396" spans="1:47" x14ac:dyDescent="0.35">
      <c r="A396" t="str">
        <f t="shared" si="52"/>
        <v>U1-B14</v>
      </c>
      <c r="B396" t="str">
        <f t="shared" si="53"/>
        <v>NetU1_B14</v>
      </c>
      <c r="C396" t="str">
        <f t="shared" si="54"/>
        <v>U1-NetU1_B14</v>
      </c>
      <c r="D396" t="str">
        <f t="shared" si="55"/>
        <v>U1-B14</v>
      </c>
      <c r="E396" t="s">
        <v>304</v>
      </c>
      <c r="F396" t="s">
        <v>597</v>
      </c>
      <c r="G396" t="s">
        <v>959</v>
      </c>
      <c r="AT396" t="str">
        <f t="shared" si="56"/>
        <v>NetU1_B14</v>
      </c>
      <c r="AU396" t="str">
        <f t="shared" si="57"/>
        <v>--</v>
      </c>
    </row>
    <row r="397" spans="1:47" x14ac:dyDescent="0.35">
      <c r="A397" t="str">
        <f t="shared" si="52"/>
        <v>U1-B16</v>
      </c>
      <c r="B397" t="str">
        <f t="shared" si="53"/>
        <v>NetU1_B16</v>
      </c>
      <c r="C397" t="str">
        <f t="shared" si="54"/>
        <v>U1-NetU1_B16</v>
      </c>
      <c r="D397" t="str">
        <f t="shared" si="55"/>
        <v>U1-B16</v>
      </c>
      <c r="E397" t="s">
        <v>304</v>
      </c>
      <c r="F397" t="s">
        <v>577</v>
      </c>
      <c r="G397" t="s">
        <v>960</v>
      </c>
      <c r="AT397" t="str">
        <f t="shared" si="56"/>
        <v>NetU1_B16</v>
      </c>
      <c r="AU397" t="str">
        <f t="shared" si="57"/>
        <v>--</v>
      </c>
    </row>
    <row r="398" spans="1:47" x14ac:dyDescent="0.35">
      <c r="A398" t="str">
        <f t="shared" si="52"/>
        <v>U1-B17</v>
      </c>
      <c r="B398" t="str">
        <f t="shared" si="53"/>
        <v>H1_D1</v>
      </c>
      <c r="C398" t="str">
        <f t="shared" si="54"/>
        <v>U1-H1_D1</v>
      </c>
      <c r="D398" t="str">
        <f t="shared" si="55"/>
        <v>U1-B17</v>
      </c>
      <c r="E398" t="s">
        <v>304</v>
      </c>
      <c r="F398" t="s">
        <v>679</v>
      </c>
      <c r="G398" t="s">
        <v>869</v>
      </c>
      <c r="AT398" t="str">
        <f t="shared" si="56"/>
        <v>H1_D1</v>
      </c>
      <c r="AU398" t="str">
        <f t="shared" si="57"/>
        <v>--</v>
      </c>
    </row>
    <row r="399" spans="1:47" x14ac:dyDescent="0.35">
      <c r="A399" t="str">
        <f t="shared" si="52"/>
        <v>U1-B18</v>
      </c>
      <c r="B399" t="str">
        <f t="shared" si="53"/>
        <v>H1_D6</v>
      </c>
      <c r="C399" t="str">
        <f t="shared" si="54"/>
        <v>U1-H1_D6</v>
      </c>
      <c r="D399" t="str">
        <f t="shared" si="55"/>
        <v>U1-B18</v>
      </c>
      <c r="E399" t="s">
        <v>304</v>
      </c>
      <c r="F399" t="s">
        <v>680</v>
      </c>
      <c r="G399" t="s">
        <v>877</v>
      </c>
      <c r="AT399" t="str">
        <f t="shared" si="56"/>
        <v>H1_D6</v>
      </c>
      <c r="AU399" t="str">
        <f t="shared" si="57"/>
        <v>--</v>
      </c>
    </row>
    <row r="400" spans="1:47" x14ac:dyDescent="0.35">
      <c r="A400" t="str">
        <f t="shared" si="52"/>
        <v>U1-C12</v>
      </c>
      <c r="B400" t="str">
        <f t="shared" si="53"/>
        <v>NetU1_C12</v>
      </c>
      <c r="C400" t="str">
        <f t="shared" si="54"/>
        <v>U1-NetU1_C12</v>
      </c>
      <c r="D400" t="str">
        <f t="shared" si="55"/>
        <v>U1-C12</v>
      </c>
      <c r="E400" t="s">
        <v>304</v>
      </c>
      <c r="F400" t="s">
        <v>325</v>
      </c>
      <c r="G400" t="s">
        <v>961</v>
      </c>
      <c r="AT400" t="str">
        <f t="shared" si="56"/>
        <v>NetU1_C12</v>
      </c>
      <c r="AU400" t="str">
        <f t="shared" si="57"/>
        <v>--</v>
      </c>
    </row>
    <row r="401" spans="1:47" x14ac:dyDescent="0.35">
      <c r="A401" t="str">
        <f t="shared" si="52"/>
        <v>U1-C13</v>
      </c>
      <c r="B401" t="str">
        <f t="shared" si="53"/>
        <v>1.8V</v>
      </c>
      <c r="C401" t="str">
        <f t="shared" si="54"/>
        <v>U1-1.8V</v>
      </c>
      <c r="D401" t="str">
        <f t="shared" si="55"/>
        <v>U1-C13</v>
      </c>
      <c r="E401" t="s">
        <v>304</v>
      </c>
      <c r="F401" t="s">
        <v>326</v>
      </c>
      <c r="G401" t="s">
        <v>667</v>
      </c>
      <c r="AT401" t="str">
        <f t="shared" si="56"/>
        <v>1.8V</v>
      </c>
      <c r="AU401" t="str">
        <f t="shared" si="57"/>
        <v>--</v>
      </c>
    </row>
    <row r="402" spans="1:47" x14ac:dyDescent="0.35">
      <c r="A402" t="str">
        <f t="shared" si="52"/>
        <v>U1-C14</v>
      </c>
      <c r="B402" t="str">
        <f t="shared" si="53"/>
        <v>NetU1_C14</v>
      </c>
      <c r="C402" t="str">
        <f t="shared" si="54"/>
        <v>U1-NetU1_C14</v>
      </c>
      <c r="D402" t="str">
        <f t="shared" si="55"/>
        <v>U1-C14</v>
      </c>
      <c r="E402" t="s">
        <v>304</v>
      </c>
      <c r="F402" t="s">
        <v>327</v>
      </c>
      <c r="G402" t="s">
        <v>962</v>
      </c>
      <c r="AT402" t="str">
        <f t="shared" si="56"/>
        <v>NetU1_C14</v>
      </c>
      <c r="AU402" t="str">
        <f t="shared" si="57"/>
        <v>--</v>
      </c>
    </row>
    <row r="403" spans="1:47" x14ac:dyDescent="0.35">
      <c r="A403" t="str">
        <f t="shared" si="52"/>
        <v>U1-C15</v>
      </c>
      <c r="B403" t="str">
        <f t="shared" si="53"/>
        <v>NetU1_C15</v>
      </c>
      <c r="C403" t="str">
        <f t="shared" si="54"/>
        <v>U1-NetU1_C15</v>
      </c>
      <c r="D403" t="str">
        <f t="shared" si="55"/>
        <v>U1-C15</v>
      </c>
      <c r="E403" t="s">
        <v>304</v>
      </c>
      <c r="F403" t="s">
        <v>328</v>
      </c>
      <c r="G403" t="s">
        <v>963</v>
      </c>
      <c r="AT403" t="str">
        <f t="shared" si="56"/>
        <v>NetU1_C15</v>
      </c>
      <c r="AU403" t="str">
        <f t="shared" si="57"/>
        <v>--</v>
      </c>
    </row>
    <row r="404" spans="1:47" x14ac:dyDescent="0.35">
      <c r="A404" t="str">
        <f t="shared" si="52"/>
        <v>U1-C16</v>
      </c>
      <c r="B404" t="str">
        <f t="shared" si="53"/>
        <v>NetU1_C16</v>
      </c>
      <c r="C404" t="str">
        <f t="shared" si="54"/>
        <v>U1-NetU1_C16</v>
      </c>
      <c r="D404" t="str">
        <f t="shared" si="55"/>
        <v>U1-C16</v>
      </c>
      <c r="E404" t="s">
        <v>304</v>
      </c>
      <c r="F404" t="s">
        <v>329</v>
      </c>
      <c r="G404" t="s">
        <v>964</v>
      </c>
      <c r="AT404" t="str">
        <f t="shared" si="56"/>
        <v>NetU1_C16</v>
      </c>
      <c r="AU404" t="str">
        <f t="shared" si="57"/>
        <v>--</v>
      </c>
    </row>
    <row r="405" spans="1:47" x14ac:dyDescent="0.35">
      <c r="A405" t="str">
        <f t="shared" si="52"/>
        <v>U1-C17</v>
      </c>
      <c r="B405" t="str">
        <f t="shared" si="53"/>
        <v>H1_RSTO</v>
      </c>
      <c r="C405" t="str">
        <f t="shared" si="54"/>
        <v>U1-H1_RSTO</v>
      </c>
      <c r="D405" t="str">
        <f t="shared" si="55"/>
        <v>U1-C17</v>
      </c>
      <c r="E405" t="s">
        <v>304</v>
      </c>
      <c r="F405" t="s">
        <v>330</v>
      </c>
      <c r="G405" t="s">
        <v>883</v>
      </c>
      <c r="AT405" t="str">
        <f t="shared" si="56"/>
        <v>H1_RSTO</v>
      </c>
      <c r="AU405" t="str">
        <f t="shared" si="57"/>
        <v>--</v>
      </c>
    </row>
    <row r="406" spans="1:47" x14ac:dyDescent="0.35">
      <c r="A406" t="str">
        <f t="shared" si="52"/>
        <v>U1-D12</v>
      </c>
      <c r="B406" t="str">
        <f t="shared" si="53"/>
        <v>NetU1_D12</v>
      </c>
      <c r="C406" t="str">
        <f t="shared" si="54"/>
        <v>U1-NetU1_D12</v>
      </c>
      <c r="D406" t="str">
        <f t="shared" si="55"/>
        <v>U1-D12</v>
      </c>
      <c r="E406" t="s">
        <v>304</v>
      </c>
      <c r="F406" t="s">
        <v>299</v>
      </c>
      <c r="G406" t="s">
        <v>965</v>
      </c>
      <c r="AT406" t="str">
        <f t="shared" si="56"/>
        <v>NetU1_D12</v>
      </c>
      <c r="AU406" t="str">
        <f t="shared" si="57"/>
        <v>--</v>
      </c>
    </row>
    <row r="407" spans="1:47" x14ac:dyDescent="0.35">
      <c r="A407" t="str">
        <f t="shared" si="52"/>
        <v>U1-D13</v>
      </c>
      <c r="B407" t="str">
        <f t="shared" si="53"/>
        <v>NetU1_D13</v>
      </c>
      <c r="C407" t="str">
        <f t="shared" si="54"/>
        <v>U1-NetU1_D13</v>
      </c>
      <c r="D407" t="str">
        <f t="shared" si="55"/>
        <v>U1-D13</v>
      </c>
      <c r="E407" t="s">
        <v>304</v>
      </c>
      <c r="F407" t="s">
        <v>300</v>
      </c>
      <c r="G407" t="s">
        <v>456</v>
      </c>
      <c r="AT407" t="str">
        <f t="shared" si="56"/>
        <v>NetU1_D13</v>
      </c>
      <c r="AU407" t="str">
        <f t="shared" si="57"/>
        <v>--</v>
      </c>
    </row>
    <row r="408" spans="1:47" x14ac:dyDescent="0.35">
      <c r="A408" t="str">
        <f t="shared" si="52"/>
        <v>U1-D14</v>
      </c>
      <c r="B408" t="str">
        <f t="shared" si="53"/>
        <v>NetU1_D14</v>
      </c>
      <c r="C408" t="str">
        <f t="shared" si="54"/>
        <v>U1-NetU1_D14</v>
      </c>
      <c r="D408" t="str">
        <f t="shared" si="55"/>
        <v>U1-D14</v>
      </c>
      <c r="E408" t="s">
        <v>304</v>
      </c>
      <c r="F408" t="s">
        <v>301</v>
      </c>
      <c r="G408" t="s">
        <v>966</v>
      </c>
      <c r="AT408" t="str">
        <f t="shared" si="56"/>
        <v>NetU1_D14</v>
      </c>
      <c r="AU408" t="str">
        <f t="shared" si="57"/>
        <v>--</v>
      </c>
    </row>
    <row r="409" spans="1:47" x14ac:dyDescent="0.35">
      <c r="A409" t="str">
        <f t="shared" si="52"/>
        <v>U1-D15</v>
      </c>
      <c r="B409" t="str">
        <f t="shared" si="53"/>
        <v>NetU1_D15</v>
      </c>
      <c r="C409" t="str">
        <f t="shared" si="54"/>
        <v>U1-NetU1_D15</v>
      </c>
      <c r="D409" t="str">
        <f t="shared" si="55"/>
        <v>U1-D15</v>
      </c>
      <c r="E409" t="s">
        <v>304</v>
      </c>
      <c r="F409" t="s">
        <v>578</v>
      </c>
      <c r="G409" t="s">
        <v>967</v>
      </c>
      <c r="AT409" t="str">
        <f t="shared" si="56"/>
        <v>NetU1_D15</v>
      </c>
      <c r="AU409" t="str">
        <f t="shared" si="57"/>
        <v>--</v>
      </c>
    </row>
    <row r="410" spans="1:47" x14ac:dyDescent="0.35">
      <c r="A410" t="str">
        <f t="shared" si="52"/>
        <v>U1-D16</v>
      </c>
      <c r="B410" t="str">
        <f t="shared" si="53"/>
        <v>1.8V</v>
      </c>
      <c r="C410" t="str">
        <f t="shared" si="54"/>
        <v>U1-1.8V</v>
      </c>
      <c r="D410" t="str">
        <f t="shared" si="55"/>
        <v>U1-D16</v>
      </c>
      <c r="E410" t="s">
        <v>304</v>
      </c>
      <c r="F410" t="s">
        <v>579</v>
      </c>
      <c r="G410" t="s">
        <v>667</v>
      </c>
      <c r="AT410" t="str">
        <f t="shared" si="56"/>
        <v>1.8V</v>
      </c>
      <c r="AU410" t="str">
        <f t="shared" si="57"/>
        <v>--</v>
      </c>
    </row>
    <row r="411" spans="1:47" x14ac:dyDescent="0.35">
      <c r="A411" t="str">
        <f t="shared" si="52"/>
        <v>U1-D17</v>
      </c>
      <c r="B411" t="str">
        <f t="shared" si="53"/>
        <v>H1_A3</v>
      </c>
      <c r="C411" t="str">
        <f t="shared" si="54"/>
        <v>U1-H1_A3</v>
      </c>
      <c r="D411" t="str">
        <f t="shared" si="55"/>
        <v>U1-D17</v>
      </c>
      <c r="E411" t="s">
        <v>304</v>
      </c>
      <c r="F411" t="s">
        <v>681</v>
      </c>
      <c r="G411" t="s">
        <v>862</v>
      </c>
      <c r="AT411" t="str">
        <f t="shared" si="56"/>
        <v>H1_A3</v>
      </c>
      <c r="AU411" t="str">
        <f t="shared" si="57"/>
        <v>--</v>
      </c>
    </row>
    <row r="412" spans="1:47" x14ac:dyDescent="0.35">
      <c r="A412" t="str">
        <f t="shared" si="52"/>
        <v>U1-D18</v>
      </c>
      <c r="B412" t="str">
        <f t="shared" si="53"/>
        <v>H1_D5</v>
      </c>
      <c r="C412" t="str">
        <f t="shared" si="54"/>
        <v>U1-H1_D5</v>
      </c>
      <c r="D412" t="str">
        <f t="shared" si="55"/>
        <v>U1-D18</v>
      </c>
      <c r="E412" t="s">
        <v>304</v>
      </c>
      <c r="F412" t="s">
        <v>682</v>
      </c>
      <c r="G412" t="s">
        <v>875</v>
      </c>
      <c r="AT412" t="str">
        <f t="shared" si="56"/>
        <v>H1_D5</v>
      </c>
      <c r="AU412" t="str">
        <f t="shared" si="57"/>
        <v>--</v>
      </c>
    </row>
    <row r="413" spans="1:47" x14ac:dyDescent="0.35">
      <c r="A413" t="str">
        <f t="shared" si="52"/>
        <v>U1-E15</v>
      </c>
      <c r="B413" t="str">
        <f t="shared" si="53"/>
        <v>NetU1_E15</v>
      </c>
      <c r="C413" t="str">
        <f t="shared" si="54"/>
        <v>U1-NetU1_E15</v>
      </c>
      <c r="D413" t="str">
        <f t="shared" si="55"/>
        <v>U1-E15</v>
      </c>
      <c r="E413" t="s">
        <v>304</v>
      </c>
      <c r="F413" t="s">
        <v>581</v>
      </c>
      <c r="G413" t="s">
        <v>968</v>
      </c>
      <c r="AT413" t="str">
        <f t="shared" si="56"/>
        <v>NetU1_E15</v>
      </c>
      <c r="AU413" t="str">
        <f t="shared" si="57"/>
        <v>--</v>
      </c>
    </row>
    <row r="414" spans="1:47" x14ac:dyDescent="0.35">
      <c r="A414" t="str">
        <f t="shared" si="52"/>
        <v>U1-E16</v>
      </c>
      <c r="B414" t="str">
        <f t="shared" si="53"/>
        <v>NetU1_E16</v>
      </c>
      <c r="C414" t="str">
        <f t="shared" si="54"/>
        <v>U1-NetU1_E16</v>
      </c>
      <c r="D414" t="str">
        <f t="shared" si="55"/>
        <v>U1-E16</v>
      </c>
      <c r="E414" t="s">
        <v>304</v>
      </c>
      <c r="F414" t="s">
        <v>582</v>
      </c>
      <c r="G414" t="s">
        <v>969</v>
      </c>
      <c r="AT414" t="str">
        <f t="shared" si="56"/>
        <v>NetU1_E16</v>
      </c>
      <c r="AU414" t="str">
        <f t="shared" si="57"/>
        <v>--</v>
      </c>
    </row>
    <row r="415" spans="1:47" x14ac:dyDescent="0.35">
      <c r="A415" t="str">
        <f t="shared" si="52"/>
        <v>U1-E17</v>
      </c>
      <c r="B415" t="str">
        <f t="shared" si="53"/>
        <v>H1_D0</v>
      </c>
      <c r="C415" t="str">
        <f t="shared" si="54"/>
        <v>U1-H1_D0</v>
      </c>
      <c r="D415" t="str">
        <f t="shared" si="55"/>
        <v>U1-E17</v>
      </c>
      <c r="E415" t="s">
        <v>304</v>
      </c>
      <c r="F415" t="s">
        <v>683</v>
      </c>
      <c r="G415" t="s">
        <v>868</v>
      </c>
      <c r="AT415" t="str">
        <f t="shared" si="56"/>
        <v>H1_D0</v>
      </c>
      <c r="AU415" t="str">
        <f t="shared" si="57"/>
        <v>--</v>
      </c>
    </row>
    <row r="416" spans="1:47" x14ac:dyDescent="0.35">
      <c r="A416" t="str">
        <f t="shared" si="52"/>
        <v>U1-E18</v>
      </c>
      <c r="B416" t="str">
        <f t="shared" si="53"/>
        <v>H1_RWDS</v>
      </c>
      <c r="C416" t="str">
        <f t="shared" si="54"/>
        <v>U1-H1_RWDS</v>
      </c>
      <c r="D416" t="str">
        <f t="shared" si="55"/>
        <v>U1-E18</v>
      </c>
      <c r="E416" t="s">
        <v>304</v>
      </c>
      <c r="F416" t="s">
        <v>684</v>
      </c>
      <c r="G416" t="s">
        <v>884</v>
      </c>
      <c r="AT416" t="str">
        <f t="shared" si="56"/>
        <v>H1_RWDS</v>
      </c>
      <c r="AU416" t="str">
        <f t="shared" si="57"/>
        <v>--</v>
      </c>
    </row>
    <row r="417" spans="1:47" x14ac:dyDescent="0.35">
      <c r="A417" t="str">
        <f t="shared" si="52"/>
        <v>U1-F13</v>
      </c>
      <c r="B417" t="str">
        <f t="shared" si="53"/>
        <v>NetU1_F13</v>
      </c>
      <c r="C417" t="str">
        <f t="shared" si="54"/>
        <v>U1-NetU1_F13</v>
      </c>
      <c r="D417" t="str">
        <f t="shared" si="55"/>
        <v>U1-F13</v>
      </c>
      <c r="E417" t="s">
        <v>304</v>
      </c>
      <c r="F417" t="s">
        <v>469</v>
      </c>
      <c r="G417" t="s">
        <v>970</v>
      </c>
      <c r="AT417" t="str">
        <f t="shared" si="56"/>
        <v>NetU1_F13</v>
      </c>
      <c r="AU417" t="str">
        <f t="shared" si="57"/>
        <v>--</v>
      </c>
    </row>
    <row r="418" spans="1:47" x14ac:dyDescent="0.35">
      <c r="A418" t="str">
        <f t="shared" si="52"/>
        <v>U1-F14</v>
      </c>
      <c r="B418" t="str">
        <f t="shared" si="53"/>
        <v>NetU1_F14</v>
      </c>
      <c r="C418" t="str">
        <f t="shared" si="54"/>
        <v>U1-NetU1_F14</v>
      </c>
      <c r="D418" t="str">
        <f t="shared" si="55"/>
        <v>U1-F14</v>
      </c>
      <c r="E418" t="s">
        <v>304</v>
      </c>
      <c r="F418" t="s">
        <v>583</v>
      </c>
      <c r="G418" t="s">
        <v>971</v>
      </c>
      <c r="AT418" t="str">
        <f t="shared" si="56"/>
        <v>NetU1_F14</v>
      </c>
      <c r="AU418" t="str">
        <f t="shared" si="57"/>
        <v>--</v>
      </c>
    </row>
    <row r="419" spans="1:47" x14ac:dyDescent="0.35">
      <c r="A419" t="str">
        <f t="shared" si="52"/>
        <v>U1-F15</v>
      </c>
      <c r="B419" t="str">
        <f t="shared" si="53"/>
        <v>NetU1_F15</v>
      </c>
      <c r="C419" t="str">
        <f t="shared" si="54"/>
        <v>U1-NetU1_F15</v>
      </c>
      <c r="D419" t="str">
        <f t="shared" si="55"/>
        <v>U1-F15</v>
      </c>
      <c r="E419" t="s">
        <v>304</v>
      </c>
      <c r="F419" t="s">
        <v>584</v>
      </c>
      <c r="G419" t="s">
        <v>972</v>
      </c>
      <c r="AT419" t="str">
        <f t="shared" si="56"/>
        <v>NetU1_F15</v>
      </c>
      <c r="AU419" t="str">
        <f t="shared" si="57"/>
        <v>--</v>
      </c>
    </row>
    <row r="420" spans="1:47" x14ac:dyDescent="0.35">
      <c r="A420" t="str">
        <f t="shared" si="52"/>
        <v>U1-F16</v>
      </c>
      <c r="B420" t="str">
        <f t="shared" si="53"/>
        <v>H1_D3</v>
      </c>
      <c r="C420" t="str">
        <f t="shared" si="54"/>
        <v>U1-H1_D3</v>
      </c>
      <c r="D420" t="str">
        <f t="shared" si="55"/>
        <v>U1-F16</v>
      </c>
      <c r="E420" t="s">
        <v>304</v>
      </c>
      <c r="F420" t="s">
        <v>585</v>
      </c>
      <c r="G420" t="s">
        <v>873</v>
      </c>
      <c r="AT420" t="str">
        <f t="shared" si="56"/>
        <v>H1_D3</v>
      </c>
      <c r="AU420" t="str">
        <f t="shared" si="57"/>
        <v>--</v>
      </c>
    </row>
    <row r="421" spans="1:47" x14ac:dyDescent="0.35">
      <c r="A421" t="str">
        <f t="shared" si="52"/>
        <v>U1-F18</v>
      </c>
      <c r="B421" t="str">
        <f t="shared" si="53"/>
        <v>H1_D2</v>
      </c>
      <c r="C421" t="str">
        <f t="shared" si="54"/>
        <v>U1-H1_D2</v>
      </c>
      <c r="D421" t="str">
        <f t="shared" si="55"/>
        <v>U1-F18</v>
      </c>
      <c r="E421" t="s">
        <v>304</v>
      </c>
      <c r="F421" t="s">
        <v>685</v>
      </c>
      <c r="G421" t="s">
        <v>871</v>
      </c>
      <c r="AT421" t="str">
        <f t="shared" si="56"/>
        <v>H1_D2</v>
      </c>
      <c r="AU421" t="str">
        <f t="shared" si="57"/>
        <v>--</v>
      </c>
    </row>
    <row r="422" spans="1:47" x14ac:dyDescent="0.35">
      <c r="A422" t="str">
        <f t="shared" si="52"/>
        <v>U1-G13</v>
      </c>
      <c r="B422" t="str">
        <f t="shared" si="53"/>
        <v>NetU1_G13</v>
      </c>
      <c r="C422" t="str">
        <f t="shared" si="54"/>
        <v>U1-NetU1_G13</v>
      </c>
      <c r="D422" t="str">
        <f t="shared" si="55"/>
        <v>U1-G13</v>
      </c>
      <c r="E422" t="s">
        <v>304</v>
      </c>
      <c r="F422" t="s">
        <v>475</v>
      </c>
      <c r="G422" t="s">
        <v>973</v>
      </c>
      <c r="AT422" t="str">
        <f t="shared" si="56"/>
        <v>NetU1_G13</v>
      </c>
      <c r="AU422" t="str">
        <f t="shared" si="57"/>
        <v>--</v>
      </c>
    </row>
    <row r="423" spans="1:47" x14ac:dyDescent="0.35">
      <c r="A423" t="str">
        <f t="shared" si="52"/>
        <v>U1-G14</v>
      </c>
      <c r="B423" t="str">
        <f t="shared" si="53"/>
        <v>NetU1_G14</v>
      </c>
      <c r="C423" t="str">
        <f t="shared" si="54"/>
        <v>U1-NetU1_G14</v>
      </c>
      <c r="D423" t="str">
        <f t="shared" si="55"/>
        <v>U1-G14</v>
      </c>
      <c r="E423" t="s">
        <v>304</v>
      </c>
      <c r="F423" t="s">
        <v>586</v>
      </c>
      <c r="G423" t="s">
        <v>974</v>
      </c>
      <c r="AT423" t="str">
        <f t="shared" si="56"/>
        <v>NetU1_G14</v>
      </c>
      <c r="AU423" t="str">
        <f t="shared" si="57"/>
        <v>--</v>
      </c>
    </row>
    <row r="424" spans="1:47" x14ac:dyDescent="0.35">
      <c r="A424" t="str">
        <f t="shared" si="52"/>
        <v>U1-G15</v>
      </c>
      <c r="B424" t="str">
        <f t="shared" si="53"/>
        <v>1.8V</v>
      </c>
      <c r="C424" t="str">
        <f t="shared" si="54"/>
        <v>U1-1.8V</v>
      </c>
      <c r="D424" t="str">
        <f t="shared" si="55"/>
        <v>U1-G15</v>
      </c>
      <c r="E424" t="s">
        <v>304</v>
      </c>
      <c r="F424" t="s">
        <v>587</v>
      </c>
      <c r="G424" t="s">
        <v>667</v>
      </c>
      <c r="AT424" t="str">
        <f t="shared" si="56"/>
        <v>1.8V</v>
      </c>
      <c r="AU424" t="str">
        <f t="shared" si="57"/>
        <v>--</v>
      </c>
    </row>
    <row r="425" spans="1:47" x14ac:dyDescent="0.35">
      <c r="A425" t="str">
        <f t="shared" si="52"/>
        <v>U1-G16</v>
      </c>
      <c r="B425" t="str">
        <f t="shared" si="53"/>
        <v>NetU1_G16</v>
      </c>
      <c r="C425" t="str">
        <f t="shared" si="54"/>
        <v>U1-NetU1_G16</v>
      </c>
      <c r="D425" t="str">
        <f t="shared" si="55"/>
        <v>U1-G16</v>
      </c>
      <c r="E425" t="s">
        <v>304</v>
      </c>
      <c r="F425" t="s">
        <v>588</v>
      </c>
      <c r="G425" t="s">
        <v>975</v>
      </c>
      <c r="AT425" t="str">
        <f t="shared" si="56"/>
        <v>NetU1_G16</v>
      </c>
      <c r="AU425" t="str">
        <f t="shared" si="57"/>
        <v>--</v>
      </c>
    </row>
    <row r="426" spans="1:47" x14ac:dyDescent="0.35">
      <c r="A426" t="str">
        <f t="shared" si="52"/>
        <v>U1-G17</v>
      </c>
      <c r="B426" t="str">
        <f t="shared" si="53"/>
        <v>H1_D4</v>
      </c>
      <c r="C426" t="str">
        <f t="shared" si="54"/>
        <v>U1-H1_D4</v>
      </c>
      <c r="D426" t="str">
        <f t="shared" si="55"/>
        <v>U1-G17</v>
      </c>
      <c r="E426" t="s">
        <v>304</v>
      </c>
      <c r="F426" t="s">
        <v>686</v>
      </c>
      <c r="G426" t="s">
        <v>874</v>
      </c>
      <c r="AT426" t="str">
        <f t="shared" si="56"/>
        <v>H1_D4</v>
      </c>
      <c r="AU426" t="str">
        <f t="shared" si="57"/>
        <v>--</v>
      </c>
    </row>
    <row r="427" spans="1:47" x14ac:dyDescent="0.35">
      <c r="A427" t="str">
        <f t="shared" si="52"/>
        <v>U1-G18</v>
      </c>
      <c r="B427" t="str">
        <f t="shared" si="53"/>
        <v>H1_C5</v>
      </c>
      <c r="C427" t="str">
        <f t="shared" si="54"/>
        <v>U1-H1_C5</v>
      </c>
      <c r="D427" t="str">
        <f t="shared" si="55"/>
        <v>U1-G18</v>
      </c>
      <c r="E427" t="s">
        <v>304</v>
      </c>
      <c r="F427" t="s">
        <v>687</v>
      </c>
      <c r="G427" t="s">
        <v>864</v>
      </c>
      <c r="AT427" t="str">
        <f t="shared" si="56"/>
        <v>H1_C5</v>
      </c>
      <c r="AU427" t="str">
        <f t="shared" si="57"/>
        <v>--</v>
      </c>
    </row>
    <row r="428" spans="1:47" x14ac:dyDescent="0.35">
      <c r="A428" t="str">
        <f t="shared" si="52"/>
        <v>U1-H14</v>
      </c>
      <c r="B428" t="str">
        <f t="shared" si="53"/>
        <v>NetU1_H14</v>
      </c>
      <c r="C428" t="str">
        <f t="shared" si="54"/>
        <v>U1-NetU1_H14</v>
      </c>
      <c r="D428" t="str">
        <f t="shared" si="55"/>
        <v>U1-H14</v>
      </c>
      <c r="E428" t="s">
        <v>304</v>
      </c>
      <c r="F428" t="s">
        <v>589</v>
      </c>
      <c r="G428" t="s">
        <v>976</v>
      </c>
      <c r="AT428" t="str">
        <f t="shared" si="56"/>
        <v>NetU1_H14</v>
      </c>
      <c r="AU428" t="str">
        <f t="shared" si="57"/>
        <v>--</v>
      </c>
    </row>
    <row r="429" spans="1:47" x14ac:dyDescent="0.35">
      <c r="A429" t="str">
        <f t="shared" si="52"/>
        <v>U1-H15</v>
      </c>
      <c r="B429" t="str">
        <f t="shared" si="53"/>
        <v>NetU1_H15</v>
      </c>
      <c r="C429" t="str">
        <f t="shared" si="54"/>
        <v>U1-NetU1_H15</v>
      </c>
      <c r="D429" t="str">
        <f t="shared" si="55"/>
        <v>U1-H15</v>
      </c>
      <c r="E429" t="s">
        <v>304</v>
      </c>
      <c r="F429" t="s">
        <v>590</v>
      </c>
      <c r="G429" t="s">
        <v>977</v>
      </c>
      <c r="AT429" t="str">
        <f t="shared" si="56"/>
        <v>NetU1_H15</v>
      </c>
      <c r="AU429" t="str">
        <f t="shared" si="57"/>
        <v>--</v>
      </c>
    </row>
    <row r="430" spans="1:47" x14ac:dyDescent="0.35">
      <c r="A430" t="str">
        <f t="shared" si="52"/>
        <v>U1-H16</v>
      </c>
      <c r="B430" t="str">
        <f t="shared" si="53"/>
        <v>NetU1_H16</v>
      </c>
      <c r="C430" t="str">
        <f t="shared" si="54"/>
        <v>U1-NetU1_H16</v>
      </c>
      <c r="D430" t="str">
        <f t="shared" si="55"/>
        <v>U1-H16</v>
      </c>
      <c r="E430" t="s">
        <v>304</v>
      </c>
      <c r="F430" t="s">
        <v>591</v>
      </c>
      <c r="G430" t="s">
        <v>978</v>
      </c>
      <c r="AT430" t="str">
        <f t="shared" si="56"/>
        <v>NetU1_H16</v>
      </c>
      <c r="AU430" t="str">
        <f t="shared" si="57"/>
        <v>--</v>
      </c>
    </row>
    <row r="431" spans="1:47" x14ac:dyDescent="0.35">
      <c r="A431" t="str">
        <f t="shared" si="52"/>
        <v>U1-H17</v>
      </c>
      <c r="B431" t="str">
        <f t="shared" si="53"/>
        <v>H1_B5</v>
      </c>
      <c r="C431" t="str">
        <f t="shared" si="54"/>
        <v>U1-H1_B5</v>
      </c>
      <c r="D431" t="str">
        <f t="shared" si="55"/>
        <v>U1-H17</v>
      </c>
      <c r="E431" t="s">
        <v>304</v>
      </c>
      <c r="F431" t="s">
        <v>688</v>
      </c>
      <c r="G431" t="s">
        <v>863</v>
      </c>
      <c r="AT431" t="str">
        <f t="shared" si="56"/>
        <v>H1_B5</v>
      </c>
      <c r="AU431" t="str">
        <f t="shared" si="57"/>
        <v>--</v>
      </c>
    </row>
    <row r="432" spans="1:47" x14ac:dyDescent="0.35">
      <c r="A432" t="str">
        <f t="shared" si="52"/>
        <v>U1-H18</v>
      </c>
      <c r="B432" t="str">
        <f t="shared" si="53"/>
        <v>1.8V</v>
      </c>
      <c r="C432" t="str">
        <f t="shared" si="54"/>
        <v>U1-1.8V</v>
      </c>
      <c r="D432" t="str">
        <f t="shared" si="55"/>
        <v>U1-H18</v>
      </c>
      <c r="E432" t="s">
        <v>304</v>
      </c>
      <c r="F432" t="s">
        <v>689</v>
      </c>
      <c r="G432" t="s">
        <v>667</v>
      </c>
      <c r="AT432" t="str">
        <f t="shared" si="56"/>
        <v>1.8V</v>
      </c>
      <c r="AU432" t="str">
        <f t="shared" si="57"/>
        <v>--</v>
      </c>
    </row>
    <row r="433" spans="1:47" x14ac:dyDescent="0.35">
      <c r="A433" t="str">
        <f t="shared" si="52"/>
        <v>U1-J13</v>
      </c>
      <c r="B433" t="str">
        <f t="shared" si="53"/>
        <v>NetU1_J13</v>
      </c>
      <c r="C433" t="str">
        <f t="shared" si="54"/>
        <v>U1-NetU1_J13</v>
      </c>
      <c r="D433" t="str">
        <f t="shared" si="55"/>
        <v>U1-J13</v>
      </c>
      <c r="E433" t="s">
        <v>304</v>
      </c>
      <c r="F433" t="s">
        <v>490</v>
      </c>
      <c r="G433" t="s">
        <v>979</v>
      </c>
      <c r="AT433" t="str">
        <f t="shared" si="56"/>
        <v>NetU1_J13</v>
      </c>
      <c r="AU433" t="str">
        <f t="shared" si="57"/>
        <v>--</v>
      </c>
    </row>
    <row r="434" spans="1:47" x14ac:dyDescent="0.35">
      <c r="A434" t="str">
        <f t="shared" si="52"/>
        <v>U1-J14</v>
      </c>
      <c r="B434" t="str">
        <f t="shared" si="53"/>
        <v>NetU1_J14</v>
      </c>
      <c r="C434" t="str">
        <f t="shared" si="54"/>
        <v>U1-NetU1_J14</v>
      </c>
      <c r="D434" t="str">
        <f t="shared" si="55"/>
        <v>U1-J14</v>
      </c>
      <c r="E434" t="s">
        <v>304</v>
      </c>
      <c r="F434" t="s">
        <v>598</v>
      </c>
      <c r="G434" t="s">
        <v>980</v>
      </c>
      <c r="AT434" t="str">
        <f t="shared" si="56"/>
        <v>NetU1_J14</v>
      </c>
      <c r="AU434" t="str">
        <f t="shared" si="57"/>
        <v>--</v>
      </c>
    </row>
    <row r="435" spans="1:47" x14ac:dyDescent="0.35">
      <c r="A435" t="str">
        <f t="shared" si="52"/>
        <v>U1-J15</v>
      </c>
      <c r="B435" t="str">
        <f t="shared" si="53"/>
        <v>NetU1_J15</v>
      </c>
      <c r="C435" t="str">
        <f t="shared" si="54"/>
        <v>U1-NetU1_J15</v>
      </c>
      <c r="D435" t="str">
        <f t="shared" si="55"/>
        <v>U1-J15</v>
      </c>
      <c r="E435" t="s">
        <v>304</v>
      </c>
      <c r="F435" t="s">
        <v>599</v>
      </c>
      <c r="G435" t="s">
        <v>981</v>
      </c>
      <c r="AT435" t="str">
        <f t="shared" si="56"/>
        <v>NetU1_J15</v>
      </c>
      <c r="AU435" t="str">
        <f t="shared" si="57"/>
        <v>--</v>
      </c>
    </row>
    <row r="436" spans="1:47" x14ac:dyDescent="0.35">
      <c r="A436" t="str">
        <f t="shared" si="52"/>
        <v>U1-J17</v>
      </c>
      <c r="B436" t="str">
        <f t="shared" si="53"/>
        <v>H1_RESET</v>
      </c>
      <c r="C436" t="str">
        <f t="shared" si="54"/>
        <v>U1-H1_RESET</v>
      </c>
      <c r="D436" t="str">
        <f t="shared" si="55"/>
        <v>U1-J17</v>
      </c>
      <c r="E436" t="s">
        <v>304</v>
      </c>
      <c r="F436" t="s">
        <v>690</v>
      </c>
      <c r="G436" t="s">
        <v>881</v>
      </c>
      <c r="AT436" t="str">
        <f t="shared" si="56"/>
        <v>H1_RESET</v>
      </c>
      <c r="AU436" t="str">
        <f t="shared" si="57"/>
        <v>--</v>
      </c>
    </row>
    <row r="437" spans="1:47" x14ac:dyDescent="0.35">
      <c r="A437" t="str">
        <f t="shared" si="52"/>
        <v>U1-J18</v>
      </c>
      <c r="B437" t="str">
        <f t="shared" si="53"/>
        <v>H1_INT</v>
      </c>
      <c r="C437" t="str">
        <f t="shared" si="54"/>
        <v>U1-H1_INT</v>
      </c>
      <c r="D437" t="str">
        <f t="shared" si="55"/>
        <v>U1-J18</v>
      </c>
      <c r="E437" t="s">
        <v>304</v>
      </c>
      <c r="F437" t="s">
        <v>691</v>
      </c>
      <c r="G437" t="s">
        <v>880</v>
      </c>
      <c r="AT437" t="str">
        <f t="shared" si="56"/>
        <v>H1_INT</v>
      </c>
      <c r="AU437" t="str">
        <f t="shared" si="57"/>
        <v>--</v>
      </c>
    </row>
    <row r="438" spans="1:47" x14ac:dyDescent="0.35">
      <c r="A438" t="str">
        <f t="shared" si="52"/>
        <v>U1-K13</v>
      </c>
      <c r="B438" t="str">
        <f t="shared" si="53"/>
        <v>NetU1_K13</v>
      </c>
      <c r="C438" t="str">
        <f t="shared" si="54"/>
        <v>U1-NetU1_K13</v>
      </c>
      <c r="D438" t="str">
        <f t="shared" si="55"/>
        <v>U1-K13</v>
      </c>
      <c r="E438" t="s">
        <v>304</v>
      </c>
      <c r="F438" t="s">
        <v>501</v>
      </c>
      <c r="G438" t="s">
        <v>502</v>
      </c>
      <c r="AT438" t="str">
        <f t="shared" si="56"/>
        <v>NetU1_K13</v>
      </c>
      <c r="AU438" t="str">
        <f t="shared" si="57"/>
        <v>--</v>
      </c>
    </row>
    <row r="439" spans="1:47" x14ac:dyDescent="0.35">
      <c r="A439" t="str">
        <f t="shared" si="52"/>
        <v>U1-K14</v>
      </c>
      <c r="B439" t="str">
        <f t="shared" si="53"/>
        <v>1.8V</v>
      </c>
      <c r="C439" t="str">
        <f t="shared" si="54"/>
        <v>U1-1.8V</v>
      </c>
      <c r="D439" t="str">
        <f t="shared" si="55"/>
        <v>U1-K14</v>
      </c>
      <c r="E439" t="s">
        <v>304</v>
      </c>
      <c r="F439" t="s">
        <v>601</v>
      </c>
      <c r="G439" t="s">
        <v>667</v>
      </c>
      <c r="AT439" t="str">
        <f t="shared" si="56"/>
        <v>1.8V</v>
      </c>
      <c r="AU439" t="str">
        <f t="shared" si="57"/>
        <v>--</v>
      </c>
    </row>
    <row r="440" spans="1:47" x14ac:dyDescent="0.35">
      <c r="A440" t="str">
        <f t="shared" si="52"/>
        <v>U1-K15</v>
      </c>
      <c r="B440" t="str">
        <f t="shared" si="53"/>
        <v>NetU1_K15</v>
      </c>
      <c r="C440" t="str">
        <f t="shared" si="54"/>
        <v>U1-NetU1_K15</v>
      </c>
      <c r="D440" t="str">
        <f t="shared" si="55"/>
        <v>U1-K15</v>
      </c>
      <c r="E440" t="s">
        <v>304</v>
      </c>
      <c r="F440" t="s">
        <v>602</v>
      </c>
      <c r="G440" t="s">
        <v>982</v>
      </c>
      <c r="AT440" t="str">
        <f t="shared" si="56"/>
        <v>NetU1_K15</v>
      </c>
      <c r="AU440" t="str">
        <f t="shared" si="57"/>
        <v>--</v>
      </c>
    </row>
    <row r="441" spans="1:47" x14ac:dyDescent="0.35">
      <c r="A441" t="str">
        <f t="shared" si="52"/>
        <v>U1-K16</v>
      </c>
      <c r="B441" t="str">
        <f t="shared" si="53"/>
        <v>NetU1_K16</v>
      </c>
      <c r="C441" t="str">
        <f t="shared" si="54"/>
        <v>U1-NetU1_K16</v>
      </c>
      <c r="D441" t="str">
        <f t="shared" si="55"/>
        <v>U1-K16</v>
      </c>
      <c r="E441" t="s">
        <v>304</v>
      </c>
      <c r="F441" t="s">
        <v>603</v>
      </c>
      <c r="G441" t="s">
        <v>983</v>
      </c>
      <c r="AT441" t="str">
        <f t="shared" si="56"/>
        <v>NetU1_K16</v>
      </c>
      <c r="AU441" t="str">
        <f t="shared" si="57"/>
        <v>--</v>
      </c>
    </row>
    <row r="442" spans="1:47" x14ac:dyDescent="0.35">
      <c r="A442" t="str">
        <f t="shared" si="52"/>
        <v>U2-1</v>
      </c>
      <c r="B442" t="str">
        <f t="shared" si="53"/>
        <v>GND</v>
      </c>
      <c r="C442" t="str">
        <f t="shared" si="54"/>
        <v>U2-GND</v>
      </c>
      <c r="D442" t="str">
        <f t="shared" si="55"/>
        <v>U2-1</v>
      </c>
      <c r="E442" t="s">
        <v>307</v>
      </c>
      <c r="F442">
        <v>1</v>
      </c>
      <c r="G442" t="s">
        <v>302</v>
      </c>
      <c r="AT442" t="str">
        <f t="shared" si="56"/>
        <v>GND</v>
      </c>
      <c r="AU442" t="str">
        <f t="shared" si="57"/>
        <v>--</v>
      </c>
    </row>
    <row r="443" spans="1:47" x14ac:dyDescent="0.35">
      <c r="A443" t="str">
        <f t="shared" si="52"/>
        <v>U2-2</v>
      </c>
      <c r="B443" t="str">
        <f t="shared" si="53"/>
        <v>GND</v>
      </c>
      <c r="C443" t="str">
        <f t="shared" si="54"/>
        <v>U2-GND</v>
      </c>
      <c r="D443" t="str">
        <f t="shared" si="55"/>
        <v>U2-2</v>
      </c>
      <c r="E443" t="s">
        <v>307</v>
      </c>
      <c r="F443">
        <v>2</v>
      </c>
      <c r="G443" t="s">
        <v>302</v>
      </c>
      <c r="AT443" t="str">
        <f t="shared" si="56"/>
        <v>GND</v>
      </c>
      <c r="AU443" t="str">
        <f t="shared" si="57"/>
        <v>--</v>
      </c>
    </row>
    <row r="444" spans="1:47" x14ac:dyDescent="0.35">
      <c r="A444" t="str">
        <f t="shared" si="52"/>
        <v>U2-3</v>
      </c>
      <c r="B444" t="str">
        <f t="shared" si="53"/>
        <v>GND</v>
      </c>
      <c r="C444" t="str">
        <f t="shared" si="54"/>
        <v>U2-GND</v>
      </c>
      <c r="D444" t="str">
        <f t="shared" si="55"/>
        <v>U2-3</v>
      </c>
      <c r="E444" t="s">
        <v>307</v>
      </c>
      <c r="F444">
        <v>3</v>
      </c>
      <c r="G444" t="s">
        <v>302</v>
      </c>
      <c r="AT444" t="str">
        <f t="shared" si="56"/>
        <v>GND</v>
      </c>
      <c r="AU444" t="str">
        <f t="shared" si="57"/>
        <v>--</v>
      </c>
    </row>
    <row r="445" spans="1:47" x14ac:dyDescent="0.35">
      <c r="A445" t="str">
        <f t="shared" si="52"/>
        <v>U2-4</v>
      </c>
      <c r="B445" t="str">
        <f t="shared" si="53"/>
        <v>GND</v>
      </c>
      <c r="C445" t="str">
        <f t="shared" si="54"/>
        <v>U2-GND</v>
      </c>
      <c r="D445" t="str">
        <f t="shared" si="55"/>
        <v>U2-4</v>
      </c>
      <c r="E445" t="s">
        <v>307</v>
      </c>
      <c r="F445">
        <v>4</v>
      </c>
      <c r="G445" t="s">
        <v>302</v>
      </c>
      <c r="AT445" t="str">
        <f t="shared" si="56"/>
        <v>GND</v>
      </c>
      <c r="AU445" t="str">
        <f t="shared" si="57"/>
        <v>--</v>
      </c>
    </row>
    <row r="446" spans="1:47" x14ac:dyDescent="0.35">
      <c r="A446" t="str">
        <f t="shared" si="52"/>
        <v>U2-5</v>
      </c>
      <c r="B446" t="str">
        <f t="shared" si="53"/>
        <v>I2C_SDA</v>
      </c>
      <c r="C446" t="str">
        <f t="shared" si="54"/>
        <v>U2-I2C_SDA</v>
      </c>
      <c r="D446" t="str">
        <f t="shared" si="55"/>
        <v>U2-5</v>
      </c>
      <c r="E446" t="s">
        <v>307</v>
      </c>
      <c r="F446">
        <v>5</v>
      </c>
      <c r="G446" t="s">
        <v>887</v>
      </c>
      <c r="AT446" t="str">
        <f t="shared" si="56"/>
        <v>I2C_SDA</v>
      </c>
      <c r="AU446" t="str">
        <f t="shared" si="57"/>
        <v>--</v>
      </c>
    </row>
    <row r="447" spans="1:47" x14ac:dyDescent="0.35">
      <c r="A447" t="str">
        <f t="shared" si="52"/>
        <v>U2-6</v>
      </c>
      <c r="B447" t="str">
        <f t="shared" si="53"/>
        <v>I2C_SCL</v>
      </c>
      <c r="C447" t="str">
        <f t="shared" si="54"/>
        <v>U2-I2C_SCL</v>
      </c>
      <c r="D447" t="str">
        <f t="shared" si="55"/>
        <v>U2-6</v>
      </c>
      <c r="E447" t="s">
        <v>307</v>
      </c>
      <c r="F447">
        <v>6</v>
      </c>
      <c r="G447" t="s">
        <v>886</v>
      </c>
      <c r="AT447" t="str">
        <f t="shared" si="56"/>
        <v>I2C_SCL</v>
      </c>
      <c r="AU447" t="str">
        <f t="shared" si="57"/>
        <v>--</v>
      </c>
    </row>
    <row r="448" spans="1:47" x14ac:dyDescent="0.35">
      <c r="A448" t="str">
        <f t="shared" si="52"/>
        <v>U2-7</v>
      </c>
      <c r="B448" t="str">
        <f t="shared" si="53"/>
        <v>I2C_WP</v>
      </c>
      <c r="C448" t="str">
        <f t="shared" si="54"/>
        <v>U2-I2C_WP</v>
      </c>
      <c r="D448" t="str">
        <f t="shared" si="55"/>
        <v>U2-7</v>
      </c>
      <c r="E448" t="s">
        <v>307</v>
      </c>
      <c r="F448">
        <v>7</v>
      </c>
      <c r="G448" t="s">
        <v>889</v>
      </c>
      <c r="AT448" t="str">
        <f t="shared" si="56"/>
        <v>I2C_WP</v>
      </c>
      <c r="AU448" t="str">
        <f t="shared" si="57"/>
        <v>--</v>
      </c>
    </row>
    <row r="449" spans="1:47" x14ac:dyDescent="0.35">
      <c r="A449" t="str">
        <f t="shared" si="52"/>
        <v>U2-8</v>
      </c>
      <c r="B449" t="str">
        <f t="shared" si="53"/>
        <v>3.3V</v>
      </c>
      <c r="C449" t="str">
        <f t="shared" si="54"/>
        <v>U2-3.3V</v>
      </c>
      <c r="D449" t="str">
        <f t="shared" si="55"/>
        <v>U2-8</v>
      </c>
      <c r="E449" t="s">
        <v>307</v>
      </c>
      <c r="F449">
        <v>8</v>
      </c>
      <c r="G449" t="s">
        <v>287</v>
      </c>
      <c r="AT449" t="str">
        <f t="shared" si="56"/>
        <v>3.3V</v>
      </c>
      <c r="AU449" t="str">
        <f t="shared" si="57"/>
        <v>--</v>
      </c>
    </row>
    <row r="450" spans="1:47" x14ac:dyDescent="0.35">
      <c r="A450" t="str">
        <f t="shared" si="52"/>
        <v>U3-1</v>
      </c>
      <c r="B450" t="str">
        <f t="shared" si="53"/>
        <v>NetC13_2</v>
      </c>
      <c r="C450" t="str">
        <f t="shared" si="54"/>
        <v>U3-NetC13_2</v>
      </c>
      <c r="D450" t="str">
        <f t="shared" si="55"/>
        <v>U3-1</v>
      </c>
      <c r="E450" t="s">
        <v>308</v>
      </c>
      <c r="F450">
        <v>1</v>
      </c>
      <c r="G450" t="s">
        <v>894</v>
      </c>
      <c r="AT450" t="str">
        <f t="shared" si="56"/>
        <v>NetC13_2</v>
      </c>
      <c r="AU450" t="str">
        <f t="shared" si="57"/>
        <v>--</v>
      </c>
    </row>
    <row r="451" spans="1:47" x14ac:dyDescent="0.35">
      <c r="A451" t="str">
        <f t="shared" si="52"/>
        <v>U3-2</v>
      </c>
      <c r="B451" t="str">
        <f t="shared" si="53"/>
        <v>GND</v>
      </c>
      <c r="C451" t="str">
        <f t="shared" si="54"/>
        <v>U3-GND</v>
      </c>
      <c r="D451" t="str">
        <f t="shared" si="55"/>
        <v>U3-2</v>
      </c>
      <c r="E451" t="s">
        <v>308</v>
      </c>
      <c r="F451">
        <v>2</v>
      </c>
      <c r="G451" t="s">
        <v>302</v>
      </c>
      <c r="AT451" t="str">
        <f t="shared" si="56"/>
        <v>GND</v>
      </c>
      <c r="AU451" t="str">
        <f t="shared" si="57"/>
        <v>--</v>
      </c>
    </row>
    <row r="452" spans="1:47" x14ac:dyDescent="0.35">
      <c r="A452" t="str">
        <f t="shared" si="52"/>
        <v>U3-3</v>
      </c>
      <c r="B452" t="str">
        <f t="shared" si="53"/>
        <v>NetR10_1</v>
      </c>
      <c r="C452" t="str">
        <f t="shared" si="54"/>
        <v>U3-NetR10_1</v>
      </c>
      <c r="D452" t="str">
        <f t="shared" si="55"/>
        <v>U3-3</v>
      </c>
      <c r="E452" t="s">
        <v>308</v>
      </c>
      <c r="F452">
        <v>3</v>
      </c>
      <c r="G452" t="s">
        <v>673</v>
      </c>
      <c r="AT452" t="str">
        <f t="shared" si="56"/>
        <v>CLK_SYS</v>
      </c>
      <c r="AU452" t="str">
        <f t="shared" si="57"/>
        <v>R10</v>
      </c>
    </row>
    <row r="453" spans="1:47" x14ac:dyDescent="0.35">
      <c r="A453" t="str">
        <f t="shared" si="52"/>
        <v>U3-4</v>
      </c>
      <c r="B453" t="str">
        <f t="shared" si="53"/>
        <v>NetC13_2</v>
      </c>
      <c r="C453" t="str">
        <f t="shared" si="54"/>
        <v>U3-NetC13_2</v>
      </c>
      <c r="D453" t="str">
        <f t="shared" si="55"/>
        <v>U3-4</v>
      </c>
      <c r="E453" t="s">
        <v>308</v>
      </c>
      <c r="F453">
        <v>4</v>
      </c>
      <c r="G453" t="s">
        <v>894</v>
      </c>
      <c r="AT453" t="str">
        <f t="shared" si="56"/>
        <v>NetC13_2</v>
      </c>
      <c r="AU453" t="str">
        <f t="shared" si="57"/>
        <v>--</v>
      </c>
    </row>
    <row r="454" spans="1:47" x14ac:dyDescent="0.35">
      <c r="A454" t="str">
        <f t="shared" ref="A454:A517" si="58">$E454&amp;"-"&amp;$F454</f>
        <v>U4-A1</v>
      </c>
      <c r="B454" t="str">
        <f t="shared" ref="B454:B517" si="59">IF(OR(E454=$A$2,E454=$B$2,E454=$C$2,E454=$D$2),"--",G454)</f>
        <v>GND</v>
      </c>
      <c r="C454" t="str">
        <f t="shared" ref="C454:C517" si="60">$E454&amp;"-"&amp;$G454</f>
        <v>U4-GND</v>
      </c>
      <c r="D454" t="str">
        <f t="shared" ref="D454:D517" si="61">A454</f>
        <v>U4-A1</v>
      </c>
      <c r="E454" t="s">
        <v>309</v>
      </c>
      <c r="F454" t="s">
        <v>430</v>
      </c>
      <c r="G454" t="s">
        <v>302</v>
      </c>
      <c r="AT454" t="str">
        <f t="shared" ref="AT454:AT517" si="62">IF(IF(COUNTIF($AO$6:$AQ$150,B454)&gt;0,"---","--")="---",VLOOKUP(B454,$AO$6:$AQ$150,3,0),B454)</f>
        <v>GND</v>
      </c>
      <c r="AU454" t="str">
        <f t="shared" ref="AU454:AU517" si="63">IF(IF(COUNTIF($AO$6:$AQ$150,B454)&gt;0,"---","--")="---",VLOOKUP(B454,$AO$6:$AQ$150,2,0),"--")</f>
        <v>--</v>
      </c>
    </row>
    <row r="455" spans="1:47" x14ac:dyDescent="0.35">
      <c r="A455" t="str">
        <f t="shared" si="58"/>
        <v>U4-A2</v>
      </c>
      <c r="B455" t="str">
        <f t="shared" si="59"/>
        <v>H1_RSTO</v>
      </c>
      <c r="C455" t="str">
        <f t="shared" si="60"/>
        <v>U4-H1_RSTO</v>
      </c>
      <c r="D455" t="str">
        <f t="shared" si="61"/>
        <v>U4-A2</v>
      </c>
      <c r="E455" t="s">
        <v>309</v>
      </c>
      <c r="F455" t="s">
        <v>435</v>
      </c>
      <c r="G455" t="s">
        <v>883</v>
      </c>
      <c r="AT455" t="str">
        <f t="shared" si="62"/>
        <v>H1_RSTO</v>
      </c>
      <c r="AU455" t="str">
        <f t="shared" si="63"/>
        <v>--</v>
      </c>
    </row>
    <row r="456" spans="1:47" x14ac:dyDescent="0.35">
      <c r="A456" t="str">
        <f t="shared" si="58"/>
        <v>U4-A3</v>
      </c>
      <c r="B456" t="str">
        <f t="shared" si="59"/>
        <v>H1_A3</v>
      </c>
      <c r="C456" t="str">
        <f t="shared" si="60"/>
        <v>U4-H1_A3</v>
      </c>
      <c r="D456" t="str">
        <f t="shared" si="61"/>
        <v>U4-A3</v>
      </c>
      <c r="E456" t="s">
        <v>309</v>
      </c>
      <c r="F456" t="s">
        <v>436</v>
      </c>
      <c r="G456" t="s">
        <v>862</v>
      </c>
      <c r="AT456" t="str">
        <f t="shared" si="62"/>
        <v>H1_A3</v>
      </c>
      <c r="AU456" t="str">
        <f t="shared" si="63"/>
        <v>--</v>
      </c>
    </row>
    <row r="457" spans="1:47" x14ac:dyDescent="0.35">
      <c r="A457" t="str">
        <f t="shared" si="58"/>
        <v>U4-A4</v>
      </c>
      <c r="B457" t="str">
        <f t="shared" si="59"/>
        <v>H1_RESET</v>
      </c>
      <c r="C457" t="str">
        <f t="shared" si="60"/>
        <v>U4-H1_RESET</v>
      </c>
      <c r="D457" t="str">
        <f t="shared" si="61"/>
        <v>U4-A4</v>
      </c>
      <c r="E457" t="s">
        <v>309</v>
      </c>
      <c r="F457" t="s">
        <v>437</v>
      </c>
      <c r="G457" t="s">
        <v>881</v>
      </c>
      <c r="AT457" t="str">
        <f t="shared" si="62"/>
        <v>H1_RESET</v>
      </c>
      <c r="AU457" t="str">
        <f t="shared" si="63"/>
        <v>--</v>
      </c>
    </row>
    <row r="458" spans="1:47" x14ac:dyDescent="0.35">
      <c r="A458" t="str">
        <f t="shared" si="58"/>
        <v>U4-A5</v>
      </c>
      <c r="B458" t="str">
        <f t="shared" si="59"/>
        <v>H1_INT</v>
      </c>
      <c r="C458" t="str">
        <f t="shared" si="60"/>
        <v>U4-H1_INT</v>
      </c>
      <c r="D458" t="str">
        <f t="shared" si="61"/>
        <v>U4-A5</v>
      </c>
      <c r="E458" t="s">
        <v>309</v>
      </c>
      <c r="F458" t="s">
        <v>438</v>
      </c>
      <c r="G458" t="s">
        <v>880</v>
      </c>
      <c r="AT458" t="str">
        <f t="shared" si="62"/>
        <v>H1_INT</v>
      </c>
      <c r="AU458" t="str">
        <f t="shared" si="63"/>
        <v>--</v>
      </c>
    </row>
    <row r="459" spans="1:47" x14ac:dyDescent="0.35">
      <c r="A459" t="str">
        <f t="shared" si="58"/>
        <v>U4-B1</v>
      </c>
      <c r="B459" t="str">
        <f t="shared" si="59"/>
        <v>H1_CLK_N</v>
      </c>
      <c r="C459" t="str">
        <f t="shared" si="60"/>
        <v>U4-H1_CLK_N</v>
      </c>
      <c r="D459" t="str">
        <f t="shared" si="61"/>
        <v>U4-B1</v>
      </c>
      <c r="E459" t="s">
        <v>309</v>
      </c>
      <c r="F459" t="s">
        <v>536</v>
      </c>
      <c r="G459" t="s">
        <v>865</v>
      </c>
      <c r="AT459" t="str">
        <f t="shared" si="62"/>
        <v>H1_CLK_N</v>
      </c>
      <c r="AU459" t="str">
        <f t="shared" si="63"/>
        <v>--</v>
      </c>
    </row>
    <row r="460" spans="1:47" x14ac:dyDescent="0.35">
      <c r="A460" t="str">
        <f t="shared" si="58"/>
        <v>U4-B2</v>
      </c>
      <c r="B460" t="str">
        <f t="shared" si="59"/>
        <v>H1_CLK_P</v>
      </c>
      <c r="C460" t="str">
        <f t="shared" si="60"/>
        <v>U4-H1_CLK_P</v>
      </c>
      <c r="D460" t="str">
        <f t="shared" si="61"/>
        <v>U4-B2</v>
      </c>
      <c r="E460" t="s">
        <v>309</v>
      </c>
      <c r="F460" t="s">
        <v>443</v>
      </c>
      <c r="G460" t="s">
        <v>866</v>
      </c>
      <c r="AT460" t="str">
        <f t="shared" si="62"/>
        <v>H1_CLK_P</v>
      </c>
      <c r="AU460" t="str">
        <f t="shared" si="63"/>
        <v>--</v>
      </c>
    </row>
    <row r="461" spans="1:47" x14ac:dyDescent="0.35">
      <c r="A461" t="str">
        <f t="shared" si="58"/>
        <v>U4-B3</v>
      </c>
      <c r="B461" t="str">
        <f t="shared" si="59"/>
        <v>GND</v>
      </c>
      <c r="C461" t="str">
        <f t="shared" si="60"/>
        <v>U4-GND</v>
      </c>
      <c r="D461" t="str">
        <f t="shared" si="61"/>
        <v>U4-B3</v>
      </c>
      <c r="E461" t="s">
        <v>309</v>
      </c>
      <c r="F461" t="s">
        <v>444</v>
      </c>
      <c r="G461" t="s">
        <v>302</v>
      </c>
      <c r="AT461" t="str">
        <f t="shared" si="62"/>
        <v>GND</v>
      </c>
      <c r="AU461" t="str">
        <f t="shared" si="63"/>
        <v>--</v>
      </c>
    </row>
    <row r="462" spans="1:47" x14ac:dyDescent="0.35">
      <c r="A462" t="str">
        <f t="shared" si="58"/>
        <v>U4-B4</v>
      </c>
      <c r="B462" t="str">
        <f t="shared" si="59"/>
        <v>1.8V</v>
      </c>
      <c r="C462" t="str">
        <f t="shared" si="60"/>
        <v>U4-1.8V</v>
      </c>
      <c r="D462" t="str">
        <f t="shared" si="61"/>
        <v>U4-B4</v>
      </c>
      <c r="E462" t="s">
        <v>309</v>
      </c>
      <c r="F462" t="s">
        <v>445</v>
      </c>
      <c r="G462" t="s">
        <v>667</v>
      </c>
      <c r="AT462" t="str">
        <f t="shared" si="62"/>
        <v>1.8V</v>
      </c>
      <c r="AU462" t="str">
        <f t="shared" si="63"/>
        <v>--</v>
      </c>
    </row>
    <row r="463" spans="1:47" x14ac:dyDescent="0.35">
      <c r="A463" t="str">
        <f t="shared" si="58"/>
        <v>U4-B5</v>
      </c>
      <c r="B463" t="str">
        <f t="shared" si="59"/>
        <v>H1_B5</v>
      </c>
      <c r="C463" t="str">
        <f t="shared" si="60"/>
        <v>U4-H1_B5</v>
      </c>
      <c r="D463" t="str">
        <f t="shared" si="61"/>
        <v>U4-B5</v>
      </c>
      <c r="E463" t="s">
        <v>309</v>
      </c>
      <c r="F463" t="s">
        <v>446</v>
      </c>
      <c r="G463" t="s">
        <v>863</v>
      </c>
      <c r="AT463" t="str">
        <f t="shared" si="62"/>
        <v>H1_B5</v>
      </c>
      <c r="AU463" t="str">
        <f t="shared" si="63"/>
        <v>--</v>
      </c>
    </row>
    <row r="464" spans="1:47" x14ac:dyDescent="0.35">
      <c r="A464" t="str">
        <f t="shared" si="58"/>
        <v>U4-C1</v>
      </c>
      <c r="B464" t="str">
        <f t="shared" si="59"/>
        <v>GND</v>
      </c>
      <c r="C464" t="str">
        <f t="shared" si="60"/>
        <v>U4-GND</v>
      </c>
      <c r="D464" t="str">
        <f t="shared" si="61"/>
        <v>U4-C1</v>
      </c>
      <c r="E464" t="s">
        <v>309</v>
      </c>
      <c r="F464" t="s">
        <v>314</v>
      </c>
      <c r="G464" t="s">
        <v>302</v>
      </c>
      <c r="AT464" t="str">
        <f t="shared" si="62"/>
        <v>GND</v>
      </c>
      <c r="AU464" t="str">
        <f t="shared" si="63"/>
        <v>--</v>
      </c>
    </row>
    <row r="465" spans="1:47" x14ac:dyDescent="0.35">
      <c r="A465" t="str">
        <f t="shared" si="58"/>
        <v>U4-C2</v>
      </c>
      <c r="B465" t="str">
        <f t="shared" si="59"/>
        <v>H1_CS</v>
      </c>
      <c r="C465" t="str">
        <f t="shared" si="60"/>
        <v>U4-H1_CS</v>
      </c>
      <c r="D465" t="str">
        <f t="shared" si="61"/>
        <v>U4-C2</v>
      </c>
      <c r="E465" t="s">
        <v>309</v>
      </c>
      <c r="F465" t="s">
        <v>315</v>
      </c>
      <c r="G465" t="s">
        <v>867</v>
      </c>
      <c r="AT465" t="str">
        <f t="shared" si="62"/>
        <v>H1_CS</v>
      </c>
      <c r="AU465" t="str">
        <f t="shared" si="63"/>
        <v>--</v>
      </c>
    </row>
    <row r="466" spans="1:47" x14ac:dyDescent="0.35">
      <c r="A466" t="str">
        <f t="shared" si="58"/>
        <v>U4-C3</v>
      </c>
      <c r="B466" t="str">
        <f t="shared" si="59"/>
        <v>H1_RWDS</v>
      </c>
      <c r="C466" t="str">
        <f t="shared" si="60"/>
        <v>U4-H1_RWDS</v>
      </c>
      <c r="D466" t="str">
        <f t="shared" si="61"/>
        <v>U4-C3</v>
      </c>
      <c r="E466" t="s">
        <v>309</v>
      </c>
      <c r="F466" t="s">
        <v>316</v>
      </c>
      <c r="G466" t="s">
        <v>884</v>
      </c>
      <c r="AT466" t="str">
        <f t="shared" si="62"/>
        <v>H1_RWDS</v>
      </c>
      <c r="AU466" t="str">
        <f t="shared" si="63"/>
        <v>--</v>
      </c>
    </row>
    <row r="467" spans="1:47" x14ac:dyDescent="0.35">
      <c r="A467" t="str">
        <f t="shared" si="58"/>
        <v>U4-C4</v>
      </c>
      <c r="B467" t="str">
        <f t="shared" si="59"/>
        <v>H1_D2</v>
      </c>
      <c r="C467" t="str">
        <f t="shared" si="60"/>
        <v>U4-H1_D2</v>
      </c>
      <c r="D467" t="str">
        <f t="shared" si="61"/>
        <v>U4-C4</v>
      </c>
      <c r="E467" t="s">
        <v>309</v>
      </c>
      <c r="F467" t="s">
        <v>317</v>
      </c>
      <c r="G467" t="s">
        <v>871</v>
      </c>
      <c r="AT467" t="str">
        <f t="shared" si="62"/>
        <v>H1_D2</v>
      </c>
      <c r="AU467" t="str">
        <f t="shared" si="63"/>
        <v>--</v>
      </c>
    </row>
    <row r="468" spans="1:47" x14ac:dyDescent="0.35">
      <c r="A468" t="str">
        <f t="shared" si="58"/>
        <v>U4-C5</v>
      </c>
      <c r="B468" t="str">
        <f t="shared" si="59"/>
        <v>H1_C5</v>
      </c>
      <c r="C468" t="str">
        <f t="shared" si="60"/>
        <v>U4-H1_C5</v>
      </c>
      <c r="D468" t="str">
        <f t="shared" si="61"/>
        <v>U4-C5</v>
      </c>
      <c r="E468" t="s">
        <v>309</v>
      </c>
      <c r="F468" t="s">
        <v>318</v>
      </c>
      <c r="G468" t="s">
        <v>864</v>
      </c>
      <c r="AT468" t="str">
        <f t="shared" si="62"/>
        <v>H1_C5</v>
      </c>
      <c r="AU468" t="str">
        <f t="shared" si="63"/>
        <v>--</v>
      </c>
    </row>
    <row r="469" spans="1:47" x14ac:dyDescent="0.35">
      <c r="A469" t="str">
        <f t="shared" si="58"/>
        <v>U4-D1</v>
      </c>
      <c r="B469" t="str">
        <f t="shared" si="59"/>
        <v>1.8V</v>
      </c>
      <c r="C469" t="str">
        <f t="shared" si="60"/>
        <v>U4-1.8V</v>
      </c>
      <c r="D469" t="str">
        <f t="shared" si="61"/>
        <v>U4-D1</v>
      </c>
      <c r="E469" t="s">
        <v>309</v>
      </c>
      <c r="F469" t="s">
        <v>288</v>
      </c>
      <c r="G469" t="s">
        <v>667</v>
      </c>
      <c r="AT469" t="str">
        <f t="shared" si="62"/>
        <v>1.8V</v>
      </c>
      <c r="AU469" t="str">
        <f t="shared" si="63"/>
        <v>--</v>
      </c>
    </row>
    <row r="470" spans="1:47" x14ac:dyDescent="0.35">
      <c r="A470" t="str">
        <f t="shared" si="58"/>
        <v>U4-D2</v>
      </c>
      <c r="B470" t="str">
        <f t="shared" si="59"/>
        <v>H1_D1</v>
      </c>
      <c r="C470" t="str">
        <f t="shared" si="60"/>
        <v>U4-H1_D1</v>
      </c>
      <c r="D470" t="str">
        <f t="shared" si="61"/>
        <v>U4-D2</v>
      </c>
      <c r="E470" t="s">
        <v>309</v>
      </c>
      <c r="F470" t="s">
        <v>289</v>
      </c>
      <c r="G470" t="s">
        <v>869</v>
      </c>
      <c r="AT470" t="str">
        <f t="shared" si="62"/>
        <v>H1_D1</v>
      </c>
      <c r="AU470" t="str">
        <f t="shared" si="63"/>
        <v>--</v>
      </c>
    </row>
    <row r="471" spans="1:47" x14ac:dyDescent="0.35">
      <c r="A471" t="str">
        <f t="shared" si="58"/>
        <v>U4-D3</v>
      </c>
      <c r="B471" t="str">
        <f t="shared" si="59"/>
        <v>H1_D0</v>
      </c>
      <c r="C471" t="str">
        <f t="shared" si="60"/>
        <v>U4-H1_D0</v>
      </c>
      <c r="D471" t="str">
        <f t="shared" si="61"/>
        <v>U4-D3</v>
      </c>
      <c r="E471" t="s">
        <v>309</v>
      </c>
      <c r="F471" t="s">
        <v>290</v>
      </c>
      <c r="G471" t="s">
        <v>868</v>
      </c>
      <c r="AT471" t="str">
        <f t="shared" si="62"/>
        <v>H1_D0</v>
      </c>
      <c r="AU471" t="str">
        <f t="shared" si="63"/>
        <v>--</v>
      </c>
    </row>
    <row r="472" spans="1:47" x14ac:dyDescent="0.35">
      <c r="A472" t="str">
        <f t="shared" si="58"/>
        <v>U4-D4</v>
      </c>
      <c r="B472" t="str">
        <f t="shared" si="59"/>
        <v>H1_D3</v>
      </c>
      <c r="C472" t="str">
        <f t="shared" si="60"/>
        <v>U4-H1_D3</v>
      </c>
      <c r="D472" t="str">
        <f t="shared" si="61"/>
        <v>U4-D4</v>
      </c>
      <c r="E472" t="s">
        <v>309</v>
      </c>
      <c r="F472" t="s">
        <v>291</v>
      </c>
      <c r="G472" t="s">
        <v>873</v>
      </c>
      <c r="AT472" t="str">
        <f t="shared" si="62"/>
        <v>H1_D3</v>
      </c>
      <c r="AU472" t="str">
        <f t="shared" si="63"/>
        <v>--</v>
      </c>
    </row>
    <row r="473" spans="1:47" x14ac:dyDescent="0.35">
      <c r="A473" t="str">
        <f t="shared" si="58"/>
        <v>U4-D5</v>
      </c>
      <c r="B473" t="str">
        <f t="shared" si="59"/>
        <v>H1_D4</v>
      </c>
      <c r="C473" t="str">
        <f t="shared" si="60"/>
        <v>U4-H1_D4</v>
      </c>
      <c r="D473" t="str">
        <f t="shared" si="61"/>
        <v>U4-D5</v>
      </c>
      <c r="E473" t="s">
        <v>309</v>
      </c>
      <c r="F473" t="s">
        <v>292</v>
      </c>
      <c r="G473" t="s">
        <v>874</v>
      </c>
      <c r="AT473" t="str">
        <f t="shared" si="62"/>
        <v>H1_D4</v>
      </c>
      <c r="AU473" t="str">
        <f t="shared" si="63"/>
        <v>--</v>
      </c>
    </row>
    <row r="474" spans="1:47" x14ac:dyDescent="0.35">
      <c r="A474" t="str">
        <f t="shared" si="58"/>
        <v>U4-E1</v>
      </c>
      <c r="B474" t="str">
        <f t="shared" si="59"/>
        <v>H1_D7</v>
      </c>
      <c r="C474" t="str">
        <f t="shared" si="60"/>
        <v>U4-H1_D7</v>
      </c>
      <c r="D474" t="str">
        <f t="shared" si="61"/>
        <v>U4-E1</v>
      </c>
      <c r="E474" t="s">
        <v>309</v>
      </c>
      <c r="F474" t="s">
        <v>538</v>
      </c>
      <c r="G474" t="s">
        <v>878</v>
      </c>
      <c r="AT474" t="str">
        <f t="shared" si="62"/>
        <v>H1_D7</v>
      </c>
      <c r="AU474" t="str">
        <f t="shared" si="63"/>
        <v>--</v>
      </c>
    </row>
    <row r="475" spans="1:47" x14ac:dyDescent="0.35">
      <c r="A475" t="str">
        <f t="shared" si="58"/>
        <v>U4-E2</v>
      </c>
      <c r="B475" t="str">
        <f t="shared" si="59"/>
        <v>H1_D6</v>
      </c>
      <c r="C475" t="str">
        <f t="shared" si="60"/>
        <v>U4-H1_D6</v>
      </c>
      <c r="D475" t="str">
        <f t="shared" si="61"/>
        <v>U4-E2</v>
      </c>
      <c r="E475" t="s">
        <v>309</v>
      </c>
      <c r="F475" t="s">
        <v>539</v>
      </c>
      <c r="G475" t="s">
        <v>877</v>
      </c>
      <c r="AT475" t="str">
        <f t="shared" si="62"/>
        <v>H1_D6</v>
      </c>
      <c r="AU475" t="str">
        <f t="shared" si="63"/>
        <v>--</v>
      </c>
    </row>
    <row r="476" spans="1:47" x14ac:dyDescent="0.35">
      <c r="A476" t="str">
        <f t="shared" si="58"/>
        <v>U4-E3</v>
      </c>
      <c r="B476" t="str">
        <f t="shared" si="59"/>
        <v>H1_D5</v>
      </c>
      <c r="C476" t="str">
        <f t="shared" si="60"/>
        <v>U4-H1_D5</v>
      </c>
      <c r="D476" t="str">
        <f t="shared" si="61"/>
        <v>U4-E3</v>
      </c>
      <c r="E476" t="s">
        <v>309</v>
      </c>
      <c r="F476" t="s">
        <v>540</v>
      </c>
      <c r="G476" t="s">
        <v>875</v>
      </c>
      <c r="AT476" t="str">
        <f t="shared" si="62"/>
        <v>H1_D5</v>
      </c>
      <c r="AU476" t="str">
        <f t="shared" si="63"/>
        <v>--</v>
      </c>
    </row>
    <row r="477" spans="1:47" x14ac:dyDescent="0.35">
      <c r="A477" t="str">
        <f t="shared" si="58"/>
        <v>U4-E4</v>
      </c>
      <c r="B477" t="str">
        <f t="shared" si="59"/>
        <v>1.8V</v>
      </c>
      <c r="C477" t="str">
        <f t="shared" si="60"/>
        <v>U4-1.8V</v>
      </c>
      <c r="D477" t="str">
        <f t="shared" si="61"/>
        <v>U4-E4</v>
      </c>
      <c r="E477" t="s">
        <v>309</v>
      </c>
      <c r="F477" t="s">
        <v>541</v>
      </c>
      <c r="G477" t="s">
        <v>667</v>
      </c>
      <c r="AT477" t="str">
        <f t="shared" si="62"/>
        <v>1.8V</v>
      </c>
      <c r="AU477" t="str">
        <f t="shared" si="63"/>
        <v>--</v>
      </c>
    </row>
    <row r="478" spans="1:47" x14ac:dyDescent="0.35">
      <c r="A478" t="str">
        <f t="shared" si="58"/>
        <v>U4-E5</v>
      </c>
      <c r="B478" t="str">
        <f t="shared" si="59"/>
        <v>GND</v>
      </c>
      <c r="C478" t="str">
        <f t="shared" si="60"/>
        <v>U4-GND</v>
      </c>
      <c r="D478" t="str">
        <f t="shared" si="61"/>
        <v>U4-E5</v>
      </c>
      <c r="E478" t="s">
        <v>309</v>
      </c>
      <c r="F478" t="s">
        <v>542</v>
      </c>
      <c r="G478" t="s">
        <v>302</v>
      </c>
      <c r="AT478" t="str">
        <f t="shared" si="62"/>
        <v>GND</v>
      </c>
      <c r="AU478" t="str">
        <f t="shared" si="63"/>
        <v>--</v>
      </c>
    </row>
    <row r="479" spans="1:47" x14ac:dyDescent="0.35">
      <c r="A479" t="str">
        <f t="shared" si="58"/>
        <v>U6-1</v>
      </c>
      <c r="B479" t="str">
        <f t="shared" si="59"/>
        <v>3.3V</v>
      </c>
      <c r="C479" t="str">
        <f t="shared" si="60"/>
        <v>U6-3.3V</v>
      </c>
      <c r="D479" t="str">
        <f t="shared" si="61"/>
        <v>U6-1</v>
      </c>
      <c r="E479" t="s">
        <v>310</v>
      </c>
      <c r="F479">
        <v>1</v>
      </c>
      <c r="G479" t="s">
        <v>287</v>
      </c>
      <c r="AT479" t="str">
        <f t="shared" si="62"/>
        <v>3.3V</v>
      </c>
      <c r="AU479" t="str">
        <f t="shared" si="63"/>
        <v>--</v>
      </c>
    </row>
    <row r="480" spans="1:47" x14ac:dyDescent="0.35">
      <c r="A480" t="str">
        <f t="shared" si="58"/>
        <v>U6-2</v>
      </c>
      <c r="B480" t="str">
        <f t="shared" si="59"/>
        <v>GND</v>
      </c>
      <c r="C480" t="str">
        <f t="shared" si="60"/>
        <v>U6-GND</v>
      </c>
      <c r="D480" t="str">
        <f t="shared" si="61"/>
        <v>U6-2</v>
      </c>
      <c r="E480" t="s">
        <v>310</v>
      </c>
      <c r="F480">
        <v>2</v>
      </c>
      <c r="G480" t="s">
        <v>302</v>
      </c>
      <c r="AT480" t="str">
        <f t="shared" si="62"/>
        <v>GND</v>
      </c>
      <c r="AU480" t="str">
        <f t="shared" si="63"/>
        <v>--</v>
      </c>
    </row>
    <row r="481" spans="1:47" x14ac:dyDescent="0.35">
      <c r="A481" t="str">
        <f t="shared" si="58"/>
        <v>U6-3</v>
      </c>
      <c r="B481" t="str">
        <f t="shared" si="59"/>
        <v>1.8V</v>
      </c>
      <c r="C481" t="str">
        <f t="shared" si="60"/>
        <v>U6-1.8V</v>
      </c>
      <c r="D481" t="str">
        <f t="shared" si="61"/>
        <v>U6-3</v>
      </c>
      <c r="E481" t="s">
        <v>310</v>
      </c>
      <c r="F481">
        <v>3</v>
      </c>
      <c r="G481" t="s">
        <v>667</v>
      </c>
      <c r="AT481" t="str">
        <f t="shared" si="62"/>
        <v>1.8V</v>
      </c>
      <c r="AU481" t="str">
        <f t="shared" si="63"/>
        <v>--</v>
      </c>
    </row>
    <row r="482" spans="1:47" x14ac:dyDescent="0.35">
      <c r="A482" t="str">
        <f t="shared" si="58"/>
        <v>U6-4</v>
      </c>
      <c r="B482" t="str">
        <f t="shared" si="59"/>
        <v>NetC34_1</v>
      </c>
      <c r="C482" t="str">
        <f t="shared" si="60"/>
        <v>U6-NetC34_1</v>
      </c>
      <c r="D482" t="str">
        <f t="shared" si="61"/>
        <v>U6-4</v>
      </c>
      <c r="E482" t="s">
        <v>310</v>
      </c>
      <c r="F482">
        <v>4</v>
      </c>
      <c r="G482" t="s">
        <v>1028</v>
      </c>
      <c r="AT482" t="str">
        <f t="shared" si="62"/>
        <v>NetC34_1</v>
      </c>
      <c r="AU482" t="str">
        <f t="shared" si="63"/>
        <v>--</v>
      </c>
    </row>
    <row r="483" spans="1:47" x14ac:dyDescent="0.35">
      <c r="A483" t="str">
        <f t="shared" si="58"/>
        <v>U6-5</v>
      </c>
      <c r="B483" t="str">
        <f t="shared" si="59"/>
        <v>2.5V</v>
      </c>
      <c r="C483" t="str">
        <f t="shared" si="60"/>
        <v>U6-2.5V</v>
      </c>
      <c r="D483" t="str">
        <f t="shared" si="61"/>
        <v>U6-5</v>
      </c>
      <c r="E483" t="s">
        <v>310</v>
      </c>
      <c r="F483">
        <v>5</v>
      </c>
      <c r="G483" t="s">
        <v>575</v>
      </c>
      <c r="AT483" t="str">
        <f t="shared" si="62"/>
        <v>2.5V</v>
      </c>
      <c r="AU483" t="str">
        <f t="shared" si="63"/>
        <v>--</v>
      </c>
    </row>
    <row r="484" spans="1:47" x14ac:dyDescent="0.35">
      <c r="A484" t="str">
        <f t="shared" si="58"/>
        <v>U7-A2</v>
      </c>
      <c r="B484" t="str">
        <f t="shared" si="59"/>
        <v>NetU7_A2</v>
      </c>
      <c r="C484" t="str">
        <f t="shared" si="60"/>
        <v>U7-NetU7_A2</v>
      </c>
      <c r="D484" t="str">
        <f t="shared" si="61"/>
        <v>U7-A2</v>
      </c>
      <c r="E484" t="s">
        <v>311</v>
      </c>
      <c r="F484" t="s">
        <v>435</v>
      </c>
      <c r="G484" t="s">
        <v>990</v>
      </c>
      <c r="AT484" t="str">
        <f t="shared" si="62"/>
        <v>NetU7_A2</v>
      </c>
      <c r="AU484" t="str">
        <f t="shared" si="63"/>
        <v>--</v>
      </c>
    </row>
    <row r="485" spans="1:47" x14ac:dyDescent="0.35">
      <c r="A485" t="str">
        <f t="shared" si="58"/>
        <v>U7-A3</v>
      </c>
      <c r="B485" t="str">
        <f t="shared" si="59"/>
        <v>NetU7_A3</v>
      </c>
      <c r="C485" t="str">
        <f t="shared" si="60"/>
        <v>U7-NetU7_A3</v>
      </c>
      <c r="D485" t="str">
        <f t="shared" si="61"/>
        <v>U7-A3</v>
      </c>
      <c r="E485" t="s">
        <v>311</v>
      </c>
      <c r="F485" t="s">
        <v>436</v>
      </c>
      <c r="G485" t="s">
        <v>991</v>
      </c>
      <c r="AT485" t="str">
        <f t="shared" si="62"/>
        <v>NetU7_A3</v>
      </c>
      <c r="AU485" t="str">
        <f t="shared" si="63"/>
        <v>--</v>
      </c>
    </row>
    <row r="486" spans="1:47" x14ac:dyDescent="0.35">
      <c r="A486" t="str">
        <f t="shared" si="58"/>
        <v>U7-A4</v>
      </c>
      <c r="B486" t="str">
        <f t="shared" si="59"/>
        <v>NetU7_A4</v>
      </c>
      <c r="C486" t="str">
        <f t="shared" si="60"/>
        <v>U7-NetU7_A4</v>
      </c>
      <c r="D486" t="str">
        <f t="shared" si="61"/>
        <v>U7-A4</v>
      </c>
      <c r="E486" t="s">
        <v>311</v>
      </c>
      <c r="F486" t="s">
        <v>437</v>
      </c>
      <c r="G486" t="s">
        <v>992</v>
      </c>
      <c r="AT486" t="str">
        <f t="shared" si="62"/>
        <v>NetU7_A4</v>
      </c>
      <c r="AU486" t="str">
        <f t="shared" si="63"/>
        <v>--</v>
      </c>
    </row>
    <row r="487" spans="1:47" x14ac:dyDescent="0.35">
      <c r="A487" t="str">
        <f t="shared" si="58"/>
        <v>U7-A5</v>
      </c>
      <c r="B487" t="str">
        <f t="shared" si="59"/>
        <v>NetU7_A5</v>
      </c>
      <c r="C487" t="str">
        <f t="shared" si="60"/>
        <v>U7-NetU7_A5</v>
      </c>
      <c r="D487" t="str">
        <f t="shared" si="61"/>
        <v>U7-A5</v>
      </c>
      <c r="E487" t="s">
        <v>311</v>
      </c>
      <c r="F487" t="s">
        <v>438</v>
      </c>
      <c r="G487" t="s">
        <v>993</v>
      </c>
      <c r="AT487" t="str">
        <f t="shared" si="62"/>
        <v>NetU7_A5</v>
      </c>
      <c r="AU487" t="str">
        <f t="shared" si="63"/>
        <v>--</v>
      </c>
    </row>
    <row r="488" spans="1:47" x14ac:dyDescent="0.35">
      <c r="A488" t="str">
        <f t="shared" si="58"/>
        <v>U7-B1</v>
      </c>
      <c r="B488" t="str">
        <f t="shared" si="59"/>
        <v>NetU7_B1</v>
      </c>
      <c r="C488" t="str">
        <f t="shared" si="60"/>
        <v>U7-NetU7_B1</v>
      </c>
      <c r="D488" t="str">
        <f t="shared" si="61"/>
        <v>U7-B1</v>
      </c>
      <c r="E488" t="s">
        <v>311</v>
      </c>
      <c r="F488" t="s">
        <v>536</v>
      </c>
      <c r="G488" t="s">
        <v>994</v>
      </c>
      <c r="AT488" t="str">
        <f t="shared" si="62"/>
        <v>NetU7_B1</v>
      </c>
      <c r="AU488" t="str">
        <f t="shared" si="63"/>
        <v>--</v>
      </c>
    </row>
    <row r="489" spans="1:47" x14ac:dyDescent="0.35">
      <c r="A489" t="str">
        <f t="shared" si="58"/>
        <v>U7-B2</v>
      </c>
      <c r="B489" t="str">
        <f t="shared" si="59"/>
        <v>SPI-SCK</v>
      </c>
      <c r="C489" t="str">
        <f t="shared" si="60"/>
        <v>U7-SPI-SCK</v>
      </c>
      <c r="D489" t="str">
        <f t="shared" si="61"/>
        <v>U7-B2</v>
      </c>
      <c r="E489" t="s">
        <v>311</v>
      </c>
      <c r="F489" t="s">
        <v>443</v>
      </c>
      <c r="G489" t="s">
        <v>912</v>
      </c>
      <c r="AT489" t="str">
        <f t="shared" si="62"/>
        <v>SPI_SCK</v>
      </c>
      <c r="AU489" t="str">
        <f t="shared" si="63"/>
        <v>R14</v>
      </c>
    </row>
    <row r="490" spans="1:47" x14ac:dyDescent="0.35">
      <c r="A490" t="str">
        <f t="shared" si="58"/>
        <v>U7-B3</v>
      </c>
      <c r="B490" t="str">
        <f t="shared" si="59"/>
        <v>GND</v>
      </c>
      <c r="C490" t="str">
        <f t="shared" si="60"/>
        <v>U7-GND</v>
      </c>
      <c r="D490" t="str">
        <f t="shared" si="61"/>
        <v>U7-B3</v>
      </c>
      <c r="E490" t="s">
        <v>311</v>
      </c>
      <c r="F490" t="s">
        <v>444</v>
      </c>
      <c r="G490" t="s">
        <v>302</v>
      </c>
      <c r="AT490" t="str">
        <f t="shared" si="62"/>
        <v>GND</v>
      </c>
      <c r="AU490" t="str">
        <f t="shared" si="63"/>
        <v>--</v>
      </c>
    </row>
    <row r="491" spans="1:47" x14ac:dyDescent="0.35">
      <c r="A491" t="str">
        <f t="shared" si="58"/>
        <v>U7-B4</v>
      </c>
      <c r="B491" t="str">
        <f t="shared" si="59"/>
        <v>3.3V</v>
      </c>
      <c r="C491" t="str">
        <f t="shared" si="60"/>
        <v>U7-3.3V</v>
      </c>
      <c r="D491" t="str">
        <f t="shared" si="61"/>
        <v>U7-B4</v>
      </c>
      <c r="E491" t="s">
        <v>311</v>
      </c>
      <c r="F491" t="s">
        <v>445</v>
      </c>
      <c r="G491" t="s">
        <v>287</v>
      </c>
      <c r="AT491" t="str">
        <f t="shared" si="62"/>
        <v>3.3V</v>
      </c>
      <c r="AU491" t="str">
        <f t="shared" si="63"/>
        <v>--</v>
      </c>
    </row>
    <row r="492" spans="1:47" x14ac:dyDescent="0.35">
      <c r="A492" t="str">
        <f t="shared" si="58"/>
        <v>U7-B5</v>
      </c>
      <c r="B492" t="str">
        <f t="shared" si="59"/>
        <v>NetU7_B5</v>
      </c>
      <c r="C492" t="str">
        <f t="shared" si="60"/>
        <v>U7-NetU7_B5</v>
      </c>
      <c r="D492" t="str">
        <f t="shared" si="61"/>
        <v>U7-B5</v>
      </c>
      <c r="E492" t="s">
        <v>311</v>
      </c>
      <c r="F492" t="s">
        <v>446</v>
      </c>
      <c r="G492" t="s">
        <v>995</v>
      </c>
      <c r="AT492" t="str">
        <f t="shared" si="62"/>
        <v>NetU7_B5</v>
      </c>
      <c r="AU492" t="str">
        <f t="shared" si="63"/>
        <v>--</v>
      </c>
    </row>
    <row r="493" spans="1:47" x14ac:dyDescent="0.35">
      <c r="A493" t="str">
        <f t="shared" si="58"/>
        <v>U7-C1</v>
      </c>
      <c r="B493" t="str">
        <f t="shared" si="59"/>
        <v>NetU7_C1</v>
      </c>
      <c r="C493" t="str">
        <f t="shared" si="60"/>
        <v>U7-NetU7_C1</v>
      </c>
      <c r="D493" t="str">
        <f t="shared" si="61"/>
        <v>U7-C1</v>
      </c>
      <c r="E493" t="s">
        <v>311</v>
      </c>
      <c r="F493" t="s">
        <v>314</v>
      </c>
      <c r="G493" t="s">
        <v>996</v>
      </c>
      <c r="AT493" t="str">
        <f t="shared" si="62"/>
        <v>NetU7_C1</v>
      </c>
      <c r="AU493" t="str">
        <f t="shared" si="63"/>
        <v>--</v>
      </c>
    </row>
    <row r="494" spans="1:47" x14ac:dyDescent="0.35">
      <c r="A494" t="str">
        <f t="shared" si="58"/>
        <v>U7-C2</v>
      </c>
      <c r="B494" t="str">
        <f t="shared" si="59"/>
        <v>SPI-CS</v>
      </c>
      <c r="C494" t="str">
        <f t="shared" si="60"/>
        <v>U7-SPI-CS</v>
      </c>
      <c r="D494" t="str">
        <f t="shared" si="61"/>
        <v>U7-C2</v>
      </c>
      <c r="E494" t="s">
        <v>311</v>
      </c>
      <c r="F494" t="s">
        <v>315</v>
      </c>
      <c r="G494" t="s">
        <v>907</v>
      </c>
      <c r="AT494" t="str">
        <f t="shared" si="62"/>
        <v>SPI-CS</v>
      </c>
      <c r="AU494" t="str">
        <f t="shared" si="63"/>
        <v>--</v>
      </c>
    </row>
    <row r="495" spans="1:47" x14ac:dyDescent="0.35">
      <c r="A495" t="str">
        <f t="shared" si="58"/>
        <v>U7-C3</v>
      </c>
      <c r="B495" t="str">
        <f t="shared" si="59"/>
        <v>NetU7_C3</v>
      </c>
      <c r="C495" t="str">
        <f t="shared" si="60"/>
        <v>U7-NetU7_C3</v>
      </c>
      <c r="D495" t="str">
        <f t="shared" si="61"/>
        <v>U7-C3</v>
      </c>
      <c r="E495" t="s">
        <v>311</v>
      </c>
      <c r="F495" t="s">
        <v>316</v>
      </c>
      <c r="G495" t="s">
        <v>997</v>
      </c>
      <c r="AT495" t="str">
        <f t="shared" si="62"/>
        <v>NetU7_C3</v>
      </c>
      <c r="AU495" t="str">
        <f t="shared" si="63"/>
        <v>--</v>
      </c>
    </row>
    <row r="496" spans="1:47" x14ac:dyDescent="0.35">
      <c r="A496" t="str">
        <f t="shared" si="58"/>
        <v>U7-C4</v>
      </c>
      <c r="B496" t="str">
        <f t="shared" si="59"/>
        <v>SPI-DQ2</v>
      </c>
      <c r="C496" t="str">
        <f t="shared" si="60"/>
        <v>U7-SPI-DQ2</v>
      </c>
      <c r="D496" t="str">
        <f t="shared" si="61"/>
        <v>U7-C4</v>
      </c>
      <c r="E496" t="s">
        <v>311</v>
      </c>
      <c r="F496" t="s">
        <v>317</v>
      </c>
      <c r="G496" t="s">
        <v>909</v>
      </c>
      <c r="AT496" t="str">
        <f t="shared" si="62"/>
        <v>SPI-DQ2</v>
      </c>
      <c r="AU496" t="str">
        <f t="shared" si="63"/>
        <v>--</v>
      </c>
    </row>
    <row r="497" spans="1:47" x14ac:dyDescent="0.35">
      <c r="A497" t="str">
        <f t="shared" si="58"/>
        <v>U7-C5</v>
      </c>
      <c r="B497" t="str">
        <f t="shared" si="59"/>
        <v>NetU7_C5</v>
      </c>
      <c r="C497" t="str">
        <f t="shared" si="60"/>
        <v>U7-NetU7_C5</v>
      </c>
      <c r="D497" t="str">
        <f t="shared" si="61"/>
        <v>U7-C5</v>
      </c>
      <c r="E497" t="s">
        <v>311</v>
      </c>
      <c r="F497" t="s">
        <v>318</v>
      </c>
      <c r="G497" t="s">
        <v>998</v>
      </c>
      <c r="AT497" t="str">
        <f t="shared" si="62"/>
        <v>NetU7_C5</v>
      </c>
      <c r="AU497" t="str">
        <f t="shared" si="63"/>
        <v>--</v>
      </c>
    </row>
    <row r="498" spans="1:47" x14ac:dyDescent="0.35">
      <c r="A498" t="str">
        <f t="shared" si="58"/>
        <v>U7-D1</v>
      </c>
      <c r="B498" t="str">
        <f t="shared" si="59"/>
        <v>NetU7_D1</v>
      </c>
      <c r="C498" t="str">
        <f t="shared" si="60"/>
        <v>U7-NetU7_D1</v>
      </c>
      <c r="D498" t="str">
        <f t="shared" si="61"/>
        <v>U7-D1</v>
      </c>
      <c r="E498" t="s">
        <v>311</v>
      </c>
      <c r="F498" t="s">
        <v>288</v>
      </c>
      <c r="G498" t="s">
        <v>999</v>
      </c>
      <c r="AT498" t="str">
        <f t="shared" si="62"/>
        <v>NetU7_D1</v>
      </c>
      <c r="AU498" t="str">
        <f t="shared" si="63"/>
        <v>--</v>
      </c>
    </row>
    <row r="499" spans="1:47" x14ac:dyDescent="0.35">
      <c r="A499" t="str">
        <f t="shared" si="58"/>
        <v>U7-D2</v>
      </c>
      <c r="B499" t="str">
        <f t="shared" si="59"/>
        <v>SPI-DQ1</v>
      </c>
      <c r="C499" t="str">
        <f t="shared" si="60"/>
        <v>U7-SPI-DQ1</v>
      </c>
      <c r="D499" t="str">
        <f t="shared" si="61"/>
        <v>U7-D2</v>
      </c>
      <c r="E499" t="s">
        <v>311</v>
      </c>
      <c r="F499" t="s">
        <v>289</v>
      </c>
      <c r="G499" t="s">
        <v>908</v>
      </c>
      <c r="AT499" t="str">
        <f t="shared" si="62"/>
        <v>SPI-DQ1</v>
      </c>
      <c r="AU499" t="str">
        <f t="shared" si="63"/>
        <v>--</v>
      </c>
    </row>
    <row r="500" spans="1:47" x14ac:dyDescent="0.35">
      <c r="A500" t="str">
        <f t="shared" si="58"/>
        <v>U7-D3</v>
      </c>
      <c r="B500" t="str">
        <f t="shared" si="59"/>
        <v>SPI-DQO</v>
      </c>
      <c r="C500" t="str">
        <f t="shared" si="60"/>
        <v>U7-SPI-DQO</v>
      </c>
      <c r="D500" t="str">
        <f t="shared" si="61"/>
        <v>U7-D3</v>
      </c>
      <c r="E500" t="s">
        <v>311</v>
      </c>
      <c r="F500" t="s">
        <v>290</v>
      </c>
      <c r="G500" t="s">
        <v>911</v>
      </c>
      <c r="AT500" t="str">
        <f t="shared" si="62"/>
        <v>SPI-DQO</v>
      </c>
      <c r="AU500" t="str">
        <f t="shared" si="63"/>
        <v>--</v>
      </c>
    </row>
    <row r="501" spans="1:47" x14ac:dyDescent="0.35">
      <c r="A501" t="str">
        <f t="shared" si="58"/>
        <v>U7-D4</v>
      </c>
      <c r="B501" t="str">
        <f t="shared" si="59"/>
        <v>SPI-DQ3</v>
      </c>
      <c r="C501" t="str">
        <f t="shared" si="60"/>
        <v>U7-SPI-DQ3</v>
      </c>
      <c r="D501" t="str">
        <f t="shared" si="61"/>
        <v>U7-D4</v>
      </c>
      <c r="E501" t="s">
        <v>311</v>
      </c>
      <c r="F501" t="s">
        <v>291</v>
      </c>
      <c r="G501" t="s">
        <v>910</v>
      </c>
      <c r="AT501" t="str">
        <f t="shared" si="62"/>
        <v>SPI-DQ3</v>
      </c>
      <c r="AU501" t="str">
        <f t="shared" si="63"/>
        <v>--</v>
      </c>
    </row>
    <row r="502" spans="1:47" x14ac:dyDescent="0.35">
      <c r="A502" t="str">
        <f t="shared" si="58"/>
        <v>U7-D5</v>
      </c>
      <c r="B502" t="str">
        <f t="shared" si="59"/>
        <v>NetU7_D5</v>
      </c>
      <c r="C502" t="str">
        <f t="shared" si="60"/>
        <v>U7-NetU7_D5</v>
      </c>
      <c r="D502" t="str">
        <f t="shared" si="61"/>
        <v>U7-D5</v>
      </c>
      <c r="E502" t="s">
        <v>311</v>
      </c>
      <c r="F502" t="s">
        <v>292</v>
      </c>
      <c r="G502" t="s">
        <v>1000</v>
      </c>
      <c r="AT502" t="str">
        <f t="shared" si="62"/>
        <v>NetU7_D5</v>
      </c>
      <c r="AU502" t="str">
        <f t="shared" si="63"/>
        <v>--</v>
      </c>
    </row>
    <row r="503" spans="1:47" x14ac:dyDescent="0.35">
      <c r="A503" t="str">
        <f t="shared" si="58"/>
        <v>U7-E1</v>
      </c>
      <c r="B503" t="str">
        <f t="shared" si="59"/>
        <v>NetU7_E1</v>
      </c>
      <c r="C503" t="str">
        <f t="shared" si="60"/>
        <v>U7-NetU7_E1</v>
      </c>
      <c r="D503" t="str">
        <f t="shared" si="61"/>
        <v>U7-E1</v>
      </c>
      <c r="E503" t="s">
        <v>311</v>
      </c>
      <c r="F503" t="s">
        <v>538</v>
      </c>
      <c r="G503" t="s">
        <v>1001</v>
      </c>
      <c r="AT503" t="str">
        <f t="shared" si="62"/>
        <v>NetU7_E1</v>
      </c>
      <c r="AU503" t="str">
        <f t="shared" si="63"/>
        <v>--</v>
      </c>
    </row>
    <row r="504" spans="1:47" x14ac:dyDescent="0.35">
      <c r="A504" t="str">
        <f t="shared" si="58"/>
        <v>U7-E2</v>
      </c>
      <c r="B504" t="str">
        <f t="shared" si="59"/>
        <v>NetU7_E2</v>
      </c>
      <c r="C504" t="str">
        <f t="shared" si="60"/>
        <v>U7-NetU7_E2</v>
      </c>
      <c r="D504" t="str">
        <f t="shared" si="61"/>
        <v>U7-E2</v>
      </c>
      <c r="E504" t="s">
        <v>311</v>
      </c>
      <c r="F504" t="s">
        <v>539</v>
      </c>
      <c r="G504" t="s">
        <v>1002</v>
      </c>
      <c r="AT504" t="str">
        <f t="shared" si="62"/>
        <v>NetU7_E2</v>
      </c>
      <c r="AU504" t="str">
        <f t="shared" si="63"/>
        <v>--</v>
      </c>
    </row>
    <row r="505" spans="1:47" x14ac:dyDescent="0.35">
      <c r="A505" t="str">
        <f t="shared" si="58"/>
        <v>U7-E3</v>
      </c>
      <c r="B505" t="str">
        <f t="shared" si="59"/>
        <v>NetU7_E3</v>
      </c>
      <c r="C505" t="str">
        <f t="shared" si="60"/>
        <v>U7-NetU7_E3</v>
      </c>
      <c r="D505" t="str">
        <f t="shared" si="61"/>
        <v>U7-E3</v>
      </c>
      <c r="E505" t="s">
        <v>311</v>
      </c>
      <c r="F505" t="s">
        <v>540</v>
      </c>
      <c r="G505" t="s">
        <v>1003</v>
      </c>
      <c r="AT505" t="str">
        <f t="shared" si="62"/>
        <v>NetU7_E3</v>
      </c>
      <c r="AU505" t="str">
        <f t="shared" si="63"/>
        <v>--</v>
      </c>
    </row>
    <row r="506" spans="1:47" x14ac:dyDescent="0.35">
      <c r="A506" t="str">
        <f t="shared" si="58"/>
        <v>U7-E4</v>
      </c>
      <c r="B506" t="str">
        <f t="shared" si="59"/>
        <v>NetU7_E4</v>
      </c>
      <c r="C506" t="str">
        <f t="shared" si="60"/>
        <v>U7-NetU7_E4</v>
      </c>
      <c r="D506" t="str">
        <f t="shared" si="61"/>
        <v>U7-E4</v>
      </c>
      <c r="E506" t="s">
        <v>311</v>
      </c>
      <c r="F506" t="s">
        <v>541</v>
      </c>
      <c r="G506" t="s">
        <v>1004</v>
      </c>
      <c r="AT506" t="str">
        <f t="shared" si="62"/>
        <v>NetU7_E4</v>
      </c>
      <c r="AU506" t="str">
        <f t="shared" si="63"/>
        <v>--</v>
      </c>
    </row>
    <row r="507" spans="1:47" x14ac:dyDescent="0.35">
      <c r="A507" t="str">
        <f t="shared" si="58"/>
        <v>U7-E5</v>
      </c>
      <c r="B507" t="str">
        <f t="shared" si="59"/>
        <v>NetU7_E5</v>
      </c>
      <c r="C507" t="str">
        <f t="shared" si="60"/>
        <v>U7-NetU7_E5</v>
      </c>
      <c r="D507" t="str">
        <f t="shared" si="61"/>
        <v>U7-E5</v>
      </c>
      <c r="E507" t="s">
        <v>311</v>
      </c>
      <c r="F507" t="s">
        <v>542</v>
      </c>
      <c r="G507" t="s">
        <v>1005</v>
      </c>
      <c r="AT507" t="str">
        <f t="shared" si="62"/>
        <v>NetU7_E5</v>
      </c>
      <c r="AU507" t="str">
        <f t="shared" si="63"/>
        <v>--</v>
      </c>
    </row>
    <row r="508" spans="1:47" x14ac:dyDescent="0.35">
      <c r="A508" t="str">
        <f t="shared" si="58"/>
        <v>U8-1</v>
      </c>
      <c r="B508" t="str">
        <f t="shared" si="59"/>
        <v>TD_C_N</v>
      </c>
      <c r="C508" t="str">
        <f t="shared" si="60"/>
        <v>U8-TD_C_N</v>
      </c>
      <c r="D508" t="str">
        <f t="shared" si="61"/>
        <v>U8-1</v>
      </c>
      <c r="E508" t="s">
        <v>312</v>
      </c>
      <c r="F508">
        <v>1</v>
      </c>
      <c r="G508" t="s">
        <v>1034</v>
      </c>
      <c r="AT508" t="str">
        <f t="shared" si="62"/>
        <v>TD_C_P</v>
      </c>
      <c r="AU508" t="str">
        <f t="shared" si="63"/>
        <v>R12</v>
      </c>
    </row>
    <row r="509" spans="1:47" x14ac:dyDescent="0.35">
      <c r="A509" t="str">
        <f t="shared" si="58"/>
        <v>U8-2</v>
      </c>
      <c r="B509" t="str">
        <f t="shared" si="59"/>
        <v>TD_C_P</v>
      </c>
      <c r="C509" t="str">
        <f t="shared" si="60"/>
        <v>U8-TD_C_P</v>
      </c>
      <c r="D509" t="str">
        <f t="shared" si="61"/>
        <v>U8-2</v>
      </c>
      <c r="E509" t="s">
        <v>312</v>
      </c>
      <c r="F509">
        <v>2</v>
      </c>
      <c r="G509" t="s">
        <v>1035</v>
      </c>
      <c r="AT509" t="str">
        <f t="shared" si="62"/>
        <v>TD_P</v>
      </c>
      <c r="AU509" t="str">
        <f t="shared" si="63"/>
        <v>C72</v>
      </c>
    </row>
    <row r="510" spans="1:47" x14ac:dyDescent="0.35">
      <c r="A510" t="str">
        <f t="shared" si="58"/>
        <v>U8-3</v>
      </c>
      <c r="B510" t="str">
        <f t="shared" si="59"/>
        <v>GND</v>
      </c>
      <c r="C510" t="str">
        <f t="shared" si="60"/>
        <v>U8-GND</v>
      </c>
      <c r="D510" t="str">
        <f t="shared" si="61"/>
        <v>U8-3</v>
      </c>
      <c r="E510" t="s">
        <v>312</v>
      </c>
      <c r="F510">
        <v>3</v>
      </c>
      <c r="G510" t="s">
        <v>302</v>
      </c>
      <c r="AT510" t="str">
        <f t="shared" si="62"/>
        <v>GND</v>
      </c>
      <c r="AU510" t="str">
        <f t="shared" si="63"/>
        <v>--</v>
      </c>
    </row>
    <row r="511" spans="1:47" x14ac:dyDescent="0.35">
      <c r="A511" t="str">
        <f t="shared" si="58"/>
        <v>U8-4</v>
      </c>
      <c r="B511" t="str">
        <f t="shared" si="59"/>
        <v>NetC37_1</v>
      </c>
      <c r="C511" t="str">
        <f t="shared" si="60"/>
        <v>U8-NetC37_1</v>
      </c>
      <c r="D511" t="str">
        <f t="shared" si="61"/>
        <v>U8-4</v>
      </c>
      <c r="E511" t="s">
        <v>312</v>
      </c>
      <c r="F511">
        <v>4</v>
      </c>
      <c r="G511" t="s">
        <v>1066</v>
      </c>
      <c r="AT511" t="str">
        <f t="shared" si="62"/>
        <v>NetC37_1</v>
      </c>
      <c r="AU511" t="str">
        <f t="shared" si="63"/>
        <v>--</v>
      </c>
    </row>
    <row r="512" spans="1:47" x14ac:dyDescent="0.35">
      <c r="A512" t="str">
        <f t="shared" si="58"/>
        <v>U8-5</v>
      </c>
      <c r="B512" t="str">
        <f t="shared" si="59"/>
        <v>POF_TX_EN</v>
      </c>
      <c r="C512" t="str">
        <f t="shared" si="60"/>
        <v>U8-POF_TX_EN</v>
      </c>
      <c r="D512" t="str">
        <f t="shared" si="61"/>
        <v>U8-5</v>
      </c>
      <c r="E512" t="s">
        <v>312</v>
      </c>
      <c r="F512">
        <v>5</v>
      </c>
      <c r="G512" t="s">
        <v>1069</v>
      </c>
      <c r="AT512" t="str">
        <f t="shared" si="62"/>
        <v>POF_TX_EN</v>
      </c>
      <c r="AU512" t="str">
        <f t="shared" si="63"/>
        <v>--</v>
      </c>
    </row>
    <row r="513" spans="1:47" x14ac:dyDescent="0.35">
      <c r="A513" t="str">
        <f t="shared" si="58"/>
        <v>U8-6</v>
      </c>
      <c r="B513" t="str">
        <f t="shared" si="59"/>
        <v>NetC39_1</v>
      </c>
      <c r="C513" t="str">
        <f t="shared" si="60"/>
        <v>U8-NetC39_1</v>
      </c>
      <c r="D513" t="str">
        <f t="shared" si="61"/>
        <v>U8-6</v>
      </c>
      <c r="E513" t="s">
        <v>312</v>
      </c>
      <c r="F513">
        <v>6</v>
      </c>
      <c r="G513" t="s">
        <v>1029</v>
      </c>
      <c r="AT513" t="str">
        <f t="shared" si="62"/>
        <v>NetC39_1</v>
      </c>
      <c r="AU513" t="str">
        <f t="shared" si="63"/>
        <v>--</v>
      </c>
    </row>
    <row r="514" spans="1:47" x14ac:dyDescent="0.35">
      <c r="A514" t="str">
        <f t="shared" si="58"/>
        <v>U8-7</v>
      </c>
      <c r="B514" t="str">
        <f t="shared" si="59"/>
        <v>GND</v>
      </c>
      <c r="C514" t="str">
        <f t="shared" si="60"/>
        <v>U8-GND</v>
      </c>
      <c r="D514" t="str">
        <f t="shared" si="61"/>
        <v>U8-7</v>
      </c>
      <c r="E514" t="s">
        <v>312</v>
      </c>
      <c r="F514">
        <v>7</v>
      </c>
      <c r="G514" t="s">
        <v>302</v>
      </c>
      <c r="AT514" t="str">
        <f t="shared" si="62"/>
        <v>GND</v>
      </c>
      <c r="AU514" t="str">
        <f t="shared" si="63"/>
        <v>--</v>
      </c>
    </row>
    <row r="515" spans="1:47" x14ac:dyDescent="0.35">
      <c r="A515" t="str">
        <f t="shared" si="58"/>
        <v>U8-8</v>
      </c>
      <c r="B515" t="str">
        <f t="shared" si="59"/>
        <v>V_MON</v>
      </c>
      <c r="C515" t="str">
        <f t="shared" si="60"/>
        <v>U8-V_MON</v>
      </c>
      <c r="D515" t="str">
        <f t="shared" si="61"/>
        <v>U8-8</v>
      </c>
      <c r="E515" t="s">
        <v>312</v>
      </c>
      <c r="F515">
        <v>8</v>
      </c>
      <c r="G515" t="s">
        <v>1038</v>
      </c>
      <c r="AT515" t="str">
        <f t="shared" si="62"/>
        <v>AIN_XADC</v>
      </c>
      <c r="AU515" t="str">
        <f t="shared" si="63"/>
        <v>R46</v>
      </c>
    </row>
    <row r="516" spans="1:47" x14ac:dyDescent="0.35">
      <c r="A516" t="str">
        <f t="shared" si="58"/>
        <v>U8-9</v>
      </c>
      <c r="B516" t="str">
        <f t="shared" si="59"/>
        <v>RD_C_N</v>
      </c>
      <c r="C516" t="str">
        <f t="shared" si="60"/>
        <v>U8-RD_C_N</v>
      </c>
      <c r="D516" t="str">
        <f t="shared" si="61"/>
        <v>U8-9</v>
      </c>
      <c r="E516" t="s">
        <v>312</v>
      </c>
      <c r="F516">
        <v>9</v>
      </c>
      <c r="G516" t="s">
        <v>1031</v>
      </c>
      <c r="AT516" t="str">
        <f t="shared" si="62"/>
        <v>RD_N</v>
      </c>
      <c r="AU516" t="str">
        <f t="shared" si="63"/>
        <v>C73</v>
      </c>
    </row>
    <row r="517" spans="1:47" x14ac:dyDescent="0.35">
      <c r="A517" t="str">
        <f t="shared" si="58"/>
        <v>U8-10</v>
      </c>
      <c r="B517" t="str">
        <f t="shared" si="59"/>
        <v>RD_C_P</v>
      </c>
      <c r="C517" t="str">
        <f t="shared" si="60"/>
        <v>U8-RD_C_P</v>
      </c>
      <c r="D517" t="str">
        <f t="shared" si="61"/>
        <v>U8-10</v>
      </c>
      <c r="E517" t="s">
        <v>312</v>
      </c>
      <c r="F517">
        <v>10</v>
      </c>
      <c r="G517" t="s">
        <v>1032</v>
      </c>
      <c r="AT517" t="str">
        <f t="shared" si="62"/>
        <v>RD_P</v>
      </c>
      <c r="AU517" t="str">
        <f t="shared" si="63"/>
        <v>C74</v>
      </c>
    </row>
    <row r="518" spans="1:47" x14ac:dyDescent="0.35">
      <c r="A518" t="str">
        <f t="shared" ref="A518:A581" si="64">$E518&amp;"-"&amp;$F518</f>
        <v>U8-11</v>
      </c>
      <c r="B518" t="str">
        <f t="shared" ref="B518:B581" si="65">IF(OR(E518=$A$2,E518=$B$2,E518=$C$2,E518=$D$2),"--",G518)</f>
        <v>GND</v>
      </c>
      <c r="C518" t="str">
        <f t="shared" ref="C518:C581" si="66">$E518&amp;"-"&amp;$G518</f>
        <v>U8-GND</v>
      </c>
      <c r="D518" t="str">
        <f t="shared" ref="D518:D581" si="67">A518</f>
        <v>U8-11</v>
      </c>
      <c r="E518" t="s">
        <v>312</v>
      </c>
      <c r="F518">
        <v>11</v>
      </c>
      <c r="G518" t="s">
        <v>302</v>
      </c>
      <c r="AT518" t="str">
        <f t="shared" ref="AT518:AT581" si="68">IF(IF(COUNTIF($AO$6:$AQ$150,B518)&gt;0,"---","--")="---",VLOOKUP(B518,$AO$6:$AQ$150,3,0),B518)</f>
        <v>GND</v>
      </c>
      <c r="AU518" t="str">
        <f t="shared" ref="AU518:AU581" si="69">IF(IF(COUNTIF($AO$6:$AQ$150,B518)&gt;0,"---","--")="---",VLOOKUP(B518,$AO$6:$AQ$150,2,0),"--")</f>
        <v>--</v>
      </c>
    </row>
    <row r="519" spans="1:47" x14ac:dyDescent="0.35">
      <c r="A519" t="str">
        <f t="shared" si="64"/>
        <v>U8-12</v>
      </c>
      <c r="B519" t="str">
        <f t="shared" si="65"/>
        <v>GND</v>
      </c>
      <c r="C519" t="str">
        <f t="shared" si="66"/>
        <v>U8-GND</v>
      </c>
      <c r="D519" t="str">
        <f t="shared" si="67"/>
        <v>U8-12</v>
      </c>
      <c r="E519" t="s">
        <v>312</v>
      </c>
      <c r="F519">
        <v>12</v>
      </c>
      <c r="G519" t="s">
        <v>302</v>
      </c>
      <c r="AT519" t="str">
        <f t="shared" si="68"/>
        <v>GND</v>
      </c>
      <c r="AU519" t="str">
        <f t="shared" si="69"/>
        <v>--</v>
      </c>
    </row>
    <row r="520" spans="1:47" x14ac:dyDescent="0.35">
      <c r="A520" t="str">
        <f t="shared" si="64"/>
        <v>U8-13</v>
      </c>
      <c r="B520" t="str">
        <f t="shared" si="65"/>
        <v>GND</v>
      </c>
      <c r="C520" t="str">
        <f t="shared" si="66"/>
        <v>U8-GND</v>
      </c>
      <c r="D520" t="str">
        <f t="shared" si="67"/>
        <v>U8-13</v>
      </c>
      <c r="E520" t="s">
        <v>312</v>
      </c>
      <c r="F520">
        <v>13</v>
      </c>
      <c r="G520" t="s">
        <v>302</v>
      </c>
      <c r="AT520" t="str">
        <f t="shared" si="68"/>
        <v>GND</v>
      </c>
      <c r="AU520" t="str">
        <f t="shared" si="69"/>
        <v>--</v>
      </c>
    </row>
    <row r="521" spans="1:47" x14ac:dyDescent="0.35">
      <c r="A521" t="str">
        <f t="shared" si="64"/>
        <v>U8-14</v>
      </c>
      <c r="B521" t="str">
        <f t="shared" si="65"/>
        <v>GND</v>
      </c>
      <c r="C521" t="str">
        <f t="shared" si="66"/>
        <v>U8-GND</v>
      </c>
      <c r="D521" t="str">
        <f t="shared" si="67"/>
        <v>U8-14</v>
      </c>
      <c r="E521" t="s">
        <v>312</v>
      </c>
      <c r="F521">
        <v>14</v>
      </c>
      <c r="G521" t="s">
        <v>302</v>
      </c>
      <c r="AT521" t="str">
        <f t="shared" si="68"/>
        <v>GND</v>
      </c>
      <c r="AU521" t="str">
        <f t="shared" si="69"/>
        <v>--</v>
      </c>
    </row>
    <row r="522" spans="1:47" x14ac:dyDescent="0.35">
      <c r="A522" t="str">
        <f t="shared" si="64"/>
        <v>U9-1</v>
      </c>
      <c r="B522" t="str">
        <f t="shared" si="65"/>
        <v>PROG_B</v>
      </c>
      <c r="C522" t="str">
        <f t="shared" si="66"/>
        <v>U9-PROG_B</v>
      </c>
      <c r="D522" t="str">
        <f t="shared" si="67"/>
        <v>U9-1</v>
      </c>
      <c r="E522" t="s">
        <v>313</v>
      </c>
      <c r="F522">
        <v>1</v>
      </c>
      <c r="G522" t="s">
        <v>906</v>
      </c>
      <c r="AT522" t="str">
        <f t="shared" si="68"/>
        <v>PROG_B</v>
      </c>
      <c r="AU522" t="str">
        <f t="shared" si="69"/>
        <v>--</v>
      </c>
    </row>
    <row r="523" spans="1:47" x14ac:dyDescent="0.35">
      <c r="A523" t="str">
        <f t="shared" si="64"/>
        <v>U9-2</v>
      </c>
      <c r="B523" t="str">
        <f t="shared" si="65"/>
        <v>GND</v>
      </c>
      <c r="C523" t="str">
        <f t="shared" si="66"/>
        <v>U9-GND</v>
      </c>
      <c r="D523" t="str">
        <f t="shared" si="67"/>
        <v>U9-2</v>
      </c>
      <c r="E523" t="s">
        <v>313</v>
      </c>
      <c r="F523">
        <v>2</v>
      </c>
      <c r="G523" t="s">
        <v>302</v>
      </c>
      <c r="AT523" t="str">
        <f t="shared" si="68"/>
        <v>GND</v>
      </c>
      <c r="AU523" t="str">
        <f t="shared" si="69"/>
        <v>--</v>
      </c>
    </row>
    <row r="524" spans="1:47" x14ac:dyDescent="0.35">
      <c r="A524" t="str">
        <f t="shared" si="64"/>
        <v>U9-3</v>
      </c>
      <c r="B524" t="str">
        <f t="shared" si="65"/>
        <v>nRST</v>
      </c>
      <c r="C524" t="str">
        <f t="shared" si="66"/>
        <v>U9-nRST</v>
      </c>
      <c r="D524" t="str">
        <f t="shared" si="67"/>
        <v>U9-3</v>
      </c>
      <c r="E524" t="s">
        <v>313</v>
      </c>
      <c r="F524">
        <v>3</v>
      </c>
      <c r="G524" t="s">
        <v>888</v>
      </c>
      <c r="AT524" t="str">
        <f t="shared" si="68"/>
        <v>nRST</v>
      </c>
      <c r="AU524" t="str">
        <f t="shared" si="69"/>
        <v>--</v>
      </c>
    </row>
    <row r="525" spans="1:47" x14ac:dyDescent="0.35">
      <c r="A525" t="str">
        <f t="shared" si="64"/>
        <v>U9-4</v>
      </c>
      <c r="B525" t="str">
        <f t="shared" si="65"/>
        <v>SENSE</v>
      </c>
      <c r="C525" t="str">
        <f t="shared" si="66"/>
        <v>U9-SENSE</v>
      </c>
      <c r="D525" t="str">
        <f t="shared" si="67"/>
        <v>U9-4</v>
      </c>
      <c r="E525" t="s">
        <v>313</v>
      </c>
      <c r="F525">
        <v>4</v>
      </c>
      <c r="G525" t="s">
        <v>1033</v>
      </c>
      <c r="AT525" t="str">
        <f t="shared" si="68"/>
        <v>SENSE</v>
      </c>
      <c r="AU525" t="str">
        <f t="shared" si="69"/>
        <v>--</v>
      </c>
    </row>
    <row r="526" spans="1:47" x14ac:dyDescent="0.35">
      <c r="A526" t="str">
        <f t="shared" si="64"/>
        <v>U9-5</v>
      </c>
      <c r="B526" t="str">
        <f t="shared" si="65"/>
        <v>PROG_B</v>
      </c>
      <c r="C526" t="str">
        <f t="shared" si="66"/>
        <v>U9-PROG_B</v>
      </c>
      <c r="D526" t="str">
        <f t="shared" si="67"/>
        <v>U9-5</v>
      </c>
      <c r="E526" t="s">
        <v>313</v>
      </c>
      <c r="F526">
        <v>5</v>
      </c>
      <c r="G526" t="s">
        <v>906</v>
      </c>
      <c r="AT526" t="str">
        <f t="shared" si="68"/>
        <v>PROG_B</v>
      </c>
      <c r="AU526" t="str">
        <f t="shared" si="69"/>
        <v>--</v>
      </c>
    </row>
    <row r="527" spans="1:47" x14ac:dyDescent="0.35">
      <c r="A527" t="str">
        <f t="shared" si="64"/>
        <v>U9-6</v>
      </c>
      <c r="B527" t="str">
        <f t="shared" si="65"/>
        <v>3.3V</v>
      </c>
      <c r="C527" t="str">
        <f t="shared" si="66"/>
        <v>U9-3.3V</v>
      </c>
      <c r="D527" t="str">
        <f t="shared" si="67"/>
        <v>U9-6</v>
      </c>
      <c r="E527" t="s">
        <v>313</v>
      </c>
      <c r="F527">
        <v>6</v>
      </c>
      <c r="G527" t="s">
        <v>287</v>
      </c>
      <c r="AT527" t="str">
        <f t="shared" si="68"/>
        <v>3.3V</v>
      </c>
      <c r="AU527" t="str">
        <f t="shared" si="69"/>
        <v>--</v>
      </c>
    </row>
    <row r="528" spans="1:47" x14ac:dyDescent="0.35">
      <c r="A528" t="str">
        <f t="shared" si="64"/>
        <v>U10-1</v>
      </c>
      <c r="B528" t="str">
        <f t="shared" si="65"/>
        <v>NetU10_1</v>
      </c>
      <c r="C528" t="str">
        <f t="shared" si="66"/>
        <v>U10-NetU10_1</v>
      </c>
      <c r="D528" t="str">
        <f t="shared" si="67"/>
        <v>U10-1</v>
      </c>
      <c r="E528" t="s">
        <v>642</v>
      </c>
      <c r="F528">
        <v>1</v>
      </c>
      <c r="G528" t="s">
        <v>643</v>
      </c>
      <c r="AT528" t="str">
        <f t="shared" si="68"/>
        <v>NetU10_1</v>
      </c>
      <c r="AU528" t="str">
        <f t="shared" si="69"/>
        <v>--</v>
      </c>
    </row>
    <row r="529" spans="1:47" x14ac:dyDescent="0.35">
      <c r="A529" t="str">
        <f t="shared" si="64"/>
        <v>U10-2</v>
      </c>
      <c r="B529" t="str">
        <f t="shared" si="65"/>
        <v>NetU10_2</v>
      </c>
      <c r="C529" t="str">
        <f t="shared" si="66"/>
        <v>U10-NetU10_2</v>
      </c>
      <c r="D529" t="str">
        <f t="shared" si="67"/>
        <v>U10-2</v>
      </c>
      <c r="E529" t="s">
        <v>642</v>
      </c>
      <c r="F529">
        <v>2</v>
      </c>
      <c r="G529" t="s">
        <v>1045</v>
      </c>
      <c r="AT529" t="str">
        <f t="shared" si="68"/>
        <v>NetU10_2</v>
      </c>
      <c r="AU529" t="str">
        <f t="shared" si="69"/>
        <v>--</v>
      </c>
    </row>
    <row r="530" spans="1:47" x14ac:dyDescent="0.35">
      <c r="A530" t="str">
        <f t="shared" si="64"/>
        <v>U10-3</v>
      </c>
      <c r="B530" t="str">
        <f t="shared" si="65"/>
        <v>NetU10_3</v>
      </c>
      <c r="C530" t="str">
        <f t="shared" si="66"/>
        <v>U10-NetU10_3</v>
      </c>
      <c r="D530" t="str">
        <f t="shared" si="67"/>
        <v>U10-3</v>
      </c>
      <c r="E530" t="s">
        <v>642</v>
      </c>
      <c r="F530">
        <v>3</v>
      </c>
      <c r="G530" t="s">
        <v>1046</v>
      </c>
      <c r="AT530" t="str">
        <f t="shared" si="68"/>
        <v>NetU10_3</v>
      </c>
      <c r="AU530" t="str">
        <f t="shared" si="69"/>
        <v>--</v>
      </c>
    </row>
    <row r="531" spans="1:47" x14ac:dyDescent="0.35">
      <c r="A531" t="str">
        <f t="shared" si="64"/>
        <v>U10-4</v>
      </c>
      <c r="B531" t="str">
        <f t="shared" si="65"/>
        <v>NetU10_4</v>
      </c>
      <c r="C531" t="str">
        <f t="shared" si="66"/>
        <v>U10-NetU10_4</v>
      </c>
      <c r="D531" t="str">
        <f t="shared" si="67"/>
        <v>U10-4</v>
      </c>
      <c r="E531" t="s">
        <v>642</v>
      </c>
      <c r="F531">
        <v>4</v>
      </c>
      <c r="G531" t="s">
        <v>727</v>
      </c>
      <c r="AT531" t="str">
        <f t="shared" si="68"/>
        <v>NetU10_4</v>
      </c>
      <c r="AU531" t="str">
        <f t="shared" si="69"/>
        <v>--</v>
      </c>
    </row>
    <row r="532" spans="1:47" x14ac:dyDescent="0.35">
      <c r="A532" t="str">
        <f t="shared" si="64"/>
        <v>U10-5</v>
      </c>
      <c r="B532" t="str">
        <f t="shared" si="65"/>
        <v>1V</v>
      </c>
      <c r="C532" t="str">
        <f t="shared" si="66"/>
        <v>U10-1V</v>
      </c>
      <c r="D532" t="str">
        <f t="shared" si="67"/>
        <v>U10-5</v>
      </c>
      <c r="E532" t="s">
        <v>642</v>
      </c>
      <c r="F532">
        <v>5</v>
      </c>
      <c r="G532" t="s">
        <v>761</v>
      </c>
      <c r="AT532" t="str">
        <f t="shared" si="68"/>
        <v>1V</v>
      </c>
      <c r="AU532" t="str">
        <f t="shared" si="69"/>
        <v>--</v>
      </c>
    </row>
    <row r="533" spans="1:47" x14ac:dyDescent="0.35">
      <c r="A533" t="str">
        <f t="shared" si="64"/>
        <v>U10-6</v>
      </c>
      <c r="B533" t="str">
        <f t="shared" si="65"/>
        <v>1V</v>
      </c>
      <c r="C533" t="str">
        <f t="shared" si="66"/>
        <v>U10-1V</v>
      </c>
      <c r="D533" t="str">
        <f t="shared" si="67"/>
        <v>U10-6</v>
      </c>
      <c r="E533" t="s">
        <v>642</v>
      </c>
      <c r="F533">
        <v>6</v>
      </c>
      <c r="G533" t="s">
        <v>761</v>
      </c>
      <c r="AT533" t="str">
        <f t="shared" si="68"/>
        <v>1V</v>
      </c>
      <c r="AU533" t="str">
        <f t="shared" si="69"/>
        <v>--</v>
      </c>
    </row>
    <row r="534" spans="1:47" x14ac:dyDescent="0.35">
      <c r="A534" t="str">
        <f t="shared" si="64"/>
        <v>U10-7</v>
      </c>
      <c r="B534" t="str">
        <f t="shared" si="65"/>
        <v>1V</v>
      </c>
      <c r="C534" t="str">
        <f t="shared" si="66"/>
        <v>U10-1V</v>
      </c>
      <c r="D534" t="str">
        <f t="shared" si="67"/>
        <v>U10-7</v>
      </c>
      <c r="E534" t="s">
        <v>642</v>
      </c>
      <c r="F534">
        <v>7</v>
      </c>
      <c r="G534" t="s">
        <v>761</v>
      </c>
      <c r="AT534" t="str">
        <f t="shared" si="68"/>
        <v>1V</v>
      </c>
      <c r="AU534" t="str">
        <f t="shared" si="69"/>
        <v>--</v>
      </c>
    </row>
    <row r="535" spans="1:47" x14ac:dyDescent="0.35">
      <c r="A535" t="str">
        <f t="shared" si="64"/>
        <v>U10-8</v>
      </c>
      <c r="B535" t="str">
        <f t="shared" si="65"/>
        <v>1V</v>
      </c>
      <c r="C535" t="str">
        <f t="shared" si="66"/>
        <v>U10-1V</v>
      </c>
      <c r="D535" t="str">
        <f t="shared" si="67"/>
        <v>U10-8</v>
      </c>
      <c r="E535" t="s">
        <v>642</v>
      </c>
      <c r="F535">
        <v>8</v>
      </c>
      <c r="G535" t="s">
        <v>761</v>
      </c>
      <c r="AT535" t="str">
        <f t="shared" si="68"/>
        <v>1V</v>
      </c>
      <c r="AU535" t="str">
        <f t="shared" si="69"/>
        <v>--</v>
      </c>
    </row>
    <row r="536" spans="1:47" x14ac:dyDescent="0.35">
      <c r="A536" t="str">
        <f t="shared" si="64"/>
        <v>U10-9</v>
      </c>
      <c r="B536" t="str">
        <f t="shared" si="65"/>
        <v>1V</v>
      </c>
      <c r="C536" t="str">
        <f t="shared" si="66"/>
        <v>U10-1V</v>
      </c>
      <c r="D536" t="str">
        <f t="shared" si="67"/>
        <v>U10-9</v>
      </c>
      <c r="E536" t="s">
        <v>642</v>
      </c>
      <c r="F536">
        <v>9</v>
      </c>
      <c r="G536" t="s">
        <v>761</v>
      </c>
      <c r="AT536" t="str">
        <f t="shared" si="68"/>
        <v>1V</v>
      </c>
      <c r="AU536" t="str">
        <f t="shared" si="69"/>
        <v>--</v>
      </c>
    </row>
    <row r="537" spans="1:47" x14ac:dyDescent="0.35">
      <c r="A537" t="str">
        <f t="shared" si="64"/>
        <v>U10-10</v>
      </c>
      <c r="B537" t="str">
        <f t="shared" si="65"/>
        <v>1V</v>
      </c>
      <c r="C537" t="str">
        <f t="shared" si="66"/>
        <v>U10-1V</v>
      </c>
      <c r="D537" t="str">
        <f t="shared" si="67"/>
        <v>U10-10</v>
      </c>
      <c r="E537" t="s">
        <v>642</v>
      </c>
      <c r="F537">
        <v>10</v>
      </c>
      <c r="G537" t="s">
        <v>761</v>
      </c>
      <c r="AT537" t="str">
        <f t="shared" si="68"/>
        <v>1V</v>
      </c>
      <c r="AU537" t="str">
        <f t="shared" si="69"/>
        <v>--</v>
      </c>
    </row>
    <row r="538" spans="1:47" x14ac:dyDescent="0.35">
      <c r="A538" t="str">
        <f t="shared" si="64"/>
        <v>U10-11</v>
      </c>
      <c r="B538" t="str">
        <f t="shared" si="65"/>
        <v>1V</v>
      </c>
      <c r="C538" t="str">
        <f t="shared" si="66"/>
        <v>U10-1V</v>
      </c>
      <c r="D538" t="str">
        <f t="shared" si="67"/>
        <v>U10-11</v>
      </c>
      <c r="E538" t="s">
        <v>642</v>
      </c>
      <c r="F538">
        <v>11</v>
      </c>
      <c r="G538" t="s">
        <v>761</v>
      </c>
      <c r="AT538" t="str">
        <f t="shared" si="68"/>
        <v>1V</v>
      </c>
      <c r="AU538" t="str">
        <f t="shared" si="69"/>
        <v>--</v>
      </c>
    </row>
    <row r="539" spans="1:47" x14ac:dyDescent="0.35">
      <c r="A539" t="str">
        <f t="shared" si="64"/>
        <v>U10-12</v>
      </c>
      <c r="B539" t="str">
        <f t="shared" si="65"/>
        <v>NetU10_12</v>
      </c>
      <c r="C539" t="str">
        <f t="shared" si="66"/>
        <v>U10-NetU10_12</v>
      </c>
      <c r="D539" t="str">
        <f t="shared" si="67"/>
        <v>U10-12</v>
      </c>
      <c r="E539" t="s">
        <v>642</v>
      </c>
      <c r="F539">
        <v>12</v>
      </c>
      <c r="G539" t="s">
        <v>1047</v>
      </c>
      <c r="AT539" t="str">
        <f t="shared" si="68"/>
        <v>NetU10_12</v>
      </c>
      <c r="AU539" t="str">
        <f t="shared" si="69"/>
        <v>--</v>
      </c>
    </row>
    <row r="540" spans="1:47" x14ac:dyDescent="0.35">
      <c r="A540" t="str">
        <f t="shared" si="64"/>
        <v>U10-13</v>
      </c>
      <c r="B540" t="str">
        <f t="shared" si="65"/>
        <v>GND</v>
      </c>
      <c r="C540" t="str">
        <f t="shared" si="66"/>
        <v>U10-GND</v>
      </c>
      <c r="D540" t="str">
        <f t="shared" si="67"/>
        <v>U10-13</v>
      </c>
      <c r="E540" t="s">
        <v>642</v>
      </c>
      <c r="F540">
        <v>13</v>
      </c>
      <c r="G540" t="s">
        <v>302</v>
      </c>
      <c r="AT540" t="str">
        <f t="shared" si="68"/>
        <v>GND</v>
      </c>
      <c r="AU540" t="str">
        <f t="shared" si="69"/>
        <v>--</v>
      </c>
    </row>
    <row r="541" spans="1:47" x14ac:dyDescent="0.35">
      <c r="A541" t="str">
        <f t="shared" si="64"/>
        <v>U10-14</v>
      </c>
      <c r="B541" t="str">
        <f t="shared" si="65"/>
        <v>GND</v>
      </c>
      <c r="C541" t="str">
        <f t="shared" si="66"/>
        <v>U10-GND</v>
      </c>
      <c r="D541" t="str">
        <f t="shared" si="67"/>
        <v>U10-14</v>
      </c>
      <c r="E541" t="s">
        <v>642</v>
      </c>
      <c r="F541">
        <v>14</v>
      </c>
      <c r="G541" t="s">
        <v>302</v>
      </c>
      <c r="AT541" t="str">
        <f t="shared" si="68"/>
        <v>GND</v>
      </c>
      <c r="AU541" t="str">
        <f t="shared" si="69"/>
        <v>--</v>
      </c>
    </row>
    <row r="542" spans="1:47" x14ac:dyDescent="0.35">
      <c r="A542" t="str">
        <f t="shared" si="64"/>
        <v>U10-15</v>
      </c>
      <c r="B542" t="str">
        <f t="shared" si="65"/>
        <v>GND</v>
      </c>
      <c r="C542" t="str">
        <f t="shared" si="66"/>
        <v>U10-GND</v>
      </c>
      <c r="D542" t="str">
        <f t="shared" si="67"/>
        <v>U10-15</v>
      </c>
      <c r="E542" t="s">
        <v>642</v>
      </c>
      <c r="F542">
        <v>15</v>
      </c>
      <c r="G542" t="s">
        <v>302</v>
      </c>
      <c r="AT542" t="str">
        <f t="shared" si="68"/>
        <v>GND</v>
      </c>
      <c r="AU542" t="str">
        <f t="shared" si="69"/>
        <v>--</v>
      </c>
    </row>
    <row r="543" spans="1:47" x14ac:dyDescent="0.35">
      <c r="A543" t="str">
        <f t="shared" si="64"/>
        <v>U10-16</v>
      </c>
      <c r="B543" t="str">
        <f t="shared" si="65"/>
        <v>GND</v>
      </c>
      <c r="C543" t="str">
        <f t="shared" si="66"/>
        <v>U10-GND</v>
      </c>
      <c r="D543" t="str">
        <f t="shared" si="67"/>
        <v>U10-16</v>
      </c>
      <c r="E543" t="s">
        <v>642</v>
      </c>
      <c r="F543">
        <v>16</v>
      </c>
      <c r="G543" t="s">
        <v>302</v>
      </c>
      <c r="AT543" t="str">
        <f t="shared" si="68"/>
        <v>GND</v>
      </c>
      <c r="AU543" t="str">
        <f t="shared" si="69"/>
        <v>--</v>
      </c>
    </row>
    <row r="544" spans="1:47" x14ac:dyDescent="0.35">
      <c r="A544" t="str">
        <f t="shared" si="64"/>
        <v>U10-17</v>
      </c>
      <c r="B544" t="str">
        <f t="shared" si="65"/>
        <v>GND</v>
      </c>
      <c r="C544" t="str">
        <f t="shared" si="66"/>
        <v>U10-GND</v>
      </c>
      <c r="D544" t="str">
        <f t="shared" si="67"/>
        <v>U10-17</v>
      </c>
      <c r="E544" t="s">
        <v>642</v>
      </c>
      <c r="F544">
        <v>17</v>
      </c>
      <c r="G544" t="s">
        <v>302</v>
      </c>
      <c r="AT544" t="str">
        <f t="shared" si="68"/>
        <v>GND</v>
      </c>
      <c r="AU544" t="str">
        <f t="shared" si="69"/>
        <v>--</v>
      </c>
    </row>
    <row r="545" spans="1:47" x14ac:dyDescent="0.35">
      <c r="A545" t="str">
        <f t="shared" si="64"/>
        <v>U10-18</v>
      </c>
      <c r="B545" t="str">
        <f t="shared" si="65"/>
        <v>GND</v>
      </c>
      <c r="C545" t="str">
        <f t="shared" si="66"/>
        <v>U10-GND</v>
      </c>
      <c r="D545" t="str">
        <f t="shared" si="67"/>
        <v>U10-18</v>
      </c>
      <c r="E545" t="s">
        <v>642</v>
      </c>
      <c r="F545">
        <v>18</v>
      </c>
      <c r="G545" t="s">
        <v>302</v>
      </c>
      <c r="AT545" t="str">
        <f t="shared" si="68"/>
        <v>GND</v>
      </c>
      <c r="AU545" t="str">
        <f t="shared" si="69"/>
        <v>--</v>
      </c>
    </row>
    <row r="546" spans="1:47" x14ac:dyDescent="0.35">
      <c r="A546" t="str">
        <f t="shared" si="64"/>
        <v>U10-19</v>
      </c>
      <c r="B546" t="str">
        <f t="shared" si="65"/>
        <v>3.3V</v>
      </c>
      <c r="C546" t="str">
        <f t="shared" si="66"/>
        <v>U10-3.3V</v>
      </c>
      <c r="D546" t="str">
        <f t="shared" si="67"/>
        <v>U10-19</v>
      </c>
      <c r="E546" t="s">
        <v>642</v>
      </c>
      <c r="F546">
        <v>19</v>
      </c>
      <c r="G546" t="s">
        <v>287</v>
      </c>
      <c r="AT546" t="str">
        <f t="shared" si="68"/>
        <v>3.3V</v>
      </c>
      <c r="AU546" t="str">
        <f t="shared" si="69"/>
        <v>--</v>
      </c>
    </row>
    <row r="547" spans="1:47" x14ac:dyDescent="0.35">
      <c r="A547" t="str">
        <f t="shared" si="64"/>
        <v>U10-20</v>
      </c>
      <c r="B547" t="str">
        <f t="shared" si="65"/>
        <v>3.3V</v>
      </c>
      <c r="C547" t="str">
        <f t="shared" si="66"/>
        <v>U10-3.3V</v>
      </c>
      <c r="D547" t="str">
        <f t="shared" si="67"/>
        <v>U10-20</v>
      </c>
      <c r="E547" t="s">
        <v>642</v>
      </c>
      <c r="F547">
        <v>20</v>
      </c>
      <c r="G547" t="s">
        <v>287</v>
      </c>
      <c r="AT547" t="str">
        <f t="shared" si="68"/>
        <v>3.3V</v>
      </c>
      <c r="AU547" t="str">
        <f t="shared" si="69"/>
        <v>--</v>
      </c>
    </row>
    <row r="548" spans="1:47" x14ac:dyDescent="0.35">
      <c r="A548" t="str">
        <f t="shared" si="64"/>
        <v>U10-21</v>
      </c>
      <c r="B548" t="str">
        <f t="shared" si="65"/>
        <v>3.3V</v>
      </c>
      <c r="C548" t="str">
        <f t="shared" si="66"/>
        <v>U10-3.3V</v>
      </c>
      <c r="D548" t="str">
        <f t="shared" si="67"/>
        <v>U10-21</v>
      </c>
      <c r="E548" t="s">
        <v>642</v>
      </c>
      <c r="F548">
        <v>21</v>
      </c>
      <c r="G548" t="s">
        <v>287</v>
      </c>
      <c r="AT548" t="str">
        <f t="shared" si="68"/>
        <v>3.3V</v>
      </c>
      <c r="AU548" t="str">
        <f t="shared" si="69"/>
        <v>--</v>
      </c>
    </row>
    <row r="549" spans="1:47" x14ac:dyDescent="0.35">
      <c r="A549" t="str">
        <f t="shared" si="64"/>
        <v>U10-22</v>
      </c>
      <c r="B549" t="str">
        <f t="shared" si="65"/>
        <v>NetU10_22</v>
      </c>
      <c r="C549" t="str">
        <f t="shared" si="66"/>
        <v>U10-NetU10_22</v>
      </c>
      <c r="D549" t="str">
        <f t="shared" si="67"/>
        <v>U10-22</v>
      </c>
      <c r="E549" t="s">
        <v>642</v>
      </c>
      <c r="F549">
        <v>22</v>
      </c>
      <c r="G549" t="s">
        <v>1048</v>
      </c>
      <c r="AT549" t="str">
        <f t="shared" si="68"/>
        <v>NetU10_22</v>
      </c>
      <c r="AU549" t="str">
        <f t="shared" si="69"/>
        <v>--</v>
      </c>
    </row>
    <row r="550" spans="1:47" x14ac:dyDescent="0.35">
      <c r="A550" t="str">
        <f t="shared" si="64"/>
        <v>U10-23</v>
      </c>
      <c r="B550" t="str">
        <f t="shared" si="65"/>
        <v>NetU10_23</v>
      </c>
      <c r="C550" t="str">
        <f t="shared" si="66"/>
        <v>U10-NetU10_23</v>
      </c>
      <c r="D550" t="str">
        <f t="shared" si="67"/>
        <v>U10-23</v>
      </c>
      <c r="E550" t="s">
        <v>642</v>
      </c>
      <c r="F550">
        <v>23</v>
      </c>
      <c r="G550" t="s">
        <v>1049</v>
      </c>
      <c r="AT550" t="str">
        <f t="shared" si="68"/>
        <v>NetU10_23</v>
      </c>
      <c r="AU550" t="str">
        <f t="shared" si="69"/>
        <v>--</v>
      </c>
    </row>
    <row r="551" spans="1:47" x14ac:dyDescent="0.35">
      <c r="A551" t="str">
        <f t="shared" si="64"/>
        <v>U10-24</v>
      </c>
      <c r="B551" t="str">
        <f t="shared" si="65"/>
        <v>NetU10_24</v>
      </c>
      <c r="C551" t="str">
        <f t="shared" si="66"/>
        <v>U10-NetU10_24</v>
      </c>
      <c r="D551" t="str">
        <f t="shared" si="67"/>
        <v>U10-24</v>
      </c>
      <c r="E551" t="s">
        <v>642</v>
      </c>
      <c r="F551">
        <v>24</v>
      </c>
      <c r="G551" t="s">
        <v>1050</v>
      </c>
      <c r="AT551" t="str">
        <f t="shared" si="68"/>
        <v>NetU10_24</v>
      </c>
      <c r="AU551" t="str">
        <f t="shared" si="69"/>
        <v>--</v>
      </c>
    </row>
    <row r="552" spans="1:47" x14ac:dyDescent="0.35">
      <c r="A552" t="str">
        <f t="shared" si="64"/>
        <v>U10-25</v>
      </c>
      <c r="B552" t="str">
        <f t="shared" si="65"/>
        <v>NetU10_25</v>
      </c>
      <c r="C552" t="str">
        <f t="shared" si="66"/>
        <v>U10-NetU10_25</v>
      </c>
      <c r="D552" t="str">
        <f t="shared" si="67"/>
        <v>U10-25</v>
      </c>
      <c r="E552" t="s">
        <v>642</v>
      </c>
      <c r="F552">
        <v>25</v>
      </c>
      <c r="G552" t="s">
        <v>1051</v>
      </c>
      <c r="AT552" t="str">
        <f t="shared" si="68"/>
        <v>NetU10_25</v>
      </c>
      <c r="AU552" t="str">
        <f t="shared" si="69"/>
        <v>--</v>
      </c>
    </row>
    <row r="553" spans="1:47" x14ac:dyDescent="0.35">
      <c r="A553" t="str">
        <f t="shared" si="64"/>
        <v>U10-26</v>
      </c>
      <c r="B553" t="str">
        <f t="shared" si="65"/>
        <v>LLM</v>
      </c>
      <c r="C553" t="str">
        <f t="shared" si="66"/>
        <v>U10-LLM</v>
      </c>
      <c r="D553" t="str">
        <f t="shared" si="67"/>
        <v>U10-26</v>
      </c>
      <c r="E553" t="s">
        <v>642</v>
      </c>
      <c r="F553">
        <v>26</v>
      </c>
      <c r="G553" t="s">
        <v>1025</v>
      </c>
      <c r="AT553" t="str">
        <f t="shared" si="68"/>
        <v>LLM</v>
      </c>
      <c r="AU553" t="str">
        <f t="shared" si="69"/>
        <v>--</v>
      </c>
    </row>
    <row r="554" spans="1:47" x14ac:dyDescent="0.35">
      <c r="A554" t="str">
        <f t="shared" si="64"/>
        <v>U10-27</v>
      </c>
      <c r="B554" t="str">
        <f t="shared" si="65"/>
        <v>3.3V</v>
      </c>
      <c r="C554" t="str">
        <f t="shared" si="66"/>
        <v>U10-3.3V</v>
      </c>
      <c r="D554" t="str">
        <f t="shared" si="67"/>
        <v>U10-27</v>
      </c>
      <c r="E554" t="s">
        <v>642</v>
      </c>
      <c r="F554">
        <v>27</v>
      </c>
      <c r="G554" t="s">
        <v>287</v>
      </c>
      <c r="AT554" t="str">
        <f t="shared" si="68"/>
        <v>3.3V</v>
      </c>
      <c r="AU554" t="str">
        <f t="shared" si="69"/>
        <v>--</v>
      </c>
    </row>
    <row r="555" spans="1:47" x14ac:dyDescent="0.35">
      <c r="A555" t="str">
        <f t="shared" si="64"/>
        <v>U10-28</v>
      </c>
      <c r="B555" t="str">
        <f t="shared" si="65"/>
        <v>SENSE</v>
      </c>
      <c r="C555" t="str">
        <f t="shared" si="66"/>
        <v>U10-SENSE</v>
      </c>
      <c r="D555" t="str">
        <f t="shared" si="67"/>
        <v>U10-28</v>
      </c>
      <c r="E555" t="s">
        <v>642</v>
      </c>
      <c r="F555">
        <v>28</v>
      </c>
      <c r="G555" t="s">
        <v>1033</v>
      </c>
      <c r="AT555" t="str">
        <f t="shared" si="68"/>
        <v>SENSE</v>
      </c>
      <c r="AU555" t="str">
        <f t="shared" si="69"/>
        <v>--</v>
      </c>
    </row>
    <row r="556" spans="1:47" x14ac:dyDescent="0.35">
      <c r="A556" t="str">
        <f t="shared" si="64"/>
        <v>U10-29</v>
      </c>
      <c r="B556" t="str">
        <f t="shared" si="65"/>
        <v>NetR11_2</v>
      </c>
      <c r="C556" t="str">
        <f t="shared" si="66"/>
        <v>U10-NetR11_2</v>
      </c>
      <c r="D556" t="str">
        <f t="shared" si="67"/>
        <v>U10-29</v>
      </c>
      <c r="E556" t="s">
        <v>642</v>
      </c>
      <c r="F556">
        <v>29</v>
      </c>
      <c r="G556" t="s">
        <v>674</v>
      </c>
      <c r="AT556" t="str">
        <f t="shared" si="68"/>
        <v>NetR11_2</v>
      </c>
      <c r="AU556" t="str">
        <f t="shared" si="69"/>
        <v>--</v>
      </c>
    </row>
    <row r="557" spans="1:47" x14ac:dyDescent="0.35">
      <c r="A557" t="str">
        <f t="shared" si="64"/>
        <v>U10-30</v>
      </c>
      <c r="B557" t="str">
        <f t="shared" si="65"/>
        <v>NetC11_1</v>
      </c>
      <c r="C557" t="str">
        <f t="shared" si="66"/>
        <v>U10-NetC11_1</v>
      </c>
      <c r="D557" t="str">
        <f t="shared" si="67"/>
        <v>U10-30</v>
      </c>
      <c r="E557" t="s">
        <v>642</v>
      </c>
      <c r="F557">
        <v>30</v>
      </c>
      <c r="G557" t="s">
        <v>893</v>
      </c>
      <c r="AT557" t="str">
        <f t="shared" si="68"/>
        <v>NetC11_1</v>
      </c>
      <c r="AU557" t="str">
        <f t="shared" si="69"/>
        <v>--</v>
      </c>
    </row>
    <row r="558" spans="1:47" x14ac:dyDescent="0.35">
      <c r="A558" t="str">
        <f t="shared" si="64"/>
        <v>U10-31</v>
      </c>
      <c r="B558" t="str">
        <f t="shared" si="65"/>
        <v>NetC20_2</v>
      </c>
      <c r="C558" t="str">
        <f t="shared" si="66"/>
        <v>U10-NetC20_2</v>
      </c>
      <c r="D558" t="str">
        <f t="shared" si="67"/>
        <v>U10-31</v>
      </c>
      <c r="E558" t="s">
        <v>642</v>
      </c>
      <c r="F558">
        <v>31</v>
      </c>
      <c r="G558" t="s">
        <v>1027</v>
      </c>
      <c r="AT558" t="str">
        <f t="shared" si="68"/>
        <v>NetC20_2</v>
      </c>
      <c r="AU558" t="str">
        <f t="shared" si="69"/>
        <v>--</v>
      </c>
    </row>
    <row r="559" spans="1:47" x14ac:dyDescent="0.35">
      <c r="A559" t="str">
        <f t="shared" si="64"/>
        <v>U10-32</v>
      </c>
      <c r="B559" t="str">
        <f t="shared" si="65"/>
        <v>GND</v>
      </c>
      <c r="C559" t="str">
        <f t="shared" si="66"/>
        <v>U10-GND</v>
      </c>
      <c r="D559" t="str">
        <f t="shared" si="67"/>
        <v>U10-32</v>
      </c>
      <c r="E559" t="s">
        <v>642</v>
      </c>
      <c r="F559">
        <v>32</v>
      </c>
      <c r="G559" t="s">
        <v>302</v>
      </c>
      <c r="AT559" t="str">
        <f t="shared" si="68"/>
        <v>GND</v>
      </c>
      <c r="AU559" t="str">
        <f t="shared" si="69"/>
        <v>--</v>
      </c>
    </row>
    <row r="560" spans="1:47" x14ac:dyDescent="0.35">
      <c r="A560" t="str">
        <f t="shared" si="64"/>
        <v>U10-33</v>
      </c>
      <c r="B560" t="str">
        <f t="shared" si="65"/>
        <v>3.3V</v>
      </c>
      <c r="C560" t="str">
        <f t="shared" si="66"/>
        <v>U10-3.3V</v>
      </c>
      <c r="D560" t="str">
        <f t="shared" si="67"/>
        <v>U10-33</v>
      </c>
      <c r="E560" t="s">
        <v>642</v>
      </c>
      <c r="F560">
        <v>33</v>
      </c>
      <c r="G560" t="s">
        <v>287</v>
      </c>
      <c r="AT560" t="str">
        <f t="shared" si="68"/>
        <v>3.3V</v>
      </c>
      <c r="AU560" t="str">
        <f t="shared" si="69"/>
        <v>--</v>
      </c>
    </row>
    <row r="561" spans="1:47" x14ac:dyDescent="0.35">
      <c r="A561" t="str">
        <f t="shared" si="64"/>
        <v>U10-34</v>
      </c>
      <c r="B561" t="str">
        <f t="shared" si="65"/>
        <v>NetU10_34</v>
      </c>
      <c r="C561" t="str">
        <f t="shared" si="66"/>
        <v>U10-NetU10_34</v>
      </c>
      <c r="D561" t="str">
        <f t="shared" si="67"/>
        <v>U10-34</v>
      </c>
      <c r="E561" t="s">
        <v>642</v>
      </c>
      <c r="F561">
        <v>34</v>
      </c>
      <c r="G561" t="s">
        <v>1052</v>
      </c>
      <c r="AT561" t="str">
        <f t="shared" si="68"/>
        <v>NetU10_34</v>
      </c>
      <c r="AU561" t="str">
        <f t="shared" si="69"/>
        <v>--</v>
      </c>
    </row>
    <row r="562" spans="1:47" x14ac:dyDescent="0.35">
      <c r="A562" t="str">
        <f t="shared" si="64"/>
        <v>U10-35</v>
      </c>
      <c r="B562" t="str">
        <f t="shared" si="65"/>
        <v>NetU10_35</v>
      </c>
      <c r="C562" t="str">
        <f t="shared" si="66"/>
        <v>U10-NetU10_35</v>
      </c>
      <c r="D562" t="str">
        <f t="shared" si="67"/>
        <v>U10-35</v>
      </c>
      <c r="E562" t="s">
        <v>642</v>
      </c>
      <c r="F562">
        <v>35</v>
      </c>
      <c r="G562" t="s">
        <v>1053</v>
      </c>
      <c r="AT562" t="str">
        <f t="shared" si="68"/>
        <v>NetU10_35</v>
      </c>
      <c r="AU562" t="str">
        <f t="shared" si="69"/>
        <v>--</v>
      </c>
    </row>
    <row r="563" spans="1:47" x14ac:dyDescent="0.35">
      <c r="A563" t="str">
        <f t="shared" si="64"/>
        <v>U10-36</v>
      </c>
      <c r="B563" t="str">
        <f t="shared" si="65"/>
        <v>NetU10_36</v>
      </c>
      <c r="C563" t="str">
        <f t="shared" si="66"/>
        <v>U10-NetU10_36</v>
      </c>
      <c r="D563" t="str">
        <f t="shared" si="67"/>
        <v>U10-36</v>
      </c>
      <c r="E563" t="s">
        <v>642</v>
      </c>
      <c r="F563">
        <v>36</v>
      </c>
      <c r="G563" t="s">
        <v>1054</v>
      </c>
      <c r="AT563" t="str">
        <f t="shared" si="68"/>
        <v>NetU10_36</v>
      </c>
      <c r="AU563" t="str">
        <f t="shared" si="69"/>
        <v>--</v>
      </c>
    </row>
    <row r="564" spans="1:47" x14ac:dyDescent="0.35">
      <c r="A564" t="str">
        <f t="shared" si="64"/>
        <v>U10-37</v>
      </c>
      <c r="B564" t="str">
        <f t="shared" si="65"/>
        <v>NetU10_37</v>
      </c>
      <c r="C564" t="str">
        <f t="shared" si="66"/>
        <v>U10-NetU10_37</v>
      </c>
      <c r="D564" t="str">
        <f t="shared" si="67"/>
        <v>U10-37</v>
      </c>
      <c r="E564" t="s">
        <v>642</v>
      </c>
      <c r="F564">
        <v>37</v>
      </c>
      <c r="G564" t="s">
        <v>1055</v>
      </c>
      <c r="AT564" t="str">
        <f t="shared" si="68"/>
        <v>NetU10_37</v>
      </c>
      <c r="AU564" t="str">
        <f t="shared" si="69"/>
        <v>--</v>
      </c>
    </row>
    <row r="565" spans="1:47" x14ac:dyDescent="0.35">
      <c r="A565" t="str">
        <f t="shared" si="64"/>
        <v>U10-38</v>
      </c>
      <c r="B565" t="str">
        <f t="shared" si="65"/>
        <v>NetU10_38</v>
      </c>
      <c r="C565" t="str">
        <f t="shared" si="66"/>
        <v>U10-NetU10_38</v>
      </c>
      <c r="D565" t="str">
        <f t="shared" si="67"/>
        <v>U10-38</v>
      </c>
      <c r="E565" t="s">
        <v>642</v>
      </c>
      <c r="F565">
        <v>38</v>
      </c>
      <c r="G565" t="s">
        <v>1056</v>
      </c>
      <c r="AT565" t="str">
        <f t="shared" si="68"/>
        <v>NetU10_38</v>
      </c>
      <c r="AU565" t="str">
        <f t="shared" si="69"/>
        <v>--</v>
      </c>
    </row>
    <row r="566" spans="1:47" x14ac:dyDescent="0.35">
      <c r="A566" t="str">
        <f t="shared" si="64"/>
        <v>U10-39</v>
      </c>
      <c r="B566" t="str">
        <f t="shared" si="65"/>
        <v>GND</v>
      </c>
      <c r="C566" t="str">
        <f t="shared" si="66"/>
        <v>U10-GND</v>
      </c>
      <c r="D566" t="str">
        <f t="shared" si="67"/>
        <v>U10-39</v>
      </c>
      <c r="E566" t="s">
        <v>642</v>
      </c>
      <c r="F566">
        <v>39</v>
      </c>
      <c r="G566" t="s">
        <v>302</v>
      </c>
      <c r="AT566" t="str">
        <f t="shared" si="68"/>
        <v>GND</v>
      </c>
      <c r="AU566" t="str">
        <f t="shared" si="69"/>
        <v>--</v>
      </c>
    </row>
    <row r="567" spans="1:47" x14ac:dyDescent="0.35">
      <c r="A567" t="str">
        <f t="shared" si="64"/>
        <v>U11-1</v>
      </c>
      <c r="B567" t="str">
        <f t="shared" si="65"/>
        <v>3.3V</v>
      </c>
      <c r="C567" t="str">
        <f t="shared" si="66"/>
        <v>U11-3.3V</v>
      </c>
      <c r="D567" t="str">
        <f t="shared" si="67"/>
        <v>U11-1</v>
      </c>
      <c r="E567" t="s">
        <v>644</v>
      </c>
      <c r="F567">
        <v>1</v>
      </c>
      <c r="G567" t="s">
        <v>287</v>
      </c>
      <c r="AT567" t="str">
        <f t="shared" si="68"/>
        <v>3.3V</v>
      </c>
      <c r="AU567" t="str">
        <f t="shared" si="69"/>
        <v>--</v>
      </c>
    </row>
    <row r="568" spans="1:47" x14ac:dyDescent="0.35">
      <c r="A568" t="str">
        <f t="shared" si="64"/>
        <v>U11-2</v>
      </c>
      <c r="B568" t="str">
        <f t="shared" si="65"/>
        <v>3.3V</v>
      </c>
      <c r="C568" t="str">
        <f t="shared" si="66"/>
        <v>U11-3.3V</v>
      </c>
      <c r="D568" t="str">
        <f t="shared" si="67"/>
        <v>U11-2</v>
      </c>
      <c r="E568" t="s">
        <v>644</v>
      </c>
      <c r="F568">
        <v>2</v>
      </c>
      <c r="G568" t="s">
        <v>287</v>
      </c>
      <c r="AT568" t="str">
        <f t="shared" si="68"/>
        <v>3.3V</v>
      </c>
      <c r="AU568" t="str">
        <f t="shared" si="69"/>
        <v>--</v>
      </c>
    </row>
    <row r="569" spans="1:47" x14ac:dyDescent="0.35">
      <c r="A569" t="str">
        <f t="shared" si="64"/>
        <v>U11-3</v>
      </c>
      <c r="B569" t="str">
        <f t="shared" si="65"/>
        <v>GND</v>
      </c>
      <c r="C569" t="str">
        <f t="shared" si="66"/>
        <v>U11-GND</v>
      </c>
      <c r="D569" t="str">
        <f t="shared" si="67"/>
        <v>U11-3</v>
      </c>
      <c r="E569" t="s">
        <v>644</v>
      </c>
      <c r="F569">
        <v>3</v>
      </c>
      <c r="G569" t="s">
        <v>302</v>
      </c>
      <c r="AT569" t="str">
        <f t="shared" si="68"/>
        <v>GND</v>
      </c>
      <c r="AU569" t="str">
        <f t="shared" si="69"/>
        <v>--</v>
      </c>
    </row>
    <row r="570" spans="1:47" x14ac:dyDescent="0.35">
      <c r="A570" t="str">
        <f t="shared" si="64"/>
        <v>U11-4</v>
      </c>
      <c r="B570" t="str">
        <f t="shared" si="65"/>
        <v>GND</v>
      </c>
      <c r="C570" t="str">
        <f t="shared" si="66"/>
        <v>U11-GND</v>
      </c>
      <c r="D570" t="str">
        <f t="shared" si="67"/>
        <v>U11-4</v>
      </c>
      <c r="E570" t="s">
        <v>644</v>
      </c>
      <c r="F570">
        <v>4</v>
      </c>
      <c r="G570" t="s">
        <v>302</v>
      </c>
      <c r="AT570" t="str">
        <f t="shared" si="68"/>
        <v>GND</v>
      </c>
      <c r="AU570" t="str">
        <f t="shared" si="69"/>
        <v>--</v>
      </c>
    </row>
    <row r="571" spans="1:47" x14ac:dyDescent="0.35">
      <c r="A571" t="str">
        <f t="shared" si="64"/>
        <v>U11-5</v>
      </c>
      <c r="B571" t="str">
        <f t="shared" si="65"/>
        <v>1.8V</v>
      </c>
      <c r="C571" t="str">
        <f t="shared" si="66"/>
        <v>U11-1.8V</v>
      </c>
      <c r="D571" t="str">
        <f t="shared" si="67"/>
        <v>U11-5</v>
      </c>
      <c r="E571" t="s">
        <v>644</v>
      </c>
      <c r="F571">
        <v>5</v>
      </c>
      <c r="G571" t="s">
        <v>667</v>
      </c>
      <c r="AT571" t="str">
        <f t="shared" si="68"/>
        <v>1.8V</v>
      </c>
      <c r="AU571" t="str">
        <f t="shared" si="69"/>
        <v>--</v>
      </c>
    </row>
    <row r="572" spans="1:47" x14ac:dyDescent="0.35">
      <c r="A572" t="str">
        <f t="shared" si="64"/>
        <v>U11-6</v>
      </c>
      <c r="B572" t="str">
        <f t="shared" si="65"/>
        <v>1.8V</v>
      </c>
      <c r="C572" t="str">
        <f t="shared" si="66"/>
        <v>U11-1.8V</v>
      </c>
      <c r="D572" t="str">
        <f t="shared" si="67"/>
        <v>U11-6</v>
      </c>
      <c r="E572" t="s">
        <v>644</v>
      </c>
      <c r="F572">
        <v>6</v>
      </c>
      <c r="G572" t="s">
        <v>667</v>
      </c>
      <c r="AT572" t="str">
        <f t="shared" si="68"/>
        <v>1.8V</v>
      </c>
      <c r="AU572" t="str">
        <f t="shared" si="69"/>
        <v>--</v>
      </c>
    </row>
    <row r="573" spans="1:47" x14ac:dyDescent="0.35">
      <c r="A573" t="str">
        <f t="shared" si="64"/>
        <v>U11-7</v>
      </c>
      <c r="B573" t="str">
        <f t="shared" si="65"/>
        <v>1.8V</v>
      </c>
      <c r="C573" t="str">
        <f t="shared" si="66"/>
        <v>U11-1.8V</v>
      </c>
      <c r="D573" t="str">
        <f t="shared" si="67"/>
        <v>U11-7</v>
      </c>
      <c r="E573" t="s">
        <v>644</v>
      </c>
      <c r="F573">
        <v>7</v>
      </c>
      <c r="G573" t="s">
        <v>667</v>
      </c>
      <c r="AT573" t="str">
        <f t="shared" si="68"/>
        <v>1.8V</v>
      </c>
      <c r="AU573" t="str">
        <f t="shared" si="69"/>
        <v>--</v>
      </c>
    </row>
    <row r="574" spans="1:47" x14ac:dyDescent="0.35">
      <c r="A574" t="str">
        <f t="shared" si="64"/>
        <v>U11-8</v>
      </c>
      <c r="B574" t="str">
        <f t="shared" si="65"/>
        <v>NetU11_8</v>
      </c>
      <c r="C574" t="str">
        <f t="shared" si="66"/>
        <v>U11-NetU11_8</v>
      </c>
      <c r="D574" t="str">
        <f t="shared" si="67"/>
        <v>U11-8</v>
      </c>
      <c r="E574" t="s">
        <v>644</v>
      </c>
      <c r="F574">
        <v>8</v>
      </c>
      <c r="G574" t="s">
        <v>1057</v>
      </c>
      <c r="AT574" t="str">
        <f t="shared" si="68"/>
        <v>NetU11_8</v>
      </c>
      <c r="AU574" t="str">
        <f t="shared" si="69"/>
        <v>--</v>
      </c>
    </row>
    <row r="575" spans="1:47" x14ac:dyDescent="0.35">
      <c r="A575" t="str">
        <f t="shared" si="64"/>
        <v>U11-9</v>
      </c>
      <c r="B575" t="str">
        <f t="shared" si="65"/>
        <v>NetU11_9</v>
      </c>
      <c r="C575" t="str">
        <f t="shared" si="66"/>
        <v>U11-NetU11_9</v>
      </c>
      <c r="D575" t="str">
        <f t="shared" si="67"/>
        <v>U11-9</v>
      </c>
      <c r="E575" t="s">
        <v>644</v>
      </c>
      <c r="F575">
        <v>9</v>
      </c>
      <c r="G575" t="s">
        <v>1058</v>
      </c>
      <c r="AT575" t="str">
        <f t="shared" si="68"/>
        <v>NetU11_9</v>
      </c>
      <c r="AU575" t="str">
        <f t="shared" si="69"/>
        <v>--</v>
      </c>
    </row>
    <row r="576" spans="1:47" x14ac:dyDescent="0.35">
      <c r="A576" t="str">
        <f t="shared" si="64"/>
        <v>U11-10</v>
      </c>
      <c r="B576" t="str">
        <f t="shared" si="65"/>
        <v>NetU11_10</v>
      </c>
      <c r="C576" t="str">
        <f t="shared" si="66"/>
        <v>U11-NetU11_10</v>
      </c>
      <c r="D576" t="str">
        <f t="shared" si="67"/>
        <v>U11-10</v>
      </c>
      <c r="E576" t="s">
        <v>644</v>
      </c>
      <c r="F576">
        <v>10</v>
      </c>
      <c r="G576" t="s">
        <v>668</v>
      </c>
      <c r="AT576" t="str">
        <f t="shared" si="68"/>
        <v>NetU11_10</v>
      </c>
      <c r="AU576" t="str">
        <f t="shared" si="69"/>
        <v>--</v>
      </c>
    </row>
    <row r="577" spans="1:47" x14ac:dyDescent="0.35">
      <c r="A577" t="str">
        <f t="shared" si="64"/>
        <v>U11-11</v>
      </c>
      <c r="B577" t="str">
        <f t="shared" si="65"/>
        <v>NetU11_11</v>
      </c>
      <c r="C577" t="str">
        <f t="shared" si="66"/>
        <v>U11-NetU11_11</v>
      </c>
      <c r="D577" t="str">
        <f t="shared" si="67"/>
        <v>U11-11</v>
      </c>
      <c r="E577" t="s">
        <v>644</v>
      </c>
      <c r="F577">
        <v>11</v>
      </c>
      <c r="G577" t="s">
        <v>1059</v>
      </c>
      <c r="AT577" t="str">
        <f t="shared" si="68"/>
        <v>NetU11_11</v>
      </c>
      <c r="AU577" t="str">
        <f t="shared" si="69"/>
        <v>--</v>
      </c>
    </row>
    <row r="578" spans="1:47" x14ac:dyDescent="0.35">
      <c r="A578" t="str">
        <f t="shared" si="64"/>
        <v>U11-12</v>
      </c>
      <c r="B578" t="str">
        <f t="shared" si="65"/>
        <v>NetU11_12</v>
      </c>
      <c r="C578" t="str">
        <f t="shared" si="66"/>
        <v>U11-NetU11_12</v>
      </c>
      <c r="D578" t="str">
        <f t="shared" si="67"/>
        <v>U11-12</v>
      </c>
      <c r="E578" t="s">
        <v>644</v>
      </c>
      <c r="F578">
        <v>12</v>
      </c>
      <c r="G578" t="s">
        <v>1060</v>
      </c>
      <c r="AT578" t="str">
        <f t="shared" si="68"/>
        <v>NetU11_12</v>
      </c>
      <c r="AU578" t="str">
        <f t="shared" si="69"/>
        <v>--</v>
      </c>
    </row>
    <row r="579" spans="1:47" x14ac:dyDescent="0.35">
      <c r="A579" t="str">
        <f t="shared" si="64"/>
        <v>U11-13</v>
      </c>
      <c r="B579" t="str">
        <f t="shared" si="65"/>
        <v>NetU11_13</v>
      </c>
      <c r="C579" t="str">
        <f t="shared" si="66"/>
        <v>U11-NetU11_13</v>
      </c>
      <c r="D579" t="str">
        <f t="shared" si="67"/>
        <v>U11-13</v>
      </c>
      <c r="E579" t="s">
        <v>644</v>
      </c>
      <c r="F579">
        <v>13</v>
      </c>
      <c r="G579" t="s">
        <v>1061</v>
      </c>
      <c r="AT579" t="str">
        <f t="shared" si="68"/>
        <v>NetU11_13</v>
      </c>
      <c r="AU579" t="str">
        <f t="shared" si="69"/>
        <v>--</v>
      </c>
    </row>
    <row r="580" spans="1:47" x14ac:dyDescent="0.35">
      <c r="A580" t="str">
        <f t="shared" si="64"/>
        <v>U11-14</v>
      </c>
      <c r="B580" t="str">
        <f t="shared" si="65"/>
        <v>NetU11_14</v>
      </c>
      <c r="C580" t="str">
        <f t="shared" si="66"/>
        <v>U11-NetU11_14</v>
      </c>
      <c r="D580" t="str">
        <f t="shared" si="67"/>
        <v>U11-14</v>
      </c>
      <c r="E580" t="s">
        <v>644</v>
      </c>
      <c r="F580">
        <v>14</v>
      </c>
      <c r="G580" t="s">
        <v>1062</v>
      </c>
      <c r="AT580" t="str">
        <f t="shared" si="68"/>
        <v>NetU11_14</v>
      </c>
      <c r="AU580" t="str">
        <f t="shared" si="69"/>
        <v>--</v>
      </c>
    </row>
    <row r="581" spans="1:47" x14ac:dyDescent="0.35">
      <c r="A581" t="str">
        <f t="shared" si="64"/>
        <v>U11-15</v>
      </c>
      <c r="B581" t="str">
        <f t="shared" si="65"/>
        <v>1.8V</v>
      </c>
      <c r="C581" t="str">
        <f t="shared" si="66"/>
        <v>U11-1.8V</v>
      </c>
      <c r="D581" t="str">
        <f t="shared" si="67"/>
        <v>U11-15</v>
      </c>
      <c r="E581" t="s">
        <v>644</v>
      </c>
      <c r="F581">
        <v>15</v>
      </c>
      <c r="G581" t="s">
        <v>667</v>
      </c>
      <c r="AT581" t="str">
        <f t="shared" si="68"/>
        <v>1.8V</v>
      </c>
      <c r="AU581" t="str">
        <f t="shared" si="69"/>
        <v>--</v>
      </c>
    </row>
    <row r="582" spans="1:47" x14ac:dyDescent="0.35">
      <c r="A582" t="str">
        <f t="shared" ref="A582:A645" si="70">$E582&amp;"-"&amp;$F582</f>
        <v>U11-16</v>
      </c>
      <c r="B582" t="str">
        <f t="shared" ref="B582:B645" si="71">IF(OR(E582=$A$2,E582=$B$2,E582=$C$2,E582=$D$2),"--",G582)</f>
        <v>NetU11_16</v>
      </c>
      <c r="C582" t="str">
        <f t="shared" ref="C582:C645" si="72">$E582&amp;"-"&amp;$G582</f>
        <v>U11-NetU11_16</v>
      </c>
      <c r="D582" t="str">
        <f t="shared" ref="D582:D645" si="73">A582</f>
        <v>U11-16</v>
      </c>
      <c r="E582" t="s">
        <v>644</v>
      </c>
      <c r="F582">
        <v>16</v>
      </c>
      <c r="G582" t="s">
        <v>1063</v>
      </c>
      <c r="AT582" t="str">
        <f t="shared" ref="AT582:AT645" si="74">IF(IF(COUNTIF($AO$6:$AQ$150,B582)&gt;0,"---","--")="---",VLOOKUP(B582,$AO$6:$AQ$150,3,0),B582)</f>
        <v>NetU11_16</v>
      </c>
      <c r="AU582" t="str">
        <f t="shared" ref="AU582:AU645" si="75">IF(IF(COUNTIF($AO$6:$AQ$150,B582)&gt;0,"---","--")="---",VLOOKUP(B582,$AO$6:$AQ$150,2,0),"--")</f>
        <v>--</v>
      </c>
    </row>
    <row r="583" spans="1:47" x14ac:dyDescent="0.35">
      <c r="A583" t="str">
        <f t="shared" si="70"/>
        <v>U11-17</v>
      </c>
      <c r="B583" t="str">
        <f t="shared" si="71"/>
        <v>GND</v>
      </c>
      <c r="C583" t="str">
        <f t="shared" si="72"/>
        <v>U11-GND</v>
      </c>
      <c r="D583" t="str">
        <f t="shared" si="73"/>
        <v>U11-17</v>
      </c>
      <c r="E583" t="s">
        <v>644</v>
      </c>
      <c r="F583">
        <v>17</v>
      </c>
      <c r="G583" t="s">
        <v>302</v>
      </c>
      <c r="AT583" t="str">
        <f t="shared" si="74"/>
        <v>GND</v>
      </c>
      <c r="AU583" t="str">
        <f t="shared" si="75"/>
        <v>--</v>
      </c>
    </row>
    <row r="584" spans="1:47" x14ac:dyDescent="0.35">
      <c r="A584" t="str">
        <f t="shared" si="70"/>
        <v>U11-18</v>
      </c>
      <c r="B584" t="str">
        <f t="shared" si="71"/>
        <v>3.3V</v>
      </c>
      <c r="C584" t="str">
        <f t="shared" si="72"/>
        <v>U11-3.3V</v>
      </c>
      <c r="D584" t="str">
        <f t="shared" si="73"/>
        <v>U11-18</v>
      </c>
      <c r="E584" t="s">
        <v>644</v>
      </c>
      <c r="F584">
        <v>18</v>
      </c>
      <c r="G584" t="s">
        <v>287</v>
      </c>
      <c r="AT584" t="str">
        <f t="shared" si="74"/>
        <v>3.3V</v>
      </c>
      <c r="AU584" t="str">
        <f t="shared" si="75"/>
        <v>--</v>
      </c>
    </row>
    <row r="585" spans="1:47" x14ac:dyDescent="0.35">
      <c r="A585" t="str">
        <f t="shared" si="70"/>
        <v>U11-19</v>
      </c>
      <c r="B585" t="str">
        <f t="shared" si="71"/>
        <v>GND</v>
      </c>
      <c r="C585" t="str">
        <f t="shared" si="72"/>
        <v>U11-GND</v>
      </c>
      <c r="D585" t="str">
        <f t="shared" si="73"/>
        <v>U11-19</v>
      </c>
      <c r="E585" t="s">
        <v>644</v>
      </c>
      <c r="F585">
        <v>19</v>
      </c>
      <c r="G585" t="s">
        <v>302</v>
      </c>
      <c r="AT585" t="str">
        <f t="shared" si="74"/>
        <v>GND</v>
      </c>
      <c r="AU585" t="str">
        <f t="shared" si="75"/>
        <v>--</v>
      </c>
    </row>
    <row r="586" spans="1:47" x14ac:dyDescent="0.35">
      <c r="A586" t="str">
        <f t="shared" si="70"/>
        <v>U11-20</v>
      </c>
      <c r="B586" t="str">
        <f t="shared" si="71"/>
        <v>3.3V</v>
      </c>
      <c r="C586" t="str">
        <f t="shared" si="72"/>
        <v>U11-3.3V</v>
      </c>
      <c r="D586" t="str">
        <f t="shared" si="73"/>
        <v>U11-20</v>
      </c>
      <c r="E586" t="s">
        <v>644</v>
      </c>
      <c r="F586">
        <v>20</v>
      </c>
      <c r="G586" t="s">
        <v>287</v>
      </c>
      <c r="AT586" t="str">
        <f t="shared" si="74"/>
        <v>3.3V</v>
      </c>
      <c r="AU586" t="str">
        <f t="shared" si="75"/>
        <v>--</v>
      </c>
    </row>
    <row r="587" spans="1:47" x14ac:dyDescent="0.35">
      <c r="A587" t="str">
        <f t="shared" si="70"/>
        <v>U11-21</v>
      </c>
      <c r="B587" t="str">
        <f t="shared" si="71"/>
        <v>GND</v>
      </c>
      <c r="C587" t="str">
        <f t="shared" si="72"/>
        <v>U11-GND</v>
      </c>
      <c r="D587" t="str">
        <f t="shared" si="73"/>
        <v>U11-21</v>
      </c>
      <c r="E587" t="s">
        <v>644</v>
      </c>
      <c r="F587">
        <v>21</v>
      </c>
      <c r="G587" t="s">
        <v>302</v>
      </c>
      <c r="AT587" t="str">
        <f t="shared" si="74"/>
        <v>GND</v>
      </c>
      <c r="AU587" t="str">
        <f t="shared" si="75"/>
        <v>--</v>
      </c>
    </row>
    <row r="588" spans="1:47" x14ac:dyDescent="0.35">
      <c r="A588" t="str">
        <f t="shared" si="70"/>
        <v>C1-1</v>
      </c>
      <c r="B588" t="str">
        <f t="shared" si="71"/>
        <v>1.8V</v>
      </c>
      <c r="C588" t="str">
        <f t="shared" si="72"/>
        <v>C1-1.8V</v>
      </c>
      <c r="D588" t="str">
        <f t="shared" si="73"/>
        <v>C1-1</v>
      </c>
      <c r="E588" t="s">
        <v>314</v>
      </c>
      <c r="F588">
        <v>1</v>
      </c>
      <c r="G588" t="s">
        <v>667</v>
      </c>
      <c r="AT588" t="str">
        <f t="shared" si="74"/>
        <v>1.8V</v>
      </c>
      <c r="AU588" t="str">
        <f t="shared" si="75"/>
        <v>--</v>
      </c>
    </row>
    <row r="589" spans="1:47" x14ac:dyDescent="0.35">
      <c r="A589" t="str">
        <f t="shared" si="70"/>
        <v>C1-2</v>
      </c>
      <c r="B589" t="str">
        <f t="shared" si="71"/>
        <v>GND</v>
      </c>
      <c r="C589" t="str">
        <f t="shared" si="72"/>
        <v>C1-GND</v>
      </c>
      <c r="D589" t="str">
        <f t="shared" si="73"/>
        <v>C1-2</v>
      </c>
      <c r="E589" t="s">
        <v>314</v>
      </c>
      <c r="F589">
        <v>2</v>
      </c>
      <c r="G589" t="s">
        <v>302</v>
      </c>
      <c r="AT589" t="str">
        <f t="shared" si="74"/>
        <v>GND</v>
      </c>
      <c r="AU589" t="str">
        <f t="shared" si="75"/>
        <v>--</v>
      </c>
    </row>
    <row r="590" spans="1:47" x14ac:dyDescent="0.35">
      <c r="A590" t="str">
        <f t="shared" si="70"/>
        <v>C2-1</v>
      </c>
      <c r="B590" t="str">
        <f t="shared" si="71"/>
        <v>GND</v>
      </c>
      <c r="C590" t="str">
        <f t="shared" si="72"/>
        <v>C2-GND</v>
      </c>
      <c r="D590" t="str">
        <f t="shared" si="73"/>
        <v>C2-1</v>
      </c>
      <c r="E590" t="s">
        <v>315</v>
      </c>
      <c r="F590">
        <v>1</v>
      </c>
      <c r="G590" t="s">
        <v>302</v>
      </c>
      <c r="AT590" t="str">
        <f t="shared" si="74"/>
        <v>GND</v>
      </c>
      <c r="AU590" t="str">
        <f t="shared" si="75"/>
        <v>--</v>
      </c>
    </row>
    <row r="591" spans="1:47" x14ac:dyDescent="0.35">
      <c r="A591" t="str">
        <f t="shared" si="70"/>
        <v>C2-2</v>
      </c>
      <c r="B591" t="str">
        <f t="shared" si="71"/>
        <v>1V</v>
      </c>
      <c r="C591" t="str">
        <f t="shared" si="72"/>
        <v>C2-1V</v>
      </c>
      <c r="D591" t="str">
        <f t="shared" si="73"/>
        <v>C2-2</v>
      </c>
      <c r="E591" t="s">
        <v>315</v>
      </c>
      <c r="F591">
        <v>2</v>
      </c>
      <c r="G591" t="s">
        <v>761</v>
      </c>
      <c r="AT591" t="str">
        <f t="shared" si="74"/>
        <v>1V</v>
      </c>
      <c r="AU591" t="str">
        <f t="shared" si="75"/>
        <v>--</v>
      </c>
    </row>
    <row r="592" spans="1:47" x14ac:dyDescent="0.35">
      <c r="A592" t="str">
        <f t="shared" si="70"/>
        <v>C3-1</v>
      </c>
      <c r="B592" t="str">
        <f t="shared" si="71"/>
        <v>GND</v>
      </c>
      <c r="C592" t="str">
        <f t="shared" si="72"/>
        <v>C3-GND</v>
      </c>
      <c r="D592" t="str">
        <f t="shared" si="73"/>
        <v>C3-1</v>
      </c>
      <c r="E592" t="s">
        <v>316</v>
      </c>
      <c r="F592">
        <v>1</v>
      </c>
      <c r="G592" t="s">
        <v>302</v>
      </c>
      <c r="AT592" t="str">
        <f t="shared" si="74"/>
        <v>GND</v>
      </c>
      <c r="AU592" t="str">
        <f t="shared" si="75"/>
        <v>--</v>
      </c>
    </row>
    <row r="593" spans="1:47" x14ac:dyDescent="0.35">
      <c r="A593" t="str">
        <f t="shared" si="70"/>
        <v>C3-2</v>
      </c>
      <c r="B593" t="str">
        <f t="shared" si="71"/>
        <v>1.8V</v>
      </c>
      <c r="C593" t="str">
        <f t="shared" si="72"/>
        <v>C3-1.8V</v>
      </c>
      <c r="D593" t="str">
        <f t="shared" si="73"/>
        <v>C3-2</v>
      </c>
      <c r="E593" t="s">
        <v>316</v>
      </c>
      <c r="F593">
        <v>2</v>
      </c>
      <c r="G593" t="s">
        <v>667</v>
      </c>
      <c r="AT593" t="str">
        <f t="shared" si="74"/>
        <v>1.8V</v>
      </c>
      <c r="AU593" t="str">
        <f t="shared" si="75"/>
        <v>--</v>
      </c>
    </row>
    <row r="594" spans="1:47" x14ac:dyDescent="0.35">
      <c r="A594" t="str">
        <f t="shared" si="70"/>
        <v>C4-1</v>
      </c>
      <c r="B594" t="str">
        <f t="shared" si="71"/>
        <v>1V</v>
      </c>
      <c r="C594" t="str">
        <f t="shared" si="72"/>
        <v>C4-1V</v>
      </c>
      <c r="D594" t="str">
        <f t="shared" si="73"/>
        <v>C4-1</v>
      </c>
      <c r="E594" t="s">
        <v>317</v>
      </c>
      <c r="F594">
        <v>1</v>
      </c>
      <c r="G594" t="s">
        <v>761</v>
      </c>
      <c r="AT594" t="str">
        <f t="shared" si="74"/>
        <v>1V</v>
      </c>
      <c r="AU594" t="str">
        <f t="shared" si="75"/>
        <v>--</v>
      </c>
    </row>
    <row r="595" spans="1:47" x14ac:dyDescent="0.35">
      <c r="A595" t="str">
        <f t="shared" si="70"/>
        <v>C4-2</v>
      </c>
      <c r="B595" t="str">
        <f t="shared" si="71"/>
        <v>GND</v>
      </c>
      <c r="C595" t="str">
        <f t="shared" si="72"/>
        <v>C4-GND</v>
      </c>
      <c r="D595" t="str">
        <f t="shared" si="73"/>
        <v>C4-2</v>
      </c>
      <c r="E595" t="s">
        <v>317</v>
      </c>
      <c r="F595">
        <v>2</v>
      </c>
      <c r="G595" t="s">
        <v>302</v>
      </c>
      <c r="AT595" t="str">
        <f t="shared" si="74"/>
        <v>GND</v>
      </c>
      <c r="AU595" t="str">
        <f t="shared" si="75"/>
        <v>--</v>
      </c>
    </row>
    <row r="596" spans="1:47" x14ac:dyDescent="0.35">
      <c r="A596" t="str">
        <f t="shared" si="70"/>
        <v>C5-1</v>
      </c>
      <c r="B596" t="str">
        <f t="shared" si="71"/>
        <v>GND</v>
      </c>
      <c r="C596" t="str">
        <f t="shared" si="72"/>
        <v>C5-GND</v>
      </c>
      <c r="D596" t="str">
        <f t="shared" si="73"/>
        <v>C5-1</v>
      </c>
      <c r="E596" t="s">
        <v>318</v>
      </c>
      <c r="F596">
        <v>1</v>
      </c>
      <c r="G596" t="s">
        <v>302</v>
      </c>
      <c r="AT596" t="str">
        <f t="shared" si="74"/>
        <v>GND</v>
      </c>
      <c r="AU596" t="str">
        <f t="shared" si="75"/>
        <v>--</v>
      </c>
    </row>
    <row r="597" spans="1:47" x14ac:dyDescent="0.35">
      <c r="A597" t="str">
        <f t="shared" si="70"/>
        <v>C5-2</v>
      </c>
      <c r="B597" t="str">
        <f t="shared" si="71"/>
        <v>1V</v>
      </c>
      <c r="C597" t="str">
        <f t="shared" si="72"/>
        <v>C5-1V</v>
      </c>
      <c r="D597" t="str">
        <f t="shared" si="73"/>
        <v>C5-2</v>
      </c>
      <c r="E597" t="s">
        <v>318</v>
      </c>
      <c r="F597">
        <v>2</v>
      </c>
      <c r="G597" t="s">
        <v>761</v>
      </c>
      <c r="AT597" t="str">
        <f t="shared" si="74"/>
        <v>1V</v>
      </c>
      <c r="AU597" t="str">
        <f t="shared" si="75"/>
        <v>--</v>
      </c>
    </row>
    <row r="598" spans="1:47" x14ac:dyDescent="0.35">
      <c r="A598" t="str">
        <f t="shared" si="70"/>
        <v>C6-1</v>
      </c>
      <c r="B598" t="str">
        <f t="shared" si="71"/>
        <v>GND</v>
      </c>
      <c r="C598" t="str">
        <f t="shared" si="72"/>
        <v>C6-GND</v>
      </c>
      <c r="D598" t="str">
        <f t="shared" si="73"/>
        <v>C6-1</v>
      </c>
      <c r="E598" t="s">
        <v>319</v>
      </c>
      <c r="F598">
        <v>1</v>
      </c>
      <c r="G598" t="s">
        <v>302</v>
      </c>
      <c r="AT598" t="str">
        <f t="shared" si="74"/>
        <v>GND</v>
      </c>
      <c r="AU598" t="str">
        <f t="shared" si="75"/>
        <v>--</v>
      </c>
    </row>
    <row r="599" spans="1:47" x14ac:dyDescent="0.35">
      <c r="A599" t="str">
        <f t="shared" si="70"/>
        <v>C6-2</v>
      </c>
      <c r="B599" t="str">
        <f t="shared" si="71"/>
        <v>1V</v>
      </c>
      <c r="C599" t="str">
        <f t="shared" si="72"/>
        <v>C6-1V</v>
      </c>
      <c r="D599" t="str">
        <f t="shared" si="73"/>
        <v>C6-2</v>
      </c>
      <c r="E599" t="s">
        <v>319</v>
      </c>
      <c r="F599">
        <v>2</v>
      </c>
      <c r="G599" t="s">
        <v>761</v>
      </c>
      <c r="AT599" t="str">
        <f t="shared" si="74"/>
        <v>1V</v>
      </c>
      <c r="AU599" t="str">
        <f t="shared" si="75"/>
        <v>--</v>
      </c>
    </row>
    <row r="600" spans="1:47" x14ac:dyDescent="0.35">
      <c r="A600" t="str">
        <f t="shared" si="70"/>
        <v>C7-1</v>
      </c>
      <c r="B600" t="str">
        <f t="shared" si="71"/>
        <v>1V</v>
      </c>
      <c r="C600" t="str">
        <f t="shared" si="72"/>
        <v>C7-1V</v>
      </c>
      <c r="D600" t="str">
        <f t="shared" si="73"/>
        <v>C7-1</v>
      </c>
      <c r="E600" t="s">
        <v>320</v>
      </c>
      <c r="F600">
        <v>1</v>
      </c>
      <c r="G600" t="s">
        <v>761</v>
      </c>
      <c r="AT600" t="str">
        <f t="shared" si="74"/>
        <v>1V</v>
      </c>
      <c r="AU600" t="str">
        <f t="shared" si="75"/>
        <v>--</v>
      </c>
    </row>
    <row r="601" spans="1:47" x14ac:dyDescent="0.35">
      <c r="A601" t="str">
        <f t="shared" si="70"/>
        <v>C7-2</v>
      </c>
      <c r="B601" t="str">
        <f t="shared" si="71"/>
        <v>GND</v>
      </c>
      <c r="C601" t="str">
        <f t="shared" si="72"/>
        <v>C7-GND</v>
      </c>
      <c r="D601" t="str">
        <f t="shared" si="73"/>
        <v>C7-2</v>
      </c>
      <c r="E601" t="s">
        <v>320</v>
      </c>
      <c r="F601">
        <v>2</v>
      </c>
      <c r="G601" t="s">
        <v>302</v>
      </c>
      <c r="AT601" t="str">
        <f t="shared" si="74"/>
        <v>GND</v>
      </c>
      <c r="AU601" t="str">
        <f t="shared" si="75"/>
        <v>--</v>
      </c>
    </row>
    <row r="602" spans="1:47" x14ac:dyDescent="0.35">
      <c r="A602" t="str">
        <f t="shared" si="70"/>
        <v>C8-1</v>
      </c>
      <c r="B602" t="str">
        <f t="shared" si="71"/>
        <v>3.3V</v>
      </c>
      <c r="C602" t="str">
        <f t="shared" si="72"/>
        <v>C8-3.3V</v>
      </c>
      <c r="D602" t="str">
        <f t="shared" si="73"/>
        <v>C8-1</v>
      </c>
      <c r="E602" t="s">
        <v>321</v>
      </c>
      <c r="F602">
        <v>1</v>
      </c>
      <c r="G602" t="s">
        <v>287</v>
      </c>
      <c r="AT602" t="str">
        <f t="shared" si="74"/>
        <v>3.3V</v>
      </c>
      <c r="AU602" t="str">
        <f t="shared" si="75"/>
        <v>--</v>
      </c>
    </row>
    <row r="603" spans="1:47" x14ac:dyDescent="0.35">
      <c r="A603" t="str">
        <f t="shared" si="70"/>
        <v>C8-2</v>
      </c>
      <c r="B603" t="str">
        <f t="shared" si="71"/>
        <v>GND</v>
      </c>
      <c r="C603" t="str">
        <f t="shared" si="72"/>
        <v>C8-GND</v>
      </c>
      <c r="D603" t="str">
        <f t="shared" si="73"/>
        <v>C8-2</v>
      </c>
      <c r="E603" t="s">
        <v>321</v>
      </c>
      <c r="F603">
        <v>2</v>
      </c>
      <c r="G603" t="s">
        <v>302</v>
      </c>
      <c r="AT603" t="str">
        <f t="shared" si="74"/>
        <v>GND</v>
      </c>
      <c r="AU603" t="str">
        <f t="shared" si="75"/>
        <v>--</v>
      </c>
    </row>
    <row r="604" spans="1:47" x14ac:dyDescent="0.35">
      <c r="A604" t="str">
        <f t="shared" si="70"/>
        <v>C9-1</v>
      </c>
      <c r="B604" t="str">
        <f t="shared" si="71"/>
        <v>VCCIO35</v>
      </c>
      <c r="C604" t="str">
        <f t="shared" si="72"/>
        <v>C9-VCCIO35</v>
      </c>
      <c r="D604" t="str">
        <f t="shared" si="73"/>
        <v>C9-1</v>
      </c>
      <c r="E604" t="s">
        <v>322</v>
      </c>
      <c r="F604">
        <v>1</v>
      </c>
      <c r="G604" t="s">
        <v>765</v>
      </c>
      <c r="AT604" t="str">
        <f t="shared" si="74"/>
        <v>VCCIO35</v>
      </c>
      <c r="AU604" t="str">
        <f t="shared" si="75"/>
        <v>--</v>
      </c>
    </row>
    <row r="605" spans="1:47" x14ac:dyDescent="0.35">
      <c r="A605" t="str">
        <f t="shared" si="70"/>
        <v>C9-2</v>
      </c>
      <c r="B605" t="str">
        <f t="shared" si="71"/>
        <v>GND</v>
      </c>
      <c r="C605" t="str">
        <f t="shared" si="72"/>
        <v>C9-GND</v>
      </c>
      <c r="D605" t="str">
        <f t="shared" si="73"/>
        <v>C9-2</v>
      </c>
      <c r="E605" t="s">
        <v>322</v>
      </c>
      <c r="F605">
        <v>2</v>
      </c>
      <c r="G605" t="s">
        <v>302</v>
      </c>
      <c r="AT605" t="str">
        <f t="shared" si="74"/>
        <v>GND</v>
      </c>
      <c r="AU605" t="str">
        <f t="shared" si="75"/>
        <v>--</v>
      </c>
    </row>
    <row r="606" spans="1:47" x14ac:dyDescent="0.35">
      <c r="A606" t="str">
        <f t="shared" si="70"/>
        <v>C10-1</v>
      </c>
      <c r="B606" t="str">
        <f t="shared" si="71"/>
        <v>GND</v>
      </c>
      <c r="C606" t="str">
        <f t="shared" si="72"/>
        <v>C10-GND</v>
      </c>
      <c r="D606" t="str">
        <f t="shared" si="73"/>
        <v>C10-1</v>
      </c>
      <c r="E606" t="s">
        <v>323</v>
      </c>
      <c r="F606">
        <v>1</v>
      </c>
      <c r="G606" t="s">
        <v>302</v>
      </c>
      <c r="AT606" t="str">
        <f t="shared" si="74"/>
        <v>GND</v>
      </c>
      <c r="AU606" t="str">
        <f t="shared" si="75"/>
        <v>--</v>
      </c>
    </row>
    <row r="607" spans="1:47" x14ac:dyDescent="0.35">
      <c r="A607" t="str">
        <f t="shared" si="70"/>
        <v>C10-2</v>
      </c>
      <c r="B607" t="str">
        <f t="shared" si="71"/>
        <v>3.3V</v>
      </c>
      <c r="C607" t="str">
        <f t="shared" si="72"/>
        <v>C10-3.3V</v>
      </c>
      <c r="D607" t="str">
        <f t="shared" si="73"/>
        <v>C10-2</v>
      </c>
      <c r="E607" t="s">
        <v>323</v>
      </c>
      <c r="F607">
        <v>2</v>
      </c>
      <c r="G607" t="s">
        <v>287</v>
      </c>
      <c r="AT607" t="str">
        <f t="shared" si="74"/>
        <v>3.3V</v>
      </c>
      <c r="AU607" t="str">
        <f t="shared" si="75"/>
        <v>--</v>
      </c>
    </row>
    <row r="608" spans="1:47" x14ac:dyDescent="0.35">
      <c r="A608" t="str">
        <f t="shared" si="70"/>
        <v>C11-1</v>
      </c>
      <c r="B608" t="str">
        <f t="shared" si="71"/>
        <v>NetC11_1</v>
      </c>
      <c r="C608" t="str">
        <f t="shared" si="72"/>
        <v>C11-NetC11_1</v>
      </c>
      <c r="D608" t="str">
        <f t="shared" si="73"/>
        <v>C11-1</v>
      </c>
      <c r="E608" t="s">
        <v>324</v>
      </c>
      <c r="F608">
        <v>1</v>
      </c>
      <c r="G608" t="s">
        <v>893</v>
      </c>
      <c r="AT608" t="str">
        <f t="shared" si="74"/>
        <v>NetC11_1</v>
      </c>
      <c r="AU608" t="str">
        <f t="shared" si="75"/>
        <v>--</v>
      </c>
    </row>
    <row r="609" spans="1:47" x14ac:dyDescent="0.35">
      <c r="A609" t="str">
        <f t="shared" si="70"/>
        <v>C11-2</v>
      </c>
      <c r="B609" t="str">
        <f t="shared" si="71"/>
        <v>GND</v>
      </c>
      <c r="C609" t="str">
        <f t="shared" si="72"/>
        <v>C11-GND</v>
      </c>
      <c r="D609" t="str">
        <f t="shared" si="73"/>
        <v>C11-2</v>
      </c>
      <c r="E609" t="s">
        <v>324</v>
      </c>
      <c r="F609">
        <v>2</v>
      </c>
      <c r="G609" t="s">
        <v>302</v>
      </c>
      <c r="AT609" t="str">
        <f t="shared" si="74"/>
        <v>GND</v>
      </c>
      <c r="AU609" t="str">
        <f t="shared" si="75"/>
        <v>--</v>
      </c>
    </row>
    <row r="610" spans="1:47" x14ac:dyDescent="0.35">
      <c r="A610" t="str">
        <f t="shared" si="70"/>
        <v>C12-1</v>
      </c>
      <c r="B610" t="str">
        <f t="shared" si="71"/>
        <v>3.3V</v>
      </c>
      <c r="C610" t="str">
        <f t="shared" si="72"/>
        <v>C12-3.3V</v>
      </c>
      <c r="D610" t="str">
        <f t="shared" si="73"/>
        <v>C12-1</v>
      </c>
      <c r="E610" t="s">
        <v>325</v>
      </c>
      <c r="F610">
        <v>1</v>
      </c>
      <c r="G610" t="s">
        <v>287</v>
      </c>
      <c r="AT610" t="str">
        <f t="shared" si="74"/>
        <v>3.3V</v>
      </c>
      <c r="AU610" t="str">
        <f t="shared" si="75"/>
        <v>--</v>
      </c>
    </row>
    <row r="611" spans="1:47" x14ac:dyDescent="0.35">
      <c r="A611" t="str">
        <f t="shared" si="70"/>
        <v>C12-2</v>
      </c>
      <c r="B611" t="str">
        <f t="shared" si="71"/>
        <v>GND</v>
      </c>
      <c r="C611" t="str">
        <f t="shared" si="72"/>
        <v>C12-GND</v>
      </c>
      <c r="D611" t="str">
        <f t="shared" si="73"/>
        <v>C12-2</v>
      </c>
      <c r="E611" t="s">
        <v>325</v>
      </c>
      <c r="F611">
        <v>2</v>
      </c>
      <c r="G611" t="s">
        <v>302</v>
      </c>
      <c r="AT611" t="str">
        <f t="shared" si="74"/>
        <v>GND</v>
      </c>
      <c r="AU611" t="str">
        <f t="shared" si="75"/>
        <v>--</v>
      </c>
    </row>
    <row r="612" spans="1:47" x14ac:dyDescent="0.35">
      <c r="A612" t="str">
        <f t="shared" si="70"/>
        <v>C13-1</v>
      </c>
      <c r="B612" t="str">
        <f t="shared" si="71"/>
        <v>GND</v>
      </c>
      <c r="C612" t="str">
        <f t="shared" si="72"/>
        <v>C13-GND</v>
      </c>
      <c r="D612" t="str">
        <f t="shared" si="73"/>
        <v>C13-1</v>
      </c>
      <c r="E612" t="s">
        <v>326</v>
      </c>
      <c r="F612">
        <v>1</v>
      </c>
      <c r="G612" t="s">
        <v>302</v>
      </c>
      <c r="AT612" t="str">
        <f t="shared" si="74"/>
        <v>GND</v>
      </c>
      <c r="AU612" t="str">
        <f t="shared" si="75"/>
        <v>--</v>
      </c>
    </row>
    <row r="613" spans="1:47" x14ac:dyDescent="0.35">
      <c r="A613" t="str">
        <f t="shared" si="70"/>
        <v>C13-2</v>
      </c>
      <c r="B613" t="str">
        <f t="shared" si="71"/>
        <v>NetC13_2</v>
      </c>
      <c r="C613" t="str">
        <f t="shared" si="72"/>
        <v>C13-NetC13_2</v>
      </c>
      <c r="D613" t="str">
        <f t="shared" si="73"/>
        <v>C13-2</v>
      </c>
      <c r="E613" t="s">
        <v>326</v>
      </c>
      <c r="F613">
        <v>2</v>
      </c>
      <c r="G613" t="s">
        <v>894</v>
      </c>
      <c r="AT613" t="str">
        <f t="shared" si="74"/>
        <v>NetC13_2</v>
      </c>
      <c r="AU613" t="str">
        <f t="shared" si="75"/>
        <v>--</v>
      </c>
    </row>
    <row r="614" spans="1:47" x14ac:dyDescent="0.35">
      <c r="A614" t="str">
        <f t="shared" si="70"/>
        <v>C14-1</v>
      </c>
      <c r="B614" t="str">
        <f t="shared" si="71"/>
        <v>3.3V</v>
      </c>
      <c r="C614" t="str">
        <f t="shared" si="72"/>
        <v>C14-3.3V</v>
      </c>
      <c r="D614" t="str">
        <f t="shared" si="73"/>
        <v>C14-1</v>
      </c>
      <c r="E614" t="s">
        <v>327</v>
      </c>
      <c r="F614">
        <v>1</v>
      </c>
      <c r="G614" t="s">
        <v>287</v>
      </c>
      <c r="AT614" t="str">
        <f t="shared" si="74"/>
        <v>3.3V</v>
      </c>
      <c r="AU614" t="str">
        <f t="shared" si="75"/>
        <v>--</v>
      </c>
    </row>
    <row r="615" spans="1:47" x14ac:dyDescent="0.35">
      <c r="A615" t="str">
        <f t="shared" si="70"/>
        <v>C14-2</v>
      </c>
      <c r="B615" t="str">
        <f t="shared" si="71"/>
        <v>GND</v>
      </c>
      <c r="C615" t="str">
        <f t="shared" si="72"/>
        <v>C14-GND</v>
      </c>
      <c r="D615" t="str">
        <f t="shared" si="73"/>
        <v>C14-2</v>
      </c>
      <c r="E615" t="s">
        <v>327</v>
      </c>
      <c r="F615">
        <v>2</v>
      </c>
      <c r="G615" t="s">
        <v>302</v>
      </c>
      <c r="AT615" t="str">
        <f t="shared" si="74"/>
        <v>GND</v>
      </c>
      <c r="AU615" t="str">
        <f t="shared" si="75"/>
        <v>--</v>
      </c>
    </row>
    <row r="616" spans="1:47" x14ac:dyDescent="0.35">
      <c r="A616" t="str">
        <f t="shared" si="70"/>
        <v>C16-1</v>
      </c>
      <c r="B616" t="str">
        <f t="shared" si="71"/>
        <v>GND</v>
      </c>
      <c r="C616" t="str">
        <f t="shared" si="72"/>
        <v>C16-GND</v>
      </c>
      <c r="D616" t="str">
        <f t="shared" si="73"/>
        <v>C16-1</v>
      </c>
      <c r="E616" t="s">
        <v>329</v>
      </c>
      <c r="F616">
        <v>1</v>
      </c>
      <c r="G616" t="s">
        <v>302</v>
      </c>
      <c r="AT616" t="str">
        <f t="shared" si="74"/>
        <v>GND</v>
      </c>
      <c r="AU616" t="str">
        <f t="shared" si="75"/>
        <v>--</v>
      </c>
    </row>
    <row r="617" spans="1:47" x14ac:dyDescent="0.35">
      <c r="A617" t="str">
        <f t="shared" si="70"/>
        <v>C16-2</v>
      </c>
      <c r="B617" t="str">
        <f t="shared" si="71"/>
        <v>VCCIO34</v>
      </c>
      <c r="C617" t="str">
        <f t="shared" si="72"/>
        <v>C16-VCCIO34</v>
      </c>
      <c r="D617" t="str">
        <f t="shared" si="73"/>
        <v>C16-2</v>
      </c>
      <c r="E617" t="s">
        <v>329</v>
      </c>
      <c r="F617">
        <v>2</v>
      </c>
      <c r="G617" t="s">
        <v>848</v>
      </c>
      <c r="AT617" t="str">
        <f t="shared" si="74"/>
        <v>VCCIO34</v>
      </c>
      <c r="AU617" t="str">
        <f t="shared" si="75"/>
        <v>--</v>
      </c>
    </row>
    <row r="618" spans="1:47" x14ac:dyDescent="0.35">
      <c r="A618" t="str">
        <f t="shared" si="70"/>
        <v>C17-1</v>
      </c>
      <c r="B618" t="str">
        <f t="shared" si="71"/>
        <v>1V</v>
      </c>
      <c r="C618" t="str">
        <f t="shared" si="72"/>
        <v>C17-1V</v>
      </c>
      <c r="D618" t="str">
        <f t="shared" si="73"/>
        <v>C17-1</v>
      </c>
      <c r="E618" t="s">
        <v>330</v>
      </c>
      <c r="F618">
        <v>1</v>
      </c>
      <c r="G618" t="s">
        <v>761</v>
      </c>
      <c r="AT618" t="str">
        <f t="shared" si="74"/>
        <v>1V</v>
      </c>
      <c r="AU618" t="str">
        <f t="shared" si="75"/>
        <v>--</v>
      </c>
    </row>
    <row r="619" spans="1:47" x14ac:dyDescent="0.35">
      <c r="A619" t="str">
        <f t="shared" si="70"/>
        <v>C17-2</v>
      </c>
      <c r="B619" t="str">
        <f t="shared" si="71"/>
        <v>GND</v>
      </c>
      <c r="C619" t="str">
        <f t="shared" si="72"/>
        <v>C17-GND</v>
      </c>
      <c r="D619" t="str">
        <f t="shared" si="73"/>
        <v>C17-2</v>
      </c>
      <c r="E619" t="s">
        <v>330</v>
      </c>
      <c r="F619">
        <v>2</v>
      </c>
      <c r="G619" t="s">
        <v>302</v>
      </c>
      <c r="AT619" t="str">
        <f t="shared" si="74"/>
        <v>GND</v>
      </c>
      <c r="AU619" t="str">
        <f t="shared" si="75"/>
        <v>--</v>
      </c>
    </row>
    <row r="620" spans="1:47" x14ac:dyDescent="0.35">
      <c r="A620" t="str">
        <f t="shared" si="70"/>
        <v>C18-1</v>
      </c>
      <c r="B620" t="str">
        <f t="shared" si="71"/>
        <v>3.3V</v>
      </c>
      <c r="C620" t="str">
        <f t="shared" si="72"/>
        <v>C18-3.3V</v>
      </c>
      <c r="D620" t="str">
        <f t="shared" si="73"/>
        <v>C18-1</v>
      </c>
      <c r="E620" t="s">
        <v>331</v>
      </c>
      <c r="F620">
        <v>1</v>
      </c>
      <c r="G620" t="s">
        <v>287</v>
      </c>
      <c r="AT620" t="str">
        <f t="shared" si="74"/>
        <v>3.3V</v>
      </c>
      <c r="AU620" t="str">
        <f t="shared" si="75"/>
        <v>--</v>
      </c>
    </row>
    <row r="621" spans="1:47" x14ac:dyDescent="0.35">
      <c r="A621" t="str">
        <f t="shared" si="70"/>
        <v>C18-2</v>
      </c>
      <c r="B621" t="str">
        <f t="shared" si="71"/>
        <v>GND</v>
      </c>
      <c r="C621" t="str">
        <f t="shared" si="72"/>
        <v>C18-GND</v>
      </c>
      <c r="D621" t="str">
        <f t="shared" si="73"/>
        <v>C18-2</v>
      </c>
      <c r="E621" t="s">
        <v>331</v>
      </c>
      <c r="F621">
        <v>2</v>
      </c>
      <c r="G621" t="s">
        <v>302</v>
      </c>
      <c r="AT621" t="str">
        <f t="shared" si="74"/>
        <v>GND</v>
      </c>
      <c r="AU621" t="str">
        <f t="shared" si="75"/>
        <v>--</v>
      </c>
    </row>
    <row r="622" spans="1:47" x14ac:dyDescent="0.35">
      <c r="A622" t="str">
        <f t="shared" si="70"/>
        <v>C19-1</v>
      </c>
      <c r="B622" t="str">
        <f t="shared" si="71"/>
        <v>GND</v>
      </c>
      <c r="C622" t="str">
        <f t="shared" si="72"/>
        <v>C19-GND</v>
      </c>
      <c r="D622" t="str">
        <f t="shared" si="73"/>
        <v>C19-1</v>
      </c>
      <c r="E622" t="s">
        <v>332</v>
      </c>
      <c r="F622">
        <v>1</v>
      </c>
      <c r="G622" t="s">
        <v>302</v>
      </c>
      <c r="AT622" t="str">
        <f t="shared" si="74"/>
        <v>GND</v>
      </c>
      <c r="AU622" t="str">
        <f t="shared" si="75"/>
        <v>--</v>
      </c>
    </row>
    <row r="623" spans="1:47" x14ac:dyDescent="0.35">
      <c r="A623" t="str">
        <f t="shared" si="70"/>
        <v>C19-2</v>
      </c>
      <c r="B623" t="str">
        <f t="shared" si="71"/>
        <v>3.3V</v>
      </c>
      <c r="C623" t="str">
        <f t="shared" si="72"/>
        <v>C19-3.3V</v>
      </c>
      <c r="D623" t="str">
        <f t="shared" si="73"/>
        <v>C19-2</v>
      </c>
      <c r="E623" t="s">
        <v>332</v>
      </c>
      <c r="F623">
        <v>2</v>
      </c>
      <c r="G623" t="s">
        <v>287</v>
      </c>
      <c r="AT623" t="str">
        <f t="shared" si="74"/>
        <v>3.3V</v>
      </c>
      <c r="AU623" t="str">
        <f t="shared" si="75"/>
        <v>--</v>
      </c>
    </row>
    <row r="624" spans="1:47" x14ac:dyDescent="0.35">
      <c r="A624" t="str">
        <f t="shared" si="70"/>
        <v>C20-1</v>
      </c>
      <c r="B624" t="str">
        <f t="shared" si="71"/>
        <v>1V</v>
      </c>
      <c r="C624" t="str">
        <f t="shared" si="72"/>
        <v>C20-1V</v>
      </c>
      <c r="D624" t="str">
        <f t="shared" si="73"/>
        <v>C20-1</v>
      </c>
      <c r="E624" t="s">
        <v>333</v>
      </c>
      <c r="F624">
        <v>1</v>
      </c>
      <c r="G624" t="s">
        <v>761</v>
      </c>
      <c r="AT624" t="str">
        <f t="shared" si="74"/>
        <v>1V</v>
      </c>
      <c r="AU624" t="str">
        <f t="shared" si="75"/>
        <v>--</v>
      </c>
    </row>
    <row r="625" spans="1:47" x14ac:dyDescent="0.35">
      <c r="A625" t="str">
        <f t="shared" si="70"/>
        <v>C20-2</v>
      </c>
      <c r="B625" t="str">
        <f t="shared" si="71"/>
        <v>NetC20_2</v>
      </c>
      <c r="C625" t="str">
        <f t="shared" si="72"/>
        <v>C20-NetC20_2</v>
      </c>
      <c r="D625" t="str">
        <f t="shared" si="73"/>
        <v>C20-2</v>
      </c>
      <c r="E625" t="s">
        <v>333</v>
      </c>
      <c r="F625">
        <v>2</v>
      </c>
      <c r="G625" t="s">
        <v>1027</v>
      </c>
      <c r="AT625" t="str">
        <f t="shared" si="74"/>
        <v>NetC20_2</v>
      </c>
      <c r="AU625" t="str">
        <f t="shared" si="75"/>
        <v>--</v>
      </c>
    </row>
    <row r="626" spans="1:47" x14ac:dyDescent="0.35">
      <c r="A626" t="str">
        <f t="shared" si="70"/>
        <v>C21-1</v>
      </c>
      <c r="B626" t="str">
        <f t="shared" si="71"/>
        <v>GND</v>
      </c>
      <c r="C626" t="str">
        <f t="shared" si="72"/>
        <v>C21-GND</v>
      </c>
      <c r="D626" t="str">
        <f t="shared" si="73"/>
        <v>C21-1</v>
      </c>
      <c r="E626" t="s">
        <v>334</v>
      </c>
      <c r="F626">
        <v>1</v>
      </c>
      <c r="G626" t="s">
        <v>302</v>
      </c>
      <c r="AT626" t="str">
        <f t="shared" si="74"/>
        <v>GND</v>
      </c>
      <c r="AU626" t="str">
        <f t="shared" si="75"/>
        <v>--</v>
      </c>
    </row>
    <row r="627" spans="1:47" x14ac:dyDescent="0.35">
      <c r="A627" t="str">
        <f t="shared" si="70"/>
        <v>C21-2</v>
      </c>
      <c r="B627" t="str">
        <f t="shared" si="71"/>
        <v>2.5V</v>
      </c>
      <c r="C627" t="str">
        <f t="shared" si="72"/>
        <v>C21-2.5V</v>
      </c>
      <c r="D627" t="str">
        <f t="shared" si="73"/>
        <v>C21-2</v>
      </c>
      <c r="E627" t="s">
        <v>334</v>
      </c>
      <c r="F627">
        <v>2</v>
      </c>
      <c r="G627" t="s">
        <v>575</v>
      </c>
      <c r="AT627" t="str">
        <f t="shared" si="74"/>
        <v>2.5V</v>
      </c>
      <c r="AU627" t="str">
        <f t="shared" si="75"/>
        <v>--</v>
      </c>
    </row>
    <row r="628" spans="1:47" x14ac:dyDescent="0.35">
      <c r="A628" t="str">
        <f t="shared" si="70"/>
        <v>C22-1</v>
      </c>
      <c r="B628" t="str">
        <f t="shared" si="71"/>
        <v>GND</v>
      </c>
      <c r="C628" t="str">
        <f t="shared" si="72"/>
        <v>C22-GND</v>
      </c>
      <c r="D628" t="str">
        <f t="shared" si="73"/>
        <v>C22-1</v>
      </c>
      <c r="E628" t="s">
        <v>335</v>
      </c>
      <c r="F628">
        <v>1</v>
      </c>
      <c r="G628" t="s">
        <v>302</v>
      </c>
      <c r="AT628" t="str">
        <f t="shared" si="74"/>
        <v>GND</v>
      </c>
      <c r="AU628" t="str">
        <f t="shared" si="75"/>
        <v>--</v>
      </c>
    </row>
    <row r="629" spans="1:47" x14ac:dyDescent="0.35">
      <c r="A629" t="str">
        <f t="shared" si="70"/>
        <v>C22-2</v>
      </c>
      <c r="B629" t="str">
        <f t="shared" si="71"/>
        <v>2.5V</v>
      </c>
      <c r="C629" t="str">
        <f t="shared" si="72"/>
        <v>C22-2.5V</v>
      </c>
      <c r="D629" t="str">
        <f t="shared" si="73"/>
        <v>C22-2</v>
      </c>
      <c r="E629" t="s">
        <v>335</v>
      </c>
      <c r="F629">
        <v>2</v>
      </c>
      <c r="G629" t="s">
        <v>575</v>
      </c>
      <c r="AT629" t="str">
        <f t="shared" si="74"/>
        <v>2.5V</v>
      </c>
      <c r="AU629" t="str">
        <f t="shared" si="75"/>
        <v>--</v>
      </c>
    </row>
    <row r="630" spans="1:47" x14ac:dyDescent="0.35">
      <c r="A630" t="str">
        <f t="shared" si="70"/>
        <v>C23-1</v>
      </c>
      <c r="B630" t="str">
        <f t="shared" si="71"/>
        <v>1.8V</v>
      </c>
      <c r="C630" t="str">
        <f t="shared" si="72"/>
        <v>C23-1.8V</v>
      </c>
      <c r="D630" t="str">
        <f t="shared" si="73"/>
        <v>C23-1</v>
      </c>
      <c r="E630" t="s">
        <v>336</v>
      </c>
      <c r="F630">
        <v>1</v>
      </c>
      <c r="G630" t="s">
        <v>667</v>
      </c>
      <c r="AT630" t="str">
        <f t="shared" si="74"/>
        <v>1.8V</v>
      </c>
      <c r="AU630" t="str">
        <f t="shared" si="75"/>
        <v>--</v>
      </c>
    </row>
    <row r="631" spans="1:47" x14ac:dyDescent="0.35">
      <c r="A631" t="str">
        <f t="shared" si="70"/>
        <v>C23-2</v>
      </c>
      <c r="B631" t="str">
        <f t="shared" si="71"/>
        <v>GND</v>
      </c>
      <c r="C631" t="str">
        <f t="shared" si="72"/>
        <v>C23-GND</v>
      </c>
      <c r="D631" t="str">
        <f t="shared" si="73"/>
        <v>C23-2</v>
      </c>
      <c r="E631" t="s">
        <v>336</v>
      </c>
      <c r="F631">
        <v>2</v>
      </c>
      <c r="G631" t="s">
        <v>302</v>
      </c>
      <c r="AT631" t="str">
        <f t="shared" si="74"/>
        <v>GND</v>
      </c>
      <c r="AU631" t="str">
        <f t="shared" si="75"/>
        <v>--</v>
      </c>
    </row>
    <row r="632" spans="1:47" x14ac:dyDescent="0.35">
      <c r="A632" t="str">
        <f t="shared" si="70"/>
        <v>C24-1</v>
      </c>
      <c r="B632" t="str">
        <f t="shared" si="71"/>
        <v>GND</v>
      </c>
      <c r="C632" t="str">
        <f t="shared" si="72"/>
        <v>C24-GND</v>
      </c>
      <c r="D632" t="str">
        <f t="shared" si="73"/>
        <v>C24-1</v>
      </c>
      <c r="E632" t="s">
        <v>337</v>
      </c>
      <c r="F632">
        <v>1</v>
      </c>
      <c r="G632" t="s">
        <v>302</v>
      </c>
      <c r="AT632" t="str">
        <f t="shared" si="74"/>
        <v>GND</v>
      </c>
      <c r="AU632" t="str">
        <f t="shared" si="75"/>
        <v>--</v>
      </c>
    </row>
    <row r="633" spans="1:47" x14ac:dyDescent="0.35">
      <c r="A633" t="str">
        <f t="shared" si="70"/>
        <v>C24-2</v>
      </c>
      <c r="B633" t="str">
        <f t="shared" si="71"/>
        <v>2.5V</v>
      </c>
      <c r="C633" t="str">
        <f t="shared" si="72"/>
        <v>C24-2.5V</v>
      </c>
      <c r="D633" t="str">
        <f t="shared" si="73"/>
        <v>C24-2</v>
      </c>
      <c r="E633" t="s">
        <v>337</v>
      </c>
      <c r="F633">
        <v>2</v>
      </c>
      <c r="G633" t="s">
        <v>575</v>
      </c>
      <c r="AT633" t="str">
        <f t="shared" si="74"/>
        <v>2.5V</v>
      </c>
      <c r="AU633" t="str">
        <f t="shared" si="75"/>
        <v>--</v>
      </c>
    </row>
    <row r="634" spans="1:47" x14ac:dyDescent="0.35">
      <c r="A634" t="str">
        <f t="shared" si="70"/>
        <v>C25-1</v>
      </c>
      <c r="B634" t="str">
        <f t="shared" si="71"/>
        <v>GND</v>
      </c>
      <c r="C634" t="str">
        <f t="shared" si="72"/>
        <v>C25-GND</v>
      </c>
      <c r="D634" t="str">
        <f t="shared" si="73"/>
        <v>C25-1</v>
      </c>
      <c r="E634" t="s">
        <v>338</v>
      </c>
      <c r="F634">
        <v>1</v>
      </c>
      <c r="G634" t="s">
        <v>302</v>
      </c>
      <c r="AT634" t="str">
        <f t="shared" si="74"/>
        <v>GND</v>
      </c>
      <c r="AU634" t="str">
        <f t="shared" si="75"/>
        <v>--</v>
      </c>
    </row>
    <row r="635" spans="1:47" x14ac:dyDescent="0.35">
      <c r="A635" t="str">
        <f t="shared" si="70"/>
        <v>C25-2</v>
      </c>
      <c r="B635" t="str">
        <f t="shared" si="71"/>
        <v>VCCIO34</v>
      </c>
      <c r="C635" t="str">
        <f t="shared" si="72"/>
        <v>C25-VCCIO34</v>
      </c>
      <c r="D635" t="str">
        <f t="shared" si="73"/>
        <v>C25-2</v>
      </c>
      <c r="E635" t="s">
        <v>338</v>
      </c>
      <c r="F635">
        <v>2</v>
      </c>
      <c r="G635" t="s">
        <v>848</v>
      </c>
      <c r="AT635" t="str">
        <f t="shared" si="74"/>
        <v>VCCIO34</v>
      </c>
      <c r="AU635" t="str">
        <f t="shared" si="75"/>
        <v>--</v>
      </c>
    </row>
    <row r="636" spans="1:47" x14ac:dyDescent="0.35">
      <c r="A636" t="str">
        <f t="shared" si="70"/>
        <v>C26-1</v>
      </c>
      <c r="B636" t="str">
        <f t="shared" si="71"/>
        <v>3.3V</v>
      </c>
      <c r="C636" t="str">
        <f t="shared" si="72"/>
        <v>C26-3.3V</v>
      </c>
      <c r="D636" t="str">
        <f t="shared" si="73"/>
        <v>C26-1</v>
      </c>
      <c r="E636" t="s">
        <v>339</v>
      </c>
      <c r="F636">
        <v>1</v>
      </c>
      <c r="G636" t="s">
        <v>287</v>
      </c>
      <c r="AT636" t="str">
        <f t="shared" si="74"/>
        <v>3.3V</v>
      </c>
      <c r="AU636" t="str">
        <f t="shared" si="75"/>
        <v>--</v>
      </c>
    </row>
    <row r="637" spans="1:47" x14ac:dyDescent="0.35">
      <c r="A637" t="str">
        <f t="shared" si="70"/>
        <v>C26-2</v>
      </c>
      <c r="B637" t="str">
        <f t="shared" si="71"/>
        <v>GND</v>
      </c>
      <c r="C637" t="str">
        <f t="shared" si="72"/>
        <v>C26-GND</v>
      </c>
      <c r="D637" t="str">
        <f t="shared" si="73"/>
        <v>C26-2</v>
      </c>
      <c r="E637" t="s">
        <v>339</v>
      </c>
      <c r="F637">
        <v>2</v>
      </c>
      <c r="G637" t="s">
        <v>302</v>
      </c>
      <c r="AT637" t="str">
        <f t="shared" si="74"/>
        <v>GND</v>
      </c>
      <c r="AU637" t="str">
        <f t="shared" si="75"/>
        <v>--</v>
      </c>
    </row>
    <row r="638" spans="1:47" x14ac:dyDescent="0.35">
      <c r="A638" t="str">
        <f t="shared" si="70"/>
        <v>C27-1</v>
      </c>
      <c r="B638" t="str">
        <f t="shared" si="71"/>
        <v>GND</v>
      </c>
      <c r="C638" t="str">
        <f t="shared" si="72"/>
        <v>C27-GND</v>
      </c>
      <c r="D638" t="str">
        <f t="shared" si="73"/>
        <v>C27-1</v>
      </c>
      <c r="E638" t="s">
        <v>340</v>
      </c>
      <c r="F638">
        <v>1</v>
      </c>
      <c r="G638" t="s">
        <v>302</v>
      </c>
      <c r="AT638" t="str">
        <f t="shared" si="74"/>
        <v>GND</v>
      </c>
      <c r="AU638" t="str">
        <f t="shared" si="75"/>
        <v>--</v>
      </c>
    </row>
    <row r="639" spans="1:47" x14ac:dyDescent="0.35">
      <c r="A639" t="str">
        <f t="shared" si="70"/>
        <v>C27-2</v>
      </c>
      <c r="B639" t="str">
        <f t="shared" si="71"/>
        <v>1V</v>
      </c>
      <c r="C639" t="str">
        <f t="shared" si="72"/>
        <v>C27-1V</v>
      </c>
      <c r="D639" t="str">
        <f t="shared" si="73"/>
        <v>C27-2</v>
      </c>
      <c r="E639" t="s">
        <v>340</v>
      </c>
      <c r="F639">
        <v>2</v>
      </c>
      <c r="G639" t="s">
        <v>761</v>
      </c>
      <c r="AT639" t="str">
        <f t="shared" si="74"/>
        <v>1V</v>
      </c>
      <c r="AU639" t="str">
        <f t="shared" si="75"/>
        <v>--</v>
      </c>
    </row>
    <row r="640" spans="1:47" x14ac:dyDescent="0.35">
      <c r="A640" t="str">
        <f t="shared" si="70"/>
        <v>C28-1</v>
      </c>
      <c r="B640" t="str">
        <f t="shared" si="71"/>
        <v>1.8V</v>
      </c>
      <c r="C640" t="str">
        <f t="shared" si="72"/>
        <v>C28-1.8V</v>
      </c>
      <c r="D640" t="str">
        <f t="shared" si="73"/>
        <v>C28-1</v>
      </c>
      <c r="E640" t="s">
        <v>341</v>
      </c>
      <c r="F640">
        <v>1</v>
      </c>
      <c r="G640" t="s">
        <v>667</v>
      </c>
      <c r="AT640" t="str">
        <f t="shared" si="74"/>
        <v>1.8V</v>
      </c>
      <c r="AU640" t="str">
        <f t="shared" si="75"/>
        <v>--</v>
      </c>
    </row>
    <row r="641" spans="1:47" x14ac:dyDescent="0.35">
      <c r="A641" t="str">
        <f t="shared" si="70"/>
        <v>C28-2</v>
      </c>
      <c r="B641" t="str">
        <f t="shared" si="71"/>
        <v>GND</v>
      </c>
      <c r="C641" t="str">
        <f t="shared" si="72"/>
        <v>C28-GND</v>
      </c>
      <c r="D641" t="str">
        <f t="shared" si="73"/>
        <v>C28-2</v>
      </c>
      <c r="E641" t="s">
        <v>341</v>
      </c>
      <c r="F641">
        <v>2</v>
      </c>
      <c r="G641" t="s">
        <v>302</v>
      </c>
      <c r="AT641" t="str">
        <f t="shared" si="74"/>
        <v>GND</v>
      </c>
      <c r="AU641" t="str">
        <f t="shared" si="75"/>
        <v>--</v>
      </c>
    </row>
    <row r="642" spans="1:47" x14ac:dyDescent="0.35">
      <c r="A642" t="str">
        <f t="shared" si="70"/>
        <v>C29-1</v>
      </c>
      <c r="B642" t="str">
        <f t="shared" si="71"/>
        <v>1V</v>
      </c>
      <c r="C642" t="str">
        <f t="shared" si="72"/>
        <v>C29-1V</v>
      </c>
      <c r="D642" t="str">
        <f t="shared" si="73"/>
        <v>C29-1</v>
      </c>
      <c r="E642" t="s">
        <v>342</v>
      </c>
      <c r="F642">
        <v>1</v>
      </c>
      <c r="G642" t="s">
        <v>761</v>
      </c>
      <c r="AT642" t="str">
        <f t="shared" si="74"/>
        <v>1V</v>
      </c>
      <c r="AU642" t="str">
        <f t="shared" si="75"/>
        <v>--</v>
      </c>
    </row>
    <row r="643" spans="1:47" x14ac:dyDescent="0.35">
      <c r="A643" t="str">
        <f t="shared" si="70"/>
        <v>C29-2</v>
      </c>
      <c r="B643" t="str">
        <f t="shared" si="71"/>
        <v>GND</v>
      </c>
      <c r="C643" t="str">
        <f t="shared" si="72"/>
        <v>C29-GND</v>
      </c>
      <c r="D643" t="str">
        <f t="shared" si="73"/>
        <v>C29-2</v>
      </c>
      <c r="E643" t="s">
        <v>342</v>
      </c>
      <c r="F643">
        <v>2</v>
      </c>
      <c r="G643" t="s">
        <v>302</v>
      </c>
      <c r="AT643" t="str">
        <f t="shared" si="74"/>
        <v>GND</v>
      </c>
      <c r="AU643" t="str">
        <f t="shared" si="75"/>
        <v>--</v>
      </c>
    </row>
    <row r="644" spans="1:47" x14ac:dyDescent="0.35">
      <c r="A644" t="str">
        <f t="shared" si="70"/>
        <v>C30-1</v>
      </c>
      <c r="B644" t="str">
        <f t="shared" si="71"/>
        <v>1V</v>
      </c>
      <c r="C644" t="str">
        <f t="shared" si="72"/>
        <v>C30-1V</v>
      </c>
      <c r="D644" t="str">
        <f t="shared" si="73"/>
        <v>C30-1</v>
      </c>
      <c r="E644" t="s">
        <v>343</v>
      </c>
      <c r="F644">
        <v>1</v>
      </c>
      <c r="G644" t="s">
        <v>761</v>
      </c>
      <c r="AT644" t="str">
        <f t="shared" si="74"/>
        <v>1V</v>
      </c>
      <c r="AU644" t="str">
        <f t="shared" si="75"/>
        <v>--</v>
      </c>
    </row>
    <row r="645" spans="1:47" x14ac:dyDescent="0.35">
      <c r="A645" t="str">
        <f t="shared" si="70"/>
        <v>C30-2</v>
      </c>
      <c r="B645" t="str">
        <f t="shared" si="71"/>
        <v>GND</v>
      </c>
      <c r="C645" t="str">
        <f t="shared" si="72"/>
        <v>C30-GND</v>
      </c>
      <c r="D645" t="str">
        <f t="shared" si="73"/>
        <v>C30-2</v>
      </c>
      <c r="E645" t="s">
        <v>343</v>
      </c>
      <c r="F645">
        <v>2</v>
      </c>
      <c r="G645" t="s">
        <v>302</v>
      </c>
      <c r="AT645" t="str">
        <f t="shared" si="74"/>
        <v>GND</v>
      </c>
      <c r="AU645" t="str">
        <f t="shared" si="75"/>
        <v>--</v>
      </c>
    </row>
    <row r="646" spans="1:47" x14ac:dyDescent="0.35">
      <c r="A646" t="str">
        <f t="shared" ref="A646:A709" si="76">$E646&amp;"-"&amp;$F646</f>
        <v>C31-1</v>
      </c>
      <c r="B646" t="str">
        <f t="shared" ref="B646:B709" si="77">IF(OR(E646=$A$2,E646=$B$2,E646=$C$2,E646=$D$2),"--",G646)</f>
        <v>GND</v>
      </c>
      <c r="C646" t="str">
        <f t="shared" ref="C646:C709" si="78">$E646&amp;"-"&amp;$G646</f>
        <v>C31-GND</v>
      </c>
      <c r="D646" t="str">
        <f t="shared" ref="D646:D709" si="79">A646</f>
        <v>C31-1</v>
      </c>
      <c r="E646" t="s">
        <v>344</v>
      </c>
      <c r="F646">
        <v>1</v>
      </c>
      <c r="G646" t="s">
        <v>302</v>
      </c>
      <c r="AT646" t="str">
        <f t="shared" ref="AT646:AT709" si="80">IF(IF(COUNTIF($AO$6:$AQ$150,B646)&gt;0,"---","--")="---",VLOOKUP(B646,$AO$6:$AQ$150,3,0),B646)</f>
        <v>GND</v>
      </c>
      <c r="AU646" t="str">
        <f t="shared" ref="AU646:AU709" si="81">IF(IF(COUNTIF($AO$6:$AQ$150,B646)&gt;0,"---","--")="---",VLOOKUP(B646,$AO$6:$AQ$150,2,0),"--")</f>
        <v>--</v>
      </c>
    </row>
    <row r="647" spans="1:47" x14ac:dyDescent="0.35">
      <c r="A647" t="str">
        <f t="shared" si="76"/>
        <v>C31-2</v>
      </c>
      <c r="B647" t="str">
        <f t="shared" si="77"/>
        <v>1V</v>
      </c>
      <c r="C647" t="str">
        <f t="shared" si="78"/>
        <v>C31-1V</v>
      </c>
      <c r="D647" t="str">
        <f t="shared" si="79"/>
        <v>C31-2</v>
      </c>
      <c r="E647" t="s">
        <v>344</v>
      </c>
      <c r="F647">
        <v>2</v>
      </c>
      <c r="G647" t="s">
        <v>761</v>
      </c>
      <c r="AT647" t="str">
        <f t="shared" si="80"/>
        <v>1V</v>
      </c>
      <c r="AU647" t="str">
        <f t="shared" si="81"/>
        <v>--</v>
      </c>
    </row>
    <row r="648" spans="1:47" x14ac:dyDescent="0.35">
      <c r="A648" t="str">
        <f t="shared" si="76"/>
        <v>C32-1</v>
      </c>
      <c r="B648" t="str">
        <f t="shared" si="77"/>
        <v>GND</v>
      </c>
      <c r="C648" t="str">
        <f t="shared" si="78"/>
        <v>C32-GND</v>
      </c>
      <c r="D648" t="str">
        <f t="shared" si="79"/>
        <v>C32-1</v>
      </c>
      <c r="E648" t="s">
        <v>566</v>
      </c>
      <c r="F648">
        <v>1</v>
      </c>
      <c r="G648" t="s">
        <v>302</v>
      </c>
      <c r="AT648" t="str">
        <f t="shared" si="80"/>
        <v>GND</v>
      </c>
      <c r="AU648" t="str">
        <f t="shared" si="81"/>
        <v>--</v>
      </c>
    </row>
    <row r="649" spans="1:47" x14ac:dyDescent="0.35">
      <c r="A649" t="str">
        <f t="shared" si="76"/>
        <v>C32-2</v>
      </c>
      <c r="B649" t="str">
        <f t="shared" si="77"/>
        <v>1V</v>
      </c>
      <c r="C649" t="str">
        <f t="shared" si="78"/>
        <v>C32-1V</v>
      </c>
      <c r="D649" t="str">
        <f t="shared" si="79"/>
        <v>C32-2</v>
      </c>
      <c r="E649" t="s">
        <v>566</v>
      </c>
      <c r="F649">
        <v>2</v>
      </c>
      <c r="G649" t="s">
        <v>761</v>
      </c>
      <c r="AT649" t="str">
        <f t="shared" si="80"/>
        <v>1V</v>
      </c>
      <c r="AU649" t="str">
        <f t="shared" si="81"/>
        <v>--</v>
      </c>
    </row>
    <row r="650" spans="1:47" x14ac:dyDescent="0.35">
      <c r="A650" t="str">
        <f t="shared" si="76"/>
        <v>C33-1</v>
      </c>
      <c r="B650" t="str">
        <f t="shared" si="77"/>
        <v>GND</v>
      </c>
      <c r="C650" t="str">
        <f t="shared" si="78"/>
        <v>C33-GND</v>
      </c>
      <c r="D650" t="str">
        <f t="shared" si="79"/>
        <v>C33-1</v>
      </c>
      <c r="E650" t="s">
        <v>645</v>
      </c>
      <c r="F650">
        <v>1</v>
      </c>
      <c r="G650" t="s">
        <v>302</v>
      </c>
      <c r="AT650" t="str">
        <f t="shared" si="80"/>
        <v>GND</v>
      </c>
      <c r="AU650" t="str">
        <f t="shared" si="81"/>
        <v>--</v>
      </c>
    </row>
    <row r="651" spans="1:47" x14ac:dyDescent="0.35">
      <c r="A651" t="str">
        <f t="shared" si="76"/>
        <v>C33-2</v>
      </c>
      <c r="B651" t="str">
        <f t="shared" si="77"/>
        <v>2.5V</v>
      </c>
      <c r="C651" t="str">
        <f t="shared" si="78"/>
        <v>C33-2.5V</v>
      </c>
      <c r="D651" t="str">
        <f t="shared" si="79"/>
        <v>C33-2</v>
      </c>
      <c r="E651" t="s">
        <v>645</v>
      </c>
      <c r="F651">
        <v>2</v>
      </c>
      <c r="G651" t="s">
        <v>575</v>
      </c>
      <c r="AT651" t="str">
        <f t="shared" si="80"/>
        <v>2.5V</v>
      </c>
      <c r="AU651" t="str">
        <f t="shared" si="81"/>
        <v>--</v>
      </c>
    </row>
    <row r="652" spans="1:47" x14ac:dyDescent="0.35">
      <c r="A652" t="str">
        <f t="shared" si="76"/>
        <v>C34-1</v>
      </c>
      <c r="B652" t="str">
        <f t="shared" si="77"/>
        <v>NetC34_1</v>
      </c>
      <c r="C652" t="str">
        <f t="shared" si="78"/>
        <v>C34-NetC34_1</v>
      </c>
      <c r="D652" t="str">
        <f t="shared" si="79"/>
        <v>C34-1</v>
      </c>
      <c r="E652" t="s">
        <v>567</v>
      </c>
      <c r="F652">
        <v>1</v>
      </c>
      <c r="G652" t="s">
        <v>1028</v>
      </c>
      <c r="AT652" t="str">
        <f t="shared" si="80"/>
        <v>NetC34_1</v>
      </c>
      <c r="AU652" t="str">
        <f t="shared" si="81"/>
        <v>--</v>
      </c>
    </row>
    <row r="653" spans="1:47" x14ac:dyDescent="0.35">
      <c r="A653" t="str">
        <f t="shared" si="76"/>
        <v>C34-2</v>
      </c>
      <c r="B653" t="str">
        <f t="shared" si="77"/>
        <v>GND</v>
      </c>
      <c r="C653" t="str">
        <f t="shared" si="78"/>
        <v>C34-GND</v>
      </c>
      <c r="D653" t="str">
        <f t="shared" si="79"/>
        <v>C34-2</v>
      </c>
      <c r="E653" t="s">
        <v>567</v>
      </c>
      <c r="F653">
        <v>2</v>
      </c>
      <c r="G653" t="s">
        <v>302</v>
      </c>
      <c r="AT653" t="str">
        <f t="shared" si="80"/>
        <v>GND</v>
      </c>
      <c r="AU653" t="str">
        <f t="shared" si="81"/>
        <v>--</v>
      </c>
    </row>
    <row r="654" spans="1:47" x14ac:dyDescent="0.35">
      <c r="A654" t="str">
        <f t="shared" si="76"/>
        <v>C35-1</v>
      </c>
      <c r="B654" t="str">
        <f t="shared" si="77"/>
        <v>V_MON</v>
      </c>
      <c r="C654" t="str">
        <f t="shared" si="78"/>
        <v>C35-V_MON</v>
      </c>
      <c r="D654" t="str">
        <f t="shared" si="79"/>
        <v>C35-1</v>
      </c>
      <c r="E654" t="s">
        <v>646</v>
      </c>
      <c r="F654">
        <v>1</v>
      </c>
      <c r="G654" t="s">
        <v>1038</v>
      </c>
      <c r="AT654" t="str">
        <f t="shared" si="80"/>
        <v>AIN_XADC</v>
      </c>
      <c r="AU654" t="str">
        <f t="shared" si="81"/>
        <v>R46</v>
      </c>
    </row>
    <row r="655" spans="1:47" x14ac:dyDescent="0.35">
      <c r="A655" t="str">
        <f t="shared" si="76"/>
        <v>C35-2</v>
      </c>
      <c r="B655" t="str">
        <f t="shared" si="77"/>
        <v>GND</v>
      </c>
      <c r="C655" t="str">
        <f t="shared" si="78"/>
        <v>C35-GND</v>
      </c>
      <c r="D655" t="str">
        <f t="shared" si="79"/>
        <v>C35-2</v>
      </c>
      <c r="E655" t="s">
        <v>646</v>
      </c>
      <c r="F655">
        <v>2</v>
      </c>
      <c r="G655" t="s">
        <v>302</v>
      </c>
      <c r="AT655" t="str">
        <f t="shared" si="80"/>
        <v>GND</v>
      </c>
      <c r="AU655" t="str">
        <f t="shared" si="81"/>
        <v>--</v>
      </c>
    </row>
    <row r="656" spans="1:47" x14ac:dyDescent="0.35">
      <c r="A656" t="str">
        <f t="shared" si="76"/>
        <v>C36-1</v>
      </c>
      <c r="B656" t="str">
        <f t="shared" si="77"/>
        <v>GND</v>
      </c>
      <c r="C656" t="str">
        <f t="shared" si="78"/>
        <v>C36-GND</v>
      </c>
      <c r="D656" t="str">
        <f t="shared" si="79"/>
        <v>C36-1</v>
      </c>
      <c r="E656" t="s">
        <v>647</v>
      </c>
      <c r="F656">
        <v>1</v>
      </c>
      <c r="G656" t="s">
        <v>302</v>
      </c>
      <c r="AT656" t="str">
        <f t="shared" si="80"/>
        <v>GND</v>
      </c>
      <c r="AU656" t="str">
        <f t="shared" si="81"/>
        <v>--</v>
      </c>
    </row>
    <row r="657" spans="1:47" x14ac:dyDescent="0.35">
      <c r="A657" t="str">
        <f t="shared" si="76"/>
        <v>C36-2</v>
      </c>
      <c r="B657" t="str">
        <f t="shared" si="77"/>
        <v>1V</v>
      </c>
      <c r="C657" t="str">
        <f t="shared" si="78"/>
        <v>C36-1V</v>
      </c>
      <c r="D657" t="str">
        <f t="shared" si="79"/>
        <v>C36-2</v>
      </c>
      <c r="E657" t="s">
        <v>647</v>
      </c>
      <c r="F657">
        <v>2</v>
      </c>
      <c r="G657" t="s">
        <v>761</v>
      </c>
      <c r="AT657" t="str">
        <f t="shared" si="80"/>
        <v>1V</v>
      </c>
      <c r="AU657" t="str">
        <f t="shared" si="81"/>
        <v>--</v>
      </c>
    </row>
    <row r="658" spans="1:47" x14ac:dyDescent="0.35">
      <c r="A658" t="str">
        <f t="shared" si="76"/>
        <v>C37-1</v>
      </c>
      <c r="B658" t="str">
        <f t="shared" si="77"/>
        <v>NetC37_1</v>
      </c>
      <c r="C658" t="str">
        <f t="shared" si="78"/>
        <v>C37-NetC37_1</v>
      </c>
      <c r="D658" t="str">
        <f t="shared" si="79"/>
        <v>C37-1</v>
      </c>
      <c r="E658" t="s">
        <v>648</v>
      </c>
      <c r="F658">
        <v>1</v>
      </c>
      <c r="G658" t="s">
        <v>1066</v>
      </c>
      <c r="AT658" t="str">
        <f t="shared" si="80"/>
        <v>NetC37_1</v>
      </c>
      <c r="AU658" t="str">
        <f t="shared" si="81"/>
        <v>--</v>
      </c>
    </row>
    <row r="659" spans="1:47" x14ac:dyDescent="0.35">
      <c r="A659" t="str">
        <f t="shared" si="76"/>
        <v>C37-2</v>
      </c>
      <c r="B659" t="str">
        <f t="shared" si="77"/>
        <v>GND</v>
      </c>
      <c r="C659" t="str">
        <f t="shared" si="78"/>
        <v>C37-GND</v>
      </c>
      <c r="D659" t="str">
        <f t="shared" si="79"/>
        <v>C37-2</v>
      </c>
      <c r="E659" t="s">
        <v>648</v>
      </c>
      <c r="F659">
        <v>2</v>
      </c>
      <c r="G659" t="s">
        <v>302</v>
      </c>
      <c r="AT659" t="str">
        <f t="shared" si="80"/>
        <v>GND</v>
      </c>
      <c r="AU659" t="str">
        <f t="shared" si="81"/>
        <v>--</v>
      </c>
    </row>
    <row r="660" spans="1:47" x14ac:dyDescent="0.35">
      <c r="A660" t="str">
        <f t="shared" si="76"/>
        <v>C38-1</v>
      </c>
      <c r="B660" t="str">
        <f t="shared" si="77"/>
        <v>NetC37_1</v>
      </c>
      <c r="C660" t="str">
        <f t="shared" si="78"/>
        <v>C38-NetC37_1</v>
      </c>
      <c r="D660" t="str">
        <f t="shared" si="79"/>
        <v>C38-1</v>
      </c>
      <c r="E660" t="s">
        <v>649</v>
      </c>
      <c r="F660">
        <v>1</v>
      </c>
      <c r="G660" t="s">
        <v>1066</v>
      </c>
      <c r="AT660" t="str">
        <f t="shared" si="80"/>
        <v>NetC37_1</v>
      </c>
      <c r="AU660" t="str">
        <f t="shared" si="81"/>
        <v>--</v>
      </c>
    </row>
    <row r="661" spans="1:47" x14ac:dyDescent="0.35">
      <c r="A661" t="str">
        <f t="shared" si="76"/>
        <v>C38-2</v>
      </c>
      <c r="B661" t="str">
        <f t="shared" si="77"/>
        <v>GND</v>
      </c>
      <c r="C661" t="str">
        <f t="shared" si="78"/>
        <v>C38-GND</v>
      </c>
      <c r="D661" t="str">
        <f t="shared" si="79"/>
        <v>C38-2</v>
      </c>
      <c r="E661" t="s">
        <v>649</v>
      </c>
      <c r="F661">
        <v>2</v>
      </c>
      <c r="G661" t="s">
        <v>302</v>
      </c>
      <c r="AT661" t="str">
        <f t="shared" si="80"/>
        <v>GND</v>
      </c>
      <c r="AU661" t="str">
        <f t="shared" si="81"/>
        <v>--</v>
      </c>
    </row>
    <row r="662" spans="1:47" x14ac:dyDescent="0.35">
      <c r="A662" t="str">
        <f t="shared" si="76"/>
        <v>C39-1</v>
      </c>
      <c r="B662" t="str">
        <f t="shared" si="77"/>
        <v>NetC39_1</v>
      </c>
      <c r="C662" t="str">
        <f t="shared" si="78"/>
        <v>C39-NetC39_1</v>
      </c>
      <c r="D662" t="str">
        <f t="shared" si="79"/>
        <v>C39-1</v>
      </c>
      <c r="E662" t="s">
        <v>650</v>
      </c>
      <c r="F662">
        <v>1</v>
      </c>
      <c r="G662" t="s">
        <v>1029</v>
      </c>
      <c r="AT662" t="str">
        <f t="shared" si="80"/>
        <v>NetC39_1</v>
      </c>
      <c r="AU662" t="str">
        <f t="shared" si="81"/>
        <v>--</v>
      </c>
    </row>
    <row r="663" spans="1:47" x14ac:dyDescent="0.35">
      <c r="A663" t="str">
        <f t="shared" si="76"/>
        <v>C39-2</v>
      </c>
      <c r="B663" t="str">
        <f t="shared" si="77"/>
        <v>GND</v>
      </c>
      <c r="C663" t="str">
        <f t="shared" si="78"/>
        <v>C39-GND</v>
      </c>
      <c r="D663" t="str">
        <f t="shared" si="79"/>
        <v>C39-2</v>
      </c>
      <c r="E663" t="s">
        <v>650</v>
      </c>
      <c r="F663">
        <v>2</v>
      </c>
      <c r="G663" t="s">
        <v>302</v>
      </c>
      <c r="AT663" t="str">
        <f t="shared" si="80"/>
        <v>GND</v>
      </c>
      <c r="AU663" t="str">
        <f t="shared" si="81"/>
        <v>--</v>
      </c>
    </row>
    <row r="664" spans="1:47" x14ac:dyDescent="0.35">
      <c r="A664" t="str">
        <f t="shared" si="76"/>
        <v>C40-1</v>
      </c>
      <c r="B664" t="str">
        <f t="shared" si="77"/>
        <v>3.3V</v>
      </c>
      <c r="C664" t="str">
        <f t="shared" si="78"/>
        <v>C40-3.3V</v>
      </c>
      <c r="D664" t="str">
        <f t="shared" si="79"/>
        <v>C40-1</v>
      </c>
      <c r="E664" t="s">
        <v>651</v>
      </c>
      <c r="F664">
        <v>1</v>
      </c>
      <c r="G664" t="s">
        <v>287</v>
      </c>
      <c r="AT664" t="str">
        <f t="shared" si="80"/>
        <v>3.3V</v>
      </c>
      <c r="AU664" t="str">
        <f t="shared" si="81"/>
        <v>--</v>
      </c>
    </row>
    <row r="665" spans="1:47" x14ac:dyDescent="0.35">
      <c r="A665" t="str">
        <f t="shared" si="76"/>
        <v>C40-2</v>
      </c>
      <c r="B665" t="str">
        <f t="shared" si="77"/>
        <v>GND</v>
      </c>
      <c r="C665" t="str">
        <f t="shared" si="78"/>
        <v>C40-GND</v>
      </c>
      <c r="D665" t="str">
        <f t="shared" si="79"/>
        <v>C40-2</v>
      </c>
      <c r="E665" t="s">
        <v>651</v>
      </c>
      <c r="F665">
        <v>2</v>
      </c>
      <c r="G665" t="s">
        <v>302</v>
      </c>
      <c r="AT665" t="str">
        <f t="shared" si="80"/>
        <v>GND</v>
      </c>
      <c r="AU665" t="str">
        <f t="shared" si="81"/>
        <v>--</v>
      </c>
    </row>
    <row r="666" spans="1:47" x14ac:dyDescent="0.35">
      <c r="A666" t="str">
        <f t="shared" si="76"/>
        <v>C41-1</v>
      </c>
      <c r="B666" t="str">
        <f t="shared" si="77"/>
        <v>NetC39_1</v>
      </c>
      <c r="C666" t="str">
        <f t="shared" si="78"/>
        <v>C41-NetC39_1</v>
      </c>
      <c r="D666" t="str">
        <f t="shared" si="79"/>
        <v>C41-1</v>
      </c>
      <c r="E666" t="s">
        <v>652</v>
      </c>
      <c r="F666">
        <v>1</v>
      </c>
      <c r="G666" t="s">
        <v>1029</v>
      </c>
      <c r="AT666" t="str">
        <f t="shared" si="80"/>
        <v>NetC39_1</v>
      </c>
      <c r="AU666" t="str">
        <f t="shared" si="81"/>
        <v>--</v>
      </c>
    </row>
    <row r="667" spans="1:47" x14ac:dyDescent="0.35">
      <c r="A667" t="str">
        <f t="shared" si="76"/>
        <v>C41-2</v>
      </c>
      <c r="B667" t="str">
        <f t="shared" si="77"/>
        <v>GND</v>
      </c>
      <c r="C667" t="str">
        <f t="shared" si="78"/>
        <v>C41-GND</v>
      </c>
      <c r="D667" t="str">
        <f t="shared" si="79"/>
        <v>C41-2</v>
      </c>
      <c r="E667" t="s">
        <v>652</v>
      </c>
      <c r="F667">
        <v>2</v>
      </c>
      <c r="G667" t="s">
        <v>302</v>
      </c>
      <c r="AT667" t="str">
        <f t="shared" si="80"/>
        <v>GND</v>
      </c>
      <c r="AU667" t="str">
        <f t="shared" si="81"/>
        <v>--</v>
      </c>
    </row>
    <row r="668" spans="1:47" x14ac:dyDescent="0.35">
      <c r="A668" t="str">
        <f t="shared" si="76"/>
        <v>C42-1</v>
      </c>
      <c r="B668" t="str">
        <f t="shared" si="77"/>
        <v>1.8V</v>
      </c>
      <c r="C668" t="str">
        <f t="shared" si="78"/>
        <v>C42-1.8V</v>
      </c>
      <c r="D668" t="str">
        <f t="shared" si="79"/>
        <v>C42-1</v>
      </c>
      <c r="E668" t="s">
        <v>653</v>
      </c>
      <c r="F668">
        <v>1</v>
      </c>
      <c r="G668" t="s">
        <v>667</v>
      </c>
      <c r="AT668" t="str">
        <f t="shared" si="80"/>
        <v>1.8V</v>
      </c>
      <c r="AU668" t="str">
        <f t="shared" si="81"/>
        <v>--</v>
      </c>
    </row>
    <row r="669" spans="1:47" x14ac:dyDescent="0.35">
      <c r="A669" t="str">
        <f t="shared" si="76"/>
        <v>C42-2</v>
      </c>
      <c r="B669" t="str">
        <f t="shared" si="77"/>
        <v>GND</v>
      </c>
      <c r="C669" t="str">
        <f t="shared" si="78"/>
        <v>C42-GND</v>
      </c>
      <c r="D669" t="str">
        <f t="shared" si="79"/>
        <v>C42-2</v>
      </c>
      <c r="E669" t="s">
        <v>653</v>
      </c>
      <c r="F669">
        <v>2</v>
      </c>
      <c r="G669" t="s">
        <v>302</v>
      </c>
      <c r="AT669" t="str">
        <f t="shared" si="80"/>
        <v>GND</v>
      </c>
      <c r="AU669" t="str">
        <f t="shared" si="81"/>
        <v>--</v>
      </c>
    </row>
    <row r="670" spans="1:47" x14ac:dyDescent="0.35">
      <c r="A670" t="str">
        <f t="shared" si="76"/>
        <v>C43-1</v>
      </c>
      <c r="B670" t="str">
        <f t="shared" si="77"/>
        <v>1.8V</v>
      </c>
      <c r="C670" t="str">
        <f t="shared" si="78"/>
        <v>C43-1.8V</v>
      </c>
      <c r="D670" t="str">
        <f t="shared" si="79"/>
        <v>C43-1</v>
      </c>
      <c r="E670" t="s">
        <v>654</v>
      </c>
      <c r="F670">
        <v>1</v>
      </c>
      <c r="G670" t="s">
        <v>667</v>
      </c>
      <c r="AT670" t="str">
        <f t="shared" si="80"/>
        <v>1.8V</v>
      </c>
      <c r="AU670" t="str">
        <f t="shared" si="81"/>
        <v>--</v>
      </c>
    </row>
    <row r="671" spans="1:47" x14ac:dyDescent="0.35">
      <c r="A671" t="str">
        <f t="shared" si="76"/>
        <v>C43-2</v>
      </c>
      <c r="B671" t="str">
        <f t="shared" si="77"/>
        <v>GND</v>
      </c>
      <c r="C671" t="str">
        <f t="shared" si="78"/>
        <v>C43-GND</v>
      </c>
      <c r="D671" t="str">
        <f t="shared" si="79"/>
        <v>C43-2</v>
      </c>
      <c r="E671" t="s">
        <v>654</v>
      </c>
      <c r="F671">
        <v>2</v>
      </c>
      <c r="G671" t="s">
        <v>302</v>
      </c>
      <c r="AT671" t="str">
        <f t="shared" si="80"/>
        <v>GND</v>
      </c>
      <c r="AU671" t="str">
        <f t="shared" si="81"/>
        <v>--</v>
      </c>
    </row>
    <row r="672" spans="1:47" x14ac:dyDescent="0.35">
      <c r="A672" t="str">
        <f t="shared" si="76"/>
        <v>C44-1</v>
      </c>
      <c r="B672" t="str">
        <f t="shared" si="77"/>
        <v>GND</v>
      </c>
      <c r="C672" t="str">
        <f t="shared" si="78"/>
        <v>C44-GND</v>
      </c>
      <c r="D672" t="str">
        <f t="shared" si="79"/>
        <v>C44-1</v>
      </c>
      <c r="E672" t="s">
        <v>655</v>
      </c>
      <c r="F672">
        <v>1</v>
      </c>
      <c r="G672" t="s">
        <v>302</v>
      </c>
      <c r="AT672" t="str">
        <f t="shared" si="80"/>
        <v>GND</v>
      </c>
      <c r="AU672" t="str">
        <f t="shared" si="81"/>
        <v>--</v>
      </c>
    </row>
    <row r="673" spans="1:47" x14ac:dyDescent="0.35">
      <c r="A673" t="str">
        <f t="shared" si="76"/>
        <v>C44-2</v>
      </c>
      <c r="B673" t="str">
        <f t="shared" si="77"/>
        <v>1.8V</v>
      </c>
      <c r="C673" t="str">
        <f t="shared" si="78"/>
        <v>C44-1.8V</v>
      </c>
      <c r="D673" t="str">
        <f t="shared" si="79"/>
        <v>C44-2</v>
      </c>
      <c r="E673" t="s">
        <v>655</v>
      </c>
      <c r="F673">
        <v>2</v>
      </c>
      <c r="G673" t="s">
        <v>667</v>
      </c>
      <c r="AT673" t="str">
        <f t="shared" si="80"/>
        <v>1.8V</v>
      </c>
      <c r="AU673" t="str">
        <f t="shared" si="81"/>
        <v>--</v>
      </c>
    </row>
    <row r="674" spans="1:47" x14ac:dyDescent="0.35">
      <c r="A674" t="str">
        <f t="shared" si="76"/>
        <v>C45-1</v>
      </c>
      <c r="B674" t="str">
        <f t="shared" si="77"/>
        <v>1.8V</v>
      </c>
      <c r="C674" t="str">
        <f t="shared" si="78"/>
        <v>C45-1.8V</v>
      </c>
      <c r="D674" t="str">
        <f t="shared" si="79"/>
        <v>C45-1</v>
      </c>
      <c r="E674" t="s">
        <v>656</v>
      </c>
      <c r="F674">
        <v>1</v>
      </c>
      <c r="G674" t="s">
        <v>667</v>
      </c>
      <c r="AT674" t="str">
        <f t="shared" si="80"/>
        <v>1.8V</v>
      </c>
      <c r="AU674" t="str">
        <f t="shared" si="81"/>
        <v>--</v>
      </c>
    </row>
    <row r="675" spans="1:47" x14ac:dyDescent="0.35">
      <c r="A675" t="str">
        <f t="shared" si="76"/>
        <v>C45-2</v>
      </c>
      <c r="B675" t="str">
        <f t="shared" si="77"/>
        <v>GND</v>
      </c>
      <c r="C675" t="str">
        <f t="shared" si="78"/>
        <v>C45-GND</v>
      </c>
      <c r="D675" t="str">
        <f t="shared" si="79"/>
        <v>C45-2</v>
      </c>
      <c r="E675" t="s">
        <v>656</v>
      </c>
      <c r="F675">
        <v>2</v>
      </c>
      <c r="G675" t="s">
        <v>302</v>
      </c>
      <c r="AT675" t="str">
        <f t="shared" si="80"/>
        <v>GND</v>
      </c>
      <c r="AU675" t="str">
        <f t="shared" si="81"/>
        <v>--</v>
      </c>
    </row>
    <row r="676" spans="1:47" x14ac:dyDescent="0.35">
      <c r="A676" t="str">
        <f t="shared" si="76"/>
        <v>C46-1</v>
      </c>
      <c r="B676" t="str">
        <f t="shared" si="77"/>
        <v>V_P</v>
      </c>
      <c r="C676" t="str">
        <f t="shared" si="78"/>
        <v>C46-V_P</v>
      </c>
      <c r="D676" t="str">
        <f t="shared" si="79"/>
        <v>C46-1</v>
      </c>
      <c r="E676" t="s">
        <v>657</v>
      </c>
      <c r="F676">
        <v>1</v>
      </c>
      <c r="G676" t="s">
        <v>916</v>
      </c>
      <c r="AT676" t="str">
        <f t="shared" si="80"/>
        <v>AIN_XADC</v>
      </c>
      <c r="AU676" t="str">
        <f t="shared" si="81"/>
        <v>R54</v>
      </c>
    </row>
    <row r="677" spans="1:47" x14ac:dyDescent="0.35">
      <c r="A677" t="str">
        <f t="shared" si="76"/>
        <v>C46-2</v>
      </c>
      <c r="B677" t="str">
        <f t="shared" si="77"/>
        <v>V_N</v>
      </c>
      <c r="C677" t="str">
        <f t="shared" si="78"/>
        <v>C46-V_N</v>
      </c>
      <c r="D677" t="str">
        <f t="shared" si="79"/>
        <v>C46-2</v>
      </c>
      <c r="E677" t="s">
        <v>657</v>
      </c>
      <c r="F677">
        <v>2</v>
      </c>
      <c r="G677" t="s">
        <v>915</v>
      </c>
      <c r="AT677" t="str">
        <f t="shared" si="80"/>
        <v>V_N</v>
      </c>
      <c r="AU677" t="str">
        <f t="shared" si="81"/>
        <v>--</v>
      </c>
    </row>
    <row r="678" spans="1:47" x14ac:dyDescent="0.35">
      <c r="A678" t="str">
        <f t="shared" si="76"/>
        <v>C47-1</v>
      </c>
      <c r="B678" t="str">
        <f t="shared" si="77"/>
        <v>GND</v>
      </c>
      <c r="C678" t="str">
        <f t="shared" si="78"/>
        <v>C47-GND</v>
      </c>
      <c r="D678" t="str">
        <f t="shared" si="79"/>
        <v>C47-1</v>
      </c>
      <c r="E678" t="s">
        <v>568</v>
      </c>
      <c r="F678">
        <v>1</v>
      </c>
      <c r="G678" t="s">
        <v>302</v>
      </c>
      <c r="AT678" t="str">
        <f t="shared" si="80"/>
        <v>GND</v>
      </c>
      <c r="AU678" t="str">
        <f t="shared" si="81"/>
        <v>--</v>
      </c>
    </row>
    <row r="679" spans="1:47" x14ac:dyDescent="0.35">
      <c r="A679" t="str">
        <f t="shared" si="76"/>
        <v>C47-2</v>
      </c>
      <c r="B679" t="str">
        <f t="shared" si="77"/>
        <v>3.3V</v>
      </c>
      <c r="C679" t="str">
        <f t="shared" si="78"/>
        <v>C47-3.3V</v>
      </c>
      <c r="D679" t="str">
        <f t="shared" si="79"/>
        <v>C47-2</v>
      </c>
      <c r="E679" t="s">
        <v>568</v>
      </c>
      <c r="F679">
        <v>2</v>
      </c>
      <c r="G679" t="s">
        <v>287</v>
      </c>
      <c r="AT679" t="str">
        <f t="shared" si="80"/>
        <v>3.3V</v>
      </c>
      <c r="AU679" t="str">
        <f t="shared" si="81"/>
        <v>--</v>
      </c>
    </row>
    <row r="680" spans="1:47" x14ac:dyDescent="0.35">
      <c r="A680" t="str">
        <f t="shared" si="76"/>
        <v>C48-1</v>
      </c>
      <c r="B680" t="str">
        <f t="shared" si="77"/>
        <v>GND</v>
      </c>
      <c r="C680" t="str">
        <f t="shared" si="78"/>
        <v>C48-GND</v>
      </c>
      <c r="D680" t="str">
        <f t="shared" si="79"/>
        <v>C48-1</v>
      </c>
      <c r="E680" t="s">
        <v>658</v>
      </c>
      <c r="F680">
        <v>1</v>
      </c>
      <c r="G680" t="s">
        <v>302</v>
      </c>
      <c r="AT680" t="str">
        <f t="shared" si="80"/>
        <v>GND</v>
      </c>
      <c r="AU680" t="str">
        <f t="shared" si="81"/>
        <v>--</v>
      </c>
    </row>
    <row r="681" spans="1:47" x14ac:dyDescent="0.35">
      <c r="A681" t="str">
        <f t="shared" si="76"/>
        <v>C48-2</v>
      </c>
      <c r="B681" t="str">
        <f t="shared" si="77"/>
        <v>3.3V</v>
      </c>
      <c r="C681" t="str">
        <f t="shared" si="78"/>
        <v>C48-3.3V</v>
      </c>
      <c r="D681" t="str">
        <f t="shared" si="79"/>
        <v>C48-2</v>
      </c>
      <c r="E681" t="s">
        <v>658</v>
      </c>
      <c r="F681">
        <v>2</v>
      </c>
      <c r="G681" t="s">
        <v>287</v>
      </c>
      <c r="AT681" t="str">
        <f t="shared" si="80"/>
        <v>3.3V</v>
      </c>
      <c r="AU681" t="str">
        <f t="shared" si="81"/>
        <v>--</v>
      </c>
    </row>
    <row r="682" spans="1:47" x14ac:dyDescent="0.35">
      <c r="A682" t="str">
        <f t="shared" si="76"/>
        <v>C49-1</v>
      </c>
      <c r="B682" t="str">
        <f t="shared" si="77"/>
        <v>GND</v>
      </c>
      <c r="C682" t="str">
        <f t="shared" si="78"/>
        <v>C49-GND</v>
      </c>
      <c r="D682" t="str">
        <f t="shared" si="79"/>
        <v>C49-1</v>
      </c>
      <c r="E682" t="s">
        <v>659</v>
      </c>
      <c r="F682">
        <v>1</v>
      </c>
      <c r="G682" t="s">
        <v>302</v>
      </c>
      <c r="AT682" t="str">
        <f t="shared" si="80"/>
        <v>GND</v>
      </c>
      <c r="AU682" t="str">
        <f t="shared" si="81"/>
        <v>--</v>
      </c>
    </row>
    <row r="683" spans="1:47" x14ac:dyDescent="0.35">
      <c r="A683" t="str">
        <f t="shared" si="76"/>
        <v>C49-2</v>
      </c>
      <c r="B683" t="str">
        <f t="shared" si="77"/>
        <v>VCCIO35</v>
      </c>
      <c r="C683" t="str">
        <f t="shared" si="78"/>
        <v>C49-VCCIO35</v>
      </c>
      <c r="D683" t="str">
        <f t="shared" si="79"/>
        <v>C49-2</v>
      </c>
      <c r="E683" t="s">
        <v>659</v>
      </c>
      <c r="F683">
        <v>2</v>
      </c>
      <c r="G683" t="s">
        <v>765</v>
      </c>
      <c r="AT683" t="str">
        <f t="shared" si="80"/>
        <v>VCCIO35</v>
      </c>
      <c r="AU683" t="str">
        <f t="shared" si="81"/>
        <v>--</v>
      </c>
    </row>
    <row r="684" spans="1:47" x14ac:dyDescent="0.35">
      <c r="A684" t="str">
        <f t="shared" si="76"/>
        <v>C50-1</v>
      </c>
      <c r="B684" t="str">
        <f t="shared" si="77"/>
        <v>GND</v>
      </c>
      <c r="C684" t="str">
        <f t="shared" si="78"/>
        <v>C50-GND</v>
      </c>
      <c r="D684" t="str">
        <f t="shared" si="79"/>
        <v>C50-1</v>
      </c>
      <c r="E684" t="s">
        <v>660</v>
      </c>
      <c r="F684">
        <v>1</v>
      </c>
      <c r="G684" t="s">
        <v>302</v>
      </c>
      <c r="AT684" t="str">
        <f t="shared" si="80"/>
        <v>GND</v>
      </c>
      <c r="AU684" t="str">
        <f t="shared" si="81"/>
        <v>--</v>
      </c>
    </row>
    <row r="685" spans="1:47" x14ac:dyDescent="0.35">
      <c r="A685" t="str">
        <f t="shared" si="76"/>
        <v>C50-2</v>
      </c>
      <c r="B685" t="str">
        <f t="shared" si="77"/>
        <v>1.8V</v>
      </c>
      <c r="C685" t="str">
        <f t="shared" si="78"/>
        <v>C50-1.8V</v>
      </c>
      <c r="D685" t="str">
        <f t="shared" si="79"/>
        <v>C50-2</v>
      </c>
      <c r="E685" t="s">
        <v>660</v>
      </c>
      <c r="F685">
        <v>2</v>
      </c>
      <c r="G685" t="s">
        <v>667</v>
      </c>
      <c r="AT685" t="str">
        <f t="shared" si="80"/>
        <v>1.8V</v>
      </c>
      <c r="AU685" t="str">
        <f t="shared" si="81"/>
        <v>--</v>
      </c>
    </row>
    <row r="686" spans="1:47" x14ac:dyDescent="0.35">
      <c r="A686" t="str">
        <f t="shared" si="76"/>
        <v>C51-1</v>
      </c>
      <c r="B686" t="str">
        <f t="shared" si="77"/>
        <v>GND</v>
      </c>
      <c r="C686" t="str">
        <f t="shared" si="78"/>
        <v>C51-GND</v>
      </c>
      <c r="D686" t="str">
        <f t="shared" si="79"/>
        <v>C51-1</v>
      </c>
      <c r="E686" t="s">
        <v>661</v>
      </c>
      <c r="F686">
        <v>1</v>
      </c>
      <c r="G686" t="s">
        <v>302</v>
      </c>
      <c r="AT686" t="str">
        <f t="shared" si="80"/>
        <v>GND</v>
      </c>
      <c r="AU686" t="str">
        <f t="shared" si="81"/>
        <v>--</v>
      </c>
    </row>
    <row r="687" spans="1:47" x14ac:dyDescent="0.35">
      <c r="A687" t="str">
        <f t="shared" si="76"/>
        <v>C51-2</v>
      </c>
      <c r="B687" t="str">
        <f t="shared" si="77"/>
        <v>3.3V</v>
      </c>
      <c r="C687" t="str">
        <f t="shared" si="78"/>
        <v>C51-3.3V</v>
      </c>
      <c r="D687" t="str">
        <f t="shared" si="79"/>
        <v>C51-2</v>
      </c>
      <c r="E687" t="s">
        <v>661</v>
      </c>
      <c r="F687">
        <v>2</v>
      </c>
      <c r="G687" t="s">
        <v>287</v>
      </c>
      <c r="AT687" t="str">
        <f t="shared" si="80"/>
        <v>3.3V</v>
      </c>
      <c r="AU687" t="str">
        <f t="shared" si="81"/>
        <v>--</v>
      </c>
    </row>
    <row r="688" spans="1:47" x14ac:dyDescent="0.35">
      <c r="A688" t="str">
        <f t="shared" si="76"/>
        <v>C52-1</v>
      </c>
      <c r="B688" t="str">
        <f t="shared" si="77"/>
        <v>1V</v>
      </c>
      <c r="C688" t="str">
        <f t="shared" si="78"/>
        <v>C52-1V</v>
      </c>
      <c r="D688" t="str">
        <f t="shared" si="79"/>
        <v>C52-1</v>
      </c>
      <c r="E688" t="s">
        <v>662</v>
      </c>
      <c r="F688">
        <v>1</v>
      </c>
      <c r="G688" t="s">
        <v>761</v>
      </c>
      <c r="AT688" t="str">
        <f t="shared" si="80"/>
        <v>1V</v>
      </c>
      <c r="AU688" t="str">
        <f t="shared" si="81"/>
        <v>--</v>
      </c>
    </row>
    <row r="689" spans="1:47" x14ac:dyDescent="0.35">
      <c r="A689" t="str">
        <f t="shared" si="76"/>
        <v>C52-2</v>
      </c>
      <c r="B689" t="str">
        <f t="shared" si="77"/>
        <v>GND</v>
      </c>
      <c r="C689" t="str">
        <f t="shared" si="78"/>
        <v>C52-GND</v>
      </c>
      <c r="D689" t="str">
        <f t="shared" si="79"/>
        <v>C52-2</v>
      </c>
      <c r="E689" t="s">
        <v>662</v>
      </c>
      <c r="F689">
        <v>2</v>
      </c>
      <c r="G689" t="s">
        <v>302</v>
      </c>
      <c r="AT689" t="str">
        <f t="shared" si="80"/>
        <v>GND</v>
      </c>
      <c r="AU689" t="str">
        <f t="shared" si="81"/>
        <v>--</v>
      </c>
    </row>
    <row r="690" spans="1:47" x14ac:dyDescent="0.35">
      <c r="A690" t="str">
        <f t="shared" si="76"/>
        <v>C53-1</v>
      </c>
      <c r="B690" t="str">
        <f t="shared" si="77"/>
        <v>GND</v>
      </c>
      <c r="C690" t="str">
        <f t="shared" si="78"/>
        <v>C53-GND</v>
      </c>
      <c r="D690" t="str">
        <f t="shared" si="79"/>
        <v>C53-1</v>
      </c>
      <c r="E690" t="s">
        <v>663</v>
      </c>
      <c r="F690">
        <v>1</v>
      </c>
      <c r="G690" t="s">
        <v>302</v>
      </c>
      <c r="AT690" t="str">
        <f t="shared" si="80"/>
        <v>GND</v>
      </c>
      <c r="AU690" t="str">
        <f t="shared" si="81"/>
        <v>--</v>
      </c>
    </row>
    <row r="691" spans="1:47" x14ac:dyDescent="0.35">
      <c r="A691" t="str">
        <f t="shared" si="76"/>
        <v>C53-2</v>
      </c>
      <c r="B691" t="str">
        <f t="shared" si="77"/>
        <v>1V</v>
      </c>
      <c r="C691" t="str">
        <f t="shared" si="78"/>
        <v>C53-1V</v>
      </c>
      <c r="D691" t="str">
        <f t="shared" si="79"/>
        <v>C53-2</v>
      </c>
      <c r="E691" t="s">
        <v>663</v>
      </c>
      <c r="F691">
        <v>2</v>
      </c>
      <c r="G691" t="s">
        <v>761</v>
      </c>
      <c r="AT691" t="str">
        <f t="shared" si="80"/>
        <v>1V</v>
      </c>
      <c r="AU691" t="str">
        <f t="shared" si="81"/>
        <v>--</v>
      </c>
    </row>
    <row r="692" spans="1:47" x14ac:dyDescent="0.35">
      <c r="A692" t="str">
        <f t="shared" si="76"/>
        <v>C54-1</v>
      </c>
      <c r="B692" t="str">
        <f t="shared" si="77"/>
        <v>GND</v>
      </c>
      <c r="C692" t="str">
        <f t="shared" si="78"/>
        <v>C54-GND</v>
      </c>
      <c r="D692" t="str">
        <f t="shared" si="79"/>
        <v>C54-1</v>
      </c>
      <c r="E692" t="s">
        <v>664</v>
      </c>
      <c r="F692">
        <v>1</v>
      </c>
      <c r="G692" t="s">
        <v>302</v>
      </c>
      <c r="AT692" t="str">
        <f t="shared" si="80"/>
        <v>GND</v>
      </c>
      <c r="AU692" t="str">
        <f t="shared" si="81"/>
        <v>--</v>
      </c>
    </row>
    <row r="693" spans="1:47" x14ac:dyDescent="0.35">
      <c r="A693" t="str">
        <f t="shared" si="76"/>
        <v>C54-2</v>
      </c>
      <c r="B693" t="str">
        <f t="shared" si="77"/>
        <v>1V</v>
      </c>
      <c r="C693" t="str">
        <f t="shared" si="78"/>
        <v>C54-1V</v>
      </c>
      <c r="D693" t="str">
        <f t="shared" si="79"/>
        <v>C54-2</v>
      </c>
      <c r="E693" t="s">
        <v>664</v>
      </c>
      <c r="F693">
        <v>2</v>
      </c>
      <c r="G693" t="s">
        <v>761</v>
      </c>
      <c r="AT693" t="str">
        <f t="shared" si="80"/>
        <v>1V</v>
      </c>
      <c r="AU693" t="str">
        <f t="shared" si="81"/>
        <v>--</v>
      </c>
    </row>
    <row r="694" spans="1:47" x14ac:dyDescent="0.35">
      <c r="A694" t="str">
        <f t="shared" si="76"/>
        <v>C55-1</v>
      </c>
      <c r="B694" t="str">
        <f t="shared" si="77"/>
        <v>GND</v>
      </c>
      <c r="C694" t="str">
        <f t="shared" si="78"/>
        <v>C55-GND</v>
      </c>
      <c r="D694" t="str">
        <f t="shared" si="79"/>
        <v>C55-1</v>
      </c>
      <c r="E694" t="s">
        <v>665</v>
      </c>
      <c r="F694">
        <v>1</v>
      </c>
      <c r="G694" t="s">
        <v>302</v>
      </c>
      <c r="AT694" t="str">
        <f t="shared" si="80"/>
        <v>GND</v>
      </c>
      <c r="AU694" t="str">
        <f t="shared" si="81"/>
        <v>--</v>
      </c>
    </row>
    <row r="695" spans="1:47" x14ac:dyDescent="0.35">
      <c r="A695" t="str">
        <f t="shared" si="76"/>
        <v>C55-2</v>
      </c>
      <c r="B695" t="str">
        <f t="shared" si="77"/>
        <v>1V</v>
      </c>
      <c r="C695" t="str">
        <f t="shared" si="78"/>
        <v>C55-1V</v>
      </c>
      <c r="D695" t="str">
        <f t="shared" si="79"/>
        <v>C55-2</v>
      </c>
      <c r="E695" t="s">
        <v>665</v>
      </c>
      <c r="F695">
        <v>2</v>
      </c>
      <c r="G695" t="s">
        <v>761</v>
      </c>
      <c r="AT695" t="str">
        <f t="shared" si="80"/>
        <v>1V</v>
      </c>
      <c r="AU695" t="str">
        <f t="shared" si="81"/>
        <v>--</v>
      </c>
    </row>
    <row r="696" spans="1:47" x14ac:dyDescent="0.35">
      <c r="A696" t="str">
        <f t="shared" si="76"/>
        <v>C56-1</v>
      </c>
      <c r="B696" t="str">
        <f t="shared" si="77"/>
        <v>GND</v>
      </c>
      <c r="C696" t="str">
        <f t="shared" si="78"/>
        <v>C56-GND</v>
      </c>
      <c r="D696" t="str">
        <f t="shared" si="79"/>
        <v>C56-1</v>
      </c>
      <c r="E696" t="s">
        <v>735</v>
      </c>
      <c r="F696">
        <v>1</v>
      </c>
      <c r="G696" t="s">
        <v>302</v>
      </c>
      <c r="AT696" t="str">
        <f t="shared" si="80"/>
        <v>GND</v>
      </c>
      <c r="AU696" t="str">
        <f t="shared" si="81"/>
        <v>--</v>
      </c>
    </row>
    <row r="697" spans="1:47" x14ac:dyDescent="0.35">
      <c r="A697" t="str">
        <f t="shared" si="76"/>
        <v>C56-2</v>
      </c>
      <c r="B697" t="str">
        <f t="shared" si="77"/>
        <v>VCCIO35</v>
      </c>
      <c r="C697" t="str">
        <f t="shared" si="78"/>
        <v>C56-VCCIO35</v>
      </c>
      <c r="D697" t="str">
        <f t="shared" si="79"/>
        <v>C56-2</v>
      </c>
      <c r="E697" t="s">
        <v>735</v>
      </c>
      <c r="F697">
        <v>2</v>
      </c>
      <c r="G697" t="s">
        <v>765</v>
      </c>
      <c r="AT697" t="str">
        <f t="shared" si="80"/>
        <v>VCCIO35</v>
      </c>
      <c r="AU697" t="str">
        <f t="shared" si="81"/>
        <v>--</v>
      </c>
    </row>
    <row r="698" spans="1:47" x14ac:dyDescent="0.35">
      <c r="A698" t="str">
        <f t="shared" si="76"/>
        <v>C57-1</v>
      </c>
      <c r="B698" t="str">
        <f t="shared" si="77"/>
        <v>GND</v>
      </c>
      <c r="C698" t="str">
        <f t="shared" si="78"/>
        <v>C57-GND</v>
      </c>
      <c r="D698" t="str">
        <f t="shared" si="79"/>
        <v>C57-1</v>
      </c>
      <c r="E698" t="s">
        <v>736</v>
      </c>
      <c r="F698">
        <v>1</v>
      </c>
      <c r="G698" t="s">
        <v>302</v>
      </c>
      <c r="AT698" t="str">
        <f t="shared" si="80"/>
        <v>GND</v>
      </c>
      <c r="AU698" t="str">
        <f t="shared" si="81"/>
        <v>--</v>
      </c>
    </row>
    <row r="699" spans="1:47" x14ac:dyDescent="0.35">
      <c r="A699" t="str">
        <f t="shared" si="76"/>
        <v>C57-2</v>
      </c>
      <c r="B699" t="str">
        <f t="shared" si="77"/>
        <v>3.3V</v>
      </c>
      <c r="C699" t="str">
        <f t="shared" si="78"/>
        <v>C57-3.3V</v>
      </c>
      <c r="D699" t="str">
        <f t="shared" si="79"/>
        <v>C57-2</v>
      </c>
      <c r="E699" t="s">
        <v>736</v>
      </c>
      <c r="F699">
        <v>2</v>
      </c>
      <c r="G699" t="s">
        <v>287</v>
      </c>
      <c r="AT699" t="str">
        <f t="shared" si="80"/>
        <v>3.3V</v>
      </c>
      <c r="AU699" t="str">
        <f t="shared" si="81"/>
        <v>--</v>
      </c>
    </row>
    <row r="700" spans="1:47" x14ac:dyDescent="0.35">
      <c r="A700" t="str">
        <f t="shared" si="76"/>
        <v>C58-1</v>
      </c>
      <c r="B700" t="str">
        <f t="shared" si="77"/>
        <v>TD_N</v>
      </c>
      <c r="C700" t="str">
        <f t="shared" si="78"/>
        <v>C58-TD_N</v>
      </c>
      <c r="D700" t="str">
        <f t="shared" si="79"/>
        <v>C58-1</v>
      </c>
      <c r="E700" t="s">
        <v>737</v>
      </c>
      <c r="F700">
        <v>1</v>
      </c>
      <c r="G700" t="s">
        <v>1022</v>
      </c>
      <c r="AT700" t="str">
        <f t="shared" si="80"/>
        <v>TD_C_N</v>
      </c>
      <c r="AU700" t="str">
        <f t="shared" si="81"/>
        <v>C58</v>
      </c>
    </row>
    <row r="701" spans="1:47" x14ac:dyDescent="0.35">
      <c r="A701" t="str">
        <f t="shared" si="76"/>
        <v>C58-2</v>
      </c>
      <c r="B701" t="str">
        <f t="shared" si="77"/>
        <v>TD_C_N</v>
      </c>
      <c r="C701" t="str">
        <f t="shared" si="78"/>
        <v>C58-TD_C_N</v>
      </c>
      <c r="D701" t="str">
        <f t="shared" si="79"/>
        <v>C58-2</v>
      </c>
      <c r="E701" t="s">
        <v>737</v>
      </c>
      <c r="F701">
        <v>2</v>
      </c>
      <c r="G701" t="s">
        <v>1034</v>
      </c>
      <c r="AT701" t="str">
        <f t="shared" si="80"/>
        <v>TD_C_P</v>
      </c>
      <c r="AU701" t="str">
        <f t="shared" si="81"/>
        <v>R12</v>
      </c>
    </row>
    <row r="702" spans="1:47" x14ac:dyDescent="0.35">
      <c r="A702" t="str">
        <f t="shared" si="76"/>
        <v>C59-1</v>
      </c>
      <c r="B702" t="str">
        <f t="shared" si="77"/>
        <v>1V</v>
      </c>
      <c r="C702" t="str">
        <f t="shared" si="78"/>
        <v>C59-1V</v>
      </c>
      <c r="D702" t="str">
        <f t="shared" si="79"/>
        <v>C59-1</v>
      </c>
      <c r="E702" t="s">
        <v>738</v>
      </c>
      <c r="F702">
        <v>1</v>
      </c>
      <c r="G702" t="s">
        <v>761</v>
      </c>
      <c r="AT702" t="str">
        <f t="shared" si="80"/>
        <v>1V</v>
      </c>
      <c r="AU702" t="str">
        <f t="shared" si="81"/>
        <v>--</v>
      </c>
    </row>
    <row r="703" spans="1:47" x14ac:dyDescent="0.35">
      <c r="A703" t="str">
        <f t="shared" si="76"/>
        <v>C59-2</v>
      </c>
      <c r="B703" t="str">
        <f t="shared" si="77"/>
        <v>GND</v>
      </c>
      <c r="C703" t="str">
        <f t="shared" si="78"/>
        <v>C59-GND</v>
      </c>
      <c r="D703" t="str">
        <f t="shared" si="79"/>
        <v>C59-2</v>
      </c>
      <c r="E703" t="s">
        <v>738</v>
      </c>
      <c r="F703">
        <v>2</v>
      </c>
      <c r="G703" t="s">
        <v>302</v>
      </c>
      <c r="AT703" t="str">
        <f t="shared" si="80"/>
        <v>GND</v>
      </c>
      <c r="AU703" t="str">
        <f t="shared" si="81"/>
        <v>--</v>
      </c>
    </row>
    <row r="704" spans="1:47" x14ac:dyDescent="0.35">
      <c r="A704" t="str">
        <f t="shared" si="76"/>
        <v>C60-1</v>
      </c>
      <c r="B704" t="str">
        <f t="shared" si="77"/>
        <v>1.8V</v>
      </c>
      <c r="C704" t="str">
        <f t="shared" si="78"/>
        <v>C60-1.8V</v>
      </c>
      <c r="D704" t="str">
        <f t="shared" si="79"/>
        <v>C60-1</v>
      </c>
      <c r="E704" t="s">
        <v>739</v>
      </c>
      <c r="F704">
        <v>1</v>
      </c>
      <c r="G704" t="s">
        <v>667</v>
      </c>
      <c r="AT704" t="str">
        <f t="shared" si="80"/>
        <v>1.8V</v>
      </c>
      <c r="AU704" t="str">
        <f t="shared" si="81"/>
        <v>--</v>
      </c>
    </row>
    <row r="705" spans="1:47" x14ac:dyDescent="0.35">
      <c r="A705" t="str">
        <f t="shared" si="76"/>
        <v>C60-2</v>
      </c>
      <c r="B705" t="str">
        <f t="shared" si="77"/>
        <v>GND</v>
      </c>
      <c r="C705" t="str">
        <f t="shared" si="78"/>
        <v>C60-GND</v>
      </c>
      <c r="D705" t="str">
        <f t="shared" si="79"/>
        <v>C60-2</v>
      </c>
      <c r="E705" t="s">
        <v>739</v>
      </c>
      <c r="F705">
        <v>2</v>
      </c>
      <c r="G705" t="s">
        <v>302</v>
      </c>
      <c r="AT705" t="str">
        <f t="shared" si="80"/>
        <v>GND</v>
      </c>
      <c r="AU705" t="str">
        <f t="shared" si="81"/>
        <v>--</v>
      </c>
    </row>
    <row r="706" spans="1:47" x14ac:dyDescent="0.35">
      <c r="A706" t="str">
        <f t="shared" si="76"/>
        <v>C61-1</v>
      </c>
      <c r="B706" t="str">
        <f t="shared" si="77"/>
        <v>1.8V</v>
      </c>
      <c r="C706" t="str">
        <f t="shared" si="78"/>
        <v>C61-1.8V</v>
      </c>
      <c r="D706" t="str">
        <f t="shared" si="79"/>
        <v>C61-1</v>
      </c>
      <c r="E706" t="s">
        <v>740</v>
      </c>
      <c r="F706">
        <v>1</v>
      </c>
      <c r="G706" t="s">
        <v>667</v>
      </c>
      <c r="AT706" t="str">
        <f t="shared" si="80"/>
        <v>1.8V</v>
      </c>
      <c r="AU706" t="str">
        <f t="shared" si="81"/>
        <v>--</v>
      </c>
    </row>
    <row r="707" spans="1:47" x14ac:dyDescent="0.35">
      <c r="A707" t="str">
        <f t="shared" si="76"/>
        <v>C61-2</v>
      </c>
      <c r="B707" t="str">
        <f t="shared" si="77"/>
        <v>GND</v>
      </c>
      <c r="C707" t="str">
        <f t="shared" si="78"/>
        <v>C61-GND</v>
      </c>
      <c r="D707" t="str">
        <f t="shared" si="79"/>
        <v>C61-2</v>
      </c>
      <c r="E707" t="s">
        <v>740</v>
      </c>
      <c r="F707">
        <v>2</v>
      </c>
      <c r="G707" t="s">
        <v>302</v>
      </c>
      <c r="AT707" t="str">
        <f t="shared" si="80"/>
        <v>GND</v>
      </c>
      <c r="AU707" t="str">
        <f t="shared" si="81"/>
        <v>--</v>
      </c>
    </row>
    <row r="708" spans="1:47" x14ac:dyDescent="0.35">
      <c r="A708" t="str">
        <f t="shared" si="76"/>
        <v>C62-1</v>
      </c>
      <c r="B708" t="str">
        <f t="shared" si="77"/>
        <v>1.8V</v>
      </c>
      <c r="C708" t="str">
        <f t="shared" si="78"/>
        <v>C62-1.8V</v>
      </c>
      <c r="D708" t="str">
        <f t="shared" si="79"/>
        <v>C62-1</v>
      </c>
      <c r="E708" t="s">
        <v>741</v>
      </c>
      <c r="F708">
        <v>1</v>
      </c>
      <c r="G708" t="s">
        <v>667</v>
      </c>
      <c r="AT708" t="str">
        <f t="shared" si="80"/>
        <v>1.8V</v>
      </c>
      <c r="AU708" t="str">
        <f t="shared" si="81"/>
        <v>--</v>
      </c>
    </row>
    <row r="709" spans="1:47" x14ac:dyDescent="0.35">
      <c r="A709" t="str">
        <f t="shared" si="76"/>
        <v>C62-2</v>
      </c>
      <c r="B709" t="str">
        <f t="shared" si="77"/>
        <v>GND</v>
      </c>
      <c r="C709" t="str">
        <f t="shared" si="78"/>
        <v>C62-GND</v>
      </c>
      <c r="D709" t="str">
        <f t="shared" si="79"/>
        <v>C62-2</v>
      </c>
      <c r="E709" t="s">
        <v>741</v>
      </c>
      <c r="F709">
        <v>2</v>
      </c>
      <c r="G709" t="s">
        <v>302</v>
      </c>
      <c r="AT709" t="str">
        <f t="shared" si="80"/>
        <v>GND</v>
      </c>
      <c r="AU709" t="str">
        <f t="shared" si="81"/>
        <v>--</v>
      </c>
    </row>
    <row r="710" spans="1:47" x14ac:dyDescent="0.35">
      <c r="A710" t="str">
        <f t="shared" ref="A710:A773" si="82">$E710&amp;"-"&amp;$F710</f>
        <v>C63-1</v>
      </c>
      <c r="B710" t="str">
        <f t="shared" ref="B710:B773" si="83">IF(OR(E710=$A$2,E710=$B$2,E710=$C$2,E710=$D$2),"--",G710)</f>
        <v>AVCC</v>
      </c>
      <c r="C710" t="str">
        <f t="shared" ref="C710:C773" si="84">$E710&amp;"-"&amp;$G710</f>
        <v>C63-AVCC</v>
      </c>
      <c r="D710" t="str">
        <f t="shared" ref="D710:D773" si="85">A710</f>
        <v>C63-1</v>
      </c>
      <c r="E710" t="s">
        <v>742</v>
      </c>
      <c r="F710">
        <v>1</v>
      </c>
      <c r="G710" t="s">
        <v>764</v>
      </c>
      <c r="AT710" t="str">
        <f t="shared" ref="AT710:AT773" si="86">IF(IF(COUNTIF($AO$6:$AQ$150,B710)&gt;0,"---","--")="---",VLOOKUP(B710,$AO$6:$AQ$150,3,0),B710)</f>
        <v>AVCC</v>
      </c>
      <c r="AU710" t="str">
        <f t="shared" ref="AU710:AU773" si="87">IF(IF(COUNTIF($AO$6:$AQ$150,B710)&gt;0,"---","--")="---",VLOOKUP(B710,$AO$6:$AQ$150,2,0),"--")</f>
        <v>--</v>
      </c>
    </row>
    <row r="711" spans="1:47" x14ac:dyDescent="0.35">
      <c r="A711" t="str">
        <f t="shared" si="82"/>
        <v>C63-2</v>
      </c>
      <c r="B711" t="str">
        <f t="shared" si="83"/>
        <v>AGND</v>
      </c>
      <c r="C711" t="str">
        <f t="shared" si="84"/>
        <v>C63-AGND</v>
      </c>
      <c r="D711" t="str">
        <f t="shared" si="85"/>
        <v>C63-2</v>
      </c>
      <c r="E711" t="s">
        <v>742</v>
      </c>
      <c r="F711">
        <v>2</v>
      </c>
      <c r="G711" t="s">
        <v>763</v>
      </c>
      <c r="AT711" t="str">
        <f t="shared" si="86"/>
        <v>AGND</v>
      </c>
      <c r="AU711" t="str">
        <f t="shared" si="87"/>
        <v>--</v>
      </c>
    </row>
    <row r="712" spans="1:47" x14ac:dyDescent="0.35">
      <c r="A712" t="str">
        <f t="shared" si="82"/>
        <v>C64-1</v>
      </c>
      <c r="B712" t="str">
        <f t="shared" si="83"/>
        <v>GND</v>
      </c>
      <c r="C712" t="str">
        <f t="shared" si="84"/>
        <v>C64-GND</v>
      </c>
      <c r="D712" t="str">
        <f t="shared" si="85"/>
        <v>C64-1</v>
      </c>
      <c r="E712" t="s">
        <v>743</v>
      </c>
      <c r="F712">
        <v>1</v>
      </c>
      <c r="G712" t="s">
        <v>302</v>
      </c>
      <c r="AT712" t="str">
        <f t="shared" si="86"/>
        <v>GND</v>
      </c>
      <c r="AU712" t="str">
        <f t="shared" si="87"/>
        <v>--</v>
      </c>
    </row>
    <row r="713" spans="1:47" x14ac:dyDescent="0.35">
      <c r="A713" t="str">
        <f t="shared" si="82"/>
        <v>C64-2</v>
      </c>
      <c r="B713" t="str">
        <f t="shared" si="83"/>
        <v>VCCIO34</v>
      </c>
      <c r="C713" t="str">
        <f t="shared" si="84"/>
        <v>C64-VCCIO34</v>
      </c>
      <c r="D713" t="str">
        <f t="shared" si="85"/>
        <v>C64-2</v>
      </c>
      <c r="E713" t="s">
        <v>743</v>
      </c>
      <c r="F713">
        <v>2</v>
      </c>
      <c r="G713" t="s">
        <v>848</v>
      </c>
      <c r="AT713" t="str">
        <f t="shared" si="86"/>
        <v>VCCIO34</v>
      </c>
      <c r="AU713" t="str">
        <f t="shared" si="87"/>
        <v>--</v>
      </c>
    </row>
    <row r="714" spans="1:47" x14ac:dyDescent="0.35">
      <c r="A714" t="str">
        <f t="shared" si="82"/>
        <v>C65-1</v>
      </c>
      <c r="B714" t="str">
        <f t="shared" si="83"/>
        <v>1V</v>
      </c>
      <c r="C714" t="str">
        <f t="shared" si="84"/>
        <v>C65-1V</v>
      </c>
      <c r="D714" t="str">
        <f t="shared" si="85"/>
        <v>C65-1</v>
      </c>
      <c r="E714" t="s">
        <v>744</v>
      </c>
      <c r="F714">
        <v>1</v>
      </c>
      <c r="G714" t="s">
        <v>761</v>
      </c>
      <c r="AT714" t="str">
        <f t="shared" si="86"/>
        <v>1V</v>
      </c>
      <c r="AU714" t="str">
        <f t="shared" si="87"/>
        <v>--</v>
      </c>
    </row>
    <row r="715" spans="1:47" x14ac:dyDescent="0.35">
      <c r="A715" t="str">
        <f t="shared" si="82"/>
        <v>C65-2</v>
      </c>
      <c r="B715" t="str">
        <f t="shared" si="83"/>
        <v>GND</v>
      </c>
      <c r="C715" t="str">
        <f t="shared" si="84"/>
        <v>C65-GND</v>
      </c>
      <c r="D715" t="str">
        <f t="shared" si="85"/>
        <v>C65-2</v>
      </c>
      <c r="E715" t="s">
        <v>744</v>
      </c>
      <c r="F715">
        <v>2</v>
      </c>
      <c r="G715" t="s">
        <v>302</v>
      </c>
      <c r="AT715" t="str">
        <f t="shared" si="86"/>
        <v>GND</v>
      </c>
      <c r="AU715" t="str">
        <f t="shared" si="87"/>
        <v>--</v>
      </c>
    </row>
    <row r="716" spans="1:47" x14ac:dyDescent="0.35">
      <c r="A716" t="str">
        <f t="shared" si="82"/>
        <v>C66-1</v>
      </c>
      <c r="B716" t="str">
        <f t="shared" si="83"/>
        <v>1V</v>
      </c>
      <c r="C716" t="str">
        <f t="shared" si="84"/>
        <v>C66-1V</v>
      </c>
      <c r="D716" t="str">
        <f t="shared" si="85"/>
        <v>C66-1</v>
      </c>
      <c r="E716" t="s">
        <v>745</v>
      </c>
      <c r="F716">
        <v>1</v>
      </c>
      <c r="G716" t="s">
        <v>761</v>
      </c>
      <c r="AT716" t="str">
        <f t="shared" si="86"/>
        <v>1V</v>
      </c>
      <c r="AU716" t="str">
        <f t="shared" si="87"/>
        <v>--</v>
      </c>
    </row>
    <row r="717" spans="1:47" x14ac:dyDescent="0.35">
      <c r="A717" t="str">
        <f t="shared" si="82"/>
        <v>C66-2</v>
      </c>
      <c r="B717" t="str">
        <f t="shared" si="83"/>
        <v>GND</v>
      </c>
      <c r="C717" t="str">
        <f t="shared" si="84"/>
        <v>C66-GND</v>
      </c>
      <c r="D717" t="str">
        <f t="shared" si="85"/>
        <v>C66-2</v>
      </c>
      <c r="E717" t="s">
        <v>745</v>
      </c>
      <c r="F717">
        <v>2</v>
      </c>
      <c r="G717" t="s">
        <v>302</v>
      </c>
      <c r="AT717" t="str">
        <f t="shared" si="86"/>
        <v>GND</v>
      </c>
      <c r="AU717" t="str">
        <f t="shared" si="87"/>
        <v>--</v>
      </c>
    </row>
    <row r="718" spans="1:47" x14ac:dyDescent="0.35">
      <c r="A718" t="str">
        <f t="shared" si="82"/>
        <v>C67-1</v>
      </c>
      <c r="B718" t="str">
        <f t="shared" si="83"/>
        <v>1V</v>
      </c>
      <c r="C718" t="str">
        <f t="shared" si="84"/>
        <v>C67-1V</v>
      </c>
      <c r="D718" t="str">
        <f t="shared" si="85"/>
        <v>C67-1</v>
      </c>
      <c r="E718" t="s">
        <v>746</v>
      </c>
      <c r="F718">
        <v>1</v>
      </c>
      <c r="G718" t="s">
        <v>761</v>
      </c>
      <c r="AT718" t="str">
        <f t="shared" si="86"/>
        <v>1V</v>
      </c>
      <c r="AU718" t="str">
        <f t="shared" si="87"/>
        <v>--</v>
      </c>
    </row>
    <row r="719" spans="1:47" x14ac:dyDescent="0.35">
      <c r="A719" t="str">
        <f t="shared" si="82"/>
        <v>C67-2</v>
      </c>
      <c r="B719" t="str">
        <f t="shared" si="83"/>
        <v>GND</v>
      </c>
      <c r="C719" t="str">
        <f t="shared" si="84"/>
        <v>C67-GND</v>
      </c>
      <c r="D719" t="str">
        <f t="shared" si="85"/>
        <v>C67-2</v>
      </c>
      <c r="E719" t="s">
        <v>746</v>
      </c>
      <c r="F719">
        <v>2</v>
      </c>
      <c r="G719" t="s">
        <v>302</v>
      </c>
      <c r="AT719" t="str">
        <f t="shared" si="86"/>
        <v>GND</v>
      </c>
      <c r="AU719" t="str">
        <f t="shared" si="87"/>
        <v>--</v>
      </c>
    </row>
    <row r="720" spans="1:47" x14ac:dyDescent="0.35">
      <c r="A720" t="str">
        <f t="shared" si="82"/>
        <v>C68-1</v>
      </c>
      <c r="B720" t="str">
        <f t="shared" si="83"/>
        <v>1V</v>
      </c>
      <c r="C720" t="str">
        <f t="shared" si="84"/>
        <v>C68-1V</v>
      </c>
      <c r="D720" t="str">
        <f t="shared" si="85"/>
        <v>C68-1</v>
      </c>
      <c r="E720" t="s">
        <v>747</v>
      </c>
      <c r="F720">
        <v>1</v>
      </c>
      <c r="G720" t="s">
        <v>761</v>
      </c>
      <c r="AT720" t="str">
        <f t="shared" si="86"/>
        <v>1V</v>
      </c>
      <c r="AU720" t="str">
        <f t="shared" si="87"/>
        <v>--</v>
      </c>
    </row>
    <row r="721" spans="1:47" x14ac:dyDescent="0.35">
      <c r="A721" t="str">
        <f t="shared" si="82"/>
        <v>C68-2</v>
      </c>
      <c r="B721" t="str">
        <f t="shared" si="83"/>
        <v>GND</v>
      </c>
      <c r="C721" t="str">
        <f t="shared" si="84"/>
        <v>C68-GND</v>
      </c>
      <c r="D721" t="str">
        <f t="shared" si="85"/>
        <v>C68-2</v>
      </c>
      <c r="E721" t="s">
        <v>747</v>
      </c>
      <c r="F721">
        <v>2</v>
      </c>
      <c r="G721" t="s">
        <v>302</v>
      </c>
      <c r="AT721" t="str">
        <f t="shared" si="86"/>
        <v>GND</v>
      </c>
      <c r="AU721" t="str">
        <f t="shared" si="87"/>
        <v>--</v>
      </c>
    </row>
    <row r="722" spans="1:47" x14ac:dyDescent="0.35">
      <c r="A722" t="str">
        <f t="shared" si="82"/>
        <v>C69-1</v>
      </c>
      <c r="B722" t="str">
        <f t="shared" si="83"/>
        <v>VCCIO35</v>
      </c>
      <c r="C722" t="str">
        <f t="shared" si="84"/>
        <v>C69-VCCIO35</v>
      </c>
      <c r="D722" t="str">
        <f t="shared" si="85"/>
        <v>C69-1</v>
      </c>
      <c r="E722" t="s">
        <v>748</v>
      </c>
      <c r="F722">
        <v>1</v>
      </c>
      <c r="G722" t="s">
        <v>765</v>
      </c>
      <c r="AT722" t="str">
        <f t="shared" si="86"/>
        <v>VCCIO35</v>
      </c>
      <c r="AU722" t="str">
        <f t="shared" si="87"/>
        <v>--</v>
      </c>
    </row>
    <row r="723" spans="1:47" x14ac:dyDescent="0.35">
      <c r="A723" t="str">
        <f t="shared" si="82"/>
        <v>C69-2</v>
      </c>
      <c r="B723" t="str">
        <f t="shared" si="83"/>
        <v>GND</v>
      </c>
      <c r="C723" t="str">
        <f t="shared" si="84"/>
        <v>C69-GND</v>
      </c>
      <c r="D723" t="str">
        <f t="shared" si="85"/>
        <v>C69-2</v>
      </c>
      <c r="E723" t="s">
        <v>748</v>
      </c>
      <c r="F723">
        <v>2</v>
      </c>
      <c r="G723" t="s">
        <v>302</v>
      </c>
      <c r="AT723" t="str">
        <f t="shared" si="86"/>
        <v>GND</v>
      </c>
      <c r="AU723" t="str">
        <f t="shared" si="87"/>
        <v>--</v>
      </c>
    </row>
    <row r="724" spans="1:47" x14ac:dyDescent="0.35">
      <c r="A724" t="str">
        <f t="shared" si="82"/>
        <v>C70-1</v>
      </c>
      <c r="B724" t="str">
        <f t="shared" si="83"/>
        <v>GND</v>
      </c>
      <c r="C724" t="str">
        <f t="shared" si="84"/>
        <v>C70-GND</v>
      </c>
      <c r="D724" t="str">
        <f t="shared" si="85"/>
        <v>C70-1</v>
      </c>
      <c r="E724" t="s">
        <v>749</v>
      </c>
      <c r="F724">
        <v>1</v>
      </c>
      <c r="G724" t="s">
        <v>302</v>
      </c>
      <c r="AT724" t="str">
        <f t="shared" si="86"/>
        <v>GND</v>
      </c>
      <c r="AU724" t="str">
        <f t="shared" si="87"/>
        <v>--</v>
      </c>
    </row>
    <row r="725" spans="1:47" x14ac:dyDescent="0.35">
      <c r="A725" t="str">
        <f t="shared" si="82"/>
        <v>C70-2</v>
      </c>
      <c r="B725" t="str">
        <f t="shared" si="83"/>
        <v>1.8V</v>
      </c>
      <c r="C725" t="str">
        <f t="shared" si="84"/>
        <v>C70-1.8V</v>
      </c>
      <c r="D725" t="str">
        <f t="shared" si="85"/>
        <v>C70-2</v>
      </c>
      <c r="E725" t="s">
        <v>749</v>
      </c>
      <c r="F725">
        <v>2</v>
      </c>
      <c r="G725" t="s">
        <v>667</v>
      </c>
      <c r="AT725" t="str">
        <f t="shared" si="86"/>
        <v>1.8V</v>
      </c>
      <c r="AU725" t="str">
        <f t="shared" si="87"/>
        <v>--</v>
      </c>
    </row>
    <row r="726" spans="1:47" x14ac:dyDescent="0.35">
      <c r="A726" t="str">
        <f t="shared" si="82"/>
        <v>C71-1</v>
      </c>
      <c r="B726" t="str">
        <f t="shared" si="83"/>
        <v>GND</v>
      </c>
      <c r="C726" t="str">
        <f t="shared" si="84"/>
        <v>C71-GND</v>
      </c>
      <c r="D726" t="str">
        <f t="shared" si="85"/>
        <v>C71-1</v>
      </c>
      <c r="E726" t="s">
        <v>750</v>
      </c>
      <c r="F726">
        <v>1</v>
      </c>
      <c r="G726" t="s">
        <v>302</v>
      </c>
      <c r="AT726" t="str">
        <f t="shared" si="86"/>
        <v>GND</v>
      </c>
      <c r="AU726" t="str">
        <f t="shared" si="87"/>
        <v>--</v>
      </c>
    </row>
    <row r="727" spans="1:47" x14ac:dyDescent="0.35">
      <c r="A727" t="str">
        <f t="shared" si="82"/>
        <v>C71-2</v>
      </c>
      <c r="B727" t="str">
        <f t="shared" si="83"/>
        <v>VCCIO35</v>
      </c>
      <c r="C727" t="str">
        <f t="shared" si="84"/>
        <v>C71-VCCIO35</v>
      </c>
      <c r="D727" t="str">
        <f t="shared" si="85"/>
        <v>C71-2</v>
      </c>
      <c r="E727" t="s">
        <v>750</v>
      </c>
      <c r="F727">
        <v>2</v>
      </c>
      <c r="G727" t="s">
        <v>765</v>
      </c>
      <c r="AT727" t="str">
        <f t="shared" si="86"/>
        <v>VCCIO35</v>
      </c>
      <c r="AU727" t="str">
        <f t="shared" si="87"/>
        <v>--</v>
      </c>
    </row>
    <row r="728" spans="1:47" x14ac:dyDescent="0.35">
      <c r="A728" t="str">
        <f t="shared" si="82"/>
        <v>C72-1</v>
      </c>
      <c r="B728" t="str">
        <f t="shared" si="83"/>
        <v>TD_P</v>
      </c>
      <c r="C728" t="str">
        <f t="shared" si="84"/>
        <v>C72-TD_P</v>
      </c>
      <c r="D728" t="str">
        <f t="shared" si="85"/>
        <v>C72-1</v>
      </c>
      <c r="E728" t="s">
        <v>751</v>
      </c>
      <c r="F728">
        <v>1</v>
      </c>
      <c r="G728" t="s">
        <v>1023</v>
      </c>
      <c r="AT728" t="str">
        <f t="shared" si="86"/>
        <v>TD_C_P</v>
      </c>
      <c r="AU728" t="str">
        <f t="shared" si="87"/>
        <v>C72</v>
      </c>
    </row>
    <row r="729" spans="1:47" x14ac:dyDescent="0.35">
      <c r="A729" t="str">
        <f t="shared" si="82"/>
        <v>C72-2</v>
      </c>
      <c r="B729" t="str">
        <f t="shared" si="83"/>
        <v>TD_C_P</v>
      </c>
      <c r="C729" t="str">
        <f t="shared" si="84"/>
        <v>C72-TD_C_P</v>
      </c>
      <c r="D729" t="str">
        <f t="shared" si="85"/>
        <v>C72-2</v>
      </c>
      <c r="E729" t="s">
        <v>751</v>
      </c>
      <c r="F729">
        <v>2</v>
      </c>
      <c r="G729" t="s">
        <v>1035</v>
      </c>
      <c r="AT729" t="str">
        <f t="shared" si="86"/>
        <v>TD_P</v>
      </c>
      <c r="AU729" t="str">
        <f t="shared" si="87"/>
        <v>C72</v>
      </c>
    </row>
    <row r="730" spans="1:47" x14ac:dyDescent="0.35">
      <c r="A730" t="str">
        <f t="shared" si="82"/>
        <v>C73-1</v>
      </c>
      <c r="B730" t="str">
        <f t="shared" si="83"/>
        <v>RD_N</v>
      </c>
      <c r="C730" t="str">
        <f t="shared" si="84"/>
        <v>C73-RD_N</v>
      </c>
      <c r="D730" t="str">
        <f t="shared" si="85"/>
        <v>C73-1</v>
      </c>
      <c r="E730" t="s">
        <v>752</v>
      </c>
      <c r="F730">
        <v>1</v>
      </c>
      <c r="G730" t="s">
        <v>1024</v>
      </c>
      <c r="AT730" t="str">
        <f t="shared" si="86"/>
        <v>RD_C_N</v>
      </c>
      <c r="AU730" t="str">
        <f t="shared" si="87"/>
        <v>C73</v>
      </c>
    </row>
    <row r="731" spans="1:47" x14ac:dyDescent="0.35">
      <c r="A731" t="str">
        <f t="shared" si="82"/>
        <v>C73-2</v>
      </c>
      <c r="B731" t="str">
        <f t="shared" si="83"/>
        <v>RD_C_N</v>
      </c>
      <c r="C731" t="str">
        <f t="shared" si="84"/>
        <v>C73-RD_C_N</v>
      </c>
      <c r="D731" t="str">
        <f t="shared" si="85"/>
        <v>C73-2</v>
      </c>
      <c r="E731" t="s">
        <v>752</v>
      </c>
      <c r="F731">
        <v>2</v>
      </c>
      <c r="G731" t="s">
        <v>1031</v>
      </c>
      <c r="AT731" t="str">
        <f t="shared" si="86"/>
        <v>RD_N</v>
      </c>
      <c r="AU731" t="str">
        <f t="shared" si="87"/>
        <v>C73</v>
      </c>
    </row>
    <row r="732" spans="1:47" x14ac:dyDescent="0.35">
      <c r="A732" t="str">
        <f t="shared" si="82"/>
        <v>C74-1</v>
      </c>
      <c r="B732" t="str">
        <f t="shared" si="83"/>
        <v>RD_P</v>
      </c>
      <c r="C732" t="str">
        <f t="shared" si="84"/>
        <v>C74-RD_P</v>
      </c>
      <c r="D732" t="str">
        <f t="shared" si="85"/>
        <v>C74-1</v>
      </c>
      <c r="E732" t="s">
        <v>753</v>
      </c>
      <c r="F732">
        <v>1</v>
      </c>
      <c r="G732" t="s">
        <v>1026</v>
      </c>
      <c r="AT732" t="str">
        <f t="shared" si="86"/>
        <v>RD_C_P</v>
      </c>
      <c r="AU732" t="str">
        <f t="shared" si="87"/>
        <v>C74</v>
      </c>
    </row>
    <row r="733" spans="1:47" x14ac:dyDescent="0.35">
      <c r="A733" t="str">
        <f t="shared" si="82"/>
        <v>C74-2</v>
      </c>
      <c r="B733" t="str">
        <f t="shared" si="83"/>
        <v>RD_C_P</v>
      </c>
      <c r="C733" t="str">
        <f t="shared" si="84"/>
        <v>C74-RD_C_P</v>
      </c>
      <c r="D733" t="str">
        <f t="shared" si="85"/>
        <v>C74-2</v>
      </c>
      <c r="E733" t="s">
        <v>753</v>
      </c>
      <c r="F733">
        <v>2</v>
      </c>
      <c r="G733" t="s">
        <v>1032</v>
      </c>
      <c r="AT733" t="str">
        <f t="shared" si="86"/>
        <v>RD_P</v>
      </c>
      <c r="AU733" t="str">
        <f t="shared" si="87"/>
        <v>C74</v>
      </c>
    </row>
    <row r="734" spans="1:47" x14ac:dyDescent="0.35">
      <c r="A734" t="str">
        <f t="shared" si="82"/>
        <v>C75-1</v>
      </c>
      <c r="B734" t="str">
        <f t="shared" si="83"/>
        <v>3.3V</v>
      </c>
      <c r="C734" t="str">
        <f t="shared" si="84"/>
        <v>C75-3.3V</v>
      </c>
      <c r="D734" t="str">
        <f t="shared" si="85"/>
        <v>C75-1</v>
      </c>
      <c r="E734" t="s">
        <v>1064</v>
      </c>
      <c r="F734">
        <v>1</v>
      </c>
      <c r="G734" t="s">
        <v>287</v>
      </c>
      <c r="AT734" t="str">
        <f t="shared" si="86"/>
        <v>3.3V</v>
      </c>
      <c r="AU734" t="str">
        <f t="shared" si="87"/>
        <v>--</v>
      </c>
    </row>
    <row r="735" spans="1:47" x14ac:dyDescent="0.35">
      <c r="A735" t="str">
        <f t="shared" si="82"/>
        <v>C75-2</v>
      </c>
      <c r="B735" t="str">
        <f t="shared" si="83"/>
        <v>GND</v>
      </c>
      <c r="C735" t="str">
        <f t="shared" si="84"/>
        <v>C75-GND</v>
      </c>
      <c r="D735" t="str">
        <f t="shared" si="85"/>
        <v>C75-2</v>
      </c>
      <c r="E735" t="s">
        <v>1064</v>
      </c>
      <c r="F735">
        <v>2</v>
      </c>
      <c r="G735" t="s">
        <v>302</v>
      </c>
      <c r="AT735" t="str">
        <f t="shared" si="86"/>
        <v>GND</v>
      </c>
      <c r="AU735" t="str">
        <f t="shared" si="87"/>
        <v>--</v>
      </c>
    </row>
    <row r="736" spans="1:47" x14ac:dyDescent="0.35">
      <c r="A736" t="str">
        <f t="shared" si="82"/>
        <v>C76-1</v>
      </c>
      <c r="B736" t="str">
        <f t="shared" si="83"/>
        <v>1.8V</v>
      </c>
      <c r="C736" t="str">
        <f t="shared" si="84"/>
        <v>C76-1.8V</v>
      </c>
      <c r="D736" t="str">
        <f t="shared" si="85"/>
        <v>C76-1</v>
      </c>
      <c r="E736" t="s">
        <v>1065</v>
      </c>
      <c r="F736">
        <v>1</v>
      </c>
      <c r="G736" t="s">
        <v>667</v>
      </c>
      <c r="AT736" t="str">
        <f t="shared" si="86"/>
        <v>1.8V</v>
      </c>
      <c r="AU736" t="str">
        <f t="shared" si="87"/>
        <v>--</v>
      </c>
    </row>
    <row r="737" spans="1:47" x14ac:dyDescent="0.35">
      <c r="A737" t="str">
        <f t="shared" si="82"/>
        <v>C76-2</v>
      </c>
      <c r="B737" t="str">
        <f t="shared" si="83"/>
        <v>GND</v>
      </c>
      <c r="C737" t="str">
        <f t="shared" si="84"/>
        <v>C76-GND</v>
      </c>
      <c r="D737" t="str">
        <f t="shared" si="85"/>
        <v>C76-2</v>
      </c>
      <c r="E737" t="s">
        <v>1065</v>
      </c>
      <c r="F737">
        <v>2</v>
      </c>
      <c r="G737" t="s">
        <v>302</v>
      </c>
      <c r="AT737" t="str">
        <f t="shared" si="86"/>
        <v>GND</v>
      </c>
      <c r="AU737" t="str">
        <f t="shared" si="87"/>
        <v>--</v>
      </c>
    </row>
    <row r="738" spans="1:47" x14ac:dyDescent="0.35">
      <c r="A738" t="str">
        <f t="shared" si="82"/>
        <v>C82-1</v>
      </c>
      <c r="B738" t="str">
        <f t="shared" si="83"/>
        <v>GND</v>
      </c>
      <c r="C738" t="str">
        <f t="shared" si="84"/>
        <v>C82-GND</v>
      </c>
      <c r="D738" t="str">
        <f t="shared" si="85"/>
        <v>C82-1</v>
      </c>
      <c r="E738" t="s">
        <v>1006</v>
      </c>
      <c r="F738">
        <v>1</v>
      </c>
      <c r="G738" t="s">
        <v>302</v>
      </c>
      <c r="AT738" t="str">
        <f t="shared" si="86"/>
        <v>GND</v>
      </c>
      <c r="AU738" t="str">
        <f t="shared" si="87"/>
        <v>--</v>
      </c>
    </row>
    <row r="739" spans="1:47" x14ac:dyDescent="0.35">
      <c r="A739" t="str">
        <f t="shared" si="82"/>
        <v>C82-2</v>
      </c>
      <c r="B739" t="str">
        <f t="shared" si="83"/>
        <v>3.3V</v>
      </c>
      <c r="C739" t="str">
        <f t="shared" si="84"/>
        <v>C82-3.3V</v>
      </c>
      <c r="D739" t="str">
        <f t="shared" si="85"/>
        <v>C82-2</v>
      </c>
      <c r="E739" t="s">
        <v>1006</v>
      </c>
      <c r="F739">
        <v>2</v>
      </c>
      <c r="G739" t="s">
        <v>287</v>
      </c>
      <c r="AT739" t="str">
        <f t="shared" si="86"/>
        <v>3.3V</v>
      </c>
      <c r="AU739" t="str">
        <f t="shared" si="87"/>
        <v>--</v>
      </c>
    </row>
    <row r="740" spans="1:47" x14ac:dyDescent="0.35">
      <c r="A740" t="str">
        <f t="shared" si="82"/>
        <v>C83-1</v>
      </c>
      <c r="B740" t="str">
        <f t="shared" si="83"/>
        <v>VCCIO35</v>
      </c>
      <c r="C740" t="str">
        <f t="shared" si="84"/>
        <v>C83-VCCIO35</v>
      </c>
      <c r="D740" t="str">
        <f t="shared" si="85"/>
        <v>C83-1</v>
      </c>
      <c r="E740" t="s">
        <v>1007</v>
      </c>
      <c r="F740">
        <v>1</v>
      </c>
      <c r="G740" t="s">
        <v>765</v>
      </c>
      <c r="AT740" t="str">
        <f t="shared" si="86"/>
        <v>VCCIO35</v>
      </c>
      <c r="AU740" t="str">
        <f t="shared" si="87"/>
        <v>--</v>
      </c>
    </row>
    <row r="741" spans="1:47" x14ac:dyDescent="0.35">
      <c r="A741" t="str">
        <f t="shared" si="82"/>
        <v>C83-2</v>
      </c>
      <c r="B741" t="str">
        <f t="shared" si="83"/>
        <v>GND</v>
      </c>
      <c r="C741" t="str">
        <f t="shared" si="84"/>
        <v>C83-GND</v>
      </c>
      <c r="D741" t="str">
        <f t="shared" si="85"/>
        <v>C83-2</v>
      </c>
      <c r="E741" t="s">
        <v>1007</v>
      </c>
      <c r="F741">
        <v>2</v>
      </c>
      <c r="G741" t="s">
        <v>302</v>
      </c>
      <c r="AT741" t="str">
        <f t="shared" si="86"/>
        <v>GND</v>
      </c>
      <c r="AU741" t="str">
        <f t="shared" si="87"/>
        <v>--</v>
      </c>
    </row>
    <row r="742" spans="1:47" x14ac:dyDescent="0.35">
      <c r="A742" t="str">
        <f t="shared" si="82"/>
        <v>C84-1</v>
      </c>
      <c r="B742" t="str">
        <f t="shared" si="83"/>
        <v>GND</v>
      </c>
      <c r="C742" t="str">
        <f t="shared" si="84"/>
        <v>C84-GND</v>
      </c>
      <c r="D742" t="str">
        <f t="shared" si="85"/>
        <v>C84-1</v>
      </c>
      <c r="E742" t="s">
        <v>1008</v>
      </c>
      <c r="F742">
        <v>1</v>
      </c>
      <c r="G742" t="s">
        <v>302</v>
      </c>
      <c r="AT742" t="str">
        <f t="shared" si="86"/>
        <v>GND</v>
      </c>
      <c r="AU742" t="str">
        <f t="shared" si="87"/>
        <v>--</v>
      </c>
    </row>
    <row r="743" spans="1:47" x14ac:dyDescent="0.35">
      <c r="A743" t="str">
        <f t="shared" si="82"/>
        <v>C84-2</v>
      </c>
      <c r="B743" t="str">
        <f t="shared" si="83"/>
        <v>1.8V</v>
      </c>
      <c r="C743" t="str">
        <f t="shared" si="84"/>
        <v>C84-1.8V</v>
      </c>
      <c r="D743" t="str">
        <f t="shared" si="85"/>
        <v>C84-2</v>
      </c>
      <c r="E743" t="s">
        <v>1008</v>
      </c>
      <c r="F743">
        <v>2</v>
      </c>
      <c r="G743" t="s">
        <v>667</v>
      </c>
      <c r="AT743" t="str">
        <f t="shared" si="86"/>
        <v>1.8V</v>
      </c>
      <c r="AU743" t="str">
        <f t="shared" si="87"/>
        <v>--</v>
      </c>
    </row>
    <row r="744" spans="1:47" x14ac:dyDescent="0.35">
      <c r="A744" t="str">
        <f t="shared" si="82"/>
        <v>C85-1</v>
      </c>
      <c r="B744" t="str">
        <f t="shared" si="83"/>
        <v>GND</v>
      </c>
      <c r="C744" t="str">
        <f t="shared" si="84"/>
        <v>C85-GND</v>
      </c>
      <c r="D744" t="str">
        <f t="shared" si="85"/>
        <v>C85-1</v>
      </c>
      <c r="E744" t="s">
        <v>1009</v>
      </c>
      <c r="F744">
        <v>1</v>
      </c>
      <c r="G744" t="s">
        <v>302</v>
      </c>
      <c r="AT744" t="str">
        <f t="shared" si="86"/>
        <v>GND</v>
      </c>
      <c r="AU744" t="str">
        <f t="shared" si="87"/>
        <v>--</v>
      </c>
    </row>
    <row r="745" spans="1:47" x14ac:dyDescent="0.35">
      <c r="A745" t="str">
        <f t="shared" si="82"/>
        <v>C85-2</v>
      </c>
      <c r="B745" t="str">
        <f t="shared" si="83"/>
        <v>1.8V</v>
      </c>
      <c r="C745" t="str">
        <f t="shared" si="84"/>
        <v>C85-1.8V</v>
      </c>
      <c r="D745" t="str">
        <f t="shared" si="85"/>
        <v>C85-2</v>
      </c>
      <c r="E745" t="s">
        <v>1009</v>
      </c>
      <c r="F745">
        <v>2</v>
      </c>
      <c r="G745" t="s">
        <v>667</v>
      </c>
      <c r="AT745" t="str">
        <f t="shared" si="86"/>
        <v>1.8V</v>
      </c>
      <c r="AU745" t="str">
        <f t="shared" si="87"/>
        <v>--</v>
      </c>
    </row>
    <row r="746" spans="1:47" x14ac:dyDescent="0.35">
      <c r="A746" t="str">
        <f t="shared" si="82"/>
        <v>C86-1</v>
      </c>
      <c r="B746" t="str">
        <f t="shared" si="83"/>
        <v>GND</v>
      </c>
      <c r="C746" t="str">
        <f t="shared" si="84"/>
        <v>C86-GND</v>
      </c>
      <c r="D746" t="str">
        <f t="shared" si="85"/>
        <v>C86-1</v>
      </c>
      <c r="E746" t="s">
        <v>1010</v>
      </c>
      <c r="F746">
        <v>1</v>
      </c>
      <c r="G746" t="s">
        <v>302</v>
      </c>
      <c r="AT746" t="str">
        <f t="shared" si="86"/>
        <v>GND</v>
      </c>
      <c r="AU746" t="str">
        <f t="shared" si="87"/>
        <v>--</v>
      </c>
    </row>
    <row r="747" spans="1:47" x14ac:dyDescent="0.35">
      <c r="A747" t="str">
        <f t="shared" si="82"/>
        <v>C86-2</v>
      </c>
      <c r="B747" t="str">
        <f t="shared" si="83"/>
        <v>1.8V</v>
      </c>
      <c r="C747" t="str">
        <f t="shared" si="84"/>
        <v>C86-1.8V</v>
      </c>
      <c r="D747" t="str">
        <f t="shared" si="85"/>
        <v>C86-2</v>
      </c>
      <c r="E747" t="s">
        <v>1010</v>
      </c>
      <c r="F747">
        <v>2</v>
      </c>
      <c r="G747" t="s">
        <v>667</v>
      </c>
      <c r="AT747" t="str">
        <f t="shared" si="86"/>
        <v>1.8V</v>
      </c>
      <c r="AU747" t="str">
        <f t="shared" si="87"/>
        <v>--</v>
      </c>
    </row>
    <row r="748" spans="1:47" x14ac:dyDescent="0.35">
      <c r="A748" t="str">
        <f t="shared" si="82"/>
        <v>C87-1</v>
      </c>
      <c r="B748" t="str">
        <f t="shared" si="83"/>
        <v>GND</v>
      </c>
      <c r="C748" t="str">
        <f t="shared" si="84"/>
        <v>C87-GND</v>
      </c>
      <c r="D748" t="str">
        <f t="shared" si="85"/>
        <v>C87-1</v>
      </c>
      <c r="E748" t="s">
        <v>1011</v>
      </c>
      <c r="F748">
        <v>1</v>
      </c>
      <c r="G748" t="s">
        <v>302</v>
      </c>
      <c r="AT748" t="str">
        <f t="shared" si="86"/>
        <v>GND</v>
      </c>
      <c r="AU748" t="str">
        <f t="shared" si="87"/>
        <v>--</v>
      </c>
    </row>
    <row r="749" spans="1:47" x14ac:dyDescent="0.35">
      <c r="A749" t="str">
        <f t="shared" si="82"/>
        <v>C87-2</v>
      </c>
      <c r="B749" t="str">
        <f t="shared" si="83"/>
        <v>1.8V</v>
      </c>
      <c r="C749" t="str">
        <f t="shared" si="84"/>
        <v>C87-1.8V</v>
      </c>
      <c r="D749" t="str">
        <f t="shared" si="85"/>
        <v>C87-2</v>
      </c>
      <c r="E749" t="s">
        <v>1011</v>
      </c>
      <c r="F749">
        <v>2</v>
      </c>
      <c r="G749" t="s">
        <v>667</v>
      </c>
      <c r="AT749" t="str">
        <f t="shared" si="86"/>
        <v>1.8V</v>
      </c>
      <c r="AU749" t="str">
        <f t="shared" si="87"/>
        <v>--</v>
      </c>
    </row>
    <row r="750" spans="1:47" x14ac:dyDescent="0.35">
      <c r="A750" t="str">
        <f t="shared" si="82"/>
        <v>C88-1</v>
      </c>
      <c r="B750" t="str">
        <f t="shared" si="83"/>
        <v>GND</v>
      </c>
      <c r="C750" t="str">
        <f t="shared" si="84"/>
        <v>C88-GND</v>
      </c>
      <c r="D750" t="str">
        <f t="shared" si="85"/>
        <v>C88-1</v>
      </c>
      <c r="E750" t="s">
        <v>1012</v>
      </c>
      <c r="F750">
        <v>1</v>
      </c>
      <c r="G750" t="s">
        <v>302</v>
      </c>
      <c r="AT750" t="str">
        <f t="shared" si="86"/>
        <v>GND</v>
      </c>
      <c r="AU750" t="str">
        <f t="shared" si="87"/>
        <v>--</v>
      </c>
    </row>
    <row r="751" spans="1:47" x14ac:dyDescent="0.35">
      <c r="A751" t="str">
        <f t="shared" si="82"/>
        <v>C88-2</v>
      </c>
      <c r="B751" t="str">
        <f t="shared" si="83"/>
        <v>VCCIO34</v>
      </c>
      <c r="C751" t="str">
        <f t="shared" si="84"/>
        <v>C88-VCCIO34</v>
      </c>
      <c r="D751" t="str">
        <f t="shared" si="85"/>
        <v>C88-2</v>
      </c>
      <c r="E751" t="s">
        <v>1012</v>
      </c>
      <c r="F751">
        <v>2</v>
      </c>
      <c r="G751" t="s">
        <v>848</v>
      </c>
      <c r="AT751" t="str">
        <f t="shared" si="86"/>
        <v>VCCIO34</v>
      </c>
      <c r="AU751" t="str">
        <f t="shared" si="87"/>
        <v>--</v>
      </c>
    </row>
    <row r="752" spans="1:47" x14ac:dyDescent="0.35">
      <c r="A752" t="str">
        <f t="shared" si="82"/>
        <v>C89-1</v>
      </c>
      <c r="B752" t="str">
        <f t="shared" si="83"/>
        <v>GND</v>
      </c>
      <c r="C752" t="str">
        <f t="shared" si="84"/>
        <v>C89-GND</v>
      </c>
      <c r="D752" t="str">
        <f t="shared" si="85"/>
        <v>C89-1</v>
      </c>
      <c r="E752" t="s">
        <v>1013</v>
      </c>
      <c r="F752">
        <v>1</v>
      </c>
      <c r="G752" t="s">
        <v>302</v>
      </c>
      <c r="AT752" t="str">
        <f t="shared" si="86"/>
        <v>GND</v>
      </c>
      <c r="AU752" t="str">
        <f t="shared" si="87"/>
        <v>--</v>
      </c>
    </row>
    <row r="753" spans="1:47" x14ac:dyDescent="0.35">
      <c r="A753" t="str">
        <f t="shared" si="82"/>
        <v>C89-2</v>
      </c>
      <c r="B753" t="str">
        <f t="shared" si="83"/>
        <v>VCCIO34</v>
      </c>
      <c r="C753" t="str">
        <f t="shared" si="84"/>
        <v>C89-VCCIO34</v>
      </c>
      <c r="D753" t="str">
        <f t="shared" si="85"/>
        <v>C89-2</v>
      </c>
      <c r="E753" t="s">
        <v>1013</v>
      </c>
      <c r="F753">
        <v>2</v>
      </c>
      <c r="G753" t="s">
        <v>848</v>
      </c>
      <c r="AT753" t="str">
        <f t="shared" si="86"/>
        <v>VCCIO34</v>
      </c>
      <c r="AU753" t="str">
        <f t="shared" si="87"/>
        <v>--</v>
      </c>
    </row>
    <row r="754" spans="1:47" x14ac:dyDescent="0.35">
      <c r="A754" t="str">
        <f t="shared" si="82"/>
        <v>C90-1</v>
      </c>
      <c r="B754" t="str">
        <f t="shared" si="83"/>
        <v>GND</v>
      </c>
      <c r="C754" t="str">
        <f t="shared" si="84"/>
        <v>C90-GND</v>
      </c>
      <c r="D754" t="str">
        <f t="shared" si="85"/>
        <v>C90-1</v>
      </c>
      <c r="E754" t="s">
        <v>1014</v>
      </c>
      <c r="F754">
        <v>1</v>
      </c>
      <c r="G754" t="s">
        <v>302</v>
      </c>
      <c r="AT754" t="str">
        <f t="shared" si="86"/>
        <v>GND</v>
      </c>
      <c r="AU754" t="str">
        <f t="shared" si="87"/>
        <v>--</v>
      </c>
    </row>
    <row r="755" spans="1:47" x14ac:dyDescent="0.35">
      <c r="A755" t="str">
        <f t="shared" si="82"/>
        <v>C90-2</v>
      </c>
      <c r="B755" t="str">
        <f t="shared" si="83"/>
        <v>VCCIO34</v>
      </c>
      <c r="C755" t="str">
        <f t="shared" si="84"/>
        <v>C90-VCCIO34</v>
      </c>
      <c r="D755" t="str">
        <f t="shared" si="85"/>
        <v>C90-2</v>
      </c>
      <c r="E755" t="s">
        <v>1014</v>
      </c>
      <c r="F755">
        <v>2</v>
      </c>
      <c r="G755" t="s">
        <v>848</v>
      </c>
      <c r="AT755" t="str">
        <f t="shared" si="86"/>
        <v>VCCIO34</v>
      </c>
      <c r="AU755" t="str">
        <f t="shared" si="87"/>
        <v>--</v>
      </c>
    </row>
    <row r="756" spans="1:47" x14ac:dyDescent="0.35">
      <c r="A756" t="str">
        <f t="shared" si="82"/>
        <v>C92-1</v>
      </c>
      <c r="B756" t="str">
        <f t="shared" si="83"/>
        <v>GND</v>
      </c>
      <c r="C756" t="str">
        <f t="shared" si="84"/>
        <v>C92-GND</v>
      </c>
      <c r="D756" t="str">
        <f t="shared" si="85"/>
        <v>C92-1</v>
      </c>
      <c r="E756" t="s">
        <v>1015</v>
      </c>
      <c r="F756">
        <v>1</v>
      </c>
      <c r="G756" t="s">
        <v>302</v>
      </c>
      <c r="AT756" t="str">
        <f t="shared" si="86"/>
        <v>GND</v>
      </c>
      <c r="AU756" t="str">
        <f t="shared" si="87"/>
        <v>--</v>
      </c>
    </row>
    <row r="757" spans="1:47" x14ac:dyDescent="0.35">
      <c r="A757" t="str">
        <f t="shared" si="82"/>
        <v>C92-2</v>
      </c>
      <c r="B757" t="str">
        <f t="shared" si="83"/>
        <v>1.8V</v>
      </c>
      <c r="C757" t="str">
        <f t="shared" si="84"/>
        <v>C92-1.8V</v>
      </c>
      <c r="D757" t="str">
        <f t="shared" si="85"/>
        <v>C92-2</v>
      </c>
      <c r="E757" t="s">
        <v>1015</v>
      </c>
      <c r="F757">
        <v>2</v>
      </c>
      <c r="G757" t="s">
        <v>667</v>
      </c>
      <c r="AT757" t="str">
        <f t="shared" si="86"/>
        <v>1.8V</v>
      </c>
      <c r="AU757" t="str">
        <f t="shared" si="87"/>
        <v>--</v>
      </c>
    </row>
    <row r="758" spans="1:47" x14ac:dyDescent="0.35">
      <c r="A758" t="str">
        <f t="shared" si="82"/>
        <v>C93-1</v>
      </c>
      <c r="B758" t="str">
        <f t="shared" si="83"/>
        <v>GND</v>
      </c>
      <c r="C758" t="str">
        <f t="shared" si="84"/>
        <v>C93-GND</v>
      </c>
      <c r="D758" t="str">
        <f t="shared" si="85"/>
        <v>C93-1</v>
      </c>
      <c r="E758" t="s">
        <v>1016</v>
      </c>
      <c r="F758">
        <v>1</v>
      </c>
      <c r="G758" t="s">
        <v>302</v>
      </c>
      <c r="AT758" t="str">
        <f t="shared" si="86"/>
        <v>GND</v>
      </c>
      <c r="AU758" t="str">
        <f t="shared" si="87"/>
        <v>--</v>
      </c>
    </row>
    <row r="759" spans="1:47" x14ac:dyDescent="0.35">
      <c r="A759" t="str">
        <f t="shared" si="82"/>
        <v>C93-2</v>
      </c>
      <c r="B759" t="str">
        <f t="shared" si="83"/>
        <v>VCCIO34</v>
      </c>
      <c r="C759" t="str">
        <f t="shared" si="84"/>
        <v>C93-VCCIO34</v>
      </c>
      <c r="D759" t="str">
        <f t="shared" si="85"/>
        <v>C93-2</v>
      </c>
      <c r="E759" t="s">
        <v>1016</v>
      </c>
      <c r="F759">
        <v>2</v>
      </c>
      <c r="G759" t="s">
        <v>848</v>
      </c>
      <c r="AT759" t="str">
        <f t="shared" si="86"/>
        <v>VCCIO34</v>
      </c>
      <c r="AU759" t="str">
        <f t="shared" si="87"/>
        <v>--</v>
      </c>
    </row>
    <row r="760" spans="1:47" x14ac:dyDescent="0.35">
      <c r="A760" t="str">
        <f t="shared" si="82"/>
        <v>C127-1</v>
      </c>
      <c r="B760" t="str">
        <f t="shared" si="83"/>
        <v>VCCIO35</v>
      </c>
      <c r="C760" t="str">
        <f t="shared" si="84"/>
        <v>C127-VCCIO35</v>
      </c>
      <c r="D760" t="str">
        <f t="shared" si="85"/>
        <v>C127-1</v>
      </c>
      <c r="E760" t="s">
        <v>1017</v>
      </c>
      <c r="F760">
        <v>1</v>
      </c>
      <c r="G760" t="s">
        <v>765</v>
      </c>
      <c r="AT760" t="str">
        <f t="shared" si="86"/>
        <v>VCCIO35</v>
      </c>
      <c r="AU760" t="str">
        <f t="shared" si="87"/>
        <v>--</v>
      </c>
    </row>
    <row r="761" spans="1:47" x14ac:dyDescent="0.35">
      <c r="A761" t="str">
        <f t="shared" si="82"/>
        <v>C127-2</v>
      </c>
      <c r="B761" t="str">
        <f t="shared" si="83"/>
        <v>GND</v>
      </c>
      <c r="C761" t="str">
        <f t="shared" si="84"/>
        <v>C127-GND</v>
      </c>
      <c r="D761" t="str">
        <f t="shared" si="85"/>
        <v>C127-2</v>
      </c>
      <c r="E761" t="s">
        <v>1017</v>
      </c>
      <c r="F761">
        <v>2</v>
      </c>
      <c r="G761" t="s">
        <v>302</v>
      </c>
      <c r="AT761" t="str">
        <f t="shared" si="86"/>
        <v>GND</v>
      </c>
      <c r="AU761" t="str">
        <f t="shared" si="87"/>
        <v>--</v>
      </c>
    </row>
    <row r="762" spans="1:47" x14ac:dyDescent="0.35">
      <c r="A762" t="str">
        <f t="shared" si="82"/>
        <v>D2-A</v>
      </c>
      <c r="B762" t="str">
        <f t="shared" si="83"/>
        <v>NetD2_A</v>
      </c>
      <c r="C762" t="str">
        <f t="shared" si="84"/>
        <v>D2-NetD2_A</v>
      </c>
      <c r="D762" t="str">
        <f t="shared" si="85"/>
        <v>D2-A</v>
      </c>
      <c r="E762" t="s">
        <v>289</v>
      </c>
      <c r="F762" t="s">
        <v>345</v>
      </c>
      <c r="G762" t="s">
        <v>305</v>
      </c>
      <c r="AT762" t="str">
        <f t="shared" si="86"/>
        <v>SYSLED</v>
      </c>
      <c r="AU762" t="str">
        <f t="shared" si="87"/>
        <v>R19</v>
      </c>
    </row>
    <row r="763" spans="1:47" x14ac:dyDescent="0.35">
      <c r="A763" t="str">
        <f t="shared" si="82"/>
        <v>D2-K</v>
      </c>
      <c r="B763" t="str">
        <f t="shared" si="83"/>
        <v>GND</v>
      </c>
      <c r="C763" t="str">
        <f t="shared" si="84"/>
        <v>D2-GND</v>
      </c>
      <c r="D763" t="str">
        <f t="shared" si="85"/>
        <v>D2-K</v>
      </c>
      <c r="E763" t="s">
        <v>289</v>
      </c>
      <c r="F763" t="s">
        <v>346</v>
      </c>
      <c r="G763" t="s">
        <v>302</v>
      </c>
      <c r="AT763" t="str">
        <f t="shared" si="86"/>
        <v>GND</v>
      </c>
      <c r="AU763" t="str">
        <f t="shared" si="87"/>
        <v>--</v>
      </c>
    </row>
    <row r="764" spans="1:47" x14ac:dyDescent="0.35">
      <c r="A764" t="str">
        <f t="shared" si="82"/>
        <v>D3-A</v>
      </c>
      <c r="B764" t="str">
        <f t="shared" si="83"/>
        <v>3.3V</v>
      </c>
      <c r="C764" t="str">
        <f t="shared" si="84"/>
        <v>D3-3.3V</v>
      </c>
      <c r="D764" t="str">
        <f t="shared" si="85"/>
        <v>D3-A</v>
      </c>
      <c r="E764" t="s">
        <v>290</v>
      </c>
      <c r="F764" t="s">
        <v>345</v>
      </c>
      <c r="G764" t="s">
        <v>287</v>
      </c>
      <c r="AT764" t="str">
        <f t="shared" si="86"/>
        <v>3.3V</v>
      </c>
      <c r="AU764" t="str">
        <f t="shared" si="87"/>
        <v>--</v>
      </c>
    </row>
    <row r="765" spans="1:47" x14ac:dyDescent="0.35">
      <c r="A765" t="str">
        <f t="shared" si="82"/>
        <v>D3-K</v>
      </c>
      <c r="B765" t="str">
        <f t="shared" si="83"/>
        <v>NetD3_K</v>
      </c>
      <c r="C765" t="str">
        <f t="shared" si="84"/>
        <v>D3-NetD3_K</v>
      </c>
      <c r="D765" t="str">
        <f t="shared" si="85"/>
        <v>D3-K</v>
      </c>
      <c r="E765" t="s">
        <v>290</v>
      </c>
      <c r="F765" t="s">
        <v>346</v>
      </c>
      <c r="G765" t="s">
        <v>1030</v>
      </c>
      <c r="AT765" t="str">
        <f t="shared" si="86"/>
        <v>DONE</v>
      </c>
      <c r="AU765" t="str">
        <f t="shared" si="87"/>
        <v>R16</v>
      </c>
    </row>
    <row r="766" spans="1:47" x14ac:dyDescent="0.35">
      <c r="A766" t="str">
        <f t="shared" si="82"/>
        <v>H1-1</v>
      </c>
      <c r="B766" t="str">
        <f t="shared" si="83"/>
        <v>GND</v>
      </c>
      <c r="C766" t="str">
        <f t="shared" si="84"/>
        <v>H1-GND</v>
      </c>
      <c r="D766" t="str">
        <f t="shared" si="85"/>
        <v>H1-1</v>
      </c>
      <c r="E766" t="s">
        <v>347</v>
      </c>
      <c r="F766">
        <v>1</v>
      </c>
      <c r="G766" t="s">
        <v>302</v>
      </c>
      <c r="AT766" t="str">
        <f t="shared" si="86"/>
        <v>GND</v>
      </c>
      <c r="AU766" t="str">
        <f t="shared" si="87"/>
        <v>--</v>
      </c>
    </row>
    <row r="767" spans="1:47" x14ac:dyDescent="0.35">
      <c r="A767" t="str">
        <f t="shared" si="82"/>
        <v>L1-1</v>
      </c>
      <c r="B767" t="str">
        <f t="shared" si="83"/>
        <v>AGND</v>
      </c>
      <c r="C767" t="str">
        <f t="shared" si="84"/>
        <v>L1-AGND</v>
      </c>
      <c r="D767" t="str">
        <f t="shared" si="85"/>
        <v>L1-1</v>
      </c>
      <c r="E767" t="s">
        <v>351</v>
      </c>
      <c r="F767">
        <v>1</v>
      </c>
      <c r="G767" t="s">
        <v>763</v>
      </c>
      <c r="AT767" t="str">
        <f t="shared" si="86"/>
        <v>AGND</v>
      </c>
      <c r="AU767" t="str">
        <f t="shared" si="87"/>
        <v>--</v>
      </c>
    </row>
    <row r="768" spans="1:47" x14ac:dyDescent="0.35">
      <c r="A768" t="str">
        <f t="shared" si="82"/>
        <v>L1-2</v>
      </c>
      <c r="B768" t="str">
        <f t="shared" si="83"/>
        <v>GND</v>
      </c>
      <c r="C768" t="str">
        <f t="shared" si="84"/>
        <v>L1-GND</v>
      </c>
      <c r="D768" t="str">
        <f t="shared" si="85"/>
        <v>L1-2</v>
      </c>
      <c r="E768" t="s">
        <v>351</v>
      </c>
      <c r="F768">
        <v>2</v>
      </c>
      <c r="G768" t="s">
        <v>302</v>
      </c>
      <c r="AT768" t="str">
        <f t="shared" si="86"/>
        <v>GND</v>
      </c>
      <c r="AU768" t="str">
        <f t="shared" si="87"/>
        <v>--</v>
      </c>
    </row>
    <row r="769" spans="1:47" x14ac:dyDescent="0.35">
      <c r="A769" t="str">
        <f t="shared" si="82"/>
        <v>L2-1</v>
      </c>
      <c r="B769" t="str">
        <f t="shared" si="83"/>
        <v>NetC13_2</v>
      </c>
      <c r="C769" t="str">
        <f t="shared" si="84"/>
        <v>L2-NetC13_2</v>
      </c>
      <c r="D769" t="str">
        <f t="shared" si="85"/>
        <v>L2-1</v>
      </c>
      <c r="E769" t="s">
        <v>352</v>
      </c>
      <c r="F769">
        <v>1</v>
      </c>
      <c r="G769" t="s">
        <v>894</v>
      </c>
      <c r="AT769" t="str">
        <f t="shared" si="86"/>
        <v>NetC13_2</v>
      </c>
      <c r="AU769" t="str">
        <f t="shared" si="87"/>
        <v>--</v>
      </c>
    </row>
    <row r="770" spans="1:47" x14ac:dyDescent="0.35">
      <c r="A770" t="str">
        <f t="shared" si="82"/>
        <v>L2-2</v>
      </c>
      <c r="B770" t="str">
        <f t="shared" si="83"/>
        <v>3.3V</v>
      </c>
      <c r="C770" t="str">
        <f t="shared" si="84"/>
        <v>L2-3.3V</v>
      </c>
      <c r="D770" t="str">
        <f t="shared" si="85"/>
        <v>L2-2</v>
      </c>
      <c r="E770" t="s">
        <v>352</v>
      </c>
      <c r="F770">
        <v>2</v>
      </c>
      <c r="G770" t="s">
        <v>287</v>
      </c>
      <c r="AT770" t="str">
        <f t="shared" si="86"/>
        <v>3.3V</v>
      </c>
      <c r="AU770" t="str">
        <f t="shared" si="87"/>
        <v>--</v>
      </c>
    </row>
    <row r="771" spans="1:47" x14ac:dyDescent="0.35">
      <c r="A771" t="str">
        <f t="shared" si="82"/>
        <v>L3-1</v>
      </c>
      <c r="B771" t="str">
        <f t="shared" si="83"/>
        <v>3.3V</v>
      </c>
      <c r="C771" t="str">
        <f t="shared" si="84"/>
        <v>L3-3.3V</v>
      </c>
      <c r="D771" t="str">
        <f t="shared" si="85"/>
        <v>L3-1</v>
      </c>
      <c r="E771" t="s">
        <v>503</v>
      </c>
      <c r="F771">
        <v>1</v>
      </c>
      <c r="G771" t="s">
        <v>287</v>
      </c>
      <c r="AT771" t="str">
        <f t="shared" si="86"/>
        <v>3.3V</v>
      </c>
      <c r="AU771" t="str">
        <f t="shared" si="87"/>
        <v>--</v>
      </c>
    </row>
    <row r="772" spans="1:47" x14ac:dyDescent="0.35">
      <c r="A772" t="str">
        <f t="shared" si="82"/>
        <v>L3-2</v>
      </c>
      <c r="B772" t="str">
        <f t="shared" si="83"/>
        <v>NetC39_1</v>
      </c>
      <c r="C772" t="str">
        <f t="shared" si="84"/>
        <v>L3-NetC39_1</v>
      </c>
      <c r="D772" t="str">
        <f t="shared" si="85"/>
        <v>L3-2</v>
      </c>
      <c r="E772" t="s">
        <v>503</v>
      </c>
      <c r="F772">
        <v>2</v>
      </c>
      <c r="G772" t="s">
        <v>1029</v>
      </c>
      <c r="AT772" t="str">
        <f t="shared" si="86"/>
        <v>NetC39_1</v>
      </c>
      <c r="AU772" t="str">
        <f t="shared" si="87"/>
        <v>--</v>
      </c>
    </row>
    <row r="773" spans="1:47" x14ac:dyDescent="0.35">
      <c r="A773" t="str">
        <f t="shared" si="82"/>
        <v>L4-1</v>
      </c>
      <c r="B773" t="str">
        <f t="shared" si="83"/>
        <v>3.3V</v>
      </c>
      <c r="C773" t="str">
        <f t="shared" si="84"/>
        <v>L4-3.3V</v>
      </c>
      <c r="D773" t="str">
        <f t="shared" si="85"/>
        <v>L4-1</v>
      </c>
      <c r="E773" t="s">
        <v>504</v>
      </c>
      <c r="F773">
        <v>1</v>
      </c>
      <c r="G773" t="s">
        <v>287</v>
      </c>
      <c r="AT773" t="str">
        <f t="shared" si="86"/>
        <v>3.3V</v>
      </c>
      <c r="AU773" t="str">
        <f t="shared" si="87"/>
        <v>--</v>
      </c>
    </row>
    <row r="774" spans="1:47" x14ac:dyDescent="0.35">
      <c r="A774" t="str">
        <f t="shared" ref="A774:A837" si="88">$E774&amp;"-"&amp;$F774</f>
        <v>L4-2</v>
      </c>
      <c r="B774" t="str">
        <f t="shared" ref="B774:B837" si="89">IF(OR(E774=$A$2,E774=$B$2,E774=$C$2,E774=$D$2),"--",G774)</f>
        <v>NetC37_1</v>
      </c>
      <c r="C774" t="str">
        <f t="shared" ref="C774:C837" si="90">$E774&amp;"-"&amp;$G774</f>
        <v>L4-NetC37_1</v>
      </c>
      <c r="D774" t="str">
        <f t="shared" ref="D774:D837" si="91">A774</f>
        <v>L4-2</v>
      </c>
      <c r="E774" t="s">
        <v>504</v>
      </c>
      <c r="F774">
        <v>2</v>
      </c>
      <c r="G774" t="s">
        <v>1066</v>
      </c>
      <c r="AT774" t="str">
        <f t="shared" ref="AT774:AT837" si="92">IF(IF(COUNTIF($AO$6:$AQ$150,B774)&gt;0,"---","--")="---",VLOOKUP(B774,$AO$6:$AQ$150,3,0),B774)</f>
        <v>NetC37_1</v>
      </c>
      <c r="AU774" t="str">
        <f t="shared" ref="AU774:AU837" si="93">IF(IF(COUNTIF($AO$6:$AQ$150,B774)&gt;0,"---","--")="---",VLOOKUP(B774,$AO$6:$AQ$150,2,0),"--")</f>
        <v>--</v>
      </c>
    </row>
    <row r="775" spans="1:47" x14ac:dyDescent="0.35">
      <c r="A775" t="str">
        <f t="shared" si="88"/>
        <v>L6-1</v>
      </c>
      <c r="B775" t="str">
        <f t="shared" si="89"/>
        <v>AVCC</v>
      </c>
      <c r="C775" t="str">
        <f t="shared" si="90"/>
        <v>L6-AVCC</v>
      </c>
      <c r="D775" t="str">
        <f t="shared" si="91"/>
        <v>L6-1</v>
      </c>
      <c r="E775" t="s">
        <v>506</v>
      </c>
      <c r="F775">
        <v>1</v>
      </c>
      <c r="G775" t="s">
        <v>764</v>
      </c>
      <c r="AT775" t="str">
        <f t="shared" si="92"/>
        <v>AVCC</v>
      </c>
      <c r="AU775" t="str">
        <f t="shared" si="93"/>
        <v>--</v>
      </c>
    </row>
    <row r="776" spans="1:47" x14ac:dyDescent="0.35">
      <c r="A776" t="str">
        <f t="shared" si="88"/>
        <v>L6-2</v>
      </c>
      <c r="B776" t="str">
        <f t="shared" si="89"/>
        <v>1.8V</v>
      </c>
      <c r="C776" t="str">
        <f t="shared" si="90"/>
        <v>L6-1.8V</v>
      </c>
      <c r="D776" t="str">
        <f t="shared" si="91"/>
        <v>L6-2</v>
      </c>
      <c r="E776" t="s">
        <v>506</v>
      </c>
      <c r="F776">
        <v>2</v>
      </c>
      <c r="G776" t="s">
        <v>667</v>
      </c>
      <c r="AT776" t="str">
        <f t="shared" si="92"/>
        <v>1.8V</v>
      </c>
      <c r="AU776" t="str">
        <f t="shared" si="93"/>
        <v>--</v>
      </c>
    </row>
    <row r="777" spans="1:47" x14ac:dyDescent="0.35">
      <c r="A777" t="str">
        <f t="shared" si="88"/>
        <v>R1-1</v>
      </c>
      <c r="B777" t="str">
        <f t="shared" si="89"/>
        <v>LLM</v>
      </c>
      <c r="C777" t="str">
        <f t="shared" si="90"/>
        <v>R1-LLM</v>
      </c>
      <c r="D777" t="str">
        <f t="shared" si="91"/>
        <v>R1-1</v>
      </c>
      <c r="E777" t="s">
        <v>353</v>
      </c>
      <c r="F777">
        <v>1</v>
      </c>
      <c r="G777" t="s">
        <v>1025</v>
      </c>
      <c r="AT777" t="str">
        <f t="shared" si="92"/>
        <v>LLM</v>
      </c>
      <c r="AU777" t="str">
        <f t="shared" si="93"/>
        <v>--</v>
      </c>
    </row>
    <row r="778" spans="1:47" x14ac:dyDescent="0.35">
      <c r="A778" t="str">
        <f t="shared" si="88"/>
        <v>R1-2</v>
      </c>
      <c r="B778" t="str">
        <f t="shared" si="89"/>
        <v>3.3V</v>
      </c>
      <c r="C778" t="str">
        <f t="shared" si="90"/>
        <v>R1-3.3V</v>
      </c>
      <c r="D778" t="str">
        <f t="shared" si="91"/>
        <v>R1-2</v>
      </c>
      <c r="E778" t="s">
        <v>353</v>
      </c>
      <c r="F778">
        <v>2</v>
      </c>
      <c r="G778" t="s">
        <v>287</v>
      </c>
      <c r="AT778" t="str">
        <f t="shared" si="92"/>
        <v>3.3V</v>
      </c>
      <c r="AU778" t="str">
        <f t="shared" si="93"/>
        <v>--</v>
      </c>
    </row>
    <row r="779" spans="1:47" x14ac:dyDescent="0.35">
      <c r="A779" t="str">
        <f t="shared" si="88"/>
        <v>R2-1</v>
      </c>
      <c r="B779" t="str">
        <f t="shared" si="89"/>
        <v>1V</v>
      </c>
      <c r="C779" t="str">
        <f t="shared" si="90"/>
        <v>R2-1V</v>
      </c>
      <c r="D779" t="str">
        <f t="shared" si="91"/>
        <v>R2-1</v>
      </c>
      <c r="E779" t="s">
        <v>354</v>
      </c>
      <c r="F779">
        <v>1</v>
      </c>
      <c r="G779" t="s">
        <v>761</v>
      </c>
      <c r="AT779" t="str">
        <f t="shared" si="92"/>
        <v>1V</v>
      </c>
      <c r="AU779" t="str">
        <f t="shared" si="93"/>
        <v>--</v>
      </c>
    </row>
    <row r="780" spans="1:47" x14ac:dyDescent="0.35">
      <c r="A780" t="str">
        <f t="shared" si="88"/>
        <v>R2-2</v>
      </c>
      <c r="B780" t="str">
        <f t="shared" si="89"/>
        <v>NetC20_2</v>
      </c>
      <c r="C780" t="str">
        <f t="shared" si="90"/>
        <v>R2-NetC20_2</v>
      </c>
      <c r="D780" t="str">
        <f t="shared" si="91"/>
        <v>R2-2</v>
      </c>
      <c r="E780" t="s">
        <v>354</v>
      </c>
      <c r="F780">
        <v>2</v>
      </c>
      <c r="G780" t="s">
        <v>1027</v>
      </c>
      <c r="AT780" t="str">
        <f t="shared" si="92"/>
        <v>NetC20_2</v>
      </c>
      <c r="AU780" t="str">
        <f t="shared" si="93"/>
        <v>--</v>
      </c>
    </row>
    <row r="781" spans="1:47" x14ac:dyDescent="0.35">
      <c r="A781" t="str">
        <f t="shared" si="88"/>
        <v>R3-1</v>
      </c>
      <c r="B781" t="str">
        <f t="shared" si="89"/>
        <v>I2C_SDA</v>
      </c>
      <c r="C781" t="str">
        <f t="shared" si="90"/>
        <v>R3-I2C_SDA</v>
      </c>
      <c r="D781" t="str">
        <f t="shared" si="91"/>
        <v>R3-1</v>
      </c>
      <c r="E781" t="s">
        <v>355</v>
      </c>
      <c r="F781">
        <v>1</v>
      </c>
      <c r="G781" t="s">
        <v>887</v>
      </c>
      <c r="AT781" t="str">
        <f t="shared" si="92"/>
        <v>I2C_SDA</v>
      </c>
      <c r="AU781" t="str">
        <f t="shared" si="93"/>
        <v>--</v>
      </c>
    </row>
    <row r="782" spans="1:47" x14ac:dyDescent="0.35">
      <c r="A782" t="str">
        <f t="shared" si="88"/>
        <v>R3-2</v>
      </c>
      <c r="B782" t="str">
        <f t="shared" si="89"/>
        <v>3.3V</v>
      </c>
      <c r="C782" t="str">
        <f t="shared" si="90"/>
        <v>R3-3.3V</v>
      </c>
      <c r="D782" t="str">
        <f t="shared" si="91"/>
        <v>R3-2</v>
      </c>
      <c r="E782" t="s">
        <v>355</v>
      </c>
      <c r="F782">
        <v>2</v>
      </c>
      <c r="G782" t="s">
        <v>287</v>
      </c>
      <c r="AT782" t="str">
        <f t="shared" si="92"/>
        <v>3.3V</v>
      </c>
      <c r="AU782" t="str">
        <f t="shared" si="93"/>
        <v>--</v>
      </c>
    </row>
    <row r="783" spans="1:47" x14ac:dyDescent="0.35">
      <c r="A783" t="str">
        <f t="shared" si="88"/>
        <v>R4-1</v>
      </c>
      <c r="B783" t="str">
        <f t="shared" si="89"/>
        <v>GND</v>
      </c>
      <c r="C783" t="str">
        <f t="shared" si="90"/>
        <v>R4-GND</v>
      </c>
      <c r="D783" t="str">
        <f t="shared" si="91"/>
        <v>R4-1</v>
      </c>
      <c r="E783" t="s">
        <v>356</v>
      </c>
      <c r="F783">
        <v>1</v>
      </c>
      <c r="G783" t="s">
        <v>302</v>
      </c>
      <c r="AT783" t="str">
        <f t="shared" si="92"/>
        <v>GND</v>
      </c>
      <c r="AU783" t="str">
        <f t="shared" si="93"/>
        <v>--</v>
      </c>
    </row>
    <row r="784" spans="1:47" x14ac:dyDescent="0.35">
      <c r="A784" t="str">
        <f t="shared" si="88"/>
        <v>R4-2</v>
      </c>
      <c r="B784" t="str">
        <f t="shared" si="89"/>
        <v>NetR4_2</v>
      </c>
      <c r="C784" t="str">
        <f t="shared" si="90"/>
        <v>R4-NetR4_2</v>
      </c>
      <c r="D784" t="str">
        <f t="shared" si="91"/>
        <v>R4-2</v>
      </c>
      <c r="E784" t="s">
        <v>356</v>
      </c>
      <c r="F784">
        <v>2</v>
      </c>
      <c r="G784" t="s">
        <v>675</v>
      </c>
      <c r="AT784" t="str">
        <f t="shared" si="92"/>
        <v>NetR4_2</v>
      </c>
      <c r="AU784" t="str">
        <f t="shared" si="93"/>
        <v>--</v>
      </c>
    </row>
    <row r="785" spans="1:47" x14ac:dyDescent="0.35">
      <c r="A785" t="str">
        <f t="shared" si="88"/>
        <v>R5-1</v>
      </c>
      <c r="B785" t="str">
        <f t="shared" si="89"/>
        <v>NetC20_2</v>
      </c>
      <c r="C785" t="str">
        <f t="shared" si="90"/>
        <v>R5-NetC20_2</v>
      </c>
      <c r="D785" t="str">
        <f t="shared" si="91"/>
        <v>R5-1</v>
      </c>
      <c r="E785" t="s">
        <v>357</v>
      </c>
      <c r="F785">
        <v>1</v>
      </c>
      <c r="G785" t="s">
        <v>1027</v>
      </c>
      <c r="AT785" t="str">
        <f t="shared" si="92"/>
        <v>NetC20_2</v>
      </c>
      <c r="AU785" t="str">
        <f t="shared" si="93"/>
        <v>--</v>
      </c>
    </row>
    <row r="786" spans="1:47" x14ac:dyDescent="0.35">
      <c r="A786" t="str">
        <f t="shared" si="88"/>
        <v>R5-2</v>
      </c>
      <c r="B786" t="str">
        <f t="shared" si="89"/>
        <v>GND</v>
      </c>
      <c r="C786" t="str">
        <f t="shared" si="90"/>
        <v>R5-GND</v>
      </c>
      <c r="D786" t="str">
        <f t="shared" si="91"/>
        <v>R5-2</v>
      </c>
      <c r="E786" t="s">
        <v>357</v>
      </c>
      <c r="F786">
        <v>2</v>
      </c>
      <c r="G786" t="s">
        <v>302</v>
      </c>
      <c r="AT786" t="str">
        <f t="shared" si="92"/>
        <v>GND</v>
      </c>
      <c r="AU786" t="str">
        <f t="shared" si="93"/>
        <v>--</v>
      </c>
    </row>
    <row r="787" spans="1:47" x14ac:dyDescent="0.35">
      <c r="A787" t="str">
        <f t="shared" si="88"/>
        <v>R6-1</v>
      </c>
      <c r="B787" t="str">
        <f t="shared" si="89"/>
        <v>1.8V</v>
      </c>
      <c r="C787" t="str">
        <f t="shared" si="90"/>
        <v>R6-1.8V</v>
      </c>
      <c r="D787" t="str">
        <f t="shared" si="91"/>
        <v>R6-1</v>
      </c>
      <c r="E787" t="s">
        <v>358</v>
      </c>
      <c r="F787">
        <v>1</v>
      </c>
      <c r="G787" t="s">
        <v>667</v>
      </c>
      <c r="AT787" t="str">
        <f t="shared" si="92"/>
        <v>1.8V</v>
      </c>
      <c r="AU787" t="str">
        <f t="shared" si="93"/>
        <v>--</v>
      </c>
    </row>
    <row r="788" spans="1:47" x14ac:dyDescent="0.35">
      <c r="A788" t="str">
        <f t="shared" si="88"/>
        <v>R6-2</v>
      </c>
      <c r="B788" t="str">
        <f t="shared" si="89"/>
        <v>SENSE</v>
      </c>
      <c r="C788" t="str">
        <f t="shared" si="90"/>
        <v>R6-SENSE</v>
      </c>
      <c r="D788" t="str">
        <f t="shared" si="91"/>
        <v>R6-2</v>
      </c>
      <c r="E788" t="s">
        <v>358</v>
      </c>
      <c r="F788">
        <v>2</v>
      </c>
      <c r="G788" t="s">
        <v>1033</v>
      </c>
      <c r="AT788" t="str">
        <f t="shared" si="92"/>
        <v>SENSE</v>
      </c>
      <c r="AU788" t="str">
        <f t="shared" si="93"/>
        <v>--</v>
      </c>
    </row>
    <row r="789" spans="1:47" x14ac:dyDescent="0.35">
      <c r="A789" t="str">
        <f t="shared" si="88"/>
        <v>R7-1</v>
      </c>
      <c r="B789" t="str">
        <f t="shared" si="89"/>
        <v>SENSE</v>
      </c>
      <c r="C789" t="str">
        <f t="shared" si="90"/>
        <v>R7-SENSE</v>
      </c>
      <c r="D789" t="str">
        <f t="shared" si="91"/>
        <v>R7-1</v>
      </c>
      <c r="E789" t="s">
        <v>359</v>
      </c>
      <c r="F789">
        <v>1</v>
      </c>
      <c r="G789" t="s">
        <v>1033</v>
      </c>
      <c r="AT789" t="str">
        <f t="shared" si="92"/>
        <v>SENSE</v>
      </c>
      <c r="AU789" t="str">
        <f t="shared" si="93"/>
        <v>--</v>
      </c>
    </row>
    <row r="790" spans="1:47" x14ac:dyDescent="0.35">
      <c r="A790" t="str">
        <f t="shared" si="88"/>
        <v>R7-2</v>
      </c>
      <c r="B790" t="str">
        <f t="shared" si="89"/>
        <v>GND</v>
      </c>
      <c r="C790" t="str">
        <f t="shared" si="90"/>
        <v>R7-GND</v>
      </c>
      <c r="D790" t="str">
        <f t="shared" si="91"/>
        <v>R7-2</v>
      </c>
      <c r="E790" t="s">
        <v>359</v>
      </c>
      <c r="F790">
        <v>2</v>
      </c>
      <c r="G790" t="s">
        <v>302</v>
      </c>
      <c r="AT790" t="str">
        <f t="shared" si="92"/>
        <v>GND</v>
      </c>
      <c r="AU790" t="str">
        <f t="shared" si="93"/>
        <v>--</v>
      </c>
    </row>
    <row r="791" spans="1:47" x14ac:dyDescent="0.35">
      <c r="A791" t="str">
        <f t="shared" si="88"/>
        <v>R8-1</v>
      </c>
      <c r="B791" t="str">
        <f t="shared" si="89"/>
        <v>GND</v>
      </c>
      <c r="C791" t="str">
        <f t="shared" si="90"/>
        <v>R8-GND</v>
      </c>
      <c r="D791" t="str">
        <f t="shared" si="91"/>
        <v>R8-1</v>
      </c>
      <c r="E791" t="s">
        <v>360</v>
      </c>
      <c r="F791">
        <v>1</v>
      </c>
      <c r="G791" t="s">
        <v>302</v>
      </c>
      <c r="AT791" t="str">
        <f t="shared" si="92"/>
        <v>GND</v>
      </c>
      <c r="AU791" t="str">
        <f t="shared" si="93"/>
        <v>--</v>
      </c>
    </row>
    <row r="792" spans="1:47" x14ac:dyDescent="0.35">
      <c r="A792" t="str">
        <f t="shared" si="88"/>
        <v>R8-2</v>
      </c>
      <c r="B792" t="str">
        <f t="shared" si="89"/>
        <v>LLM</v>
      </c>
      <c r="C792" t="str">
        <f t="shared" si="90"/>
        <v>R8-LLM</v>
      </c>
      <c r="D792" t="str">
        <f t="shared" si="91"/>
        <v>R8-2</v>
      </c>
      <c r="E792" t="s">
        <v>360</v>
      </c>
      <c r="F792">
        <v>2</v>
      </c>
      <c r="G792" t="s">
        <v>1025</v>
      </c>
      <c r="AT792" t="str">
        <f t="shared" si="92"/>
        <v>LLM</v>
      </c>
      <c r="AU792" t="str">
        <f t="shared" si="93"/>
        <v>--</v>
      </c>
    </row>
    <row r="793" spans="1:47" x14ac:dyDescent="0.35">
      <c r="A793" t="str">
        <f t="shared" si="88"/>
        <v>R9-1</v>
      </c>
      <c r="B793" t="str">
        <f t="shared" si="89"/>
        <v>I2C_SCL</v>
      </c>
      <c r="C793" t="str">
        <f t="shared" si="90"/>
        <v>R9-I2C_SCL</v>
      </c>
      <c r="D793" t="str">
        <f t="shared" si="91"/>
        <v>R9-1</v>
      </c>
      <c r="E793" t="s">
        <v>361</v>
      </c>
      <c r="F793">
        <v>1</v>
      </c>
      <c r="G793" t="s">
        <v>886</v>
      </c>
      <c r="AT793" t="str">
        <f t="shared" si="92"/>
        <v>I2C_SCL</v>
      </c>
      <c r="AU793" t="str">
        <f t="shared" si="93"/>
        <v>--</v>
      </c>
    </row>
    <row r="794" spans="1:47" x14ac:dyDescent="0.35">
      <c r="A794" t="str">
        <f t="shared" si="88"/>
        <v>R9-2</v>
      </c>
      <c r="B794" t="str">
        <f t="shared" si="89"/>
        <v>3.3V</v>
      </c>
      <c r="C794" t="str">
        <f t="shared" si="90"/>
        <v>R9-3.3V</v>
      </c>
      <c r="D794" t="str">
        <f t="shared" si="91"/>
        <v>R9-2</v>
      </c>
      <c r="E794" t="s">
        <v>361</v>
      </c>
      <c r="F794">
        <v>2</v>
      </c>
      <c r="G794" t="s">
        <v>287</v>
      </c>
      <c r="AT794" t="str">
        <f t="shared" si="92"/>
        <v>3.3V</v>
      </c>
      <c r="AU794" t="str">
        <f t="shared" si="93"/>
        <v>--</v>
      </c>
    </row>
    <row r="795" spans="1:47" x14ac:dyDescent="0.35">
      <c r="A795" t="str">
        <f t="shared" si="88"/>
        <v>R10-1</v>
      </c>
      <c r="B795" t="str">
        <f t="shared" si="89"/>
        <v>NetR10_1</v>
      </c>
      <c r="C795" t="str">
        <f t="shared" si="90"/>
        <v>R10-NetR10_1</v>
      </c>
      <c r="D795" t="str">
        <f t="shared" si="91"/>
        <v>R10-1</v>
      </c>
      <c r="E795" t="s">
        <v>362</v>
      </c>
      <c r="F795">
        <v>1</v>
      </c>
      <c r="G795" t="s">
        <v>673</v>
      </c>
      <c r="AT795" t="str">
        <f t="shared" si="92"/>
        <v>CLK_SYS</v>
      </c>
      <c r="AU795" t="str">
        <f t="shared" si="93"/>
        <v>R10</v>
      </c>
    </row>
    <row r="796" spans="1:47" x14ac:dyDescent="0.35">
      <c r="A796" t="str">
        <f t="shared" si="88"/>
        <v>R10-2</v>
      </c>
      <c r="B796" t="str">
        <f t="shared" si="89"/>
        <v>CLK_SYS</v>
      </c>
      <c r="C796" t="str">
        <f t="shared" si="90"/>
        <v>R10-CLK_SYS</v>
      </c>
      <c r="D796" t="str">
        <f t="shared" si="91"/>
        <v>R10-2</v>
      </c>
      <c r="E796" t="s">
        <v>362</v>
      </c>
      <c r="F796">
        <v>2</v>
      </c>
      <c r="G796" t="s">
        <v>849</v>
      </c>
      <c r="AT796" t="str">
        <f t="shared" si="92"/>
        <v>NetR10_1</v>
      </c>
      <c r="AU796" t="str">
        <f t="shared" si="93"/>
        <v>R10</v>
      </c>
    </row>
    <row r="797" spans="1:47" x14ac:dyDescent="0.35">
      <c r="A797" t="str">
        <f t="shared" si="88"/>
        <v>R11-1</v>
      </c>
      <c r="B797" t="str">
        <f t="shared" si="89"/>
        <v>GND</v>
      </c>
      <c r="C797" t="str">
        <f t="shared" si="90"/>
        <v>R11-GND</v>
      </c>
      <c r="D797" t="str">
        <f t="shared" si="91"/>
        <v>R11-1</v>
      </c>
      <c r="E797" t="s">
        <v>363</v>
      </c>
      <c r="F797">
        <v>1</v>
      </c>
      <c r="G797" t="s">
        <v>302</v>
      </c>
      <c r="AT797" t="str">
        <f t="shared" si="92"/>
        <v>GND</v>
      </c>
      <c r="AU797" t="str">
        <f t="shared" si="93"/>
        <v>--</v>
      </c>
    </row>
    <row r="798" spans="1:47" x14ac:dyDescent="0.35">
      <c r="A798" t="str">
        <f t="shared" si="88"/>
        <v>R11-2</v>
      </c>
      <c r="B798" t="str">
        <f t="shared" si="89"/>
        <v>NetR11_2</v>
      </c>
      <c r="C798" t="str">
        <f t="shared" si="90"/>
        <v>R11-NetR11_2</v>
      </c>
      <c r="D798" t="str">
        <f t="shared" si="91"/>
        <v>R11-2</v>
      </c>
      <c r="E798" t="s">
        <v>363</v>
      </c>
      <c r="F798">
        <v>2</v>
      </c>
      <c r="G798" t="s">
        <v>674</v>
      </c>
      <c r="AT798" t="str">
        <f t="shared" si="92"/>
        <v>NetR11_2</v>
      </c>
      <c r="AU798" t="str">
        <f t="shared" si="93"/>
        <v>--</v>
      </c>
    </row>
    <row r="799" spans="1:47" x14ac:dyDescent="0.35">
      <c r="A799" t="str">
        <f t="shared" si="88"/>
        <v>R12-1</v>
      </c>
      <c r="B799" t="str">
        <f t="shared" si="89"/>
        <v>TD_C_N</v>
      </c>
      <c r="C799" t="str">
        <f t="shared" si="90"/>
        <v>R12-TD_C_N</v>
      </c>
      <c r="D799" t="str">
        <f t="shared" si="91"/>
        <v>R12-1</v>
      </c>
      <c r="E799" t="s">
        <v>364</v>
      </c>
      <c r="F799">
        <v>1</v>
      </c>
      <c r="G799" t="s">
        <v>1034</v>
      </c>
      <c r="AT799" t="str">
        <f t="shared" si="92"/>
        <v>TD_C_P</v>
      </c>
      <c r="AU799" t="str">
        <f t="shared" si="93"/>
        <v>R12</v>
      </c>
    </row>
    <row r="800" spans="1:47" x14ac:dyDescent="0.35">
      <c r="A800" t="str">
        <f t="shared" si="88"/>
        <v>R12-2</v>
      </c>
      <c r="B800" t="str">
        <f t="shared" si="89"/>
        <v>TD_C_P</v>
      </c>
      <c r="C800" t="str">
        <f t="shared" si="90"/>
        <v>R12-TD_C_P</v>
      </c>
      <c r="D800" t="str">
        <f t="shared" si="91"/>
        <v>R12-2</v>
      </c>
      <c r="E800" t="s">
        <v>364</v>
      </c>
      <c r="F800">
        <v>2</v>
      </c>
      <c r="G800" t="s">
        <v>1035</v>
      </c>
      <c r="AT800" t="str">
        <f t="shared" si="92"/>
        <v>TD_P</v>
      </c>
      <c r="AU800" t="str">
        <f t="shared" si="93"/>
        <v>C72</v>
      </c>
    </row>
    <row r="801" spans="1:47" x14ac:dyDescent="0.35">
      <c r="A801" t="str">
        <f t="shared" si="88"/>
        <v>R13-1</v>
      </c>
      <c r="B801" t="str">
        <f t="shared" si="89"/>
        <v>PROG_B</v>
      </c>
      <c r="C801" t="str">
        <f t="shared" si="90"/>
        <v>R13-PROG_B</v>
      </c>
      <c r="D801" t="str">
        <f t="shared" si="91"/>
        <v>R13-1</v>
      </c>
      <c r="E801" t="s">
        <v>365</v>
      </c>
      <c r="F801">
        <v>1</v>
      </c>
      <c r="G801" t="s">
        <v>906</v>
      </c>
      <c r="AT801" t="str">
        <f t="shared" si="92"/>
        <v>PROG_B</v>
      </c>
      <c r="AU801" t="str">
        <f t="shared" si="93"/>
        <v>--</v>
      </c>
    </row>
    <row r="802" spans="1:47" x14ac:dyDescent="0.35">
      <c r="A802" t="str">
        <f t="shared" si="88"/>
        <v>R13-2</v>
      </c>
      <c r="B802" t="str">
        <f t="shared" si="89"/>
        <v>3.3V</v>
      </c>
      <c r="C802" t="str">
        <f t="shared" si="90"/>
        <v>R13-3.3V</v>
      </c>
      <c r="D802" t="str">
        <f t="shared" si="91"/>
        <v>R13-2</v>
      </c>
      <c r="E802" t="s">
        <v>365</v>
      </c>
      <c r="F802">
        <v>2</v>
      </c>
      <c r="G802" t="s">
        <v>287</v>
      </c>
      <c r="AT802" t="str">
        <f t="shared" si="92"/>
        <v>3.3V</v>
      </c>
      <c r="AU802" t="str">
        <f t="shared" si="93"/>
        <v>--</v>
      </c>
    </row>
    <row r="803" spans="1:47" x14ac:dyDescent="0.35">
      <c r="A803" t="str">
        <f t="shared" si="88"/>
        <v>R14-1</v>
      </c>
      <c r="B803" t="str">
        <f t="shared" si="89"/>
        <v>SPI_SCK</v>
      </c>
      <c r="C803" t="str">
        <f t="shared" si="90"/>
        <v>R14-SPI_SCK</v>
      </c>
      <c r="D803" t="str">
        <f t="shared" si="91"/>
        <v>R14-1</v>
      </c>
      <c r="E803" t="s">
        <v>366</v>
      </c>
      <c r="F803">
        <v>1</v>
      </c>
      <c r="G803" t="s">
        <v>913</v>
      </c>
      <c r="AT803" t="str">
        <f t="shared" si="92"/>
        <v>SPI-SCK</v>
      </c>
      <c r="AU803" t="str">
        <f t="shared" si="93"/>
        <v>R14</v>
      </c>
    </row>
    <row r="804" spans="1:47" x14ac:dyDescent="0.35">
      <c r="A804" t="str">
        <f t="shared" si="88"/>
        <v>R14-2</v>
      </c>
      <c r="B804" t="str">
        <f t="shared" si="89"/>
        <v>SPI-SCK</v>
      </c>
      <c r="C804" t="str">
        <f t="shared" si="90"/>
        <v>R14-SPI-SCK</v>
      </c>
      <c r="D804" t="str">
        <f t="shared" si="91"/>
        <v>R14-2</v>
      </c>
      <c r="E804" t="s">
        <v>366</v>
      </c>
      <c r="F804">
        <v>2</v>
      </c>
      <c r="G804" t="s">
        <v>912</v>
      </c>
      <c r="AT804" t="str">
        <f t="shared" si="92"/>
        <v>SPI_SCK</v>
      </c>
      <c r="AU804" t="str">
        <f t="shared" si="93"/>
        <v>R14</v>
      </c>
    </row>
    <row r="805" spans="1:47" x14ac:dyDescent="0.35">
      <c r="A805" t="str">
        <f t="shared" si="88"/>
        <v>R15-1</v>
      </c>
      <c r="B805" t="str">
        <f t="shared" si="89"/>
        <v>3.3V</v>
      </c>
      <c r="C805" t="str">
        <f t="shared" si="90"/>
        <v>R15-3.3V</v>
      </c>
      <c r="D805" t="str">
        <f t="shared" si="91"/>
        <v>R15-1</v>
      </c>
      <c r="E805" t="s">
        <v>367</v>
      </c>
      <c r="F805">
        <v>1</v>
      </c>
      <c r="G805" t="s">
        <v>287</v>
      </c>
      <c r="AT805" t="str">
        <f t="shared" si="92"/>
        <v>3.3V</v>
      </c>
      <c r="AU805" t="str">
        <f t="shared" si="93"/>
        <v>--</v>
      </c>
    </row>
    <row r="806" spans="1:47" x14ac:dyDescent="0.35">
      <c r="A806" t="str">
        <f t="shared" si="88"/>
        <v>R15-2</v>
      </c>
      <c r="B806" t="str">
        <f t="shared" si="89"/>
        <v>NetR4_2</v>
      </c>
      <c r="C806" t="str">
        <f t="shared" si="90"/>
        <v>R15-NetR4_2</v>
      </c>
      <c r="D806" t="str">
        <f t="shared" si="91"/>
        <v>R15-2</v>
      </c>
      <c r="E806" t="s">
        <v>367</v>
      </c>
      <c r="F806">
        <v>2</v>
      </c>
      <c r="G806" t="s">
        <v>675</v>
      </c>
      <c r="AT806" t="str">
        <f t="shared" si="92"/>
        <v>NetR4_2</v>
      </c>
      <c r="AU806" t="str">
        <f t="shared" si="93"/>
        <v>--</v>
      </c>
    </row>
    <row r="807" spans="1:47" x14ac:dyDescent="0.35">
      <c r="A807" t="str">
        <f t="shared" si="88"/>
        <v>R16-1</v>
      </c>
      <c r="B807" t="str">
        <f t="shared" si="89"/>
        <v>NetD3_K</v>
      </c>
      <c r="C807" t="str">
        <f t="shared" si="90"/>
        <v>R16-NetD3_K</v>
      </c>
      <c r="D807" t="str">
        <f t="shared" si="91"/>
        <v>R16-1</v>
      </c>
      <c r="E807" t="s">
        <v>368</v>
      </c>
      <c r="F807">
        <v>1</v>
      </c>
      <c r="G807" t="s">
        <v>1030</v>
      </c>
      <c r="AT807" t="str">
        <f t="shared" si="92"/>
        <v>DONE</v>
      </c>
      <c r="AU807" t="str">
        <f t="shared" si="93"/>
        <v>R16</v>
      </c>
    </row>
    <row r="808" spans="1:47" x14ac:dyDescent="0.35">
      <c r="A808" t="str">
        <f t="shared" si="88"/>
        <v>R16-2</v>
      </c>
      <c r="B808" t="str">
        <f t="shared" si="89"/>
        <v>DONE</v>
      </c>
      <c r="C808" t="str">
        <f t="shared" si="90"/>
        <v>R16-DONE</v>
      </c>
      <c r="D808" t="str">
        <f t="shared" si="91"/>
        <v>R16-2</v>
      </c>
      <c r="E808" t="s">
        <v>368</v>
      </c>
      <c r="F808">
        <v>2</v>
      </c>
      <c r="G808" t="s">
        <v>672</v>
      </c>
      <c r="AT808" t="str">
        <f t="shared" si="92"/>
        <v>NetD3_K</v>
      </c>
      <c r="AU808" t="str">
        <f t="shared" si="93"/>
        <v>R16</v>
      </c>
    </row>
    <row r="809" spans="1:47" x14ac:dyDescent="0.35">
      <c r="A809" t="str">
        <f t="shared" si="88"/>
        <v>R17-1</v>
      </c>
      <c r="B809" t="str">
        <f t="shared" si="89"/>
        <v>VCCIO34</v>
      </c>
      <c r="C809" t="str">
        <f t="shared" si="90"/>
        <v>R17-VCCIO34</v>
      </c>
      <c r="D809" t="str">
        <f t="shared" si="91"/>
        <v>R17-1</v>
      </c>
      <c r="E809" t="s">
        <v>369</v>
      </c>
      <c r="F809">
        <v>1</v>
      </c>
      <c r="G809" t="s">
        <v>848</v>
      </c>
      <c r="AT809" t="str">
        <f t="shared" si="92"/>
        <v>VCCIO34</v>
      </c>
      <c r="AU809" t="str">
        <f t="shared" si="93"/>
        <v>--</v>
      </c>
    </row>
    <row r="810" spans="1:47" x14ac:dyDescent="0.35">
      <c r="A810" t="str">
        <f t="shared" si="88"/>
        <v>R17-2</v>
      </c>
      <c r="B810" t="str">
        <f t="shared" si="89"/>
        <v>3.3V</v>
      </c>
      <c r="C810" t="str">
        <f t="shared" si="90"/>
        <v>R17-3.3V</v>
      </c>
      <c r="D810" t="str">
        <f t="shared" si="91"/>
        <v>R17-2</v>
      </c>
      <c r="E810" t="s">
        <v>369</v>
      </c>
      <c r="F810">
        <v>2</v>
      </c>
      <c r="G810" t="s">
        <v>287</v>
      </c>
      <c r="AT810" t="str">
        <f t="shared" si="92"/>
        <v>3.3V</v>
      </c>
      <c r="AU810" t="str">
        <f t="shared" si="93"/>
        <v>--</v>
      </c>
    </row>
    <row r="811" spans="1:47" x14ac:dyDescent="0.35">
      <c r="A811" t="str">
        <f t="shared" si="88"/>
        <v>R18-1</v>
      </c>
      <c r="B811" t="str">
        <f t="shared" si="89"/>
        <v>3.3V</v>
      </c>
      <c r="C811" t="str">
        <f t="shared" si="90"/>
        <v>R18-3.3V</v>
      </c>
      <c r="D811" t="str">
        <f t="shared" si="91"/>
        <v>R18-1</v>
      </c>
      <c r="E811" t="s">
        <v>370</v>
      </c>
      <c r="F811">
        <v>1</v>
      </c>
      <c r="G811" t="s">
        <v>287</v>
      </c>
      <c r="AT811" t="str">
        <f t="shared" si="92"/>
        <v>3.3V</v>
      </c>
      <c r="AU811" t="str">
        <f t="shared" si="93"/>
        <v>--</v>
      </c>
    </row>
    <row r="812" spans="1:47" x14ac:dyDescent="0.35">
      <c r="A812" t="str">
        <f t="shared" si="88"/>
        <v>R18-2</v>
      </c>
      <c r="B812" t="str">
        <f t="shared" si="89"/>
        <v>SPI-CS</v>
      </c>
      <c r="C812" t="str">
        <f t="shared" si="90"/>
        <v>R18-SPI-CS</v>
      </c>
      <c r="D812" t="str">
        <f t="shared" si="91"/>
        <v>R18-2</v>
      </c>
      <c r="E812" t="s">
        <v>370</v>
      </c>
      <c r="F812">
        <v>2</v>
      </c>
      <c r="G812" t="s">
        <v>907</v>
      </c>
      <c r="AT812" t="str">
        <f t="shared" si="92"/>
        <v>SPI-CS</v>
      </c>
      <c r="AU812" t="str">
        <f t="shared" si="93"/>
        <v>--</v>
      </c>
    </row>
    <row r="813" spans="1:47" x14ac:dyDescent="0.35">
      <c r="A813" t="str">
        <f t="shared" si="88"/>
        <v>R19-1</v>
      </c>
      <c r="B813" t="str">
        <f t="shared" si="89"/>
        <v>SYSLED</v>
      </c>
      <c r="C813" t="str">
        <f t="shared" si="90"/>
        <v>R19-SYSLED</v>
      </c>
      <c r="D813" t="str">
        <f t="shared" si="91"/>
        <v>R19-1</v>
      </c>
      <c r="E813" t="s">
        <v>371</v>
      </c>
      <c r="F813">
        <v>1</v>
      </c>
      <c r="G813" t="s">
        <v>914</v>
      </c>
      <c r="AT813" t="str">
        <f t="shared" si="92"/>
        <v>NetD2_A</v>
      </c>
      <c r="AU813" t="str">
        <f t="shared" si="93"/>
        <v>R19</v>
      </c>
    </row>
    <row r="814" spans="1:47" x14ac:dyDescent="0.35">
      <c r="A814" t="str">
        <f t="shared" si="88"/>
        <v>R19-2</v>
      </c>
      <c r="B814" t="str">
        <f t="shared" si="89"/>
        <v>NetD2_A</v>
      </c>
      <c r="C814" t="str">
        <f t="shared" si="90"/>
        <v>R19-NetD2_A</v>
      </c>
      <c r="D814" t="str">
        <f t="shared" si="91"/>
        <v>R19-2</v>
      </c>
      <c r="E814" t="s">
        <v>371</v>
      </c>
      <c r="F814">
        <v>2</v>
      </c>
      <c r="G814" t="s">
        <v>305</v>
      </c>
      <c r="AT814" t="str">
        <f t="shared" si="92"/>
        <v>SYSLED</v>
      </c>
      <c r="AU814" t="str">
        <f t="shared" si="93"/>
        <v>R19</v>
      </c>
    </row>
    <row r="815" spans="1:47" x14ac:dyDescent="0.35">
      <c r="A815" t="str">
        <f t="shared" si="88"/>
        <v>R20-1</v>
      </c>
      <c r="B815" t="str">
        <f t="shared" si="89"/>
        <v>SPI-DQ3</v>
      </c>
      <c r="C815" t="str">
        <f t="shared" si="90"/>
        <v>R20-SPI-DQ3</v>
      </c>
      <c r="D815" t="str">
        <f t="shared" si="91"/>
        <v>R20-1</v>
      </c>
      <c r="E815" t="s">
        <v>372</v>
      </c>
      <c r="F815">
        <v>1</v>
      </c>
      <c r="G815" t="s">
        <v>910</v>
      </c>
      <c r="AT815" t="str">
        <f t="shared" si="92"/>
        <v>SPI-DQ3</v>
      </c>
      <c r="AU815" t="str">
        <f t="shared" si="93"/>
        <v>--</v>
      </c>
    </row>
    <row r="816" spans="1:47" x14ac:dyDescent="0.35">
      <c r="A816" t="str">
        <f t="shared" si="88"/>
        <v>R20-2</v>
      </c>
      <c r="B816" t="str">
        <f t="shared" si="89"/>
        <v>3.3V</v>
      </c>
      <c r="C816" t="str">
        <f t="shared" si="90"/>
        <v>R20-3.3V</v>
      </c>
      <c r="D816" t="str">
        <f t="shared" si="91"/>
        <v>R20-2</v>
      </c>
      <c r="E816" t="s">
        <v>372</v>
      </c>
      <c r="F816">
        <v>2</v>
      </c>
      <c r="G816" t="s">
        <v>287</v>
      </c>
      <c r="AT816" t="str">
        <f t="shared" si="92"/>
        <v>3.3V</v>
      </c>
      <c r="AU816" t="str">
        <f t="shared" si="93"/>
        <v>--</v>
      </c>
    </row>
    <row r="817" spans="1:47" x14ac:dyDescent="0.35">
      <c r="A817" t="str">
        <f t="shared" si="88"/>
        <v>R21-1</v>
      </c>
      <c r="B817" t="str">
        <f t="shared" si="89"/>
        <v>RD_C_N</v>
      </c>
      <c r="C817" t="str">
        <f t="shared" si="90"/>
        <v>R21-RD_C_N</v>
      </c>
      <c r="D817" t="str">
        <f t="shared" si="91"/>
        <v>R21-1</v>
      </c>
      <c r="E817" t="s">
        <v>569</v>
      </c>
      <c r="F817">
        <v>1</v>
      </c>
      <c r="G817" t="s">
        <v>1031</v>
      </c>
      <c r="AT817" t="str">
        <f t="shared" si="92"/>
        <v>RD_N</v>
      </c>
      <c r="AU817" t="str">
        <f t="shared" si="93"/>
        <v>C73</v>
      </c>
    </row>
    <row r="818" spans="1:47" x14ac:dyDescent="0.35">
      <c r="A818" t="str">
        <f t="shared" si="88"/>
        <v>R21-2</v>
      </c>
      <c r="B818" t="str">
        <f t="shared" si="89"/>
        <v>RD_C_P</v>
      </c>
      <c r="C818" t="str">
        <f t="shared" si="90"/>
        <v>R21-RD_C_P</v>
      </c>
      <c r="D818" t="str">
        <f t="shared" si="91"/>
        <v>R21-2</v>
      </c>
      <c r="E818" t="s">
        <v>569</v>
      </c>
      <c r="F818">
        <v>2</v>
      </c>
      <c r="G818" t="s">
        <v>1032</v>
      </c>
      <c r="AT818" t="str">
        <f t="shared" si="92"/>
        <v>RD_P</v>
      </c>
      <c r="AU818" t="str">
        <f t="shared" si="93"/>
        <v>C74</v>
      </c>
    </row>
    <row r="819" spans="1:47" x14ac:dyDescent="0.35">
      <c r="A819" t="str">
        <f t="shared" si="88"/>
        <v>R22-1</v>
      </c>
      <c r="B819" t="str">
        <f t="shared" si="89"/>
        <v>V_MON</v>
      </c>
      <c r="C819" t="str">
        <f t="shared" si="90"/>
        <v>R22-V_MON</v>
      </c>
      <c r="D819" t="str">
        <f t="shared" si="91"/>
        <v>R22-1</v>
      </c>
      <c r="E819" t="s">
        <v>570</v>
      </c>
      <c r="F819">
        <v>1</v>
      </c>
      <c r="G819" t="s">
        <v>1038</v>
      </c>
      <c r="AT819" t="str">
        <f t="shared" si="92"/>
        <v>AIN_XADC</v>
      </c>
      <c r="AU819" t="str">
        <f t="shared" si="93"/>
        <v>R46</v>
      </c>
    </row>
    <row r="820" spans="1:47" x14ac:dyDescent="0.35">
      <c r="A820" t="str">
        <f t="shared" si="88"/>
        <v>R22-2</v>
      </c>
      <c r="B820" t="str">
        <f t="shared" si="89"/>
        <v>GND</v>
      </c>
      <c r="C820" t="str">
        <f t="shared" si="90"/>
        <v>R22-GND</v>
      </c>
      <c r="D820" t="str">
        <f t="shared" si="91"/>
        <v>R22-2</v>
      </c>
      <c r="E820" t="s">
        <v>570</v>
      </c>
      <c r="F820">
        <v>2</v>
      </c>
      <c r="G820" t="s">
        <v>302</v>
      </c>
      <c r="AT820" t="str">
        <f t="shared" si="92"/>
        <v>GND</v>
      </c>
      <c r="AU820" t="str">
        <f t="shared" si="93"/>
        <v>--</v>
      </c>
    </row>
    <row r="821" spans="1:47" x14ac:dyDescent="0.35">
      <c r="A821" t="str">
        <f t="shared" si="88"/>
        <v>R23-1</v>
      </c>
      <c r="B821" t="str">
        <f t="shared" si="89"/>
        <v>H1_RSTO</v>
      </c>
      <c r="C821" t="str">
        <f t="shared" si="90"/>
        <v>R23-H1_RSTO</v>
      </c>
      <c r="D821" t="str">
        <f t="shared" si="91"/>
        <v>R23-1</v>
      </c>
      <c r="E821" t="s">
        <v>373</v>
      </c>
      <c r="F821">
        <v>1</v>
      </c>
      <c r="G821" t="s">
        <v>883</v>
      </c>
      <c r="AT821" t="str">
        <f t="shared" si="92"/>
        <v>H1_RSTO</v>
      </c>
      <c r="AU821" t="str">
        <f t="shared" si="93"/>
        <v>--</v>
      </c>
    </row>
    <row r="822" spans="1:47" x14ac:dyDescent="0.35">
      <c r="A822" t="str">
        <f t="shared" si="88"/>
        <v>R23-2</v>
      </c>
      <c r="B822" t="str">
        <f t="shared" si="89"/>
        <v>1.8V</v>
      </c>
      <c r="C822" t="str">
        <f t="shared" si="90"/>
        <v>R23-1.8V</v>
      </c>
      <c r="D822" t="str">
        <f t="shared" si="91"/>
        <v>R23-2</v>
      </c>
      <c r="E822" t="s">
        <v>373</v>
      </c>
      <c r="F822">
        <v>2</v>
      </c>
      <c r="G822" t="s">
        <v>667</v>
      </c>
      <c r="AT822" t="str">
        <f t="shared" si="92"/>
        <v>1.8V</v>
      </c>
      <c r="AU822" t="str">
        <f t="shared" si="93"/>
        <v>--</v>
      </c>
    </row>
    <row r="823" spans="1:47" x14ac:dyDescent="0.35">
      <c r="A823" t="str">
        <f t="shared" si="88"/>
        <v>R24-1</v>
      </c>
      <c r="B823" t="str">
        <f t="shared" si="89"/>
        <v>H1_INT</v>
      </c>
      <c r="C823" t="str">
        <f t="shared" si="90"/>
        <v>R24-H1_INT</v>
      </c>
      <c r="D823" t="str">
        <f t="shared" si="91"/>
        <v>R24-1</v>
      </c>
      <c r="E823" t="s">
        <v>374</v>
      </c>
      <c r="F823">
        <v>1</v>
      </c>
      <c r="G823" t="s">
        <v>880</v>
      </c>
      <c r="AT823" t="str">
        <f t="shared" si="92"/>
        <v>H1_INT</v>
      </c>
      <c r="AU823" t="str">
        <f t="shared" si="93"/>
        <v>--</v>
      </c>
    </row>
    <row r="824" spans="1:47" x14ac:dyDescent="0.35">
      <c r="A824" t="str">
        <f t="shared" si="88"/>
        <v>R24-2</v>
      </c>
      <c r="B824" t="str">
        <f t="shared" si="89"/>
        <v>1.8V</v>
      </c>
      <c r="C824" t="str">
        <f t="shared" si="90"/>
        <v>R24-1.8V</v>
      </c>
      <c r="D824" t="str">
        <f t="shared" si="91"/>
        <v>R24-2</v>
      </c>
      <c r="E824" t="s">
        <v>374</v>
      </c>
      <c r="F824">
        <v>2</v>
      </c>
      <c r="G824" t="s">
        <v>667</v>
      </c>
      <c r="AT824" t="str">
        <f t="shared" si="92"/>
        <v>1.8V</v>
      </c>
      <c r="AU824" t="str">
        <f t="shared" si="93"/>
        <v>--</v>
      </c>
    </row>
    <row r="825" spans="1:47" x14ac:dyDescent="0.35">
      <c r="A825" t="str">
        <f t="shared" si="88"/>
        <v>R25-1</v>
      </c>
      <c r="B825" t="str">
        <f t="shared" si="89"/>
        <v>VCCIO35</v>
      </c>
      <c r="C825" t="str">
        <f t="shared" si="90"/>
        <v>R25-VCCIO35</v>
      </c>
      <c r="D825" t="str">
        <f t="shared" si="91"/>
        <v>R25-1</v>
      </c>
      <c r="E825" t="s">
        <v>375</v>
      </c>
      <c r="F825">
        <v>1</v>
      </c>
      <c r="G825" t="s">
        <v>765</v>
      </c>
      <c r="AT825" t="str">
        <f t="shared" si="92"/>
        <v>VCCIO35</v>
      </c>
      <c r="AU825" t="str">
        <f t="shared" si="93"/>
        <v>--</v>
      </c>
    </row>
    <row r="826" spans="1:47" x14ac:dyDescent="0.35">
      <c r="A826" t="str">
        <f t="shared" si="88"/>
        <v>R25-2</v>
      </c>
      <c r="B826" t="str">
        <f t="shared" si="89"/>
        <v>3.3V</v>
      </c>
      <c r="C826" t="str">
        <f t="shared" si="90"/>
        <v>R25-3.3V</v>
      </c>
      <c r="D826" t="str">
        <f t="shared" si="91"/>
        <v>R25-2</v>
      </c>
      <c r="E826" t="s">
        <v>375</v>
      </c>
      <c r="F826">
        <v>2</v>
      </c>
      <c r="G826" t="s">
        <v>287</v>
      </c>
      <c r="AT826" t="str">
        <f t="shared" si="92"/>
        <v>3.3V</v>
      </c>
      <c r="AU826" t="str">
        <f t="shared" si="93"/>
        <v>--</v>
      </c>
    </row>
    <row r="827" spans="1:47" x14ac:dyDescent="0.35">
      <c r="A827" t="str">
        <f t="shared" si="88"/>
        <v>R26-1</v>
      </c>
      <c r="B827" t="str">
        <f t="shared" si="89"/>
        <v>RD_C_P</v>
      </c>
      <c r="C827" t="str">
        <f t="shared" si="90"/>
        <v>R26-RD_C_P</v>
      </c>
      <c r="D827" t="str">
        <f t="shared" si="91"/>
        <v>R26-1</v>
      </c>
      <c r="E827" t="s">
        <v>571</v>
      </c>
      <c r="F827">
        <v>1</v>
      </c>
      <c r="G827" t="s">
        <v>1032</v>
      </c>
      <c r="AT827" t="str">
        <f t="shared" si="92"/>
        <v>RD_P</v>
      </c>
      <c r="AU827" t="str">
        <f t="shared" si="93"/>
        <v>C74</v>
      </c>
    </row>
    <row r="828" spans="1:47" x14ac:dyDescent="0.35">
      <c r="A828" t="str">
        <f t="shared" si="88"/>
        <v>R26-2</v>
      </c>
      <c r="B828" t="str">
        <f t="shared" si="89"/>
        <v>GND</v>
      </c>
      <c r="C828" t="str">
        <f t="shared" si="90"/>
        <v>R26-GND</v>
      </c>
      <c r="D828" t="str">
        <f t="shared" si="91"/>
        <v>R26-2</v>
      </c>
      <c r="E828" t="s">
        <v>571</v>
      </c>
      <c r="F828">
        <v>2</v>
      </c>
      <c r="G828" t="s">
        <v>302</v>
      </c>
      <c r="AT828" t="str">
        <f t="shared" si="92"/>
        <v>GND</v>
      </c>
      <c r="AU828" t="str">
        <f t="shared" si="93"/>
        <v>--</v>
      </c>
    </row>
    <row r="829" spans="1:47" x14ac:dyDescent="0.35">
      <c r="A829" t="str">
        <f t="shared" si="88"/>
        <v>R27-1</v>
      </c>
      <c r="B829" t="str">
        <f t="shared" si="89"/>
        <v>RD_C_N</v>
      </c>
      <c r="C829" t="str">
        <f t="shared" si="90"/>
        <v>R27-RD_C_N</v>
      </c>
      <c r="D829" t="str">
        <f t="shared" si="91"/>
        <v>R27-1</v>
      </c>
      <c r="E829" t="s">
        <v>376</v>
      </c>
      <c r="F829">
        <v>1</v>
      </c>
      <c r="G829" t="s">
        <v>1031</v>
      </c>
      <c r="AT829" t="str">
        <f t="shared" si="92"/>
        <v>RD_N</v>
      </c>
      <c r="AU829" t="str">
        <f t="shared" si="93"/>
        <v>C73</v>
      </c>
    </row>
    <row r="830" spans="1:47" x14ac:dyDescent="0.35">
      <c r="A830" t="str">
        <f t="shared" si="88"/>
        <v>R27-2</v>
      </c>
      <c r="B830" t="str">
        <f t="shared" si="89"/>
        <v>GND</v>
      </c>
      <c r="C830" t="str">
        <f t="shared" si="90"/>
        <v>R27-GND</v>
      </c>
      <c r="D830" t="str">
        <f t="shared" si="91"/>
        <v>R27-2</v>
      </c>
      <c r="E830" t="s">
        <v>376</v>
      </c>
      <c r="F830">
        <v>2</v>
      </c>
      <c r="G830" t="s">
        <v>302</v>
      </c>
      <c r="AT830" t="str">
        <f t="shared" si="92"/>
        <v>GND</v>
      </c>
      <c r="AU830" t="str">
        <f t="shared" si="93"/>
        <v>--</v>
      </c>
    </row>
    <row r="831" spans="1:47" x14ac:dyDescent="0.35">
      <c r="A831" t="str">
        <f t="shared" si="88"/>
        <v>R28-1</v>
      </c>
      <c r="B831" t="str">
        <f t="shared" si="89"/>
        <v>B35_L7_P</v>
      </c>
      <c r="C831" t="str">
        <f t="shared" si="90"/>
        <v>R28-B35_L7_P</v>
      </c>
      <c r="D831" t="str">
        <f t="shared" si="91"/>
        <v>R28-1</v>
      </c>
      <c r="E831" t="s">
        <v>377</v>
      </c>
      <c r="F831">
        <v>1</v>
      </c>
      <c r="G831" t="s">
        <v>825</v>
      </c>
      <c r="AT831" t="str">
        <f t="shared" si="92"/>
        <v>B35_L7_P</v>
      </c>
      <c r="AU831" t="str">
        <f t="shared" si="93"/>
        <v>--</v>
      </c>
    </row>
    <row r="832" spans="1:47" x14ac:dyDescent="0.35">
      <c r="A832" t="str">
        <f t="shared" si="88"/>
        <v>R28-2</v>
      </c>
      <c r="B832" t="str">
        <f t="shared" si="89"/>
        <v>nRST</v>
      </c>
      <c r="C832" t="str">
        <f t="shared" si="90"/>
        <v>R28-nRST</v>
      </c>
      <c r="D832" t="str">
        <f t="shared" si="91"/>
        <v>R28-2</v>
      </c>
      <c r="E832" t="s">
        <v>377</v>
      </c>
      <c r="F832">
        <v>2</v>
      </c>
      <c r="G832" t="s">
        <v>888</v>
      </c>
      <c r="AT832" t="str">
        <f t="shared" si="92"/>
        <v>nRST</v>
      </c>
      <c r="AU832" t="str">
        <f t="shared" si="93"/>
        <v>--</v>
      </c>
    </row>
    <row r="833" spans="1:47" x14ac:dyDescent="0.35">
      <c r="A833" t="str">
        <f t="shared" si="88"/>
        <v>R29-1</v>
      </c>
      <c r="B833" t="str">
        <f t="shared" si="89"/>
        <v>TD_N</v>
      </c>
      <c r="C833" t="str">
        <f t="shared" si="90"/>
        <v>R29-TD_N</v>
      </c>
      <c r="D833" t="str">
        <f t="shared" si="91"/>
        <v>R29-1</v>
      </c>
      <c r="E833" t="s">
        <v>378</v>
      </c>
      <c r="F833">
        <v>1</v>
      </c>
      <c r="G833" t="s">
        <v>1022</v>
      </c>
      <c r="AT833" t="str">
        <f t="shared" si="92"/>
        <v>TD_C_N</v>
      </c>
      <c r="AU833" t="str">
        <f t="shared" si="93"/>
        <v>C58</v>
      </c>
    </row>
    <row r="834" spans="1:47" x14ac:dyDescent="0.35">
      <c r="A834" t="str">
        <f t="shared" si="88"/>
        <v>R29-2</v>
      </c>
      <c r="B834" t="str">
        <f t="shared" si="89"/>
        <v>TD_C_N</v>
      </c>
      <c r="C834" t="str">
        <f t="shared" si="90"/>
        <v>R29-TD_C_N</v>
      </c>
      <c r="D834" t="str">
        <f t="shared" si="91"/>
        <v>R29-2</v>
      </c>
      <c r="E834" t="s">
        <v>378</v>
      </c>
      <c r="F834">
        <v>2</v>
      </c>
      <c r="G834" t="s">
        <v>1034</v>
      </c>
      <c r="AT834" t="str">
        <f t="shared" si="92"/>
        <v>TD_C_P</v>
      </c>
      <c r="AU834" t="str">
        <f t="shared" si="93"/>
        <v>R12</v>
      </c>
    </row>
    <row r="835" spans="1:47" x14ac:dyDescent="0.35">
      <c r="A835" t="str">
        <f t="shared" si="88"/>
        <v>R30-1</v>
      </c>
      <c r="B835" t="str">
        <f t="shared" si="89"/>
        <v>TD_P</v>
      </c>
      <c r="C835" t="str">
        <f t="shared" si="90"/>
        <v>R30-TD_P</v>
      </c>
      <c r="D835" t="str">
        <f t="shared" si="91"/>
        <v>R30-1</v>
      </c>
      <c r="E835" t="s">
        <v>379</v>
      </c>
      <c r="F835">
        <v>1</v>
      </c>
      <c r="G835" t="s">
        <v>1023</v>
      </c>
      <c r="AT835" t="str">
        <f t="shared" si="92"/>
        <v>TD_C_P</v>
      </c>
      <c r="AU835" t="str">
        <f t="shared" si="93"/>
        <v>C72</v>
      </c>
    </row>
    <row r="836" spans="1:47" x14ac:dyDescent="0.35">
      <c r="A836" t="str">
        <f t="shared" si="88"/>
        <v>R30-2</v>
      </c>
      <c r="B836" t="str">
        <f t="shared" si="89"/>
        <v>TD_C_P</v>
      </c>
      <c r="C836" t="str">
        <f t="shared" si="90"/>
        <v>R30-TD_C_P</v>
      </c>
      <c r="D836" t="str">
        <f t="shared" si="91"/>
        <v>R30-2</v>
      </c>
      <c r="E836" t="s">
        <v>379</v>
      </c>
      <c r="F836">
        <v>2</v>
      </c>
      <c r="G836" t="s">
        <v>1035</v>
      </c>
      <c r="AT836" t="str">
        <f t="shared" si="92"/>
        <v>TD_P</v>
      </c>
      <c r="AU836" t="str">
        <f t="shared" si="93"/>
        <v>C72</v>
      </c>
    </row>
    <row r="837" spans="1:47" x14ac:dyDescent="0.35">
      <c r="A837" t="str">
        <f t="shared" si="88"/>
        <v>R31-1</v>
      </c>
      <c r="B837" t="str">
        <f t="shared" si="89"/>
        <v>RD_C_N</v>
      </c>
      <c r="C837" t="str">
        <f t="shared" si="90"/>
        <v>R31-RD_C_N</v>
      </c>
      <c r="D837" t="str">
        <f t="shared" si="91"/>
        <v>R31-1</v>
      </c>
      <c r="E837" t="s">
        <v>380</v>
      </c>
      <c r="F837">
        <v>1</v>
      </c>
      <c r="G837" t="s">
        <v>1031</v>
      </c>
      <c r="AT837" t="str">
        <f t="shared" si="92"/>
        <v>RD_N</v>
      </c>
      <c r="AU837" t="str">
        <f t="shared" si="93"/>
        <v>C73</v>
      </c>
    </row>
    <row r="838" spans="1:47" x14ac:dyDescent="0.35">
      <c r="A838" t="str">
        <f t="shared" ref="A838:A856" si="94">$E838&amp;"-"&amp;$F838</f>
        <v>R31-2</v>
      </c>
      <c r="B838" t="str">
        <f t="shared" ref="B838:B856" si="95">IF(OR(E838=$A$2,E838=$B$2,E838=$C$2,E838=$D$2),"--",G838)</f>
        <v>RD_N</v>
      </c>
      <c r="C838" t="str">
        <f t="shared" ref="C838:C856" si="96">$E838&amp;"-"&amp;$G838</f>
        <v>R31-RD_N</v>
      </c>
      <c r="D838" t="str">
        <f t="shared" ref="D838:D856" si="97">A838</f>
        <v>R31-2</v>
      </c>
      <c r="E838" t="s">
        <v>380</v>
      </c>
      <c r="F838">
        <v>2</v>
      </c>
      <c r="G838" t="s">
        <v>1024</v>
      </c>
      <c r="AT838" t="str">
        <f t="shared" ref="AT838:AT856" si="98">IF(IF(COUNTIF($AO$6:$AQ$150,B838)&gt;0,"---","--")="---",VLOOKUP(B838,$AO$6:$AQ$150,3,0),B838)</f>
        <v>RD_C_N</v>
      </c>
      <c r="AU838" t="str">
        <f t="shared" ref="AU838:AU856" si="99">IF(IF(COUNTIF($AO$6:$AQ$150,B838)&gt;0,"---","--")="---",VLOOKUP(B838,$AO$6:$AQ$150,2,0),"--")</f>
        <v>C73</v>
      </c>
    </row>
    <row r="839" spans="1:47" x14ac:dyDescent="0.35">
      <c r="A839" t="str">
        <f t="shared" si="94"/>
        <v>R32-1</v>
      </c>
      <c r="B839" t="str">
        <f t="shared" si="95"/>
        <v>RD_C_P</v>
      </c>
      <c r="C839" t="str">
        <f t="shared" si="96"/>
        <v>R32-RD_C_P</v>
      </c>
      <c r="D839" t="str">
        <f t="shared" si="97"/>
        <v>R32-1</v>
      </c>
      <c r="E839" t="s">
        <v>381</v>
      </c>
      <c r="F839">
        <v>1</v>
      </c>
      <c r="G839" t="s">
        <v>1032</v>
      </c>
      <c r="AT839" t="str">
        <f t="shared" si="98"/>
        <v>RD_P</v>
      </c>
      <c r="AU839" t="str">
        <f t="shared" si="99"/>
        <v>C74</v>
      </c>
    </row>
    <row r="840" spans="1:47" x14ac:dyDescent="0.35">
      <c r="A840" t="str">
        <f t="shared" si="94"/>
        <v>R32-2</v>
      </c>
      <c r="B840" t="str">
        <f t="shared" si="95"/>
        <v>RD_P</v>
      </c>
      <c r="C840" t="str">
        <f t="shared" si="96"/>
        <v>R32-RD_P</v>
      </c>
      <c r="D840" t="str">
        <f t="shared" si="97"/>
        <v>R32-2</v>
      </c>
      <c r="E840" t="s">
        <v>381</v>
      </c>
      <c r="F840">
        <v>2</v>
      </c>
      <c r="G840" t="s">
        <v>1026</v>
      </c>
      <c r="AT840" t="str">
        <f t="shared" si="98"/>
        <v>RD_C_P</v>
      </c>
      <c r="AU840" t="str">
        <f t="shared" si="99"/>
        <v>C74</v>
      </c>
    </row>
    <row r="841" spans="1:47" x14ac:dyDescent="0.35">
      <c r="A841" t="str">
        <f t="shared" si="94"/>
        <v>R33-1</v>
      </c>
      <c r="B841" t="str">
        <f t="shared" si="95"/>
        <v>3.3V</v>
      </c>
      <c r="C841" t="str">
        <f t="shared" si="96"/>
        <v>R33-3.3V</v>
      </c>
      <c r="D841" t="str">
        <f t="shared" si="97"/>
        <v>R33-1</v>
      </c>
      <c r="E841" t="s">
        <v>572</v>
      </c>
      <c r="F841">
        <v>1</v>
      </c>
      <c r="G841" t="s">
        <v>287</v>
      </c>
      <c r="AT841" t="str">
        <f t="shared" si="98"/>
        <v>3.3V</v>
      </c>
      <c r="AU841" t="str">
        <f t="shared" si="99"/>
        <v>--</v>
      </c>
    </row>
    <row r="842" spans="1:47" x14ac:dyDescent="0.35">
      <c r="A842" t="str">
        <f t="shared" si="94"/>
        <v>R33-2</v>
      </c>
      <c r="B842" t="str">
        <f t="shared" si="95"/>
        <v>2.5V</v>
      </c>
      <c r="C842" t="str">
        <f t="shared" si="96"/>
        <v>R33-2.5V</v>
      </c>
      <c r="D842" t="str">
        <f t="shared" si="97"/>
        <v>R33-2</v>
      </c>
      <c r="E842" t="s">
        <v>572</v>
      </c>
      <c r="F842">
        <v>2</v>
      </c>
      <c r="G842" t="s">
        <v>575</v>
      </c>
      <c r="AT842" t="str">
        <f t="shared" si="98"/>
        <v>2.5V</v>
      </c>
      <c r="AU842" t="str">
        <f t="shared" si="99"/>
        <v>--</v>
      </c>
    </row>
    <row r="843" spans="1:47" x14ac:dyDescent="0.35">
      <c r="A843" t="str">
        <f t="shared" si="94"/>
        <v>R34-1</v>
      </c>
      <c r="B843" t="str">
        <f t="shared" si="95"/>
        <v>POF_TX_EN</v>
      </c>
      <c r="C843" t="str">
        <f t="shared" si="96"/>
        <v>R34-POF_TX_EN</v>
      </c>
      <c r="D843" t="str">
        <f t="shared" si="97"/>
        <v>R34-1</v>
      </c>
      <c r="E843" t="s">
        <v>573</v>
      </c>
      <c r="F843">
        <v>1</v>
      </c>
      <c r="G843" t="s">
        <v>1069</v>
      </c>
      <c r="AT843" t="str">
        <f t="shared" si="98"/>
        <v>POF_TX_EN</v>
      </c>
      <c r="AU843" t="str">
        <f t="shared" si="99"/>
        <v>--</v>
      </c>
    </row>
    <row r="844" spans="1:47" x14ac:dyDescent="0.35">
      <c r="A844" t="str">
        <f t="shared" si="94"/>
        <v>R34-2</v>
      </c>
      <c r="B844" t="str">
        <f t="shared" si="95"/>
        <v>GND</v>
      </c>
      <c r="C844" t="str">
        <f t="shared" si="96"/>
        <v>R34-GND</v>
      </c>
      <c r="D844" t="str">
        <f t="shared" si="97"/>
        <v>R34-2</v>
      </c>
      <c r="E844" t="s">
        <v>573</v>
      </c>
      <c r="F844">
        <v>2</v>
      </c>
      <c r="G844" t="s">
        <v>302</v>
      </c>
      <c r="AT844" t="str">
        <f t="shared" si="98"/>
        <v>GND</v>
      </c>
      <c r="AU844" t="str">
        <f t="shared" si="99"/>
        <v>--</v>
      </c>
    </row>
    <row r="845" spans="1:47" x14ac:dyDescent="0.35">
      <c r="A845" t="str">
        <f t="shared" si="94"/>
        <v>R46-1</v>
      </c>
      <c r="B845" t="str">
        <f t="shared" si="95"/>
        <v>V_MON</v>
      </c>
      <c r="C845" t="str">
        <f t="shared" si="96"/>
        <v>R46-V_MON</v>
      </c>
      <c r="D845" t="str">
        <f t="shared" si="97"/>
        <v>R46-1</v>
      </c>
      <c r="E845" t="s">
        <v>666</v>
      </c>
      <c r="F845">
        <v>1</v>
      </c>
      <c r="G845" t="s">
        <v>1038</v>
      </c>
      <c r="AT845" t="str">
        <f t="shared" si="98"/>
        <v>AIN_XADC</v>
      </c>
      <c r="AU845" t="str">
        <f t="shared" si="99"/>
        <v>R46</v>
      </c>
    </row>
    <row r="846" spans="1:47" x14ac:dyDescent="0.35">
      <c r="A846" t="str">
        <f t="shared" si="94"/>
        <v>R46-2</v>
      </c>
      <c r="B846" t="str">
        <f t="shared" si="95"/>
        <v>AIN_XADC</v>
      </c>
      <c r="C846" t="str">
        <f t="shared" si="96"/>
        <v>R46-AIN_XADC</v>
      </c>
      <c r="D846" t="str">
        <f t="shared" si="97"/>
        <v>R46-2</v>
      </c>
      <c r="E846" t="s">
        <v>666</v>
      </c>
      <c r="F846">
        <v>2</v>
      </c>
      <c r="G846" t="s">
        <v>1021</v>
      </c>
      <c r="AT846" t="str">
        <f t="shared" si="98"/>
        <v>V_MON</v>
      </c>
      <c r="AU846" t="str">
        <f t="shared" si="99"/>
        <v>R46</v>
      </c>
    </row>
    <row r="847" spans="1:47" x14ac:dyDescent="0.35">
      <c r="A847" t="str">
        <f t="shared" si="94"/>
        <v>R54-1</v>
      </c>
      <c r="B847" t="str">
        <f t="shared" si="95"/>
        <v>V_P</v>
      </c>
      <c r="C847" t="str">
        <f t="shared" si="96"/>
        <v>R54-V_P</v>
      </c>
      <c r="D847" t="str">
        <f t="shared" si="97"/>
        <v>R54-1</v>
      </c>
      <c r="E847" t="s">
        <v>754</v>
      </c>
      <c r="F847">
        <v>1</v>
      </c>
      <c r="G847" t="s">
        <v>916</v>
      </c>
      <c r="AT847" t="str">
        <f t="shared" si="98"/>
        <v>AIN_XADC</v>
      </c>
      <c r="AU847" t="str">
        <f t="shared" si="99"/>
        <v>R54</v>
      </c>
    </row>
    <row r="848" spans="1:47" x14ac:dyDescent="0.35">
      <c r="A848" t="str">
        <f t="shared" si="94"/>
        <v>R54-2</v>
      </c>
      <c r="B848" t="str">
        <f t="shared" si="95"/>
        <v>AIN_XADC</v>
      </c>
      <c r="C848" t="str">
        <f t="shared" si="96"/>
        <v>R54-AIN_XADC</v>
      </c>
      <c r="D848" t="str">
        <f t="shared" si="97"/>
        <v>R54-2</v>
      </c>
      <c r="E848" t="s">
        <v>754</v>
      </c>
      <c r="F848">
        <v>2</v>
      </c>
      <c r="G848" t="s">
        <v>1021</v>
      </c>
      <c r="AT848" t="str">
        <f t="shared" si="98"/>
        <v>V_MON</v>
      </c>
      <c r="AU848" t="str">
        <f t="shared" si="99"/>
        <v>R46</v>
      </c>
    </row>
    <row r="849" spans="1:47" x14ac:dyDescent="0.35">
      <c r="A849" t="str">
        <f t="shared" si="94"/>
        <v>R55-1</v>
      </c>
      <c r="B849" t="str">
        <f t="shared" si="95"/>
        <v>AIN_XADC</v>
      </c>
      <c r="C849" t="str">
        <f t="shared" si="96"/>
        <v>R55-AIN_XADC</v>
      </c>
      <c r="D849" t="str">
        <f t="shared" si="97"/>
        <v>R55-1</v>
      </c>
      <c r="E849" t="s">
        <v>755</v>
      </c>
      <c r="F849">
        <v>1</v>
      </c>
      <c r="G849" t="s">
        <v>1021</v>
      </c>
      <c r="AT849" t="str">
        <f t="shared" si="98"/>
        <v>V_MON</v>
      </c>
      <c r="AU849" t="str">
        <f t="shared" si="99"/>
        <v>R46</v>
      </c>
    </row>
    <row r="850" spans="1:47" x14ac:dyDescent="0.35">
      <c r="A850" t="str">
        <f t="shared" si="94"/>
        <v>R55-2</v>
      </c>
      <c r="B850" t="str">
        <f t="shared" si="95"/>
        <v>GND</v>
      </c>
      <c r="C850" t="str">
        <f t="shared" si="96"/>
        <v>R55-GND</v>
      </c>
      <c r="D850" t="str">
        <f t="shared" si="97"/>
        <v>R55-2</v>
      </c>
      <c r="E850" t="s">
        <v>755</v>
      </c>
      <c r="F850">
        <v>2</v>
      </c>
      <c r="G850" t="s">
        <v>302</v>
      </c>
      <c r="AT850" t="str">
        <f t="shared" si="98"/>
        <v>GND</v>
      </c>
      <c r="AU850" t="str">
        <f t="shared" si="99"/>
        <v>--</v>
      </c>
    </row>
    <row r="851" spans="1:47" x14ac:dyDescent="0.35">
      <c r="A851" t="str">
        <f t="shared" si="94"/>
        <v>R56-1</v>
      </c>
      <c r="B851" t="str">
        <f t="shared" si="95"/>
        <v>V_N</v>
      </c>
      <c r="C851" t="str">
        <f t="shared" si="96"/>
        <v>R56-V_N</v>
      </c>
      <c r="D851" t="str">
        <f t="shared" si="97"/>
        <v>R56-1</v>
      </c>
      <c r="E851" t="s">
        <v>756</v>
      </c>
      <c r="F851">
        <v>1</v>
      </c>
      <c r="G851" t="s">
        <v>915</v>
      </c>
      <c r="AT851" t="str">
        <f t="shared" si="98"/>
        <v>V_N</v>
      </c>
      <c r="AU851" t="str">
        <f t="shared" si="99"/>
        <v>--</v>
      </c>
    </row>
    <row r="852" spans="1:47" x14ac:dyDescent="0.35">
      <c r="A852" t="str">
        <f t="shared" si="94"/>
        <v>R56-2</v>
      </c>
      <c r="B852" t="str">
        <f t="shared" si="95"/>
        <v>GND</v>
      </c>
      <c r="C852" t="str">
        <f t="shared" si="96"/>
        <v>R56-GND</v>
      </c>
      <c r="D852" t="str">
        <f t="shared" si="97"/>
        <v>R56-2</v>
      </c>
      <c r="E852" t="s">
        <v>756</v>
      </c>
      <c r="F852">
        <v>2</v>
      </c>
      <c r="G852" t="s">
        <v>302</v>
      </c>
      <c r="AT852" t="str">
        <f t="shared" si="98"/>
        <v>GND</v>
      </c>
      <c r="AU852" t="str">
        <f t="shared" si="99"/>
        <v>--</v>
      </c>
    </row>
    <row r="853" spans="1:47" x14ac:dyDescent="0.35">
      <c r="A853" t="str">
        <f t="shared" si="94"/>
        <v>R72-1</v>
      </c>
      <c r="B853" t="str">
        <f t="shared" si="95"/>
        <v>INIT</v>
      </c>
      <c r="C853" t="str">
        <f t="shared" si="96"/>
        <v>R72-INIT</v>
      </c>
      <c r="D853" t="str">
        <f t="shared" si="97"/>
        <v>R72-1</v>
      </c>
      <c r="E853" t="s">
        <v>1018</v>
      </c>
      <c r="F853">
        <v>1</v>
      </c>
      <c r="G853" t="s">
        <v>890</v>
      </c>
      <c r="AT853" t="str">
        <f t="shared" si="98"/>
        <v>INIT</v>
      </c>
      <c r="AU853" t="str">
        <f t="shared" si="99"/>
        <v>--</v>
      </c>
    </row>
    <row r="854" spans="1:47" x14ac:dyDescent="0.35">
      <c r="A854" t="str">
        <f t="shared" si="94"/>
        <v>R72-2</v>
      </c>
      <c r="B854" t="str">
        <f t="shared" si="95"/>
        <v>3.3V</v>
      </c>
      <c r="C854" t="str">
        <f t="shared" si="96"/>
        <v>R72-3.3V</v>
      </c>
      <c r="D854" t="str">
        <f t="shared" si="97"/>
        <v>R72-2</v>
      </c>
      <c r="E854" t="s">
        <v>1018</v>
      </c>
      <c r="F854">
        <v>2</v>
      </c>
      <c r="G854" t="s">
        <v>287</v>
      </c>
      <c r="AT854" t="str">
        <f t="shared" si="98"/>
        <v>3.3V</v>
      </c>
      <c r="AU854" t="str">
        <f t="shared" si="99"/>
        <v>--</v>
      </c>
    </row>
    <row r="855" spans="1:47" x14ac:dyDescent="0.35">
      <c r="A855" t="str">
        <f t="shared" si="94"/>
        <v>S/N-1</v>
      </c>
      <c r="B855" t="str">
        <f t="shared" si="95"/>
        <v>GND</v>
      </c>
      <c r="C855" t="str">
        <f t="shared" si="96"/>
        <v>S/N-GND</v>
      </c>
      <c r="D855" t="str">
        <f t="shared" si="97"/>
        <v>S/N-1</v>
      </c>
      <c r="E855" t="s">
        <v>1070</v>
      </c>
      <c r="F855">
        <v>1</v>
      </c>
      <c r="G855" t="s">
        <v>302</v>
      </c>
      <c r="AT855" t="str">
        <f t="shared" si="98"/>
        <v>GND</v>
      </c>
      <c r="AU855" t="str">
        <f t="shared" si="99"/>
        <v>--</v>
      </c>
    </row>
    <row r="856" spans="1:47" x14ac:dyDescent="0.35">
      <c r="A856" t="str">
        <f t="shared" si="94"/>
        <v>S/N-2</v>
      </c>
      <c r="B856" t="str">
        <f t="shared" si="95"/>
        <v>GND</v>
      </c>
      <c r="C856" t="str">
        <f t="shared" si="96"/>
        <v>S/N-GND</v>
      </c>
      <c r="D856" t="str">
        <f t="shared" si="97"/>
        <v>S/N-2</v>
      </c>
      <c r="E856" t="s">
        <v>1070</v>
      </c>
      <c r="F856">
        <v>2</v>
      </c>
      <c r="G856" t="s">
        <v>302</v>
      </c>
      <c r="AT856" t="str">
        <f t="shared" si="98"/>
        <v>GND</v>
      </c>
      <c r="AU856" t="str">
        <f t="shared" si="99"/>
        <v>--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EAB3-7B8A-4525-8F74-C978AC41BDF0}">
  <sheetPr codeName="Tabelle249"/>
  <dimension ref="A1:AU848"/>
  <sheetViews>
    <sheetView workbookViewId="0">
      <selection activeCell="AQ17" sqref="AQ17:AQ27"/>
    </sheetView>
  </sheetViews>
  <sheetFormatPr defaultColWidth="11.453125" defaultRowHeight="14.5" x14ac:dyDescent="0.35"/>
  <sheetData>
    <row r="1" spans="1:47" x14ac:dyDescent="0.35">
      <c r="F1" t="s">
        <v>424</v>
      </c>
    </row>
    <row r="2" spans="1:47" x14ac:dyDescent="0.35">
      <c r="F2" t="str">
        <f>VLOOKUP("TE0725",FPGA_pin!$A1:$B100,2,0)</f>
        <v>U1</v>
      </c>
    </row>
    <row r="4" spans="1:47" x14ac:dyDescent="0.35">
      <c r="A4" t="s">
        <v>274</v>
      </c>
      <c r="B4" t="s">
        <v>284</v>
      </c>
      <c r="C4" t="s">
        <v>275</v>
      </c>
      <c r="D4" t="s">
        <v>276</v>
      </c>
      <c r="E4" t="s">
        <v>277</v>
      </c>
      <c r="F4" t="s">
        <v>285</v>
      </c>
      <c r="G4" t="s">
        <v>278</v>
      </c>
      <c r="H4" t="s">
        <v>279</v>
      </c>
      <c r="I4" t="s">
        <v>280</v>
      </c>
      <c r="L4" t="s">
        <v>281</v>
      </c>
      <c r="M4" t="s">
        <v>282</v>
      </c>
      <c r="N4" t="s">
        <v>283</v>
      </c>
    </row>
    <row r="5" spans="1:47" x14ac:dyDescent="0.35">
      <c r="A5" t="str">
        <f>$E5&amp;"-"&amp;$F5</f>
        <v>J1-1</v>
      </c>
      <c r="B5" t="str">
        <f>IF(OR(E5=$A$2,E5=$B$2,E5=$C$2,E5=$D$2),"--",G5)</f>
        <v>GND</v>
      </c>
      <c r="C5" t="str">
        <f>$E5&amp;"-"&amp;$G5</f>
        <v>J1-GND</v>
      </c>
      <c r="D5" t="str">
        <f>A5</f>
        <v>J1-1</v>
      </c>
      <c r="E5" t="s">
        <v>167</v>
      </c>
      <c r="F5">
        <v>1</v>
      </c>
      <c r="G5" t="s">
        <v>302</v>
      </c>
      <c r="L5" t="s">
        <v>667</v>
      </c>
      <c r="M5" t="s">
        <v>286</v>
      </c>
      <c r="N5">
        <v>67.638400000000004</v>
      </c>
      <c r="AA5" t="s">
        <v>9</v>
      </c>
      <c r="AB5" t="s">
        <v>421</v>
      </c>
      <c r="AC5" t="s">
        <v>122</v>
      </c>
      <c r="AD5" t="s">
        <v>422</v>
      </c>
      <c r="AE5" t="s">
        <v>423</v>
      </c>
      <c r="AF5" t="s">
        <v>18</v>
      </c>
      <c r="AG5" t="s">
        <v>425</v>
      </c>
      <c r="AH5" t="s">
        <v>426</v>
      </c>
      <c r="AI5" t="s">
        <v>87</v>
      </c>
      <c r="AJ5" t="s">
        <v>427</v>
      </c>
      <c r="AK5" t="s">
        <v>103</v>
      </c>
      <c r="AM5" t="s">
        <v>428</v>
      </c>
      <c r="AO5" t="s">
        <v>429</v>
      </c>
      <c r="AT5" t="str">
        <f>IF(IF(COUNTIF($AO$6:$AQ$150,B5)&gt;0,"---","--")="---",VLOOKUP(B5,$AO$6:$AQ$150,3,0),B5)</f>
        <v>GND</v>
      </c>
      <c r="AU5" t="str">
        <f>IF(IF(COUNTIF($AO$6:$AQ$150,B5)&gt;0,"---","--")="---",VLOOKUP(B5,$AO$6:$AQ$150,2,0),"--")</f>
        <v>--</v>
      </c>
    </row>
    <row r="6" spans="1:47" x14ac:dyDescent="0.35">
      <c r="A6" t="str">
        <f t="shared" ref="A6:A69" si="0">$E6&amp;"-"&amp;$F6</f>
        <v>J1-2</v>
      </c>
      <c r="B6" t="str">
        <f t="shared" ref="B6:B69" si="1">IF(OR(E6=$A$2,E6=$B$2,E6=$C$2,E6=$D$2),"--",G6)</f>
        <v>GND</v>
      </c>
      <c r="C6" t="str">
        <f t="shared" ref="C6:C69" si="2">$E6&amp;"-"&amp;$G6</f>
        <v>J1-GND</v>
      </c>
      <c r="D6" t="str">
        <f t="shared" ref="D6:D69" si="3">A6</f>
        <v>J1-2</v>
      </c>
      <c r="E6" t="s">
        <v>167</v>
      </c>
      <c r="F6">
        <v>2</v>
      </c>
      <c r="G6" t="s">
        <v>302</v>
      </c>
      <c r="L6" t="s">
        <v>761</v>
      </c>
      <c r="M6" t="s">
        <v>286</v>
      </c>
      <c r="N6">
        <v>82.220100000000002</v>
      </c>
      <c r="AB6" t="str">
        <f>B2B!D3</f>
        <v>J1</v>
      </c>
      <c r="AC6" t="str">
        <f>B2B!E3</f>
        <v>1</v>
      </c>
      <c r="AD6" t="str">
        <f>AB6&amp;"-"&amp;AC6</f>
        <v>J1-1</v>
      </c>
      <c r="AE6" t="str">
        <f>VLOOKUP(AD6,A:G,7,0)</f>
        <v>GND</v>
      </c>
      <c r="AF6" t="str">
        <f>IF(
IF(
IFERROR(VLOOKUP(AE6,$AM$6:$AM$50,1,),1)=1,1,0),
IFERROR(VLOOKUP($F$2&amp;"-"&amp;AE6,C:G,4,0),
"--"),"---")</f>
        <v>---</v>
      </c>
      <c r="AG6" t="str">
        <f>IF(AF6&lt;&gt;"---",VLOOKUP(AE6,L:N,3,0),"---")</f>
        <v>---</v>
      </c>
      <c r="AH6" t="str">
        <f>IF(IFERROR(IF(IF(AF6="--",INDEX(D:D,MATCH(AE6,INDEX(B:B,MATCH(AE6,B:B,)+1):B10520,)+MATCH(AE6,B:B,)))=D6,VLOOKUP(AE6,B:D,3,0),IF(AF6="--",INDEX(D:D,MATCH(AE6,INDEX(B:B,MATCH(AE6,B:B,)+1):B10520,)+MATCH(AE6,B:B,)),"---")),"---")=AD6,"---",IFERROR(IF(IF(AF6="--",INDEX(D:D,MATCH(AE6,INDEX(B:B,MATCH(AE6,B:B,)+1):B10520,)+MATCH(AE6,B:B,)))=AD6,VLOOKUP(AE6,B:D,3,0),IF(AF6="--",INDEX(D:D,MATCH(AE6,INDEX(B:B,MATCH(AE6,B:B,)+1):B10520,)+MATCH(AE6,B:B,)),"---")),"---"))</f>
        <v>---</v>
      </c>
      <c r="AI6" t="str">
        <f>IFERROR(IF(IF(COUNTIF($AO$6:$AQ$150,AE6)&gt;0,"---","--")="---",VLOOKUP(AE6,$AO$6:$AQ$150,2,0),"--"),"---")</f>
        <v>--</v>
      </c>
      <c r="AJ6" t="str">
        <f>IF(IF(COUNTIF($AO$6:$AQ$150,AE6)&gt;0,"---","--")="---",VLOOKUP(AE6,$AO$6:$AQ$150,3,0),AE6)</f>
        <v>GND</v>
      </c>
      <c r="AK6">
        <f>COUNTIF(B:B,AE6)</f>
        <v>185</v>
      </c>
      <c r="AL6" t="str">
        <f>IF(
IF(
IFERROR(VLOOKUP(AJ6,$AM$6:$AM$50,1,),1)=1,1,0),
IFERROR(VLOOKUP($F$2&amp;"-"&amp;AJ6,C:G,4,0),
"--"),"---")</f>
        <v>---</v>
      </c>
      <c r="AM6" t="s">
        <v>302</v>
      </c>
      <c r="AO6" t="s">
        <v>1022</v>
      </c>
      <c r="AP6" t="s">
        <v>737</v>
      </c>
      <c r="AQ6" t="s">
        <v>1034</v>
      </c>
      <c r="AR6" t="e">
        <v>#N/A</v>
      </c>
      <c r="AT6" t="str">
        <f t="shared" ref="AT6:AT69" si="4">IF(IF(COUNTIF($AO$6:$AQ$150,B6)&gt;0,"---","--")="---",VLOOKUP(B6,$AO$6:$AQ$150,3,0),B6)</f>
        <v>GND</v>
      </c>
      <c r="AU6" t="str">
        <f t="shared" ref="AU6:AU69" si="5">IF(IF(COUNTIF($AO$6:$AQ$150,B6)&gt;0,"---","--")="---",VLOOKUP(B6,$AO$6:$AQ$150,2,0),"--")</f>
        <v>--</v>
      </c>
    </row>
    <row r="7" spans="1:47" x14ac:dyDescent="0.35">
      <c r="A7" t="str">
        <f t="shared" si="0"/>
        <v>J1-3</v>
      </c>
      <c r="B7" t="str">
        <f t="shared" si="1"/>
        <v>B35_L23_N</v>
      </c>
      <c r="C7" t="str">
        <f t="shared" si="2"/>
        <v>J1-B35_L23_N</v>
      </c>
      <c r="D7" t="str">
        <f t="shared" si="3"/>
        <v>J1-3</v>
      </c>
      <c r="E7" t="s">
        <v>167</v>
      </c>
      <c r="F7">
        <v>3</v>
      </c>
      <c r="G7" t="s">
        <v>760</v>
      </c>
      <c r="L7" t="s">
        <v>575</v>
      </c>
      <c r="M7" t="s">
        <v>286</v>
      </c>
      <c r="N7">
        <v>12.249700000000001</v>
      </c>
      <c r="AB7" t="str">
        <f>B2B!D4</f>
        <v>J1</v>
      </c>
      <c r="AC7" t="str">
        <f>B2B!E4</f>
        <v>2</v>
      </c>
      <c r="AD7" t="str">
        <f t="shared" ref="AD7:AD70" si="6">AB7&amp;"-"&amp;AC7</f>
        <v>J1-2</v>
      </c>
      <c r="AE7" t="str">
        <f t="shared" ref="AE7:AE70" si="7">VLOOKUP(AD7,A:G,7,0)</f>
        <v>GND</v>
      </c>
      <c r="AF7" t="str">
        <f t="shared" ref="AF7:AF70" si="8">IF(
IF(
IFERROR(VLOOKUP(AE7,$AM$6:$AM$50,1,),1)=1,1,0),
IFERROR(VLOOKUP($F$2&amp;"-"&amp;AE7,C:G,4,0),
"--"),"---")</f>
        <v>---</v>
      </c>
      <c r="AG7" t="str">
        <f t="shared" ref="AG7:AG70" si="9">IF(AF7&lt;&gt;"---",VLOOKUP(AE7,L:N,3,0),"---")</f>
        <v>---</v>
      </c>
      <c r="AH7" t="str">
        <f>IF(IFERROR(IF(IF(AF7="--",INDEX(D:D,MATCH(AE7,INDEX(B:B,MATCH(AE7,B:B,)+1):B10521,)+MATCH(AE7,B:B,)))=D7,VLOOKUP(AE7,B:D,3,0),IF(AF7="--",INDEX(D:D,MATCH(AE7,INDEX(B:B,MATCH(AE7,B:B,)+1):B10521,)+MATCH(AE7,B:B,)),"---")),"---")=AD7,"---",IFERROR(IF(IF(AF7="--",INDEX(D:D,MATCH(AE7,INDEX(B:B,MATCH(AE7,B:B,)+1):B10521,)+MATCH(AE7,B:B,)))=AD7,VLOOKUP(AE7,B:D,3,0),IF(AF7="--",INDEX(D:D,MATCH(AE7,INDEX(B:B,MATCH(AE7,B:B,)+1):B10521,)+MATCH(AE7,B:B,)),"---")),"---"))</f>
        <v>---</v>
      </c>
      <c r="AI7" t="str">
        <f t="shared" ref="AI7:AI70" si="10">IFERROR(IF(IF(COUNTIF($AO$6:$AQ$150,AE7)&gt;0,"---","--")="---",VLOOKUP(AE7,$AO$6:$AQ$150,2,0),"--"),"---")</f>
        <v>--</v>
      </c>
      <c r="AJ7" t="str">
        <f t="shared" ref="AJ7:AJ70" si="11">IF(IF(COUNTIF($AO$6:$AQ$150,AE7)&gt;0,"---","--")="---",VLOOKUP(AE7,$AO$6:$AQ$150,3,0),AE7)</f>
        <v>GND</v>
      </c>
      <c r="AK7">
        <f t="shared" ref="AK7:AK70" si="12">COUNTIF(B:B,AE7)</f>
        <v>185</v>
      </c>
      <c r="AL7" t="str">
        <f t="shared" ref="AL7:AL70" si="13">IF(
IF(
IFERROR(VLOOKUP(AJ7,$AM$6:$AM$50,1,),1)=1,1,0),
IFERROR(VLOOKUP($F$2&amp;"-"&amp;AJ7,C:G,4,0),
"--"),"---")</f>
        <v>---</v>
      </c>
      <c r="AM7" t="s">
        <v>287</v>
      </c>
      <c r="AO7" t="s">
        <v>1023</v>
      </c>
      <c r="AP7" t="s">
        <v>751</v>
      </c>
      <c r="AQ7" t="s">
        <v>1035</v>
      </c>
      <c r="AR7" t="e">
        <v>#N/A</v>
      </c>
      <c r="AT7" t="str">
        <f t="shared" si="4"/>
        <v>B35_L23_N</v>
      </c>
      <c r="AU7" t="str">
        <f t="shared" si="5"/>
        <v>--</v>
      </c>
    </row>
    <row r="8" spans="1:47" x14ac:dyDescent="0.35">
      <c r="A8" t="str">
        <f t="shared" si="0"/>
        <v>J1-4</v>
      </c>
      <c r="B8" t="str">
        <f t="shared" si="1"/>
        <v>B35_L23_P</v>
      </c>
      <c r="C8" t="str">
        <f t="shared" si="2"/>
        <v>J1-B35_L23_P</v>
      </c>
      <c r="D8" t="str">
        <f t="shared" si="3"/>
        <v>J1-4</v>
      </c>
      <c r="E8" t="s">
        <v>167</v>
      </c>
      <c r="F8">
        <v>4</v>
      </c>
      <c r="G8" t="s">
        <v>762</v>
      </c>
      <c r="L8" t="s">
        <v>287</v>
      </c>
      <c r="M8" t="s">
        <v>286</v>
      </c>
      <c r="N8">
        <v>79.415000000000006</v>
      </c>
      <c r="AB8" t="str">
        <f>B2B!D5</f>
        <v>J1</v>
      </c>
      <c r="AC8" t="str">
        <f>B2B!E5</f>
        <v>3</v>
      </c>
      <c r="AD8" t="str">
        <f t="shared" si="6"/>
        <v>J1-3</v>
      </c>
      <c r="AE8" t="str">
        <f t="shared" si="7"/>
        <v>B35_L23_N</v>
      </c>
      <c r="AF8" t="str">
        <f t="shared" si="8"/>
        <v>K1</v>
      </c>
      <c r="AG8">
        <f t="shared" si="9"/>
        <v>35.732700000000001</v>
      </c>
      <c r="AH8" t="str">
        <f>IF(IFERROR(IF(IF(AF8="--",INDEX(D:D,MATCH(AE8,INDEX(B:B,MATCH(AE8,B:B,)+1):B10522,)+MATCH(AE8,B:B,)))=D8,VLOOKUP(AE8,B:D,3,0),IF(AF8="--",INDEX(D:D,MATCH(AE8,INDEX(B:B,MATCH(AE8,B:B,)+1):B10522,)+MATCH(AE8,B:B,)),"---")),"---")=AD8,"---",IFERROR(IF(IF(AF8="--",INDEX(D:D,MATCH(AE8,INDEX(B:B,MATCH(AE8,B:B,)+1):B10522,)+MATCH(AE8,B:B,)))=AD8,VLOOKUP(AE8,B:D,3,0),IF(AF8="--",INDEX(D:D,MATCH(AE8,INDEX(B:B,MATCH(AE8,B:B,)+1):B10522,)+MATCH(AE8,B:B,)),"---")),"---"))</f>
        <v>---</v>
      </c>
      <c r="AI8" t="str">
        <f t="shared" si="10"/>
        <v>--</v>
      </c>
      <c r="AJ8" t="str">
        <f t="shared" si="11"/>
        <v>B35_L23_N</v>
      </c>
      <c r="AK8">
        <f t="shared" si="12"/>
        <v>2</v>
      </c>
      <c r="AL8" t="str">
        <f t="shared" si="13"/>
        <v>K1</v>
      </c>
      <c r="AM8" t="s">
        <v>765</v>
      </c>
      <c r="AO8" t="s">
        <v>1024</v>
      </c>
      <c r="AP8" t="s">
        <v>752</v>
      </c>
      <c r="AQ8" t="s">
        <v>1031</v>
      </c>
      <c r="AR8" t="e">
        <v>#N/A</v>
      </c>
      <c r="AT8" t="str">
        <f t="shared" si="4"/>
        <v>B35_L23_P</v>
      </c>
      <c r="AU8" t="str">
        <f t="shared" si="5"/>
        <v>--</v>
      </c>
    </row>
    <row r="9" spans="1:47" x14ac:dyDescent="0.35">
      <c r="A9" t="str">
        <f t="shared" si="0"/>
        <v>J1-5</v>
      </c>
      <c r="B9" t="str">
        <f t="shared" si="1"/>
        <v>3.3V</v>
      </c>
      <c r="C9" t="str">
        <f t="shared" si="2"/>
        <v>J1-3.3V</v>
      </c>
      <c r="D9" t="str">
        <f t="shared" si="3"/>
        <v>J1-5</v>
      </c>
      <c r="E9" t="s">
        <v>167</v>
      </c>
      <c r="F9">
        <v>5</v>
      </c>
      <c r="G9" t="s">
        <v>287</v>
      </c>
      <c r="L9" t="s">
        <v>763</v>
      </c>
      <c r="M9" t="s">
        <v>286</v>
      </c>
      <c r="N9">
        <v>5.8804999999999996</v>
      </c>
      <c r="AB9" t="str">
        <f>B2B!D6</f>
        <v>J1</v>
      </c>
      <c r="AC9" t="str">
        <f>B2B!E6</f>
        <v>4</v>
      </c>
      <c r="AD9" t="str">
        <f t="shared" si="6"/>
        <v>J1-4</v>
      </c>
      <c r="AE9" t="str">
        <f t="shared" si="7"/>
        <v>B35_L23_P</v>
      </c>
      <c r="AF9" t="str">
        <f t="shared" si="8"/>
        <v>K2</v>
      </c>
      <c r="AG9">
        <f t="shared" si="9"/>
        <v>36.632100000000001</v>
      </c>
      <c r="AH9" t="str">
        <f>IF(IFERROR(IF(IF(AF9="--",INDEX(D:D,MATCH(AE9,INDEX(B:B,MATCH(AE9,B:B,)+1):B10523,)+MATCH(AE9,B:B,)))=D9,VLOOKUP(AE9,B:D,3,0),IF(AF9="--",INDEX(D:D,MATCH(AE9,INDEX(B:B,MATCH(AE9,B:B,)+1):B10523,)+MATCH(AE9,B:B,)),"---")),"---")=AD9,"---",IFERROR(IF(IF(AF9="--",INDEX(D:D,MATCH(AE9,INDEX(B:B,MATCH(AE9,B:B,)+1):B10523,)+MATCH(AE9,B:B,)))=AD9,VLOOKUP(AE9,B:D,3,0),IF(AF9="--",INDEX(D:D,MATCH(AE9,INDEX(B:B,MATCH(AE9,B:B,)+1):B10523,)+MATCH(AE9,B:B,)),"---")),"---"))</f>
        <v>---</v>
      </c>
      <c r="AI9" t="str">
        <f t="shared" si="10"/>
        <v>--</v>
      </c>
      <c r="AJ9" t="str">
        <f t="shared" si="11"/>
        <v>B35_L23_P</v>
      </c>
      <c r="AK9">
        <f t="shared" si="12"/>
        <v>2</v>
      </c>
      <c r="AL9" t="str">
        <f t="shared" si="13"/>
        <v>K2</v>
      </c>
      <c r="AM9" t="s">
        <v>848</v>
      </c>
      <c r="AO9" t="s">
        <v>1026</v>
      </c>
      <c r="AP9" t="s">
        <v>753</v>
      </c>
      <c r="AQ9" t="s">
        <v>1032</v>
      </c>
      <c r="AR9" t="e">
        <v>#N/A</v>
      </c>
      <c r="AT9" t="str">
        <f t="shared" si="4"/>
        <v>3.3V</v>
      </c>
      <c r="AU9" t="str">
        <f t="shared" si="5"/>
        <v>--</v>
      </c>
    </row>
    <row r="10" spans="1:47" x14ac:dyDescent="0.35">
      <c r="A10" t="str">
        <f t="shared" si="0"/>
        <v>J1-6</v>
      </c>
      <c r="B10" t="str">
        <f t="shared" si="1"/>
        <v>VCCIO35</v>
      </c>
      <c r="C10" t="str">
        <f t="shared" si="2"/>
        <v>J1-VCCIO35</v>
      </c>
      <c r="D10" t="str">
        <f t="shared" si="3"/>
        <v>J1-6</v>
      </c>
      <c r="E10" t="s">
        <v>167</v>
      </c>
      <c r="F10">
        <v>6</v>
      </c>
      <c r="G10" t="s">
        <v>765</v>
      </c>
      <c r="L10" t="s">
        <v>1021</v>
      </c>
      <c r="M10" t="s">
        <v>286</v>
      </c>
      <c r="N10">
        <v>16.696000000000002</v>
      </c>
      <c r="AB10" t="str">
        <f>B2B!D7</f>
        <v>J1</v>
      </c>
      <c r="AC10" t="str">
        <f>B2B!E7</f>
        <v>5</v>
      </c>
      <c r="AD10" t="str">
        <f t="shared" si="6"/>
        <v>J1-5</v>
      </c>
      <c r="AE10" t="str">
        <f t="shared" si="7"/>
        <v>3.3V</v>
      </c>
      <c r="AF10" t="str">
        <f t="shared" si="8"/>
        <v>---</v>
      </c>
      <c r="AG10" t="str">
        <f t="shared" si="9"/>
        <v>---</v>
      </c>
      <c r="AH10" t="str">
        <f>IF(IFERROR(IF(IF(AF10="--",INDEX(D:D,MATCH(AE10,INDEX(B:B,MATCH(AE10,B:B,)+1):B10524,)+MATCH(AE10,B:B,)))=D10,VLOOKUP(AE10,B:D,3,0),IF(AF10="--",INDEX(D:D,MATCH(AE10,INDEX(B:B,MATCH(AE10,B:B,)+1):B10524,)+MATCH(AE10,B:B,)),"---")),"---")=AD10,"---",IFERROR(IF(IF(AF10="--",INDEX(D:D,MATCH(AE10,INDEX(B:B,MATCH(AE10,B:B,)+1):B10524,)+MATCH(AE10,B:B,)))=AD10,VLOOKUP(AE10,B:D,3,0),IF(AF10="--",INDEX(D:D,MATCH(AE10,INDEX(B:B,MATCH(AE10,B:B,)+1):B10524,)+MATCH(AE10,B:B,)),"---")),"---"))</f>
        <v>---</v>
      </c>
      <c r="AI10" t="str">
        <f t="shared" si="10"/>
        <v>--</v>
      </c>
      <c r="AJ10" t="str">
        <f t="shared" si="11"/>
        <v>3.3V</v>
      </c>
      <c r="AK10">
        <f t="shared" si="12"/>
        <v>58</v>
      </c>
      <c r="AL10" t="str">
        <f t="shared" si="13"/>
        <v>---</v>
      </c>
      <c r="AM10" t="s">
        <v>303</v>
      </c>
      <c r="AO10" t="s">
        <v>673</v>
      </c>
      <c r="AP10" t="s">
        <v>362</v>
      </c>
      <c r="AQ10" t="s">
        <v>849</v>
      </c>
      <c r="AR10" t="e">
        <v>#N/A</v>
      </c>
      <c r="AT10" t="str">
        <f t="shared" si="4"/>
        <v>VCCIO35</v>
      </c>
      <c r="AU10" t="str">
        <f t="shared" si="5"/>
        <v>--</v>
      </c>
    </row>
    <row r="11" spans="1:47" x14ac:dyDescent="0.35">
      <c r="A11" t="str">
        <f t="shared" si="0"/>
        <v>J1-7</v>
      </c>
      <c r="B11" t="str">
        <f t="shared" si="1"/>
        <v>B35_L15_N</v>
      </c>
      <c r="C11" t="str">
        <f t="shared" si="2"/>
        <v>J1-B35_L15_N</v>
      </c>
      <c r="D11" t="str">
        <f t="shared" si="3"/>
        <v>J1-7</v>
      </c>
      <c r="E11" t="s">
        <v>167</v>
      </c>
      <c r="F11">
        <v>7</v>
      </c>
      <c r="G11" t="s">
        <v>767</v>
      </c>
      <c r="L11" t="s">
        <v>764</v>
      </c>
      <c r="M11" t="s">
        <v>286</v>
      </c>
      <c r="N11">
        <v>4.1576000000000004</v>
      </c>
      <c r="AB11" t="str">
        <f>B2B!D8</f>
        <v>J1</v>
      </c>
      <c r="AC11" t="str">
        <f>B2B!E8</f>
        <v>6</v>
      </c>
      <c r="AD11" t="str">
        <f t="shared" si="6"/>
        <v>J1-6</v>
      </c>
      <c r="AE11" t="str">
        <f t="shared" si="7"/>
        <v>VCCIO35</v>
      </c>
      <c r="AF11" t="str">
        <f t="shared" si="8"/>
        <v>---</v>
      </c>
      <c r="AG11" t="str">
        <f t="shared" si="9"/>
        <v>---</v>
      </c>
      <c r="AH11" t="str">
        <f>IF(IFERROR(IF(IF(AF11="--",INDEX(D:D,MATCH(AE11,INDEX(B:B,MATCH(AE11,B:B,)+1):B10525,)+MATCH(AE11,B:B,)))=D11,VLOOKUP(AE11,B:D,3,0),IF(AF11="--",INDEX(D:D,MATCH(AE11,INDEX(B:B,MATCH(AE11,B:B,)+1):B10525,)+MATCH(AE11,B:B,)),"---")),"---")=AD11,"---",IFERROR(IF(IF(AF11="--",INDEX(D:D,MATCH(AE11,INDEX(B:B,MATCH(AE11,B:B,)+1):B10525,)+MATCH(AE11,B:B,)))=AD11,VLOOKUP(AE11,B:D,3,0),IF(AF11="--",INDEX(D:D,MATCH(AE11,INDEX(B:B,MATCH(AE11,B:B,)+1):B10525,)+MATCH(AE11,B:B,)),"---")),"---"))</f>
        <v>---</v>
      </c>
      <c r="AI11" t="str">
        <f t="shared" si="10"/>
        <v>--</v>
      </c>
      <c r="AJ11" t="str">
        <f t="shared" si="11"/>
        <v>VCCIO35</v>
      </c>
      <c r="AK11">
        <f t="shared" si="12"/>
        <v>16</v>
      </c>
      <c r="AL11" t="str">
        <f t="shared" si="13"/>
        <v>---</v>
      </c>
      <c r="AO11" t="s">
        <v>1034</v>
      </c>
      <c r="AP11" t="s">
        <v>364</v>
      </c>
      <c r="AQ11" t="s">
        <v>1035</v>
      </c>
      <c r="AR11" t="e">
        <v>#N/A</v>
      </c>
      <c r="AT11" t="str">
        <f t="shared" si="4"/>
        <v>B35_L15_N</v>
      </c>
      <c r="AU11" t="str">
        <f t="shared" si="5"/>
        <v>--</v>
      </c>
    </row>
    <row r="12" spans="1:47" x14ac:dyDescent="0.35">
      <c r="A12" t="str">
        <f t="shared" si="0"/>
        <v>J1-8</v>
      </c>
      <c r="B12" t="str">
        <f t="shared" si="1"/>
        <v>B35_L15_P</v>
      </c>
      <c r="C12" t="str">
        <f t="shared" si="2"/>
        <v>J1-B35_L15_P</v>
      </c>
      <c r="D12" t="str">
        <f t="shared" si="3"/>
        <v>J1-8</v>
      </c>
      <c r="E12" t="s">
        <v>167</v>
      </c>
      <c r="F12">
        <v>8</v>
      </c>
      <c r="G12" t="s">
        <v>769</v>
      </c>
      <c r="L12" t="s">
        <v>766</v>
      </c>
      <c r="M12" t="s">
        <v>286</v>
      </c>
      <c r="N12">
        <v>8.6226000000000003</v>
      </c>
      <c r="AB12" t="str">
        <f>B2B!D9</f>
        <v>J1</v>
      </c>
      <c r="AC12" t="str">
        <f>B2B!E9</f>
        <v>7</v>
      </c>
      <c r="AD12" t="str">
        <f t="shared" si="6"/>
        <v>J1-7</v>
      </c>
      <c r="AE12" t="str">
        <f t="shared" si="7"/>
        <v>B35_L15_N</v>
      </c>
      <c r="AF12" t="str">
        <f t="shared" si="8"/>
        <v>G2</v>
      </c>
      <c r="AG12">
        <f t="shared" si="9"/>
        <v>33.2423</v>
      </c>
      <c r="AH12" t="str">
        <f>IF(IFERROR(IF(IF(AF12="--",INDEX(D:D,MATCH(AE12,INDEX(B:B,MATCH(AE12,B:B,)+1):B10526,)+MATCH(AE12,B:B,)))=D12,VLOOKUP(AE12,B:D,3,0),IF(AF12="--",INDEX(D:D,MATCH(AE12,INDEX(B:B,MATCH(AE12,B:B,)+1):B10526,)+MATCH(AE12,B:B,)),"---")),"---")=AD12,"---",IFERROR(IF(IF(AF12="--",INDEX(D:D,MATCH(AE12,INDEX(B:B,MATCH(AE12,B:B,)+1):B10526,)+MATCH(AE12,B:B,)))=AD12,VLOOKUP(AE12,B:D,3,0),IF(AF12="--",INDEX(D:D,MATCH(AE12,INDEX(B:B,MATCH(AE12,B:B,)+1):B10526,)+MATCH(AE12,B:B,)),"---")),"---"))</f>
        <v>---</v>
      </c>
      <c r="AI12" t="str">
        <f t="shared" si="10"/>
        <v>--</v>
      </c>
      <c r="AJ12" t="str">
        <f t="shared" si="11"/>
        <v>B35_L15_N</v>
      </c>
      <c r="AK12">
        <f t="shared" si="12"/>
        <v>2</v>
      </c>
      <c r="AL12" t="str">
        <f t="shared" si="13"/>
        <v>G2</v>
      </c>
      <c r="AO12" t="s">
        <v>913</v>
      </c>
      <c r="AP12" t="s">
        <v>366</v>
      </c>
      <c r="AQ12" t="s">
        <v>912</v>
      </c>
      <c r="AR12" t="e">
        <v>#N/A</v>
      </c>
      <c r="AT12" t="str">
        <f t="shared" si="4"/>
        <v>B35_L15_P</v>
      </c>
      <c r="AU12" t="str">
        <f t="shared" si="5"/>
        <v>--</v>
      </c>
    </row>
    <row r="13" spans="1:47" x14ac:dyDescent="0.35">
      <c r="A13" t="str">
        <f t="shared" si="0"/>
        <v>J1-9</v>
      </c>
      <c r="B13" t="str">
        <f t="shared" si="1"/>
        <v>B35_L13_N</v>
      </c>
      <c r="C13" t="str">
        <f t="shared" si="2"/>
        <v>J1-B35_L13_N</v>
      </c>
      <c r="D13" t="str">
        <f t="shared" si="3"/>
        <v>J1-9</v>
      </c>
      <c r="E13" t="s">
        <v>167</v>
      </c>
      <c r="F13">
        <v>9</v>
      </c>
      <c r="G13" t="s">
        <v>771</v>
      </c>
      <c r="L13" t="s">
        <v>768</v>
      </c>
      <c r="M13" t="s">
        <v>286</v>
      </c>
      <c r="N13">
        <v>6.0949999999999998</v>
      </c>
      <c r="AB13" t="str">
        <f>B2B!D10</f>
        <v>J1</v>
      </c>
      <c r="AC13" t="str">
        <f>B2B!E10</f>
        <v>8</v>
      </c>
      <c r="AD13" t="str">
        <f t="shared" si="6"/>
        <v>J1-8</v>
      </c>
      <c r="AE13" t="str">
        <f t="shared" si="7"/>
        <v>B35_L15_P</v>
      </c>
      <c r="AF13" t="str">
        <f t="shared" si="8"/>
        <v>H2</v>
      </c>
      <c r="AG13">
        <f t="shared" si="9"/>
        <v>33.2423</v>
      </c>
      <c r="AH13" t="str">
        <f>IF(IFERROR(IF(IF(AF13="--",INDEX(D:D,MATCH(AE13,INDEX(B:B,MATCH(AE13,B:B,)+1):B10527,)+MATCH(AE13,B:B,)))=D13,VLOOKUP(AE13,B:D,3,0),IF(AF13="--",INDEX(D:D,MATCH(AE13,INDEX(B:B,MATCH(AE13,B:B,)+1):B10527,)+MATCH(AE13,B:B,)),"---")),"---")=AD13,"---",IFERROR(IF(IF(AF13="--",INDEX(D:D,MATCH(AE13,INDEX(B:B,MATCH(AE13,B:B,)+1):B10527,)+MATCH(AE13,B:B,)))=AD13,VLOOKUP(AE13,B:D,3,0),IF(AF13="--",INDEX(D:D,MATCH(AE13,INDEX(B:B,MATCH(AE13,B:B,)+1):B10527,)+MATCH(AE13,B:B,)),"---")),"---"))</f>
        <v>---</v>
      </c>
      <c r="AI13" t="str">
        <f t="shared" si="10"/>
        <v>--</v>
      </c>
      <c r="AJ13" t="str">
        <f t="shared" si="11"/>
        <v>B35_L15_P</v>
      </c>
      <c r="AK13">
        <f t="shared" si="12"/>
        <v>2</v>
      </c>
      <c r="AL13" t="str">
        <f t="shared" si="13"/>
        <v>H2</v>
      </c>
      <c r="AO13" t="s">
        <v>1030</v>
      </c>
      <c r="AP13" t="s">
        <v>368</v>
      </c>
      <c r="AQ13" t="s">
        <v>672</v>
      </c>
      <c r="AR13" t="e">
        <v>#N/A</v>
      </c>
      <c r="AT13" t="str">
        <f t="shared" si="4"/>
        <v>B35_L13_N</v>
      </c>
      <c r="AU13" t="str">
        <f t="shared" si="5"/>
        <v>--</v>
      </c>
    </row>
    <row r="14" spans="1:47" x14ac:dyDescent="0.35">
      <c r="A14" t="str">
        <f t="shared" si="0"/>
        <v>J1-10</v>
      </c>
      <c r="B14" t="str">
        <f t="shared" si="1"/>
        <v>B35_L13_P</v>
      </c>
      <c r="C14" t="str">
        <f t="shared" si="2"/>
        <v>J1-B35_L13_P</v>
      </c>
      <c r="D14" t="str">
        <f t="shared" si="3"/>
        <v>J1-10</v>
      </c>
      <c r="E14" t="s">
        <v>167</v>
      </c>
      <c r="F14">
        <v>10</v>
      </c>
      <c r="G14" t="s">
        <v>773</v>
      </c>
      <c r="L14" t="s">
        <v>770</v>
      </c>
      <c r="M14" t="s">
        <v>286</v>
      </c>
      <c r="N14">
        <v>23.092099999999999</v>
      </c>
      <c r="AB14" t="str">
        <f>B2B!D11</f>
        <v>J1</v>
      </c>
      <c r="AC14" t="str">
        <f>B2B!E11</f>
        <v>9</v>
      </c>
      <c r="AD14" t="str">
        <f t="shared" si="6"/>
        <v>J1-9</v>
      </c>
      <c r="AE14" t="str">
        <f t="shared" si="7"/>
        <v>B35_L13_N</v>
      </c>
      <c r="AF14" t="str">
        <f t="shared" si="8"/>
        <v>F3</v>
      </c>
      <c r="AG14">
        <f t="shared" si="9"/>
        <v>31.786200000000001</v>
      </c>
      <c r="AH14" t="str">
        <f>IF(IFERROR(IF(IF(AF14="--",INDEX(D:D,MATCH(AE14,INDEX(B:B,MATCH(AE14,B:B,)+1):B10528,)+MATCH(AE14,B:B,)))=D14,VLOOKUP(AE14,B:D,3,0),IF(AF14="--",INDEX(D:D,MATCH(AE14,INDEX(B:B,MATCH(AE14,B:B,)+1):B10528,)+MATCH(AE14,B:B,)),"---")),"---")=AD14,"---",IFERROR(IF(IF(AF14="--",INDEX(D:D,MATCH(AE14,INDEX(B:B,MATCH(AE14,B:B,)+1):B10528,)+MATCH(AE14,B:B,)))=AD14,VLOOKUP(AE14,B:D,3,0),IF(AF14="--",INDEX(D:D,MATCH(AE14,INDEX(B:B,MATCH(AE14,B:B,)+1):B10528,)+MATCH(AE14,B:B,)),"---")),"---"))</f>
        <v>---</v>
      </c>
      <c r="AI14" t="str">
        <f t="shared" si="10"/>
        <v>--</v>
      </c>
      <c r="AJ14" t="str">
        <f t="shared" si="11"/>
        <v>B35_L13_N</v>
      </c>
      <c r="AK14">
        <f t="shared" si="12"/>
        <v>2</v>
      </c>
      <c r="AL14" t="str">
        <f t="shared" si="13"/>
        <v>F3</v>
      </c>
      <c r="AO14" t="s">
        <v>914</v>
      </c>
      <c r="AP14" t="s">
        <v>371</v>
      </c>
      <c r="AQ14" t="s">
        <v>305</v>
      </c>
      <c r="AR14" t="e">
        <v>#N/A</v>
      </c>
      <c r="AT14" t="str">
        <f t="shared" si="4"/>
        <v>B35_L13_P</v>
      </c>
      <c r="AU14" t="str">
        <f t="shared" si="5"/>
        <v>--</v>
      </c>
    </row>
    <row r="15" spans="1:47" x14ac:dyDescent="0.35">
      <c r="A15" t="str">
        <f t="shared" si="0"/>
        <v>J1-11</v>
      </c>
      <c r="B15" t="str">
        <f t="shared" si="1"/>
        <v>B35_L12_N</v>
      </c>
      <c r="C15" t="str">
        <f t="shared" si="2"/>
        <v>J1-B35_L12_N</v>
      </c>
      <c r="D15" t="str">
        <f t="shared" si="3"/>
        <v>J1-11</v>
      </c>
      <c r="E15" t="s">
        <v>167</v>
      </c>
      <c r="F15">
        <v>11</v>
      </c>
      <c r="G15" t="s">
        <v>775</v>
      </c>
      <c r="L15" t="s">
        <v>772</v>
      </c>
      <c r="M15" t="s">
        <v>286</v>
      </c>
      <c r="N15">
        <v>21.8751</v>
      </c>
      <c r="AB15" t="str">
        <f>B2B!D12</f>
        <v>J1</v>
      </c>
      <c r="AC15" t="str">
        <f>B2B!E12</f>
        <v>10</v>
      </c>
      <c r="AD15" t="str">
        <f t="shared" si="6"/>
        <v>J1-10</v>
      </c>
      <c r="AE15" t="str">
        <f t="shared" si="7"/>
        <v>B35_L13_P</v>
      </c>
      <c r="AF15" t="str">
        <f t="shared" si="8"/>
        <v>F4</v>
      </c>
      <c r="AG15">
        <f t="shared" si="9"/>
        <v>32.821399999999997</v>
      </c>
      <c r="AH15" t="str">
        <f>IF(IFERROR(IF(IF(AF15="--",INDEX(D:D,MATCH(AE15,INDEX(B:B,MATCH(AE15,B:B,)+1):B10529,)+MATCH(AE15,B:B,)))=D15,VLOOKUP(AE15,B:D,3,0),IF(AF15="--",INDEX(D:D,MATCH(AE15,INDEX(B:B,MATCH(AE15,B:B,)+1):B10529,)+MATCH(AE15,B:B,)),"---")),"---")=AD15,"---",IFERROR(IF(IF(AF15="--",INDEX(D:D,MATCH(AE15,INDEX(B:B,MATCH(AE15,B:B,)+1):B10529,)+MATCH(AE15,B:B,)))=AD15,VLOOKUP(AE15,B:D,3,0),IF(AF15="--",INDEX(D:D,MATCH(AE15,INDEX(B:B,MATCH(AE15,B:B,)+1):B10529,)+MATCH(AE15,B:B,)),"---")),"---"))</f>
        <v>---</v>
      </c>
      <c r="AI15" t="str">
        <f t="shared" si="10"/>
        <v>--</v>
      </c>
      <c r="AJ15" t="str">
        <f t="shared" si="11"/>
        <v>B35_L13_P</v>
      </c>
      <c r="AK15">
        <f t="shared" si="12"/>
        <v>2</v>
      </c>
      <c r="AL15" t="str">
        <f t="shared" si="13"/>
        <v>F4</v>
      </c>
      <c r="AO15" t="s">
        <v>1038</v>
      </c>
      <c r="AP15" t="s">
        <v>666</v>
      </c>
      <c r="AQ15" t="s">
        <v>1021</v>
      </c>
      <c r="AR15" t="e">
        <v>#N/A</v>
      </c>
      <c r="AT15" t="str">
        <f t="shared" si="4"/>
        <v>B35_L12_N</v>
      </c>
      <c r="AU15" t="str">
        <f t="shared" si="5"/>
        <v>--</v>
      </c>
    </row>
    <row r="16" spans="1:47" x14ac:dyDescent="0.35">
      <c r="A16" t="str">
        <f t="shared" si="0"/>
        <v>J1-12</v>
      </c>
      <c r="B16" t="str">
        <f t="shared" si="1"/>
        <v>B35_L12_P</v>
      </c>
      <c r="C16" t="str">
        <f t="shared" si="2"/>
        <v>J1-B35_L12_P</v>
      </c>
      <c r="D16" t="str">
        <f t="shared" si="3"/>
        <v>J1-12</v>
      </c>
      <c r="E16" t="s">
        <v>167</v>
      </c>
      <c r="F16">
        <v>12</v>
      </c>
      <c r="G16" t="s">
        <v>777</v>
      </c>
      <c r="L16" t="s">
        <v>774</v>
      </c>
      <c r="M16" t="s">
        <v>286</v>
      </c>
      <c r="N16">
        <v>20.741800000000001</v>
      </c>
      <c r="AB16" t="str">
        <f>B2B!D13</f>
        <v>J1</v>
      </c>
      <c r="AC16" t="str">
        <f>B2B!E13</f>
        <v>11</v>
      </c>
      <c r="AD16" t="str">
        <f t="shared" si="6"/>
        <v>J1-11</v>
      </c>
      <c r="AE16" t="str">
        <f t="shared" si="7"/>
        <v>B35_L12_N</v>
      </c>
      <c r="AF16" t="str">
        <f t="shared" si="8"/>
        <v>D3</v>
      </c>
      <c r="AG16">
        <f t="shared" si="9"/>
        <v>28.884799999999998</v>
      </c>
      <c r="AH16" t="str">
        <f>IF(IFERROR(IF(IF(AF16="--",INDEX(D:D,MATCH(AE16,INDEX(B:B,MATCH(AE16,B:B,)+1):B10530,)+MATCH(AE16,B:B,)))=D16,VLOOKUP(AE16,B:D,3,0),IF(AF16="--",INDEX(D:D,MATCH(AE16,INDEX(B:B,MATCH(AE16,B:B,)+1):B10530,)+MATCH(AE16,B:B,)),"---")),"---")=AD16,"---",IFERROR(IF(IF(AF16="--",INDEX(D:D,MATCH(AE16,INDEX(B:B,MATCH(AE16,B:B,)+1):B10530,)+MATCH(AE16,B:B,)))=AD16,VLOOKUP(AE16,B:D,3,0),IF(AF16="--",INDEX(D:D,MATCH(AE16,INDEX(B:B,MATCH(AE16,B:B,)+1):B10530,)+MATCH(AE16,B:B,)),"---")),"---"))</f>
        <v>---</v>
      </c>
      <c r="AI16" t="str">
        <f t="shared" si="10"/>
        <v>--</v>
      </c>
      <c r="AJ16" t="str">
        <f t="shared" si="11"/>
        <v>B35_L12_N</v>
      </c>
      <c r="AK16">
        <f t="shared" si="12"/>
        <v>2</v>
      </c>
      <c r="AL16" t="str">
        <f t="shared" si="13"/>
        <v>D3</v>
      </c>
      <c r="AO16" t="s">
        <v>916</v>
      </c>
      <c r="AP16" t="s">
        <v>754</v>
      </c>
      <c r="AQ16" t="s">
        <v>1021</v>
      </c>
      <c r="AR16" t="e">
        <v>#N/A</v>
      </c>
      <c r="AT16" t="str">
        <f t="shared" si="4"/>
        <v>B35_L12_P</v>
      </c>
      <c r="AU16" t="str">
        <f t="shared" si="5"/>
        <v>--</v>
      </c>
    </row>
    <row r="17" spans="1:47" x14ac:dyDescent="0.35">
      <c r="A17" t="str">
        <f t="shared" si="0"/>
        <v>J1-13</v>
      </c>
      <c r="B17" t="str">
        <f t="shared" si="1"/>
        <v>B35_L22_P</v>
      </c>
      <c r="C17" t="str">
        <f t="shared" si="2"/>
        <v>J1-B35_L22_P</v>
      </c>
      <c r="D17" t="str">
        <f t="shared" si="3"/>
        <v>J1-13</v>
      </c>
      <c r="E17" t="s">
        <v>167</v>
      </c>
      <c r="F17">
        <v>13</v>
      </c>
      <c r="G17" t="s">
        <v>779</v>
      </c>
      <c r="L17" t="s">
        <v>776</v>
      </c>
      <c r="M17" t="s">
        <v>286</v>
      </c>
      <c r="N17">
        <v>23.5868</v>
      </c>
      <c r="AB17" t="str">
        <f>B2B!D14</f>
        <v>J1</v>
      </c>
      <c r="AC17" t="str">
        <f>B2B!E14</f>
        <v>12</v>
      </c>
      <c r="AD17" t="str">
        <f t="shared" si="6"/>
        <v>J1-12</v>
      </c>
      <c r="AE17" t="str">
        <f t="shared" si="7"/>
        <v>B35_L12_P</v>
      </c>
      <c r="AF17" t="str">
        <f t="shared" si="8"/>
        <v>E3</v>
      </c>
      <c r="AG17">
        <f t="shared" si="9"/>
        <v>28.9374</v>
      </c>
      <c r="AH17" t="str">
        <f>IF(IFERROR(IF(IF(AF17="--",INDEX(D:D,MATCH(AE17,INDEX(B:B,MATCH(AE17,B:B,)+1):B10531,)+MATCH(AE17,B:B,)))=D17,VLOOKUP(AE17,B:D,3,0),IF(AF17="--",INDEX(D:D,MATCH(AE17,INDEX(B:B,MATCH(AE17,B:B,)+1):B10531,)+MATCH(AE17,B:B,)),"---")),"---")=AD17,"---",IFERROR(IF(IF(AF17="--",INDEX(D:D,MATCH(AE17,INDEX(B:B,MATCH(AE17,B:B,)+1):B10531,)+MATCH(AE17,B:B,)))=AD17,VLOOKUP(AE17,B:D,3,0),IF(AF17="--",INDEX(D:D,MATCH(AE17,INDEX(B:B,MATCH(AE17,B:B,)+1):B10531,)+MATCH(AE17,B:B,)),"---")),"---"))</f>
        <v>---</v>
      </c>
      <c r="AI17" t="str">
        <f t="shared" si="10"/>
        <v>--</v>
      </c>
      <c r="AJ17" t="str">
        <f t="shared" si="11"/>
        <v>B35_L12_P</v>
      </c>
      <c r="AK17">
        <f t="shared" si="12"/>
        <v>2</v>
      </c>
      <c r="AL17" t="str">
        <f t="shared" si="13"/>
        <v>E3</v>
      </c>
      <c r="AO17" t="s">
        <v>1034</v>
      </c>
      <c r="AP17" t="s">
        <v>737</v>
      </c>
      <c r="AQ17" t="s">
        <v>1022</v>
      </c>
      <c r="AT17" t="str">
        <f t="shared" si="4"/>
        <v>B35_L22_P</v>
      </c>
      <c r="AU17" t="str">
        <f t="shared" si="5"/>
        <v>--</v>
      </c>
    </row>
    <row r="18" spans="1:47" x14ac:dyDescent="0.35">
      <c r="A18" t="str">
        <f t="shared" si="0"/>
        <v>J1-14</v>
      </c>
      <c r="B18" t="str">
        <f t="shared" si="1"/>
        <v>B35_L22_N</v>
      </c>
      <c r="C18" t="str">
        <f t="shared" si="2"/>
        <v>J1-B35_L22_N</v>
      </c>
      <c r="D18" t="str">
        <f t="shared" si="3"/>
        <v>J1-14</v>
      </c>
      <c r="E18" t="s">
        <v>167</v>
      </c>
      <c r="F18">
        <v>14</v>
      </c>
      <c r="G18" t="s">
        <v>781</v>
      </c>
      <c r="L18" t="s">
        <v>778</v>
      </c>
      <c r="M18" t="s">
        <v>286</v>
      </c>
      <c r="N18">
        <v>22.9635</v>
      </c>
      <c r="AB18" t="str">
        <f>B2B!D15</f>
        <v>J1</v>
      </c>
      <c r="AC18" t="str">
        <f>B2B!E15</f>
        <v>13</v>
      </c>
      <c r="AD18" t="str">
        <f t="shared" si="6"/>
        <v>J1-13</v>
      </c>
      <c r="AE18" t="str">
        <f t="shared" si="7"/>
        <v>B35_L22_P</v>
      </c>
      <c r="AF18" t="str">
        <f t="shared" si="8"/>
        <v>J3</v>
      </c>
      <c r="AG18">
        <f t="shared" si="9"/>
        <v>24.3505</v>
      </c>
      <c r="AH18" t="str">
        <f>IF(IFERROR(IF(IF(AF18="--",INDEX(D:D,MATCH(AE18,INDEX(B:B,MATCH(AE18,B:B,)+1):B10532,)+MATCH(AE18,B:B,)))=D18,VLOOKUP(AE18,B:D,3,0),IF(AF18="--",INDEX(D:D,MATCH(AE18,INDEX(B:B,MATCH(AE18,B:B,)+1):B10532,)+MATCH(AE18,B:B,)),"---")),"---")=AD18,"---",IFERROR(IF(IF(AF18="--",INDEX(D:D,MATCH(AE18,INDEX(B:B,MATCH(AE18,B:B,)+1):B10532,)+MATCH(AE18,B:B,)))=AD18,VLOOKUP(AE18,B:D,3,0),IF(AF18="--",INDEX(D:D,MATCH(AE18,INDEX(B:B,MATCH(AE18,B:B,)+1):B10532,)+MATCH(AE18,B:B,)),"---")),"---"))</f>
        <v>---</v>
      </c>
      <c r="AI18" t="str">
        <f t="shared" si="10"/>
        <v>--</v>
      </c>
      <c r="AJ18" t="str">
        <f t="shared" si="11"/>
        <v>B35_L22_P</v>
      </c>
      <c r="AK18">
        <f t="shared" si="12"/>
        <v>2</v>
      </c>
      <c r="AL18" t="str">
        <f t="shared" si="13"/>
        <v>J3</v>
      </c>
      <c r="AO18" t="s">
        <v>1035</v>
      </c>
      <c r="AP18" t="s">
        <v>751</v>
      </c>
      <c r="AQ18" t="s">
        <v>1023</v>
      </c>
      <c r="AT18" t="str">
        <f t="shared" si="4"/>
        <v>B35_L22_N</v>
      </c>
      <c r="AU18" t="str">
        <f t="shared" si="5"/>
        <v>--</v>
      </c>
    </row>
    <row r="19" spans="1:47" x14ac:dyDescent="0.35">
      <c r="A19" t="str">
        <f t="shared" si="0"/>
        <v>J1-15</v>
      </c>
      <c r="B19" t="str">
        <f t="shared" si="1"/>
        <v>B35_L17_N</v>
      </c>
      <c r="C19" t="str">
        <f t="shared" si="2"/>
        <v>J1-B35_L17_N</v>
      </c>
      <c r="D19" t="str">
        <f t="shared" si="3"/>
        <v>J1-15</v>
      </c>
      <c r="E19" t="s">
        <v>167</v>
      </c>
      <c r="F19">
        <v>15</v>
      </c>
      <c r="G19" t="s">
        <v>783</v>
      </c>
      <c r="L19" t="s">
        <v>780</v>
      </c>
      <c r="M19" t="s">
        <v>286</v>
      </c>
      <c r="N19">
        <v>24.518899999999999</v>
      </c>
      <c r="AB19" t="str">
        <f>B2B!D16</f>
        <v>J1</v>
      </c>
      <c r="AC19" t="str">
        <f>B2B!E16</f>
        <v>14</v>
      </c>
      <c r="AD19" t="str">
        <f t="shared" si="6"/>
        <v>J1-14</v>
      </c>
      <c r="AE19" t="str">
        <f t="shared" si="7"/>
        <v>B35_L22_N</v>
      </c>
      <c r="AF19" t="str">
        <f t="shared" si="8"/>
        <v>J2</v>
      </c>
      <c r="AG19">
        <f t="shared" si="9"/>
        <v>24.0032</v>
      </c>
      <c r="AH19" t="str">
        <f>IF(IFERROR(IF(IF(AF19="--",INDEX(D:D,MATCH(AE19,INDEX(B:B,MATCH(AE19,B:B,)+1):B10533,)+MATCH(AE19,B:B,)))=D19,VLOOKUP(AE19,B:D,3,0),IF(AF19="--",INDEX(D:D,MATCH(AE19,INDEX(B:B,MATCH(AE19,B:B,)+1):B10533,)+MATCH(AE19,B:B,)),"---")),"---")=AD19,"---",IFERROR(IF(IF(AF19="--",INDEX(D:D,MATCH(AE19,INDEX(B:B,MATCH(AE19,B:B,)+1):B10533,)+MATCH(AE19,B:B,)))=AD19,VLOOKUP(AE19,B:D,3,0),IF(AF19="--",INDEX(D:D,MATCH(AE19,INDEX(B:B,MATCH(AE19,B:B,)+1):B10533,)+MATCH(AE19,B:B,)),"---")),"---"))</f>
        <v>---</v>
      </c>
      <c r="AI19" t="str">
        <f t="shared" si="10"/>
        <v>--</v>
      </c>
      <c r="AJ19" t="str">
        <f t="shared" si="11"/>
        <v>B35_L22_N</v>
      </c>
      <c r="AK19">
        <f t="shared" si="12"/>
        <v>2</v>
      </c>
      <c r="AL19" t="str">
        <f t="shared" si="13"/>
        <v>J2</v>
      </c>
      <c r="AO19" t="s">
        <v>1031</v>
      </c>
      <c r="AP19" t="s">
        <v>752</v>
      </c>
      <c r="AQ19" t="s">
        <v>1024</v>
      </c>
      <c r="AT19" t="str">
        <f t="shared" si="4"/>
        <v>B35_L17_N</v>
      </c>
      <c r="AU19" t="str">
        <f t="shared" si="5"/>
        <v>--</v>
      </c>
    </row>
    <row r="20" spans="1:47" x14ac:dyDescent="0.35">
      <c r="A20" t="str">
        <f t="shared" si="0"/>
        <v>J1-16</v>
      </c>
      <c r="B20" t="str">
        <f t="shared" si="1"/>
        <v>B35_L17_P</v>
      </c>
      <c r="C20" t="str">
        <f t="shared" si="2"/>
        <v>J1-B35_L17_P</v>
      </c>
      <c r="D20" t="str">
        <f t="shared" si="3"/>
        <v>J1-16</v>
      </c>
      <c r="E20" t="s">
        <v>167</v>
      </c>
      <c r="F20">
        <v>16</v>
      </c>
      <c r="G20" t="s">
        <v>785</v>
      </c>
      <c r="L20" t="s">
        <v>782</v>
      </c>
      <c r="M20" t="s">
        <v>286</v>
      </c>
      <c r="N20">
        <v>25.149000000000001</v>
      </c>
      <c r="AB20" t="str">
        <f>B2B!D17</f>
        <v>J1</v>
      </c>
      <c r="AC20" t="str">
        <f>B2B!E17</f>
        <v>15</v>
      </c>
      <c r="AD20" t="str">
        <f t="shared" si="6"/>
        <v>J1-15</v>
      </c>
      <c r="AE20" t="str">
        <f t="shared" si="7"/>
        <v>B35_L17_N</v>
      </c>
      <c r="AF20" t="str">
        <f t="shared" si="8"/>
        <v>G1</v>
      </c>
      <c r="AG20">
        <f t="shared" si="9"/>
        <v>19.8156</v>
      </c>
      <c r="AH20" t="str">
        <f>IF(IFERROR(IF(IF(AF20="--",INDEX(D:D,MATCH(AE20,INDEX(B:B,MATCH(AE20,B:B,)+1):B10534,)+MATCH(AE20,B:B,)))=D20,VLOOKUP(AE20,B:D,3,0),IF(AF20="--",INDEX(D:D,MATCH(AE20,INDEX(B:B,MATCH(AE20,B:B,)+1):B10534,)+MATCH(AE20,B:B,)),"---")),"---")=AD20,"---",IFERROR(IF(IF(AF20="--",INDEX(D:D,MATCH(AE20,INDEX(B:B,MATCH(AE20,B:B,)+1):B10534,)+MATCH(AE20,B:B,)))=AD20,VLOOKUP(AE20,B:D,3,0),IF(AF20="--",INDEX(D:D,MATCH(AE20,INDEX(B:B,MATCH(AE20,B:B,)+1):B10534,)+MATCH(AE20,B:B,)),"---")),"---"))</f>
        <v>---</v>
      </c>
      <c r="AI20" t="str">
        <f t="shared" si="10"/>
        <v>--</v>
      </c>
      <c r="AJ20" t="str">
        <f t="shared" si="11"/>
        <v>B35_L17_N</v>
      </c>
      <c r="AK20">
        <f t="shared" si="12"/>
        <v>2</v>
      </c>
      <c r="AL20" t="str">
        <f t="shared" si="13"/>
        <v>G1</v>
      </c>
      <c r="AO20" t="s">
        <v>1032</v>
      </c>
      <c r="AP20" t="s">
        <v>753</v>
      </c>
      <c r="AQ20" t="s">
        <v>1026</v>
      </c>
      <c r="AT20" t="str">
        <f t="shared" si="4"/>
        <v>B35_L17_P</v>
      </c>
      <c r="AU20" t="str">
        <f t="shared" si="5"/>
        <v>--</v>
      </c>
    </row>
    <row r="21" spans="1:47" x14ac:dyDescent="0.35">
      <c r="A21" t="str">
        <f t="shared" si="0"/>
        <v>J1-17</v>
      </c>
      <c r="B21" t="str">
        <f t="shared" si="1"/>
        <v>B35_L18_N</v>
      </c>
      <c r="C21" t="str">
        <f t="shared" si="2"/>
        <v>J1-B35_L18_N</v>
      </c>
      <c r="D21" t="str">
        <f t="shared" si="3"/>
        <v>J1-17</v>
      </c>
      <c r="E21" t="s">
        <v>167</v>
      </c>
      <c r="F21">
        <v>17</v>
      </c>
      <c r="G21" t="s">
        <v>787</v>
      </c>
      <c r="L21" t="s">
        <v>784</v>
      </c>
      <c r="M21" t="s">
        <v>286</v>
      </c>
      <c r="N21">
        <v>27.620899999999999</v>
      </c>
      <c r="AB21" t="str">
        <f>B2B!D18</f>
        <v>J1</v>
      </c>
      <c r="AC21" t="str">
        <f>B2B!E18</f>
        <v>16</v>
      </c>
      <c r="AD21" t="str">
        <f t="shared" si="6"/>
        <v>J1-16</v>
      </c>
      <c r="AE21" t="str">
        <f t="shared" si="7"/>
        <v>B35_L17_P</v>
      </c>
      <c r="AF21" t="str">
        <f t="shared" si="8"/>
        <v>H1</v>
      </c>
      <c r="AG21">
        <f t="shared" si="9"/>
        <v>19.8156</v>
      </c>
      <c r="AH21" t="str">
        <f>IF(IFERROR(IF(IF(AF21="--",INDEX(D:D,MATCH(AE21,INDEX(B:B,MATCH(AE21,B:B,)+1):B10535,)+MATCH(AE21,B:B,)))=D21,VLOOKUP(AE21,B:D,3,0),IF(AF21="--",INDEX(D:D,MATCH(AE21,INDEX(B:B,MATCH(AE21,B:B,)+1):B10535,)+MATCH(AE21,B:B,)),"---")),"---")=AD21,"---",IFERROR(IF(IF(AF21="--",INDEX(D:D,MATCH(AE21,INDEX(B:B,MATCH(AE21,B:B,)+1):B10535,)+MATCH(AE21,B:B,)))=AD21,VLOOKUP(AE21,B:D,3,0),IF(AF21="--",INDEX(D:D,MATCH(AE21,INDEX(B:B,MATCH(AE21,B:B,)+1):B10535,)+MATCH(AE21,B:B,)),"---")),"---"))</f>
        <v>---</v>
      </c>
      <c r="AI21" t="str">
        <f t="shared" si="10"/>
        <v>--</v>
      </c>
      <c r="AJ21" t="str">
        <f t="shared" si="11"/>
        <v>B35_L17_P</v>
      </c>
      <c r="AK21">
        <f t="shared" si="12"/>
        <v>2</v>
      </c>
      <c r="AL21" t="str">
        <f t="shared" si="13"/>
        <v>H1</v>
      </c>
      <c r="AO21" t="s">
        <v>849</v>
      </c>
      <c r="AP21" t="s">
        <v>362</v>
      </c>
      <c r="AQ21" t="s">
        <v>673</v>
      </c>
      <c r="AT21" t="str">
        <f t="shared" si="4"/>
        <v>B35_L18_N</v>
      </c>
      <c r="AU21" t="str">
        <f t="shared" si="5"/>
        <v>--</v>
      </c>
    </row>
    <row r="22" spans="1:47" x14ac:dyDescent="0.35">
      <c r="A22" t="str">
        <f t="shared" si="0"/>
        <v>J1-18</v>
      </c>
      <c r="B22" t="str">
        <f t="shared" si="1"/>
        <v>B35_L18_P</v>
      </c>
      <c r="C22" t="str">
        <f t="shared" si="2"/>
        <v>J1-B35_L18_P</v>
      </c>
      <c r="D22" t="str">
        <f t="shared" si="3"/>
        <v>J1-18</v>
      </c>
      <c r="E22" t="s">
        <v>167</v>
      </c>
      <c r="F22">
        <v>18</v>
      </c>
      <c r="G22" t="s">
        <v>789</v>
      </c>
      <c r="L22" t="s">
        <v>786</v>
      </c>
      <c r="M22" t="s">
        <v>286</v>
      </c>
      <c r="N22">
        <v>31.6098</v>
      </c>
      <c r="AB22" t="str">
        <f>B2B!D19</f>
        <v>J1</v>
      </c>
      <c r="AC22" t="str">
        <f>B2B!E19</f>
        <v>17</v>
      </c>
      <c r="AD22" t="str">
        <f t="shared" si="6"/>
        <v>J1-17</v>
      </c>
      <c r="AE22" t="str">
        <f t="shared" si="7"/>
        <v>B35_L18_N</v>
      </c>
      <c r="AF22" t="str">
        <f t="shared" si="8"/>
        <v>E1</v>
      </c>
      <c r="AG22">
        <f t="shared" si="9"/>
        <v>17.2377</v>
      </c>
      <c r="AH22" t="str">
        <f>IF(IFERROR(IF(IF(AF22="--",INDEX(D:D,MATCH(AE22,INDEX(B:B,MATCH(AE22,B:B,)+1):B10536,)+MATCH(AE22,B:B,)))=D22,VLOOKUP(AE22,B:D,3,0),IF(AF22="--",INDEX(D:D,MATCH(AE22,INDEX(B:B,MATCH(AE22,B:B,)+1):B10536,)+MATCH(AE22,B:B,)),"---")),"---")=AD22,"---",IFERROR(IF(IF(AF22="--",INDEX(D:D,MATCH(AE22,INDEX(B:B,MATCH(AE22,B:B,)+1):B10536,)+MATCH(AE22,B:B,)))=AD22,VLOOKUP(AE22,B:D,3,0),IF(AF22="--",INDEX(D:D,MATCH(AE22,INDEX(B:B,MATCH(AE22,B:B,)+1):B10536,)+MATCH(AE22,B:B,)),"---")),"---"))</f>
        <v>---</v>
      </c>
      <c r="AI22" t="str">
        <f t="shared" si="10"/>
        <v>--</v>
      </c>
      <c r="AJ22" t="str">
        <f t="shared" si="11"/>
        <v>B35_L18_N</v>
      </c>
      <c r="AK22">
        <f t="shared" si="12"/>
        <v>2</v>
      </c>
      <c r="AL22" t="str">
        <f t="shared" si="13"/>
        <v>E1</v>
      </c>
      <c r="AO22" t="s">
        <v>1035</v>
      </c>
      <c r="AP22" t="s">
        <v>364</v>
      </c>
      <c r="AQ22" t="s">
        <v>1034</v>
      </c>
      <c r="AT22" t="str">
        <f t="shared" si="4"/>
        <v>B35_L18_P</v>
      </c>
      <c r="AU22" t="str">
        <f t="shared" si="5"/>
        <v>--</v>
      </c>
    </row>
    <row r="23" spans="1:47" x14ac:dyDescent="0.35">
      <c r="A23" t="str">
        <f t="shared" si="0"/>
        <v>J1-19</v>
      </c>
      <c r="B23" t="str">
        <f t="shared" si="1"/>
        <v>B35_L14_N</v>
      </c>
      <c r="C23" t="str">
        <f t="shared" si="2"/>
        <v>J1-B35_L14_N</v>
      </c>
      <c r="D23" t="str">
        <f t="shared" si="3"/>
        <v>J1-19</v>
      </c>
      <c r="E23" t="s">
        <v>167</v>
      </c>
      <c r="F23">
        <v>19</v>
      </c>
      <c r="G23" t="s">
        <v>791</v>
      </c>
      <c r="L23" t="s">
        <v>788</v>
      </c>
      <c r="M23" t="s">
        <v>286</v>
      </c>
      <c r="N23">
        <v>30.508400000000002</v>
      </c>
      <c r="AB23" t="str">
        <f>B2B!D20</f>
        <v>J1</v>
      </c>
      <c r="AC23" t="str">
        <f>B2B!E20</f>
        <v>18</v>
      </c>
      <c r="AD23" t="str">
        <f t="shared" si="6"/>
        <v>J1-18</v>
      </c>
      <c r="AE23" t="str">
        <f t="shared" si="7"/>
        <v>B35_L18_P</v>
      </c>
      <c r="AF23" t="str">
        <f t="shared" si="8"/>
        <v>F1</v>
      </c>
      <c r="AG23">
        <f t="shared" si="9"/>
        <v>17.4862</v>
      </c>
      <c r="AH23" t="str">
        <f>IF(IFERROR(IF(IF(AF23="--",INDEX(D:D,MATCH(AE23,INDEX(B:B,MATCH(AE23,B:B,)+1):B10537,)+MATCH(AE23,B:B,)))=D23,VLOOKUP(AE23,B:D,3,0),IF(AF23="--",INDEX(D:D,MATCH(AE23,INDEX(B:B,MATCH(AE23,B:B,)+1):B10537,)+MATCH(AE23,B:B,)),"---")),"---")=AD23,"---",IFERROR(IF(IF(AF23="--",INDEX(D:D,MATCH(AE23,INDEX(B:B,MATCH(AE23,B:B,)+1):B10537,)+MATCH(AE23,B:B,)))=AD23,VLOOKUP(AE23,B:D,3,0),IF(AF23="--",INDEX(D:D,MATCH(AE23,INDEX(B:B,MATCH(AE23,B:B,)+1):B10537,)+MATCH(AE23,B:B,)),"---")),"---"))</f>
        <v>---</v>
      </c>
      <c r="AI23" t="str">
        <f t="shared" si="10"/>
        <v>--</v>
      </c>
      <c r="AJ23" t="str">
        <f t="shared" si="11"/>
        <v>B35_L18_P</v>
      </c>
      <c r="AK23">
        <f t="shared" si="12"/>
        <v>2</v>
      </c>
      <c r="AL23" t="str">
        <f t="shared" si="13"/>
        <v>F1</v>
      </c>
      <c r="AO23" t="s">
        <v>912</v>
      </c>
      <c r="AP23" t="s">
        <v>366</v>
      </c>
      <c r="AQ23" t="s">
        <v>913</v>
      </c>
      <c r="AT23" t="str">
        <f t="shared" si="4"/>
        <v>B35_L14_N</v>
      </c>
      <c r="AU23" t="str">
        <f t="shared" si="5"/>
        <v>--</v>
      </c>
    </row>
    <row r="24" spans="1:47" x14ac:dyDescent="0.35">
      <c r="A24" t="str">
        <f t="shared" si="0"/>
        <v>J1-20</v>
      </c>
      <c r="B24" t="str">
        <f t="shared" si="1"/>
        <v>B35_L14_P</v>
      </c>
      <c r="C24" t="str">
        <f t="shared" si="2"/>
        <v>J1-B35_L14_P</v>
      </c>
      <c r="D24" t="str">
        <f t="shared" si="3"/>
        <v>J1-20</v>
      </c>
      <c r="E24" t="s">
        <v>167</v>
      </c>
      <c r="F24">
        <v>20</v>
      </c>
      <c r="G24" t="s">
        <v>793</v>
      </c>
      <c r="L24" t="s">
        <v>790</v>
      </c>
      <c r="M24" t="s">
        <v>286</v>
      </c>
      <c r="N24">
        <v>30.738900000000001</v>
      </c>
      <c r="AB24" t="str">
        <f>B2B!D21</f>
        <v>J1</v>
      </c>
      <c r="AC24" t="str">
        <f>B2B!E21</f>
        <v>19</v>
      </c>
      <c r="AD24" t="str">
        <f t="shared" si="6"/>
        <v>J1-19</v>
      </c>
      <c r="AE24" t="str">
        <f t="shared" si="7"/>
        <v>B35_L14_N</v>
      </c>
      <c r="AF24" t="str">
        <f t="shared" si="8"/>
        <v>D2</v>
      </c>
      <c r="AG24">
        <f t="shared" si="9"/>
        <v>15.3667</v>
      </c>
      <c r="AH24" t="str">
        <f>IF(IFERROR(IF(IF(AF24="--",INDEX(D:D,MATCH(AE24,INDEX(B:B,MATCH(AE24,B:B,)+1):B10538,)+MATCH(AE24,B:B,)))=D24,VLOOKUP(AE24,B:D,3,0),IF(AF24="--",INDEX(D:D,MATCH(AE24,INDEX(B:B,MATCH(AE24,B:B,)+1):B10538,)+MATCH(AE24,B:B,)),"---")),"---")=AD24,"---",IFERROR(IF(IF(AF24="--",INDEX(D:D,MATCH(AE24,INDEX(B:B,MATCH(AE24,B:B,)+1):B10538,)+MATCH(AE24,B:B,)))=AD24,VLOOKUP(AE24,B:D,3,0),IF(AF24="--",INDEX(D:D,MATCH(AE24,INDEX(B:B,MATCH(AE24,B:B,)+1):B10538,)+MATCH(AE24,B:B,)),"---")),"---"))</f>
        <v>---</v>
      </c>
      <c r="AI24" t="str">
        <f t="shared" si="10"/>
        <v>--</v>
      </c>
      <c r="AJ24" t="str">
        <f t="shared" si="11"/>
        <v>B35_L14_N</v>
      </c>
      <c r="AK24">
        <f t="shared" si="12"/>
        <v>2</v>
      </c>
      <c r="AL24" t="str">
        <f t="shared" si="13"/>
        <v>D2</v>
      </c>
      <c r="AO24" t="s">
        <v>672</v>
      </c>
      <c r="AP24" t="s">
        <v>368</v>
      </c>
      <c r="AQ24" t="s">
        <v>1030</v>
      </c>
      <c r="AT24" t="str">
        <f t="shared" si="4"/>
        <v>B35_L14_P</v>
      </c>
      <c r="AU24" t="str">
        <f t="shared" si="5"/>
        <v>--</v>
      </c>
    </row>
    <row r="25" spans="1:47" x14ac:dyDescent="0.35">
      <c r="A25" t="str">
        <f t="shared" si="0"/>
        <v>J1-21</v>
      </c>
      <c r="B25" t="str">
        <f t="shared" si="1"/>
        <v>B35_L16_P</v>
      </c>
      <c r="C25" t="str">
        <f t="shared" si="2"/>
        <v>J1-B35_L16_P</v>
      </c>
      <c r="D25" t="str">
        <f t="shared" si="3"/>
        <v>J1-21</v>
      </c>
      <c r="E25" t="s">
        <v>167</v>
      </c>
      <c r="F25">
        <v>21</v>
      </c>
      <c r="G25" t="s">
        <v>795</v>
      </c>
      <c r="L25" t="s">
        <v>792</v>
      </c>
      <c r="M25" t="s">
        <v>286</v>
      </c>
      <c r="N25">
        <v>29.6831</v>
      </c>
      <c r="AB25" t="str">
        <f>B2B!D22</f>
        <v>J1</v>
      </c>
      <c r="AC25" t="str">
        <f>B2B!E22</f>
        <v>20</v>
      </c>
      <c r="AD25" t="str">
        <f t="shared" si="6"/>
        <v>J1-20</v>
      </c>
      <c r="AE25" t="str">
        <f t="shared" si="7"/>
        <v>B35_L14_P</v>
      </c>
      <c r="AF25" t="str">
        <f t="shared" si="8"/>
        <v>E2</v>
      </c>
      <c r="AG25">
        <f t="shared" si="9"/>
        <v>15.7195</v>
      </c>
      <c r="AH25" t="str">
        <f>IF(IFERROR(IF(IF(AF25="--",INDEX(D:D,MATCH(AE25,INDEX(B:B,MATCH(AE25,B:B,)+1):B10539,)+MATCH(AE25,B:B,)))=D25,VLOOKUP(AE25,B:D,3,0),IF(AF25="--",INDEX(D:D,MATCH(AE25,INDEX(B:B,MATCH(AE25,B:B,)+1):B10539,)+MATCH(AE25,B:B,)),"---")),"---")=AD25,"---",IFERROR(IF(IF(AF25="--",INDEX(D:D,MATCH(AE25,INDEX(B:B,MATCH(AE25,B:B,)+1):B10539,)+MATCH(AE25,B:B,)))=AD25,VLOOKUP(AE25,B:D,3,0),IF(AF25="--",INDEX(D:D,MATCH(AE25,INDEX(B:B,MATCH(AE25,B:B,)+1):B10539,)+MATCH(AE25,B:B,)),"---")),"---"))</f>
        <v>---</v>
      </c>
      <c r="AI25" t="str">
        <f t="shared" si="10"/>
        <v>--</v>
      </c>
      <c r="AJ25" t="str">
        <f t="shared" si="11"/>
        <v>B35_L14_P</v>
      </c>
      <c r="AK25">
        <f t="shared" si="12"/>
        <v>2</v>
      </c>
      <c r="AL25" t="str">
        <f t="shared" si="13"/>
        <v>E2</v>
      </c>
      <c r="AO25" t="s">
        <v>305</v>
      </c>
      <c r="AP25" t="s">
        <v>371</v>
      </c>
      <c r="AQ25" t="s">
        <v>914</v>
      </c>
      <c r="AT25" t="str">
        <f t="shared" si="4"/>
        <v>B35_L16_P</v>
      </c>
      <c r="AU25" t="str">
        <f t="shared" si="5"/>
        <v>--</v>
      </c>
    </row>
    <row r="26" spans="1:47" x14ac:dyDescent="0.35">
      <c r="A26" t="str">
        <f t="shared" si="0"/>
        <v>J1-22</v>
      </c>
      <c r="B26" t="str">
        <f t="shared" si="1"/>
        <v>B35_L16_N</v>
      </c>
      <c r="C26" t="str">
        <f t="shared" si="2"/>
        <v>J1-B35_L16_N</v>
      </c>
      <c r="D26" t="str">
        <f t="shared" si="3"/>
        <v>J1-22</v>
      </c>
      <c r="E26" t="s">
        <v>167</v>
      </c>
      <c r="F26">
        <v>22</v>
      </c>
      <c r="G26" t="s">
        <v>797</v>
      </c>
      <c r="L26" t="s">
        <v>794</v>
      </c>
      <c r="M26" t="s">
        <v>286</v>
      </c>
      <c r="N26">
        <v>26.9221</v>
      </c>
      <c r="AB26" t="str">
        <f>B2B!D23</f>
        <v>J1</v>
      </c>
      <c r="AC26" t="str">
        <f>B2B!E23</f>
        <v>21</v>
      </c>
      <c r="AD26" t="str">
        <f t="shared" si="6"/>
        <v>J1-21</v>
      </c>
      <c r="AE26" t="str">
        <f t="shared" si="7"/>
        <v>B35_L16_P</v>
      </c>
      <c r="AF26" t="str">
        <f t="shared" si="8"/>
        <v>C2</v>
      </c>
      <c r="AG26">
        <f t="shared" si="9"/>
        <v>12.974600000000001</v>
      </c>
      <c r="AH26" t="str">
        <f>IF(IFERROR(IF(IF(AF26="--",INDEX(D:D,MATCH(AE26,INDEX(B:B,MATCH(AE26,B:B,)+1):B10540,)+MATCH(AE26,B:B,)))=D26,VLOOKUP(AE26,B:D,3,0),IF(AF26="--",INDEX(D:D,MATCH(AE26,INDEX(B:B,MATCH(AE26,B:B,)+1):B10540,)+MATCH(AE26,B:B,)),"---")),"---")=AD26,"---",IFERROR(IF(IF(AF26="--",INDEX(D:D,MATCH(AE26,INDEX(B:B,MATCH(AE26,B:B,)+1):B10540,)+MATCH(AE26,B:B,)))=AD26,VLOOKUP(AE26,B:D,3,0),IF(AF26="--",INDEX(D:D,MATCH(AE26,INDEX(B:B,MATCH(AE26,B:B,)+1):B10540,)+MATCH(AE26,B:B,)),"---")),"---"))</f>
        <v>---</v>
      </c>
      <c r="AI26" t="str">
        <f t="shared" si="10"/>
        <v>--</v>
      </c>
      <c r="AJ26" t="str">
        <f t="shared" si="11"/>
        <v>B35_L16_P</v>
      </c>
      <c r="AK26">
        <f t="shared" si="12"/>
        <v>2</v>
      </c>
      <c r="AL26" t="str">
        <f t="shared" si="13"/>
        <v>C2</v>
      </c>
      <c r="AO26" t="s">
        <v>1021</v>
      </c>
      <c r="AP26" t="s">
        <v>666</v>
      </c>
      <c r="AQ26" t="s">
        <v>1038</v>
      </c>
      <c r="AT26" t="str">
        <f t="shared" si="4"/>
        <v>B35_L16_N</v>
      </c>
      <c r="AU26" t="str">
        <f t="shared" si="5"/>
        <v>--</v>
      </c>
    </row>
    <row r="27" spans="1:47" x14ac:dyDescent="0.35">
      <c r="A27" t="str">
        <f t="shared" si="0"/>
        <v>J1-23</v>
      </c>
      <c r="B27" t="str">
        <f t="shared" si="1"/>
        <v>B35_L9_N</v>
      </c>
      <c r="C27" t="str">
        <f t="shared" si="2"/>
        <v>J1-B35_L9_N</v>
      </c>
      <c r="D27" t="str">
        <f t="shared" si="3"/>
        <v>J1-23</v>
      </c>
      <c r="E27" t="s">
        <v>167</v>
      </c>
      <c r="F27">
        <v>23</v>
      </c>
      <c r="G27" t="s">
        <v>799</v>
      </c>
      <c r="L27" t="s">
        <v>796</v>
      </c>
      <c r="M27" t="s">
        <v>286</v>
      </c>
      <c r="N27">
        <v>27.184699999999999</v>
      </c>
      <c r="AB27" t="str">
        <f>B2B!D24</f>
        <v>J1</v>
      </c>
      <c r="AC27" t="str">
        <f>B2B!E24</f>
        <v>22</v>
      </c>
      <c r="AD27" t="str">
        <f t="shared" si="6"/>
        <v>J1-22</v>
      </c>
      <c r="AE27" t="str">
        <f t="shared" si="7"/>
        <v>B35_L16_N</v>
      </c>
      <c r="AF27" t="str">
        <f t="shared" si="8"/>
        <v>C1</v>
      </c>
      <c r="AG27">
        <f t="shared" si="9"/>
        <v>12.755000000000001</v>
      </c>
      <c r="AH27" t="str">
        <f>IF(IFERROR(IF(IF(AF27="--",INDEX(D:D,MATCH(AE27,INDEX(B:B,MATCH(AE27,B:B,)+1):B10541,)+MATCH(AE27,B:B,)))=D27,VLOOKUP(AE27,B:D,3,0),IF(AF27="--",INDEX(D:D,MATCH(AE27,INDEX(B:B,MATCH(AE27,B:B,)+1):B10541,)+MATCH(AE27,B:B,)),"---")),"---")=AD27,"---",IFERROR(IF(IF(AF27="--",INDEX(D:D,MATCH(AE27,INDEX(B:B,MATCH(AE27,B:B,)+1):B10541,)+MATCH(AE27,B:B,)))=AD27,VLOOKUP(AE27,B:D,3,0),IF(AF27="--",INDEX(D:D,MATCH(AE27,INDEX(B:B,MATCH(AE27,B:B,)+1):B10541,)+MATCH(AE27,B:B,)),"---")),"---"))</f>
        <v>---</v>
      </c>
      <c r="AI27" t="str">
        <f t="shared" si="10"/>
        <v>--</v>
      </c>
      <c r="AJ27" t="str">
        <f t="shared" si="11"/>
        <v>B35_L16_N</v>
      </c>
      <c r="AK27">
        <f t="shared" si="12"/>
        <v>2</v>
      </c>
      <c r="AL27" t="str">
        <f t="shared" si="13"/>
        <v>C1</v>
      </c>
      <c r="AO27" t="s">
        <v>1021</v>
      </c>
      <c r="AP27" t="s">
        <v>754</v>
      </c>
      <c r="AQ27" t="s">
        <v>916</v>
      </c>
      <c r="AT27" t="str">
        <f t="shared" si="4"/>
        <v>B35_L9_N</v>
      </c>
      <c r="AU27" t="str">
        <f t="shared" si="5"/>
        <v>--</v>
      </c>
    </row>
    <row r="28" spans="1:47" x14ac:dyDescent="0.35">
      <c r="A28" t="str">
        <f t="shared" si="0"/>
        <v>J1-24</v>
      </c>
      <c r="B28" t="str">
        <f t="shared" si="1"/>
        <v>B35_L9_P</v>
      </c>
      <c r="C28" t="str">
        <f t="shared" si="2"/>
        <v>J1-B35_L9_P</v>
      </c>
      <c r="D28" t="str">
        <f t="shared" si="3"/>
        <v>J1-24</v>
      </c>
      <c r="E28" t="s">
        <v>167</v>
      </c>
      <c r="F28">
        <v>24</v>
      </c>
      <c r="G28" t="s">
        <v>801</v>
      </c>
      <c r="L28" t="s">
        <v>798</v>
      </c>
      <c r="M28" t="s">
        <v>286</v>
      </c>
      <c r="N28">
        <v>20.732099999999999</v>
      </c>
      <c r="AB28" t="str">
        <f>B2B!D25</f>
        <v>J1</v>
      </c>
      <c r="AC28" t="str">
        <f>B2B!E25</f>
        <v>23</v>
      </c>
      <c r="AD28" t="str">
        <f t="shared" si="6"/>
        <v>J1-23</v>
      </c>
      <c r="AE28" t="str">
        <f t="shared" si="7"/>
        <v>B35_L9_N</v>
      </c>
      <c r="AF28" t="str">
        <f t="shared" si="8"/>
        <v>A1</v>
      </c>
      <c r="AG28">
        <f t="shared" si="9"/>
        <v>9.9247999999999994</v>
      </c>
      <c r="AH28" t="str">
        <f>IF(IFERROR(IF(IF(AF28="--",INDEX(D:D,MATCH(AE28,INDEX(B:B,MATCH(AE28,B:B,)+1):B10542,)+MATCH(AE28,B:B,)))=D28,VLOOKUP(AE28,B:D,3,0),IF(AF28="--",INDEX(D:D,MATCH(AE28,INDEX(B:B,MATCH(AE28,B:B,)+1):B10542,)+MATCH(AE28,B:B,)),"---")),"---")=AD28,"---",IFERROR(IF(IF(AF28="--",INDEX(D:D,MATCH(AE28,INDEX(B:B,MATCH(AE28,B:B,)+1):B10542,)+MATCH(AE28,B:B,)))=AD28,VLOOKUP(AE28,B:D,3,0),IF(AF28="--",INDEX(D:D,MATCH(AE28,INDEX(B:B,MATCH(AE28,B:B,)+1):B10542,)+MATCH(AE28,B:B,)),"---")),"---"))</f>
        <v>---</v>
      </c>
      <c r="AI28" t="str">
        <f t="shared" si="10"/>
        <v>--</v>
      </c>
      <c r="AJ28" t="str">
        <f t="shared" si="11"/>
        <v>B35_L9_N</v>
      </c>
      <c r="AK28">
        <f t="shared" si="12"/>
        <v>2</v>
      </c>
      <c r="AL28" t="str">
        <f t="shared" si="13"/>
        <v>A1</v>
      </c>
      <c r="AT28" t="str">
        <f t="shared" si="4"/>
        <v>B35_L9_P</v>
      </c>
      <c r="AU28" t="str">
        <f t="shared" si="5"/>
        <v>--</v>
      </c>
    </row>
    <row r="29" spans="1:47" x14ac:dyDescent="0.35">
      <c r="A29" t="str">
        <f t="shared" si="0"/>
        <v>J1-25</v>
      </c>
      <c r="B29" t="str">
        <f t="shared" si="1"/>
        <v>B35_L10_P</v>
      </c>
      <c r="C29" t="str">
        <f t="shared" si="2"/>
        <v>J1-B35_L10_P</v>
      </c>
      <c r="D29" t="str">
        <f t="shared" si="3"/>
        <v>J1-25</v>
      </c>
      <c r="E29" t="s">
        <v>167</v>
      </c>
      <c r="F29">
        <v>25</v>
      </c>
      <c r="G29" t="s">
        <v>803</v>
      </c>
      <c r="L29" t="s">
        <v>800</v>
      </c>
      <c r="M29" t="s">
        <v>286</v>
      </c>
      <c r="N29">
        <v>19.280200000000001</v>
      </c>
      <c r="AB29" t="str">
        <f>B2B!D26</f>
        <v>J1</v>
      </c>
      <c r="AC29" t="str">
        <f>B2B!E26</f>
        <v>24</v>
      </c>
      <c r="AD29" t="str">
        <f t="shared" si="6"/>
        <v>J1-24</v>
      </c>
      <c r="AE29" t="str">
        <f t="shared" si="7"/>
        <v>B35_L9_P</v>
      </c>
      <c r="AF29" t="str">
        <f t="shared" si="8"/>
        <v>B1</v>
      </c>
      <c r="AG29">
        <f t="shared" si="9"/>
        <v>10.4762</v>
      </c>
      <c r="AH29" t="str">
        <f>IF(IFERROR(IF(IF(AF29="--",INDEX(D:D,MATCH(AE29,INDEX(B:B,MATCH(AE29,B:B,)+1):B10543,)+MATCH(AE29,B:B,)))=D29,VLOOKUP(AE29,B:D,3,0),IF(AF29="--",INDEX(D:D,MATCH(AE29,INDEX(B:B,MATCH(AE29,B:B,)+1):B10543,)+MATCH(AE29,B:B,)),"---")),"---")=AD29,"---",IFERROR(IF(IF(AF29="--",INDEX(D:D,MATCH(AE29,INDEX(B:B,MATCH(AE29,B:B,)+1):B10543,)+MATCH(AE29,B:B,)))=AD29,VLOOKUP(AE29,B:D,3,0),IF(AF29="--",INDEX(D:D,MATCH(AE29,INDEX(B:B,MATCH(AE29,B:B,)+1):B10543,)+MATCH(AE29,B:B,)),"---")),"---"))</f>
        <v>---</v>
      </c>
      <c r="AI29" t="str">
        <f t="shared" si="10"/>
        <v>--</v>
      </c>
      <c r="AJ29" t="str">
        <f t="shared" si="11"/>
        <v>B35_L9_P</v>
      </c>
      <c r="AK29">
        <f t="shared" si="12"/>
        <v>2</v>
      </c>
      <c r="AL29" t="str">
        <f t="shared" si="13"/>
        <v>B1</v>
      </c>
      <c r="AT29" t="str">
        <f t="shared" si="4"/>
        <v>B35_L10_P</v>
      </c>
      <c r="AU29" t="str">
        <f t="shared" si="5"/>
        <v>--</v>
      </c>
    </row>
    <row r="30" spans="1:47" x14ac:dyDescent="0.35">
      <c r="A30" t="str">
        <f t="shared" si="0"/>
        <v>J1-26</v>
      </c>
      <c r="B30" t="str">
        <f t="shared" si="1"/>
        <v>B35_L10_N</v>
      </c>
      <c r="C30" t="str">
        <f t="shared" si="2"/>
        <v>J1-B35_L10_N</v>
      </c>
      <c r="D30" t="str">
        <f t="shared" si="3"/>
        <v>J1-26</v>
      </c>
      <c r="E30" t="s">
        <v>167</v>
      </c>
      <c r="F30">
        <v>26</v>
      </c>
      <c r="G30" t="s">
        <v>805</v>
      </c>
      <c r="L30" t="s">
        <v>802</v>
      </c>
      <c r="M30" t="s">
        <v>286</v>
      </c>
      <c r="N30">
        <v>13.5235</v>
      </c>
      <c r="AB30" t="str">
        <f>B2B!D27</f>
        <v>J1</v>
      </c>
      <c r="AC30" t="str">
        <f>B2B!E27</f>
        <v>25</v>
      </c>
      <c r="AD30" t="str">
        <f t="shared" si="6"/>
        <v>J1-25</v>
      </c>
      <c r="AE30" t="str">
        <f t="shared" si="7"/>
        <v>B35_L10_P</v>
      </c>
      <c r="AF30" t="str">
        <f t="shared" si="8"/>
        <v>B3</v>
      </c>
      <c r="AG30">
        <f t="shared" si="9"/>
        <v>10.9407</v>
      </c>
      <c r="AH30" t="str">
        <f>IF(IFERROR(IF(IF(AF30="--",INDEX(D:D,MATCH(AE30,INDEX(B:B,MATCH(AE30,B:B,)+1):B10544,)+MATCH(AE30,B:B,)))=D30,VLOOKUP(AE30,B:D,3,0),IF(AF30="--",INDEX(D:D,MATCH(AE30,INDEX(B:B,MATCH(AE30,B:B,)+1):B10544,)+MATCH(AE30,B:B,)),"---")),"---")=AD30,"---",IFERROR(IF(IF(AF30="--",INDEX(D:D,MATCH(AE30,INDEX(B:B,MATCH(AE30,B:B,)+1):B10544,)+MATCH(AE30,B:B,)))=AD30,VLOOKUP(AE30,B:D,3,0),IF(AF30="--",INDEX(D:D,MATCH(AE30,INDEX(B:B,MATCH(AE30,B:B,)+1):B10544,)+MATCH(AE30,B:B,)),"---")),"---"))</f>
        <v>---</v>
      </c>
      <c r="AI30" t="str">
        <f t="shared" si="10"/>
        <v>--</v>
      </c>
      <c r="AJ30" t="str">
        <f t="shared" si="11"/>
        <v>B35_L10_P</v>
      </c>
      <c r="AK30">
        <f t="shared" si="12"/>
        <v>2</v>
      </c>
      <c r="AL30" t="str">
        <f t="shared" si="13"/>
        <v>B3</v>
      </c>
      <c r="AT30" t="str">
        <f t="shared" si="4"/>
        <v>B35_L10_N</v>
      </c>
      <c r="AU30" t="str">
        <f t="shared" si="5"/>
        <v>--</v>
      </c>
    </row>
    <row r="31" spans="1:47" x14ac:dyDescent="0.35">
      <c r="A31" t="str">
        <f t="shared" si="0"/>
        <v>J1-27</v>
      </c>
      <c r="B31" t="str">
        <f t="shared" si="1"/>
        <v>B35_L8_N</v>
      </c>
      <c r="C31" t="str">
        <f t="shared" si="2"/>
        <v>J1-B35_L8_N</v>
      </c>
      <c r="D31" t="str">
        <f t="shared" si="3"/>
        <v>J1-27</v>
      </c>
      <c r="E31" t="s">
        <v>167</v>
      </c>
      <c r="F31">
        <v>27</v>
      </c>
      <c r="G31" t="s">
        <v>807</v>
      </c>
      <c r="L31" t="s">
        <v>804</v>
      </c>
      <c r="M31" t="s">
        <v>286</v>
      </c>
      <c r="N31">
        <v>13.6272</v>
      </c>
      <c r="AB31" t="str">
        <f>B2B!D28</f>
        <v>J1</v>
      </c>
      <c r="AC31" t="str">
        <f>B2B!E28</f>
        <v>26</v>
      </c>
      <c r="AD31" t="str">
        <f t="shared" si="6"/>
        <v>J1-26</v>
      </c>
      <c r="AE31" t="str">
        <f t="shared" si="7"/>
        <v>B35_L10_N</v>
      </c>
      <c r="AF31" t="str">
        <f t="shared" si="8"/>
        <v>B2</v>
      </c>
      <c r="AG31">
        <f t="shared" si="9"/>
        <v>10.856199999999999</v>
      </c>
      <c r="AH31" t="str">
        <f>IF(IFERROR(IF(IF(AF31="--",INDEX(D:D,MATCH(AE31,INDEX(B:B,MATCH(AE31,B:B,)+1):B10545,)+MATCH(AE31,B:B,)))=D31,VLOOKUP(AE31,B:D,3,0),IF(AF31="--",INDEX(D:D,MATCH(AE31,INDEX(B:B,MATCH(AE31,B:B,)+1):B10545,)+MATCH(AE31,B:B,)),"---")),"---")=AD31,"---",IFERROR(IF(IF(AF31="--",INDEX(D:D,MATCH(AE31,INDEX(B:B,MATCH(AE31,B:B,)+1):B10545,)+MATCH(AE31,B:B,)))=AD31,VLOOKUP(AE31,B:D,3,0),IF(AF31="--",INDEX(D:D,MATCH(AE31,INDEX(B:B,MATCH(AE31,B:B,)+1):B10545,)+MATCH(AE31,B:B,)),"---")),"---"))</f>
        <v>---</v>
      </c>
      <c r="AI31" t="str">
        <f t="shared" si="10"/>
        <v>--</v>
      </c>
      <c r="AJ31" t="str">
        <f t="shared" si="11"/>
        <v>B35_L10_N</v>
      </c>
      <c r="AK31">
        <f t="shared" si="12"/>
        <v>2</v>
      </c>
      <c r="AL31" t="str">
        <f t="shared" si="13"/>
        <v>B2</v>
      </c>
      <c r="AT31" t="str">
        <f t="shared" si="4"/>
        <v>B35_L8_N</v>
      </c>
      <c r="AU31" t="str">
        <f t="shared" si="5"/>
        <v>--</v>
      </c>
    </row>
    <row r="32" spans="1:47" x14ac:dyDescent="0.35">
      <c r="A32" t="str">
        <f t="shared" si="0"/>
        <v>J1-28</v>
      </c>
      <c r="B32" t="str">
        <f t="shared" si="1"/>
        <v>B35_L8_P</v>
      </c>
      <c r="C32" t="str">
        <f t="shared" si="2"/>
        <v>J1-B35_L8_P</v>
      </c>
      <c r="D32" t="str">
        <f t="shared" si="3"/>
        <v>J1-28</v>
      </c>
      <c r="E32" t="s">
        <v>167</v>
      </c>
      <c r="F32">
        <v>28</v>
      </c>
      <c r="G32" t="s">
        <v>809</v>
      </c>
      <c r="L32" t="s">
        <v>806</v>
      </c>
      <c r="M32" t="s">
        <v>286</v>
      </c>
      <c r="N32">
        <v>35.979399999999998</v>
      </c>
      <c r="AB32" t="str">
        <f>B2B!D29</f>
        <v>J1</v>
      </c>
      <c r="AC32" t="str">
        <f>B2B!E29</f>
        <v>27</v>
      </c>
      <c r="AD32" t="str">
        <f t="shared" si="6"/>
        <v>J1-27</v>
      </c>
      <c r="AE32" t="str">
        <f t="shared" si="7"/>
        <v>B35_L8_N</v>
      </c>
      <c r="AF32" t="str">
        <f t="shared" si="8"/>
        <v>A3</v>
      </c>
      <c r="AG32">
        <f t="shared" si="9"/>
        <v>9.7786000000000008</v>
      </c>
      <c r="AH32" t="str">
        <f>IF(IFERROR(IF(IF(AF32="--",INDEX(D:D,MATCH(AE32,INDEX(B:B,MATCH(AE32,B:B,)+1):B10546,)+MATCH(AE32,B:B,)))=D32,VLOOKUP(AE32,B:D,3,0),IF(AF32="--",INDEX(D:D,MATCH(AE32,INDEX(B:B,MATCH(AE32,B:B,)+1):B10546,)+MATCH(AE32,B:B,)),"---")),"---")=AD32,"---",IFERROR(IF(IF(AF32="--",INDEX(D:D,MATCH(AE32,INDEX(B:B,MATCH(AE32,B:B,)+1):B10546,)+MATCH(AE32,B:B,)))=AD32,VLOOKUP(AE32,B:D,3,0),IF(AF32="--",INDEX(D:D,MATCH(AE32,INDEX(B:B,MATCH(AE32,B:B,)+1):B10546,)+MATCH(AE32,B:B,)),"---")),"---"))</f>
        <v>---</v>
      </c>
      <c r="AI32" t="str">
        <f t="shared" si="10"/>
        <v>--</v>
      </c>
      <c r="AJ32" t="str">
        <f t="shared" si="11"/>
        <v>B35_L8_N</v>
      </c>
      <c r="AK32">
        <f t="shared" si="12"/>
        <v>2</v>
      </c>
      <c r="AL32" t="str">
        <f t="shared" si="13"/>
        <v>A3</v>
      </c>
      <c r="AT32" t="str">
        <f t="shared" si="4"/>
        <v>B35_L8_P</v>
      </c>
      <c r="AU32" t="str">
        <f t="shared" si="5"/>
        <v>--</v>
      </c>
    </row>
    <row r="33" spans="1:47" x14ac:dyDescent="0.35">
      <c r="A33" t="str">
        <f t="shared" si="0"/>
        <v>J1-29</v>
      </c>
      <c r="B33" t="str">
        <f t="shared" si="1"/>
        <v>B35_L11_N</v>
      </c>
      <c r="C33" t="str">
        <f t="shared" si="2"/>
        <v>J1-B35_L11_N</v>
      </c>
      <c r="D33" t="str">
        <f t="shared" si="3"/>
        <v>J1-29</v>
      </c>
      <c r="E33" t="s">
        <v>167</v>
      </c>
      <c r="F33">
        <v>29</v>
      </c>
      <c r="G33" t="s">
        <v>811</v>
      </c>
      <c r="L33" t="s">
        <v>808</v>
      </c>
      <c r="M33" t="s">
        <v>286</v>
      </c>
      <c r="N33">
        <v>34.749099999999999</v>
      </c>
      <c r="AB33" t="str">
        <f>B2B!D30</f>
        <v>J1</v>
      </c>
      <c r="AC33" t="str">
        <f>B2B!E30</f>
        <v>28</v>
      </c>
      <c r="AD33" t="str">
        <f t="shared" si="6"/>
        <v>J1-28</v>
      </c>
      <c r="AE33" t="str">
        <f t="shared" si="7"/>
        <v>B35_L8_P</v>
      </c>
      <c r="AF33" t="str">
        <f t="shared" si="8"/>
        <v>A4</v>
      </c>
      <c r="AG33">
        <f t="shared" si="9"/>
        <v>9.6852999999999998</v>
      </c>
      <c r="AH33" t="str">
        <f>IF(IFERROR(IF(IF(AF33="--",INDEX(D:D,MATCH(AE33,INDEX(B:B,MATCH(AE33,B:B,)+1):B10547,)+MATCH(AE33,B:B,)))=D33,VLOOKUP(AE33,B:D,3,0),IF(AF33="--",INDEX(D:D,MATCH(AE33,INDEX(B:B,MATCH(AE33,B:B,)+1):B10547,)+MATCH(AE33,B:B,)),"---")),"---")=AD33,"---",IFERROR(IF(IF(AF33="--",INDEX(D:D,MATCH(AE33,INDEX(B:B,MATCH(AE33,B:B,)+1):B10547,)+MATCH(AE33,B:B,)))=AD33,VLOOKUP(AE33,B:D,3,0),IF(AF33="--",INDEX(D:D,MATCH(AE33,INDEX(B:B,MATCH(AE33,B:B,)+1):B10547,)+MATCH(AE33,B:B,)),"---")),"---"))</f>
        <v>---</v>
      </c>
      <c r="AI33" t="str">
        <f t="shared" si="10"/>
        <v>--</v>
      </c>
      <c r="AJ33" t="str">
        <f t="shared" si="11"/>
        <v>B35_L8_P</v>
      </c>
      <c r="AK33">
        <f t="shared" si="12"/>
        <v>2</v>
      </c>
      <c r="AL33" t="str">
        <f t="shared" si="13"/>
        <v>A4</v>
      </c>
      <c r="AT33" t="str">
        <f t="shared" si="4"/>
        <v>B35_L11_N</v>
      </c>
      <c r="AU33" t="str">
        <f t="shared" si="5"/>
        <v>--</v>
      </c>
    </row>
    <row r="34" spans="1:47" x14ac:dyDescent="0.35">
      <c r="A34" t="str">
        <f t="shared" si="0"/>
        <v>J1-30</v>
      </c>
      <c r="B34" t="str">
        <f t="shared" si="1"/>
        <v>B35_L11_P</v>
      </c>
      <c r="C34" t="str">
        <f t="shared" si="2"/>
        <v>J1-B35_L11_P</v>
      </c>
      <c r="D34" t="str">
        <f t="shared" si="3"/>
        <v>J1-30</v>
      </c>
      <c r="E34" t="s">
        <v>167</v>
      </c>
      <c r="F34">
        <v>30</v>
      </c>
      <c r="G34" t="s">
        <v>813</v>
      </c>
      <c r="L34" t="s">
        <v>810</v>
      </c>
      <c r="M34" t="s">
        <v>286</v>
      </c>
      <c r="N34">
        <v>11.440300000000001</v>
      </c>
      <c r="AB34" t="str">
        <f>B2B!D31</f>
        <v>J1</v>
      </c>
      <c r="AC34" t="str">
        <f>B2B!E31</f>
        <v>29</v>
      </c>
      <c r="AD34" t="str">
        <f t="shared" si="6"/>
        <v>J1-29</v>
      </c>
      <c r="AE34" t="str">
        <f t="shared" si="7"/>
        <v>B35_L11_N</v>
      </c>
      <c r="AF34" t="str">
        <f t="shared" si="8"/>
        <v>D4</v>
      </c>
      <c r="AG34">
        <f t="shared" si="9"/>
        <v>16.82</v>
      </c>
      <c r="AH34" t="str">
        <f>IF(IFERROR(IF(IF(AF34="--",INDEX(D:D,MATCH(AE34,INDEX(B:B,MATCH(AE34,B:B,)+1):B10548,)+MATCH(AE34,B:B,)))=D34,VLOOKUP(AE34,B:D,3,0),IF(AF34="--",INDEX(D:D,MATCH(AE34,INDEX(B:B,MATCH(AE34,B:B,)+1):B10548,)+MATCH(AE34,B:B,)),"---")),"---")=AD34,"---",IFERROR(IF(IF(AF34="--",INDEX(D:D,MATCH(AE34,INDEX(B:B,MATCH(AE34,B:B,)+1):B10548,)+MATCH(AE34,B:B,)))=AD34,VLOOKUP(AE34,B:D,3,0),IF(AF34="--",INDEX(D:D,MATCH(AE34,INDEX(B:B,MATCH(AE34,B:B,)+1):B10548,)+MATCH(AE34,B:B,)),"---")),"---"))</f>
        <v>---</v>
      </c>
      <c r="AI34" t="str">
        <f t="shared" si="10"/>
        <v>--</v>
      </c>
      <c r="AJ34" t="str">
        <f t="shared" si="11"/>
        <v>B35_L11_N</v>
      </c>
      <c r="AK34">
        <f t="shared" si="12"/>
        <v>2</v>
      </c>
      <c r="AL34" t="str">
        <f t="shared" si="13"/>
        <v>D4</v>
      </c>
      <c r="AT34" t="str">
        <f t="shared" si="4"/>
        <v>B35_L11_P</v>
      </c>
      <c r="AU34" t="str">
        <f t="shared" si="5"/>
        <v>--</v>
      </c>
    </row>
    <row r="35" spans="1:47" x14ac:dyDescent="0.35">
      <c r="A35" t="str">
        <f t="shared" si="0"/>
        <v>J1-31</v>
      </c>
      <c r="B35" t="str">
        <f t="shared" si="1"/>
        <v>B35_L3_N</v>
      </c>
      <c r="C35" t="str">
        <f t="shared" si="2"/>
        <v>J1-B35_L3_N</v>
      </c>
      <c r="D35" t="str">
        <f t="shared" si="3"/>
        <v>J1-31</v>
      </c>
      <c r="E35" t="s">
        <v>167</v>
      </c>
      <c r="F35">
        <v>31</v>
      </c>
      <c r="G35" t="s">
        <v>815</v>
      </c>
      <c r="L35" t="s">
        <v>812</v>
      </c>
      <c r="M35" t="s">
        <v>286</v>
      </c>
      <c r="N35">
        <v>7.2984</v>
      </c>
      <c r="AB35" t="str">
        <f>B2B!D32</f>
        <v>J1</v>
      </c>
      <c r="AC35" t="str">
        <f>B2B!E32</f>
        <v>30</v>
      </c>
      <c r="AD35" t="str">
        <f t="shared" si="6"/>
        <v>J1-30</v>
      </c>
      <c r="AE35" t="str">
        <f t="shared" si="7"/>
        <v>B35_L11_P</v>
      </c>
      <c r="AF35" t="str">
        <f t="shared" si="8"/>
        <v>D5</v>
      </c>
      <c r="AG35">
        <f t="shared" si="9"/>
        <v>16.098500000000001</v>
      </c>
      <c r="AH35" t="str">
        <f>IF(IFERROR(IF(IF(AF35="--",INDEX(D:D,MATCH(AE35,INDEX(B:B,MATCH(AE35,B:B,)+1):B10549,)+MATCH(AE35,B:B,)))=D35,VLOOKUP(AE35,B:D,3,0),IF(AF35="--",INDEX(D:D,MATCH(AE35,INDEX(B:B,MATCH(AE35,B:B,)+1):B10549,)+MATCH(AE35,B:B,)),"---")),"---")=AD35,"---",IFERROR(IF(IF(AF35="--",INDEX(D:D,MATCH(AE35,INDEX(B:B,MATCH(AE35,B:B,)+1):B10549,)+MATCH(AE35,B:B,)))=AD35,VLOOKUP(AE35,B:D,3,0),IF(AF35="--",INDEX(D:D,MATCH(AE35,INDEX(B:B,MATCH(AE35,B:B,)+1):B10549,)+MATCH(AE35,B:B,)),"---")),"---"))</f>
        <v>---</v>
      </c>
      <c r="AI35" t="str">
        <f t="shared" si="10"/>
        <v>--</v>
      </c>
      <c r="AJ35" t="str">
        <f t="shared" si="11"/>
        <v>B35_L11_P</v>
      </c>
      <c r="AK35">
        <f t="shared" si="12"/>
        <v>2</v>
      </c>
      <c r="AL35" t="str">
        <f t="shared" si="13"/>
        <v>D5</v>
      </c>
      <c r="AT35" t="str">
        <f t="shared" si="4"/>
        <v>B35_L3_N</v>
      </c>
      <c r="AU35" t="str">
        <f t="shared" si="5"/>
        <v>--</v>
      </c>
    </row>
    <row r="36" spans="1:47" x14ac:dyDescent="0.35">
      <c r="A36" t="str">
        <f t="shared" si="0"/>
        <v>J1-32</v>
      </c>
      <c r="B36" t="str">
        <f t="shared" si="1"/>
        <v>B35_L3_P</v>
      </c>
      <c r="C36" t="str">
        <f t="shared" si="2"/>
        <v>J1-B35_L3_P</v>
      </c>
      <c r="D36" t="str">
        <f t="shared" si="3"/>
        <v>J1-32</v>
      </c>
      <c r="E36" t="s">
        <v>167</v>
      </c>
      <c r="F36">
        <v>32</v>
      </c>
      <c r="G36" t="s">
        <v>817</v>
      </c>
      <c r="L36" t="s">
        <v>814</v>
      </c>
      <c r="M36" t="s">
        <v>286</v>
      </c>
      <c r="N36">
        <v>14.7225</v>
      </c>
      <c r="AB36" t="str">
        <f>B2B!D33</f>
        <v>J1</v>
      </c>
      <c r="AC36" t="str">
        <f>B2B!E33</f>
        <v>31</v>
      </c>
      <c r="AD36" t="str">
        <f t="shared" si="6"/>
        <v>J1-31</v>
      </c>
      <c r="AE36" t="str">
        <f t="shared" si="7"/>
        <v>B35_L3_N</v>
      </c>
      <c r="AF36" t="str">
        <f t="shared" si="8"/>
        <v>A5</v>
      </c>
      <c r="AG36">
        <f t="shared" si="9"/>
        <v>11.2399</v>
      </c>
      <c r="AH36" t="str">
        <f>IF(IFERROR(IF(IF(AF36="--",INDEX(D:D,MATCH(AE36,INDEX(B:B,MATCH(AE36,B:B,)+1):B10550,)+MATCH(AE36,B:B,)))=D36,VLOOKUP(AE36,B:D,3,0),IF(AF36="--",INDEX(D:D,MATCH(AE36,INDEX(B:B,MATCH(AE36,B:B,)+1):B10550,)+MATCH(AE36,B:B,)),"---")),"---")=AD36,"---",IFERROR(IF(IF(AF36="--",INDEX(D:D,MATCH(AE36,INDEX(B:B,MATCH(AE36,B:B,)+1):B10550,)+MATCH(AE36,B:B,)))=AD36,VLOOKUP(AE36,B:D,3,0),IF(AF36="--",INDEX(D:D,MATCH(AE36,INDEX(B:B,MATCH(AE36,B:B,)+1):B10550,)+MATCH(AE36,B:B,)),"---")),"---"))</f>
        <v>---</v>
      </c>
      <c r="AI36" t="str">
        <f t="shared" si="10"/>
        <v>--</v>
      </c>
      <c r="AJ36" t="str">
        <f t="shared" si="11"/>
        <v>B35_L3_N</v>
      </c>
      <c r="AK36">
        <f t="shared" si="12"/>
        <v>2</v>
      </c>
      <c r="AL36" t="str">
        <f t="shared" si="13"/>
        <v>A5</v>
      </c>
      <c r="AT36" t="str">
        <f t="shared" si="4"/>
        <v>B35_L3_P</v>
      </c>
      <c r="AU36" t="str">
        <f t="shared" si="5"/>
        <v>--</v>
      </c>
    </row>
    <row r="37" spans="1:47" x14ac:dyDescent="0.35">
      <c r="A37" t="str">
        <f t="shared" si="0"/>
        <v>J1-33</v>
      </c>
      <c r="B37" t="str">
        <f t="shared" si="1"/>
        <v>B35_L2_N</v>
      </c>
      <c r="C37" t="str">
        <f t="shared" si="2"/>
        <v>J1-B35_L2_N</v>
      </c>
      <c r="D37" t="str">
        <f t="shared" si="3"/>
        <v>J1-33</v>
      </c>
      <c r="E37" t="s">
        <v>167</v>
      </c>
      <c r="F37">
        <v>33</v>
      </c>
      <c r="G37" t="s">
        <v>819</v>
      </c>
      <c r="L37" t="s">
        <v>816</v>
      </c>
      <c r="M37" t="s">
        <v>286</v>
      </c>
      <c r="N37">
        <v>15.5412</v>
      </c>
      <c r="AB37" t="str">
        <f>B2B!D34</f>
        <v>J1</v>
      </c>
      <c r="AC37" t="str">
        <f>B2B!E34</f>
        <v>32</v>
      </c>
      <c r="AD37" t="str">
        <f t="shared" si="6"/>
        <v>J1-32</v>
      </c>
      <c r="AE37" t="str">
        <f t="shared" si="7"/>
        <v>B35_L3_P</v>
      </c>
      <c r="AF37" t="str">
        <f t="shared" si="8"/>
        <v>A6</v>
      </c>
      <c r="AG37">
        <f t="shared" si="9"/>
        <v>11.157</v>
      </c>
      <c r="AH37" t="str">
        <f>IF(IFERROR(IF(IF(AF37="--",INDEX(D:D,MATCH(AE37,INDEX(B:B,MATCH(AE37,B:B,)+1):B10551,)+MATCH(AE37,B:B,)))=D37,VLOOKUP(AE37,B:D,3,0),IF(AF37="--",INDEX(D:D,MATCH(AE37,INDEX(B:B,MATCH(AE37,B:B,)+1):B10551,)+MATCH(AE37,B:B,)),"---")),"---")=AD37,"---",IFERROR(IF(IF(AF37="--",INDEX(D:D,MATCH(AE37,INDEX(B:B,MATCH(AE37,B:B,)+1):B10551,)+MATCH(AE37,B:B,)))=AD37,VLOOKUP(AE37,B:D,3,0),IF(AF37="--",INDEX(D:D,MATCH(AE37,INDEX(B:B,MATCH(AE37,B:B,)+1):B10551,)+MATCH(AE37,B:B,)),"---")),"---"))</f>
        <v>---</v>
      </c>
      <c r="AI37" t="str">
        <f t="shared" si="10"/>
        <v>--</v>
      </c>
      <c r="AJ37" t="str">
        <f t="shared" si="11"/>
        <v>B35_L3_P</v>
      </c>
      <c r="AK37">
        <f t="shared" si="12"/>
        <v>2</v>
      </c>
      <c r="AL37" t="str">
        <f t="shared" si="13"/>
        <v>A6</v>
      </c>
      <c r="AT37" t="str">
        <f t="shared" si="4"/>
        <v>B35_L2_N</v>
      </c>
      <c r="AU37" t="str">
        <f t="shared" si="5"/>
        <v>--</v>
      </c>
    </row>
    <row r="38" spans="1:47" x14ac:dyDescent="0.35">
      <c r="A38" t="str">
        <f t="shared" si="0"/>
        <v>J1-34</v>
      </c>
      <c r="B38" t="str">
        <f t="shared" si="1"/>
        <v>B35_L2_P</v>
      </c>
      <c r="C38" t="str">
        <f t="shared" si="2"/>
        <v>J1-B35_L2_P</v>
      </c>
      <c r="D38" t="str">
        <f t="shared" si="3"/>
        <v>J1-34</v>
      </c>
      <c r="E38" t="s">
        <v>167</v>
      </c>
      <c r="F38">
        <v>34</v>
      </c>
      <c r="G38" t="s">
        <v>821</v>
      </c>
      <c r="L38" t="s">
        <v>818</v>
      </c>
      <c r="M38" t="s">
        <v>286</v>
      </c>
      <c r="N38">
        <v>14.275399999999999</v>
      </c>
      <c r="AB38" t="str">
        <f>B2B!D35</f>
        <v>J1</v>
      </c>
      <c r="AC38" t="str">
        <f>B2B!E35</f>
        <v>33</v>
      </c>
      <c r="AD38" t="str">
        <f t="shared" si="6"/>
        <v>J1-33</v>
      </c>
      <c r="AE38" t="str">
        <f t="shared" si="7"/>
        <v>B35_L2_N</v>
      </c>
      <c r="AF38" t="str">
        <f t="shared" si="8"/>
        <v>B6</v>
      </c>
      <c r="AG38">
        <f t="shared" si="9"/>
        <v>13.664999999999999</v>
      </c>
      <c r="AH38" t="str">
        <f>IF(IFERROR(IF(IF(AF38="--",INDEX(D:D,MATCH(AE38,INDEX(B:B,MATCH(AE38,B:B,)+1):B10552,)+MATCH(AE38,B:B,)))=D38,VLOOKUP(AE38,B:D,3,0),IF(AF38="--",INDEX(D:D,MATCH(AE38,INDEX(B:B,MATCH(AE38,B:B,)+1):B10552,)+MATCH(AE38,B:B,)),"---")),"---")=AD38,"---",IFERROR(IF(IF(AF38="--",INDEX(D:D,MATCH(AE38,INDEX(B:B,MATCH(AE38,B:B,)+1):B10552,)+MATCH(AE38,B:B,)))=AD38,VLOOKUP(AE38,B:D,3,0),IF(AF38="--",INDEX(D:D,MATCH(AE38,INDEX(B:B,MATCH(AE38,B:B,)+1):B10552,)+MATCH(AE38,B:B,)),"---")),"---"))</f>
        <v>---</v>
      </c>
      <c r="AI38" t="str">
        <f t="shared" si="10"/>
        <v>--</v>
      </c>
      <c r="AJ38" t="str">
        <f t="shared" si="11"/>
        <v>B35_L2_N</v>
      </c>
      <c r="AK38">
        <f t="shared" si="12"/>
        <v>2</v>
      </c>
      <c r="AL38" t="str">
        <f t="shared" si="13"/>
        <v>B6</v>
      </c>
      <c r="AT38" t="str">
        <f t="shared" si="4"/>
        <v>B35_L2_P</v>
      </c>
      <c r="AU38" t="str">
        <f t="shared" si="5"/>
        <v>--</v>
      </c>
    </row>
    <row r="39" spans="1:47" x14ac:dyDescent="0.35">
      <c r="A39" t="str">
        <f t="shared" si="0"/>
        <v>J1-35</v>
      </c>
      <c r="B39" t="str">
        <f t="shared" si="1"/>
        <v>B35_L7_N</v>
      </c>
      <c r="C39" t="str">
        <f t="shared" si="2"/>
        <v>J1-B35_L7_N</v>
      </c>
      <c r="D39" t="str">
        <f t="shared" si="3"/>
        <v>J1-35</v>
      </c>
      <c r="E39" t="s">
        <v>167</v>
      </c>
      <c r="F39">
        <v>35</v>
      </c>
      <c r="G39" t="s">
        <v>823</v>
      </c>
      <c r="L39" t="s">
        <v>820</v>
      </c>
      <c r="M39" t="s">
        <v>286</v>
      </c>
      <c r="N39">
        <v>10.087199999999999</v>
      </c>
      <c r="AB39" t="str">
        <f>B2B!D36</f>
        <v>J1</v>
      </c>
      <c r="AC39" t="str">
        <f>B2B!E36</f>
        <v>34</v>
      </c>
      <c r="AD39" t="str">
        <f t="shared" si="6"/>
        <v>J1-34</v>
      </c>
      <c r="AE39" t="str">
        <f t="shared" si="7"/>
        <v>B35_L2_P</v>
      </c>
      <c r="AF39" t="str">
        <f t="shared" si="8"/>
        <v>B7</v>
      </c>
      <c r="AG39">
        <f t="shared" si="9"/>
        <v>13.3926</v>
      </c>
      <c r="AH39" t="str">
        <f>IF(IFERROR(IF(IF(AF39="--",INDEX(D:D,MATCH(AE39,INDEX(B:B,MATCH(AE39,B:B,)+1):B10553,)+MATCH(AE39,B:B,)))=D39,VLOOKUP(AE39,B:D,3,0),IF(AF39="--",INDEX(D:D,MATCH(AE39,INDEX(B:B,MATCH(AE39,B:B,)+1):B10553,)+MATCH(AE39,B:B,)),"---")),"---")=AD39,"---",IFERROR(IF(IF(AF39="--",INDEX(D:D,MATCH(AE39,INDEX(B:B,MATCH(AE39,B:B,)+1):B10553,)+MATCH(AE39,B:B,)))=AD39,VLOOKUP(AE39,B:D,3,0),IF(AF39="--",INDEX(D:D,MATCH(AE39,INDEX(B:B,MATCH(AE39,B:B,)+1):B10553,)+MATCH(AE39,B:B,)),"---")),"---"))</f>
        <v>---</v>
      </c>
      <c r="AI39" t="str">
        <f t="shared" si="10"/>
        <v>--</v>
      </c>
      <c r="AJ39" t="str">
        <f t="shared" si="11"/>
        <v>B35_L2_P</v>
      </c>
      <c r="AK39">
        <f t="shared" si="12"/>
        <v>2</v>
      </c>
      <c r="AL39" t="str">
        <f t="shared" si="13"/>
        <v>B7</v>
      </c>
      <c r="AT39" t="str">
        <f t="shared" si="4"/>
        <v>B35_L7_N</v>
      </c>
      <c r="AU39" t="str">
        <f t="shared" si="5"/>
        <v>--</v>
      </c>
    </row>
    <row r="40" spans="1:47" x14ac:dyDescent="0.35">
      <c r="A40" t="str">
        <f t="shared" si="0"/>
        <v>J1-36</v>
      </c>
      <c r="B40" t="str">
        <f t="shared" si="1"/>
        <v>B35_L7_P</v>
      </c>
      <c r="C40" t="str">
        <f t="shared" si="2"/>
        <v>J1-B35_L7_P</v>
      </c>
      <c r="D40" t="str">
        <f t="shared" si="3"/>
        <v>J1-36</v>
      </c>
      <c r="E40" t="s">
        <v>167</v>
      </c>
      <c r="F40">
        <v>36</v>
      </c>
      <c r="G40" t="s">
        <v>825</v>
      </c>
      <c r="L40" t="s">
        <v>822</v>
      </c>
      <c r="M40" t="s">
        <v>286</v>
      </c>
      <c r="N40">
        <v>11.5077</v>
      </c>
      <c r="AB40" t="str">
        <f>B2B!D37</f>
        <v>J1</v>
      </c>
      <c r="AC40" t="str">
        <f>B2B!E37</f>
        <v>35</v>
      </c>
      <c r="AD40" t="str">
        <f t="shared" si="6"/>
        <v>J1-35</v>
      </c>
      <c r="AE40" t="str">
        <f t="shared" si="7"/>
        <v>B35_L7_N</v>
      </c>
      <c r="AF40" t="str">
        <f t="shared" si="8"/>
        <v>B4</v>
      </c>
      <c r="AG40">
        <f t="shared" si="9"/>
        <v>19.352499999999999</v>
      </c>
      <c r="AH40" t="str">
        <f>IF(IFERROR(IF(IF(AF40="--",INDEX(D:D,MATCH(AE40,INDEX(B:B,MATCH(AE40,B:B,)+1):B10554,)+MATCH(AE40,B:B,)))=D40,VLOOKUP(AE40,B:D,3,0),IF(AF40="--",INDEX(D:D,MATCH(AE40,INDEX(B:B,MATCH(AE40,B:B,)+1):B10554,)+MATCH(AE40,B:B,)),"---")),"---")=AD40,"---",IFERROR(IF(IF(AF40="--",INDEX(D:D,MATCH(AE40,INDEX(B:B,MATCH(AE40,B:B,)+1):B10554,)+MATCH(AE40,B:B,)))=AD40,VLOOKUP(AE40,B:D,3,0),IF(AF40="--",INDEX(D:D,MATCH(AE40,INDEX(B:B,MATCH(AE40,B:B,)+1):B10554,)+MATCH(AE40,B:B,)),"---")),"---"))</f>
        <v>---</v>
      </c>
      <c r="AI40" t="str">
        <f t="shared" si="10"/>
        <v>--</v>
      </c>
      <c r="AJ40" t="str">
        <f t="shared" si="11"/>
        <v>B35_L7_N</v>
      </c>
      <c r="AK40">
        <f t="shared" si="12"/>
        <v>2</v>
      </c>
      <c r="AL40" t="str">
        <f t="shared" si="13"/>
        <v>B4</v>
      </c>
      <c r="AT40" t="str">
        <f t="shared" si="4"/>
        <v>B35_L7_P</v>
      </c>
      <c r="AU40" t="str">
        <f t="shared" si="5"/>
        <v>--</v>
      </c>
    </row>
    <row r="41" spans="1:47" x14ac:dyDescent="0.35">
      <c r="A41" t="str">
        <f t="shared" si="0"/>
        <v>J1-37</v>
      </c>
      <c r="B41" t="str">
        <f t="shared" si="1"/>
        <v>B35_L1_N</v>
      </c>
      <c r="C41" t="str">
        <f t="shared" si="2"/>
        <v>J1-B35_L1_N</v>
      </c>
      <c r="D41" t="str">
        <f t="shared" si="3"/>
        <v>J1-37</v>
      </c>
      <c r="E41" t="s">
        <v>167</v>
      </c>
      <c r="F41">
        <v>37</v>
      </c>
      <c r="G41" t="s">
        <v>827</v>
      </c>
      <c r="L41" t="s">
        <v>824</v>
      </c>
      <c r="M41" t="s">
        <v>286</v>
      </c>
      <c r="N41">
        <v>19.770800000000001</v>
      </c>
      <c r="AB41" t="str">
        <f>B2B!D38</f>
        <v>J1</v>
      </c>
      <c r="AC41" t="str">
        <f>B2B!E38</f>
        <v>36</v>
      </c>
      <c r="AD41" t="str">
        <f t="shared" si="6"/>
        <v>J1-36</v>
      </c>
      <c r="AE41" t="str">
        <f t="shared" si="7"/>
        <v>B35_L7_P</v>
      </c>
      <c r="AF41" t="str">
        <f t="shared" si="8"/>
        <v>C4</v>
      </c>
      <c r="AG41">
        <f t="shared" si="9"/>
        <v>35.947200000000002</v>
      </c>
      <c r="AH41" t="str">
        <f>IF(IFERROR(IF(IF(AF41="--",INDEX(D:D,MATCH(AE41,INDEX(B:B,MATCH(AE41,B:B,)+1):B10555,)+MATCH(AE41,B:B,)))=D41,VLOOKUP(AE41,B:D,3,0),IF(AF41="--",INDEX(D:D,MATCH(AE41,INDEX(B:B,MATCH(AE41,B:B,)+1):B10555,)+MATCH(AE41,B:B,)),"---")),"---")=AD41,"---",IFERROR(IF(IF(AF41="--",INDEX(D:D,MATCH(AE41,INDEX(B:B,MATCH(AE41,B:B,)+1):B10555,)+MATCH(AE41,B:B,)))=AD41,VLOOKUP(AE41,B:D,3,0),IF(AF41="--",INDEX(D:D,MATCH(AE41,INDEX(B:B,MATCH(AE41,B:B,)+1):B10555,)+MATCH(AE41,B:B,)),"---")),"---"))</f>
        <v>---</v>
      </c>
      <c r="AI41" t="str">
        <f t="shared" si="10"/>
        <v>--</v>
      </c>
      <c r="AJ41" t="str">
        <f t="shared" si="11"/>
        <v>B35_L7_P</v>
      </c>
      <c r="AK41">
        <f t="shared" si="12"/>
        <v>3</v>
      </c>
      <c r="AL41" t="str">
        <f t="shared" si="13"/>
        <v>C4</v>
      </c>
      <c r="AT41" t="str">
        <f t="shared" si="4"/>
        <v>B35_L1_N</v>
      </c>
      <c r="AU41" t="str">
        <f t="shared" si="5"/>
        <v>--</v>
      </c>
    </row>
    <row r="42" spans="1:47" x14ac:dyDescent="0.35">
      <c r="A42" t="str">
        <f t="shared" si="0"/>
        <v>J1-38</v>
      </c>
      <c r="B42" t="str">
        <f t="shared" si="1"/>
        <v>B35_L1_P</v>
      </c>
      <c r="C42" t="str">
        <f t="shared" si="2"/>
        <v>J1-B35_L1_P</v>
      </c>
      <c r="D42" t="str">
        <f t="shared" si="3"/>
        <v>J1-38</v>
      </c>
      <c r="E42" t="s">
        <v>167</v>
      </c>
      <c r="F42">
        <v>38</v>
      </c>
      <c r="G42" t="s">
        <v>829</v>
      </c>
      <c r="L42" t="s">
        <v>826</v>
      </c>
      <c r="M42" t="s">
        <v>286</v>
      </c>
      <c r="N42">
        <v>21.138300000000001</v>
      </c>
      <c r="AB42" t="str">
        <f>B2B!D39</f>
        <v>J1</v>
      </c>
      <c r="AC42" t="str">
        <f>B2B!E39</f>
        <v>37</v>
      </c>
      <c r="AD42" t="str">
        <f t="shared" si="6"/>
        <v>J1-37</v>
      </c>
      <c r="AE42" t="str">
        <f t="shared" si="7"/>
        <v>B35_L1_N</v>
      </c>
      <c r="AF42" t="str">
        <f t="shared" si="8"/>
        <v>C5</v>
      </c>
      <c r="AG42">
        <f t="shared" si="9"/>
        <v>22.193000000000001</v>
      </c>
      <c r="AH42" t="str">
        <f>IF(IFERROR(IF(IF(AF42="--",INDEX(D:D,MATCH(AE42,INDEX(B:B,MATCH(AE42,B:B,)+1):B10556,)+MATCH(AE42,B:B,)))=D42,VLOOKUP(AE42,B:D,3,0),IF(AF42="--",INDEX(D:D,MATCH(AE42,INDEX(B:B,MATCH(AE42,B:B,)+1):B10556,)+MATCH(AE42,B:B,)),"---")),"---")=AD42,"---",IFERROR(IF(IF(AF42="--",INDEX(D:D,MATCH(AE42,INDEX(B:B,MATCH(AE42,B:B,)+1):B10556,)+MATCH(AE42,B:B,)))=AD42,VLOOKUP(AE42,B:D,3,0),IF(AF42="--",INDEX(D:D,MATCH(AE42,INDEX(B:B,MATCH(AE42,B:B,)+1):B10556,)+MATCH(AE42,B:B,)),"---")),"---"))</f>
        <v>---</v>
      </c>
      <c r="AI42" t="str">
        <f t="shared" si="10"/>
        <v>--</v>
      </c>
      <c r="AJ42" t="str">
        <f t="shared" si="11"/>
        <v>B35_L1_N</v>
      </c>
      <c r="AK42">
        <f t="shared" si="12"/>
        <v>2</v>
      </c>
      <c r="AL42" t="str">
        <f t="shared" si="13"/>
        <v>C5</v>
      </c>
      <c r="AT42" t="str">
        <f t="shared" si="4"/>
        <v>B35_L1_P</v>
      </c>
      <c r="AU42" t="str">
        <f t="shared" si="5"/>
        <v>--</v>
      </c>
    </row>
    <row r="43" spans="1:47" x14ac:dyDescent="0.35">
      <c r="A43" t="str">
        <f t="shared" si="0"/>
        <v>J1-39</v>
      </c>
      <c r="B43" t="str">
        <f t="shared" si="1"/>
        <v>B35_L5_N</v>
      </c>
      <c r="C43" t="str">
        <f t="shared" si="2"/>
        <v>J1-B35_L5_N</v>
      </c>
      <c r="D43" t="str">
        <f t="shared" si="3"/>
        <v>J1-39</v>
      </c>
      <c r="E43" t="s">
        <v>167</v>
      </c>
      <c r="F43">
        <v>39</v>
      </c>
      <c r="G43" t="s">
        <v>831</v>
      </c>
      <c r="L43" t="s">
        <v>828</v>
      </c>
      <c r="M43" t="s">
        <v>286</v>
      </c>
      <c r="N43">
        <v>21.682200000000002</v>
      </c>
      <c r="AB43" t="str">
        <f>B2B!D40</f>
        <v>J1</v>
      </c>
      <c r="AC43" t="str">
        <f>B2B!E40</f>
        <v>38</v>
      </c>
      <c r="AD43" t="str">
        <f t="shared" si="6"/>
        <v>J1-38</v>
      </c>
      <c r="AE43" t="str">
        <f t="shared" si="7"/>
        <v>B35_L1_P</v>
      </c>
      <c r="AF43" t="str">
        <f t="shared" si="8"/>
        <v>C6</v>
      </c>
      <c r="AG43">
        <f t="shared" si="9"/>
        <v>21.748799999999999</v>
      </c>
      <c r="AH43" t="str">
        <f>IF(IFERROR(IF(IF(AF43="--",INDEX(D:D,MATCH(AE43,INDEX(B:B,MATCH(AE43,B:B,)+1):B10557,)+MATCH(AE43,B:B,)))=D43,VLOOKUP(AE43,B:D,3,0),IF(AF43="--",INDEX(D:D,MATCH(AE43,INDEX(B:B,MATCH(AE43,B:B,)+1):B10557,)+MATCH(AE43,B:B,)),"---")),"---")=AD43,"---",IFERROR(IF(IF(AF43="--",INDEX(D:D,MATCH(AE43,INDEX(B:B,MATCH(AE43,B:B,)+1):B10557,)+MATCH(AE43,B:B,)))=AD43,VLOOKUP(AE43,B:D,3,0),IF(AF43="--",INDEX(D:D,MATCH(AE43,INDEX(B:B,MATCH(AE43,B:B,)+1):B10557,)+MATCH(AE43,B:B,)),"---")),"---"))</f>
        <v>---</v>
      </c>
      <c r="AI43" t="str">
        <f t="shared" si="10"/>
        <v>--</v>
      </c>
      <c r="AJ43" t="str">
        <f t="shared" si="11"/>
        <v>B35_L1_P</v>
      </c>
      <c r="AK43">
        <f t="shared" si="12"/>
        <v>2</v>
      </c>
      <c r="AL43" t="str">
        <f t="shared" si="13"/>
        <v>C6</v>
      </c>
      <c r="AT43" t="str">
        <f t="shared" si="4"/>
        <v>B35_L5_N</v>
      </c>
      <c r="AU43" t="str">
        <f t="shared" si="5"/>
        <v>--</v>
      </c>
    </row>
    <row r="44" spans="1:47" x14ac:dyDescent="0.35">
      <c r="A44" t="str">
        <f t="shared" si="0"/>
        <v>J1-40</v>
      </c>
      <c r="B44" t="str">
        <f t="shared" si="1"/>
        <v>B35_L5_P</v>
      </c>
      <c r="C44" t="str">
        <f t="shared" si="2"/>
        <v>J1-B35_L5_P</v>
      </c>
      <c r="D44" t="str">
        <f t="shared" si="3"/>
        <v>J1-40</v>
      </c>
      <c r="E44" t="s">
        <v>167</v>
      </c>
      <c r="F44">
        <v>40</v>
      </c>
      <c r="G44" t="s">
        <v>833</v>
      </c>
      <c r="L44" t="s">
        <v>830</v>
      </c>
      <c r="M44" t="s">
        <v>286</v>
      </c>
      <c r="N44">
        <v>34.115600000000001</v>
      </c>
      <c r="AB44" t="str">
        <f>B2B!D41</f>
        <v>J1</v>
      </c>
      <c r="AC44" t="str">
        <f>B2B!E41</f>
        <v>39</v>
      </c>
      <c r="AD44" t="str">
        <f t="shared" si="6"/>
        <v>J1-39</v>
      </c>
      <c r="AE44" t="str">
        <f t="shared" si="7"/>
        <v>B35_L5_N</v>
      </c>
      <c r="AF44" t="str">
        <f t="shared" si="8"/>
        <v>E5</v>
      </c>
      <c r="AG44">
        <f t="shared" si="9"/>
        <v>27.126100000000001</v>
      </c>
      <c r="AH44" t="str">
        <f>IF(IFERROR(IF(IF(AF44="--",INDEX(D:D,MATCH(AE44,INDEX(B:B,MATCH(AE44,B:B,)+1):B10558,)+MATCH(AE44,B:B,)))=D44,VLOOKUP(AE44,B:D,3,0),IF(AF44="--",INDEX(D:D,MATCH(AE44,INDEX(B:B,MATCH(AE44,B:B,)+1):B10558,)+MATCH(AE44,B:B,)),"---")),"---")=AD44,"---",IFERROR(IF(IF(AF44="--",INDEX(D:D,MATCH(AE44,INDEX(B:B,MATCH(AE44,B:B,)+1):B10558,)+MATCH(AE44,B:B,)))=AD44,VLOOKUP(AE44,B:D,3,0),IF(AF44="--",INDEX(D:D,MATCH(AE44,INDEX(B:B,MATCH(AE44,B:B,)+1):B10558,)+MATCH(AE44,B:B,)),"---")),"---"))</f>
        <v>---</v>
      </c>
      <c r="AI44" t="str">
        <f t="shared" si="10"/>
        <v>--</v>
      </c>
      <c r="AJ44" t="str">
        <f t="shared" si="11"/>
        <v>B35_L5_N</v>
      </c>
      <c r="AK44">
        <f t="shared" si="12"/>
        <v>2</v>
      </c>
      <c r="AL44" t="str">
        <f t="shared" si="13"/>
        <v>E5</v>
      </c>
      <c r="AT44" t="str">
        <f t="shared" si="4"/>
        <v>B35_L5_P</v>
      </c>
      <c r="AU44" t="str">
        <f t="shared" si="5"/>
        <v>--</v>
      </c>
    </row>
    <row r="45" spans="1:47" x14ac:dyDescent="0.35">
      <c r="A45" t="str">
        <f t="shared" si="0"/>
        <v>J1-41</v>
      </c>
      <c r="B45" t="str">
        <f t="shared" si="1"/>
        <v>B35_L6_N</v>
      </c>
      <c r="C45" t="str">
        <f t="shared" si="2"/>
        <v>J1-B35_L6_N</v>
      </c>
      <c r="D45" t="str">
        <f t="shared" si="3"/>
        <v>J1-41</v>
      </c>
      <c r="E45" t="s">
        <v>167</v>
      </c>
      <c r="F45">
        <v>41</v>
      </c>
      <c r="G45" t="s">
        <v>835</v>
      </c>
      <c r="L45" t="s">
        <v>832</v>
      </c>
      <c r="M45" t="s">
        <v>286</v>
      </c>
      <c r="N45">
        <v>32.720199999999998</v>
      </c>
      <c r="AB45" t="str">
        <f>B2B!D42</f>
        <v>J1</v>
      </c>
      <c r="AC45" t="str">
        <f>B2B!E42</f>
        <v>40</v>
      </c>
      <c r="AD45" t="str">
        <f t="shared" si="6"/>
        <v>J1-40</v>
      </c>
      <c r="AE45" t="str">
        <f t="shared" si="7"/>
        <v>B35_L5_P</v>
      </c>
      <c r="AF45" t="str">
        <f t="shared" si="8"/>
        <v>E6</v>
      </c>
      <c r="AG45">
        <f t="shared" si="9"/>
        <v>26.706600000000002</v>
      </c>
      <c r="AH45" t="str">
        <f>IF(IFERROR(IF(IF(AF45="--",INDEX(D:D,MATCH(AE45,INDEX(B:B,MATCH(AE45,B:B,)+1):B10559,)+MATCH(AE45,B:B,)))=D45,VLOOKUP(AE45,B:D,3,0),IF(AF45="--",INDEX(D:D,MATCH(AE45,INDEX(B:B,MATCH(AE45,B:B,)+1):B10559,)+MATCH(AE45,B:B,)),"---")),"---")=AD45,"---",IFERROR(IF(IF(AF45="--",INDEX(D:D,MATCH(AE45,INDEX(B:B,MATCH(AE45,B:B,)+1):B10559,)+MATCH(AE45,B:B,)))=AD45,VLOOKUP(AE45,B:D,3,0),IF(AF45="--",INDEX(D:D,MATCH(AE45,INDEX(B:B,MATCH(AE45,B:B,)+1):B10559,)+MATCH(AE45,B:B,)),"---")),"---"))</f>
        <v>---</v>
      </c>
      <c r="AI45" t="str">
        <f t="shared" si="10"/>
        <v>--</v>
      </c>
      <c r="AJ45" t="str">
        <f t="shared" si="11"/>
        <v>B35_L5_P</v>
      </c>
      <c r="AK45">
        <f t="shared" si="12"/>
        <v>2</v>
      </c>
      <c r="AL45" t="str">
        <f t="shared" si="13"/>
        <v>E6</v>
      </c>
      <c r="AT45" t="str">
        <f t="shared" si="4"/>
        <v>B35_L6_N</v>
      </c>
      <c r="AU45" t="str">
        <f t="shared" si="5"/>
        <v>--</v>
      </c>
    </row>
    <row r="46" spans="1:47" x14ac:dyDescent="0.35">
      <c r="A46" t="str">
        <f t="shared" si="0"/>
        <v>J1-42</v>
      </c>
      <c r="B46" t="str">
        <f t="shared" si="1"/>
        <v>B35_L6_P</v>
      </c>
      <c r="C46" t="str">
        <f t="shared" si="2"/>
        <v>J1-B35_L6_P</v>
      </c>
      <c r="D46" t="str">
        <f t="shared" si="3"/>
        <v>J1-42</v>
      </c>
      <c r="E46" t="s">
        <v>167</v>
      </c>
      <c r="F46">
        <v>42</v>
      </c>
      <c r="G46" t="s">
        <v>837</v>
      </c>
      <c r="L46" t="s">
        <v>834</v>
      </c>
      <c r="M46" t="s">
        <v>286</v>
      </c>
      <c r="N46">
        <v>45.261000000000003</v>
      </c>
      <c r="AB46" t="str">
        <f>B2B!D43</f>
        <v>J1</v>
      </c>
      <c r="AC46" t="str">
        <f>B2B!E43</f>
        <v>41</v>
      </c>
      <c r="AD46" t="str">
        <f t="shared" si="6"/>
        <v>J1-41</v>
      </c>
      <c r="AE46" t="str">
        <f t="shared" si="7"/>
        <v>B35_L6_N</v>
      </c>
      <c r="AF46" t="str">
        <f t="shared" si="8"/>
        <v>D7</v>
      </c>
      <c r="AG46">
        <f t="shared" si="9"/>
        <v>26.956600000000002</v>
      </c>
      <c r="AH46" t="str">
        <f>IF(IFERROR(IF(IF(AF46="--",INDEX(D:D,MATCH(AE46,INDEX(B:B,MATCH(AE46,B:B,)+1):B10560,)+MATCH(AE46,B:B,)))=D46,VLOOKUP(AE46,B:D,3,0),IF(AF46="--",INDEX(D:D,MATCH(AE46,INDEX(B:B,MATCH(AE46,B:B,)+1):B10560,)+MATCH(AE46,B:B,)),"---")),"---")=AD46,"---",IFERROR(IF(IF(AF46="--",INDEX(D:D,MATCH(AE46,INDEX(B:B,MATCH(AE46,B:B,)+1):B10560,)+MATCH(AE46,B:B,)))=AD46,VLOOKUP(AE46,B:D,3,0),IF(AF46="--",INDEX(D:D,MATCH(AE46,INDEX(B:B,MATCH(AE46,B:B,)+1):B10560,)+MATCH(AE46,B:B,)),"---")),"---"))</f>
        <v>---</v>
      </c>
      <c r="AI46" t="str">
        <f t="shared" si="10"/>
        <v>--</v>
      </c>
      <c r="AJ46" t="str">
        <f t="shared" si="11"/>
        <v>B35_L6_N</v>
      </c>
      <c r="AK46">
        <f t="shared" si="12"/>
        <v>2</v>
      </c>
      <c r="AL46" t="str">
        <f t="shared" si="13"/>
        <v>D7</v>
      </c>
      <c r="AT46" t="str">
        <f t="shared" si="4"/>
        <v>B35_L6_P</v>
      </c>
      <c r="AU46" t="str">
        <f t="shared" si="5"/>
        <v>--</v>
      </c>
    </row>
    <row r="47" spans="1:47" x14ac:dyDescent="0.35">
      <c r="A47" t="str">
        <f t="shared" si="0"/>
        <v>J1-43</v>
      </c>
      <c r="B47" t="str">
        <f t="shared" si="1"/>
        <v>B35_L19_P</v>
      </c>
      <c r="C47" t="str">
        <f t="shared" si="2"/>
        <v>J1-B35_L19_P</v>
      </c>
      <c r="D47" t="str">
        <f t="shared" si="3"/>
        <v>J1-43</v>
      </c>
      <c r="E47" t="s">
        <v>167</v>
      </c>
      <c r="F47">
        <v>43</v>
      </c>
      <c r="G47" t="s">
        <v>839</v>
      </c>
      <c r="L47" t="s">
        <v>836</v>
      </c>
      <c r="M47" t="s">
        <v>286</v>
      </c>
      <c r="N47">
        <v>45.828899999999997</v>
      </c>
      <c r="AB47" t="str">
        <f>B2B!D44</f>
        <v>J1</v>
      </c>
      <c r="AC47" t="str">
        <f>B2B!E44</f>
        <v>42</v>
      </c>
      <c r="AD47" t="str">
        <f t="shared" si="6"/>
        <v>J1-42</v>
      </c>
      <c r="AE47" t="str">
        <f t="shared" si="7"/>
        <v>B35_L6_P</v>
      </c>
      <c r="AF47" t="str">
        <f t="shared" si="8"/>
        <v>E7</v>
      </c>
      <c r="AG47">
        <f t="shared" si="9"/>
        <v>26.140599999999999</v>
      </c>
      <c r="AH47" t="str">
        <f>IF(IFERROR(IF(IF(AF47="--",INDEX(D:D,MATCH(AE47,INDEX(B:B,MATCH(AE47,B:B,)+1):B10561,)+MATCH(AE47,B:B,)))=D47,VLOOKUP(AE47,B:D,3,0),IF(AF47="--",INDEX(D:D,MATCH(AE47,INDEX(B:B,MATCH(AE47,B:B,)+1):B10561,)+MATCH(AE47,B:B,)),"---")),"---")=AD47,"---",IFERROR(IF(IF(AF47="--",INDEX(D:D,MATCH(AE47,INDEX(B:B,MATCH(AE47,B:B,)+1):B10561,)+MATCH(AE47,B:B,)))=AD47,VLOOKUP(AE47,B:D,3,0),IF(AF47="--",INDEX(D:D,MATCH(AE47,INDEX(B:B,MATCH(AE47,B:B,)+1):B10561,)+MATCH(AE47,B:B,)),"---")),"---"))</f>
        <v>---</v>
      </c>
      <c r="AI47" t="str">
        <f t="shared" si="10"/>
        <v>--</v>
      </c>
      <c r="AJ47" t="str">
        <f t="shared" si="11"/>
        <v>B35_L6_P</v>
      </c>
      <c r="AK47">
        <f t="shared" si="12"/>
        <v>2</v>
      </c>
      <c r="AL47" t="str">
        <f t="shared" si="13"/>
        <v>E7</v>
      </c>
      <c r="AT47" t="str">
        <f t="shared" si="4"/>
        <v>B35_L19_P</v>
      </c>
      <c r="AU47" t="str">
        <f t="shared" si="5"/>
        <v>--</v>
      </c>
    </row>
    <row r="48" spans="1:47" x14ac:dyDescent="0.35">
      <c r="A48" t="str">
        <f t="shared" si="0"/>
        <v>J1-44</v>
      </c>
      <c r="B48" t="str">
        <f t="shared" si="1"/>
        <v>B35_L19_N</v>
      </c>
      <c r="C48" t="str">
        <f t="shared" si="2"/>
        <v>J1-B35_L19_N</v>
      </c>
      <c r="D48" t="str">
        <f t="shared" si="3"/>
        <v>J1-44</v>
      </c>
      <c r="E48" t="s">
        <v>167</v>
      </c>
      <c r="F48">
        <v>44</v>
      </c>
      <c r="G48" t="s">
        <v>841</v>
      </c>
      <c r="L48" t="s">
        <v>838</v>
      </c>
      <c r="M48" t="s">
        <v>286</v>
      </c>
      <c r="N48">
        <v>11.030900000000001</v>
      </c>
      <c r="AB48" t="str">
        <f>B2B!D45</f>
        <v>J1</v>
      </c>
      <c r="AC48" t="str">
        <f>B2B!E45</f>
        <v>43</v>
      </c>
      <c r="AD48" t="str">
        <f t="shared" si="6"/>
        <v>J1-43</v>
      </c>
      <c r="AE48" t="str">
        <f t="shared" si="7"/>
        <v>B35_L19_P</v>
      </c>
      <c r="AF48" t="str">
        <f t="shared" si="8"/>
        <v>G6</v>
      </c>
      <c r="AG48">
        <f t="shared" si="9"/>
        <v>33.1997</v>
      </c>
      <c r="AH48" t="str">
        <f>IF(IFERROR(IF(IF(AF48="--",INDEX(D:D,MATCH(AE48,INDEX(B:B,MATCH(AE48,B:B,)+1):B10562,)+MATCH(AE48,B:B,)))=D48,VLOOKUP(AE48,B:D,3,0),IF(AF48="--",INDEX(D:D,MATCH(AE48,INDEX(B:B,MATCH(AE48,B:B,)+1):B10562,)+MATCH(AE48,B:B,)),"---")),"---")=AD48,"---",IFERROR(IF(IF(AF48="--",INDEX(D:D,MATCH(AE48,INDEX(B:B,MATCH(AE48,B:B,)+1):B10562,)+MATCH(AE48,B:B,)))=AD48,VLOOKUP(AE48,B:D,3,0),IF(AF48="--",INDEX(D:D,MATCH(AE48,INDEX(B:B,MATCH(AE48,B:B,)+1):B10562,)+MATCH(AE48,B:B,)),"---")),"---"))</f>
        <v>---</v>
      </c>
      <c r="AI48" t="str">
        <f t="shared" si="10"/>
        <v>--</v>
      </c>
      <c r="AJ48" t="str">
        <f t="shared" si="11"/>
        <v>B35_L19_P</v>
      </c>
      <c r="AK48">
        <f t="shared" si="12"/>
        <v>2</v>
      </c>
      <c r="AL48" t="str">
        <f t="shared" si="13"/>
        <v>G6</v>
      </c>
      <c r="AT48" t="str">
        <f t="shared" si="4"/>
        <v>B35_L19_N</v>
      </c>
      <c r="AU48" t="str">
        <f t="shared" si="5"/>
        <v>--</v>
      </c>
    </row>
    <row r="49" spans="1:47" x14ac:dyDescent="0.35">
      <c r="A49" t="str">
        <f t="shared" si="0"/>
        <v>J1-45</v>
      </c>
      <c r="B49" t="str">
        <f t="shared" si="1"/>
        <v>VCCIO35</v>
      </c>
      <c r="C49" t="str">
        <f t="shared" si="2"/>
        <v>J1-VCCIO35</v>
      </c>
      <c r="D49" t="str">
        <f t="shared" si="3"/>
        <v>J1-45</v>
      </c>
      <c r="E49" t="s">
        <v>167</v>
      </c>
      <c r="F49">
        <v>45</v>
      </c>
      <c r="G49" t="s">
        <v>765</v>
      </c>
      <c r="L49" t="s">
        <v>840</v>
      </c>
      <c r="M49" t="s">
        <v>286</v>
      </c>
      <c r="N49">
        <v>9.4581</v>
      </c>
      <c r="AB49" t="str">
        <f>B2B!D46</f>
        <v>J1</v>
      </c>
      <c r="AC49" t="str">
        <f>B2B!E46</f>
        <v>44</v>
      </c>
      <c r="AD49" t="str">
        <f t="shared" si="6"/>
        <v>J1-44</v>
      </c>
      <c r="AE49" t="str">
        <f t="shared" si="7"/>
        <v>B35_L19_N</v>
      </c>
      <c r="AF49" t="str">
        <f t="shared" si="8"/>
        <v>F6</v>
      </c>
      <c r="AG49">
        <f t="shared" si="9"/>
        <v>33.068399999999997</v>
      </c>
      <c r="AH49" t="str">
        <f>IF(IFERROR(IF(IF(AF49="--",INDEX(D:D,MATCH(AE49,INDEX(B:B,MATCH(AE49,B:B,)+1):B10563,)+MATCH(AE49,B:B,)))=D49,VLOOKUP(AE49,B:D,3,0),IF(AF49="--",INDEX(D:D,MATCH(AE49,INDEX(B:B,MATCH(AE49,B:B,)+1):B10563,)+MATCH(AE49,B:B,)),"---")),"---")=AD49,"---",IFERROR(IF(IF(AF49="--",INDEX(D:D,MATCH(AE49,INDEX(B:B,MATCH(AE49,B:B,)+1):B10563,)+MATCH(AE49,B:B,)))=AD49,VLOOKUP(AE49,B:D,3,0),IF(AF49="--",INDEX(D:D,MATCH(AE49,INDEX(B:B,MATCH(AE49,B:B,)+1):B10563,)+MATCH(AE49,B:B,)),"---")),"---"))</f>
        <v>---</v>
      </c>
      <c r="AI49" t="str">
        <f t="shared" si="10"/>
        <v>--</v>
      </c>
      <c r="AJ49" t="str">
        <f t="shared" si="11"/>
        <v>B35_L19_N</v>
      </c>
      <c r="AK49">
        <f t="shared" si="12"/>
        <v>2</v>
      </c>
      <c r="AL49" t="str">
        <f t="shared" si="13"/>
        <v>F6</v>
      </c>
      <c r="AT49" t="str">
        <f t="shared" si="4"/>
        <v>VCCIO35</v>
      </c>
      <c r="AU49" t="str">
        <f t="shared" si="5"/>
        <v>--</v>
      </c>
    </row>
    <row r="50" spans="1:47" x14ac:dyDescent="0.35">
      <c r="A50" t="str">
        <f t="shared" si="0"/>
        <v>J1-46</v>
      </c>
      <c r="B50" t="str">
        <f t="shared" si="1"/>
        <v>3.3V</v>
      </c>
      <c r="C50" t="str">
        <f t="shared" si="2"/>
        <v>J1-3.3V</v>
      </c>
      <c r="D50" t="str">
        <f t="shared" si="3"/>
        <v>J1-46</v>
      </c>
      <c r="E50" t="s">
        <v>167</v>
      </c>
      <c r="F50">
        <v>46</v>
      </c>
      <c r="G50" t="s">
        <v>287</v>
      </c>
      <c r="L50" t="s">
        <v>842</v>
      </c>
      <c r="M50" t="s">
        <v>286</v>
      </c>
      <c r="N50">
        <v>8.2479999999999993</v>
      </c>
      <c r="AB50" t="str">
        <f>B2B!D47</f>
        <v>J1</v>
      </c>
      <c r="AC50" t="str">
        <f>B2B!E47</f>
        <v>45</v>
      </c>
      <c r="AD50" t="str">
        <f t="shared" si="6"/>
        <v>J1-45</v>
      </c>
      <c r="AE50" t="str">
        <f t="shared" si="7"/>
        <v>VCCIO35</v>
      </c>
      <c r="AF50" t="str">
        <f t="shared" si="8"/>
        <v>---</v>
      </c>
      <c r="AG50" t="str">
        <f t="shared" si="9"/>
        <v>---</v>
      </c>
      <c r="AH50" t="str">
        <f>IF(IFERROR(IF(IF(AF50="--",INDEX(D:D,MATCH(AE50,INDEX(B:B,MATCH(AE50,B:B,)+1):B10564,)+MATCH(AE50,B:B,)))=D50,VLOOKUP(AE50,B:D,3,0),IF(AF50="--",INDEX(D:D,MATCH(AE50,INDEX(B:B,MATCH(AE50,B:B,)+1):B10564,)+MATCH(AE50,B:B,)),"---")),"---")=AD50,"---",IFERROR(IF(IF(AF50="--",INDEX(D:D,MATCH(AE50,INDEX(B:B,MATCH(AE50,B:B,)+1):B10564,)+MATCH(AE50,B:B,)))=AD50,VLOOKUP(AE50,B:D,3,0),IF(AF50="--",INDEX(D:D,MATCH(AE50,INDEX(B:B,MATCH(AE50,B:B,)+1):B10564,)+MATCH(AE50,B:B,)),"---")),"---"))</f>
        <v>---</v>
      </c>
      <c r="AI50" t="str">
        <f t="shared" si="10"/>
        <v>--</v>
      </c>
      <c r="AJ50" t="str">
        <f t="shared" si="11"/>
        <v>VCCIO35</v>
      </c>
      <c r="AK50">
        <f t="shared" si="12"/>
        <v>16</v>
      </c>
      <c r="AL50" t="str">
        <f t="shared" si="13"/>
        <v>---</v>
      </c>
      <c r="AT50" t="str">
        <f t="shared" si="4"/>
        <v>3.3V</v>
      </c>
      <c r="AU50" t="str">
        <f t="shared" si="5"/>
        <v>--</v>
      </c>
    </row>
    <row r="51" spans="1:47" x14ac:dyDescent="0.35">
      <c r="A51" t="str">
        <f t="shared" si="0"/>
        <v>J1-47</v>
      </c>
      <c r="B51" t="str">
        <f t="shared" si="1"/>
        <v>B35_L4_N</v>
      </c>
      <c r="C51" t="str">
        <f t="shared" si="2"/>
        <v>J1-B35_L4_N</v>
      </c>
      <c r="D51" t="str">
        <f t="shared" si="3"/>
        <v>J1-47</v>
      </c>
      <c r="E51" t="s">
        <v>167</v>
      </c>
      <c r="F51">
        <v>47</v>
      </c>
      <c r="G51" t="s">
        <v>845</v>
      </c>
      <c r="L51" t="s">
        <v>843</v>
      </c>
      <c r="M51" t="s">
        <v>286</v>
      </c>
      <c r="N51">
        <v>10.5352</v>
      </c>
      <c r="AB51" t="str">
        <f>B2B!D48</f>
        <v>J1</v>
      </c>
      <c r="AC51" t="str">
        <f>B2B!E48</f>
        <v>46</v>
      </c>
      <c r="AD51" t="str">
        <f t="shared" si="6"/>
        <v>J1-46</v>
      </c>
      <c r="AE51" t="str">
        <f t="shared" si="7"/>
        <v>3.3V</v>
      </c>
      <c r="AF51" t="str">
        <f t="shared" si="8"/>
        <v>---</v>
      </c>
      <c r="AG51" t="str">
        <f t="shared" si="9"/>
        <v>---</v>
      </c>
      <c r="AH51" t="str">
        <f>IF(IFERROR(IF(IF(AF51="--",INDEX(D:D,MATCH(AE51,INDEX(B:B,MATCH(AE51,B:B,)+1):B10565,)+MATCH(AE51,B:B,)))=D51,VLOOKUP(AE51,B:D,3,0),IF(AF51="--",INDEX(D:D,MATCH(AE51,INDEX(B:B,MATCH(AE51,B:B,)+1):B10565,)+MATCH(AE51,B:B,)),"---")),"---")=AD51,"---",IFERROR(IF(IF(AF51="--",INDEX(D:D,MATCH(AE51,INDEX(B:B,MATCH(AE51,B:B,)+1):B10565,)+MATCH(AE51,B:B,)))=AD51,VLOOKUP(AE51,B:D,3,0),IF(AF51="--",INDEX(D:D,MATCH(AE51,INDEX(B:B,MATCH(AE51,B:B,)+1):B10565,)+MATCH(AE51,B:B,)),"---")),"---"))</f>
        <v>---</v>
      </c>
      <c r="AI51" t="str">
        <f t="shared" si="10"/>
        <v>--</v>
      </c>
      <c r="AJ51" t="str">
        <f t="shared" si="11"/>
        <v>3.3V</v>
      </c>
      <c r="AK51">
        <f t="shared" si="12"/>
        <v>58</v>
      </c>
      <c r="AL51" t="str">
        <f t="shared" si="13"/>
        <v>---</v>
      </c>
      <c r="AT51" t="str">
        <f t="shared" si="4"/>
        <v>B35_L4_N</v>
      </c>
      <c r="AU51" t="str">
        <f t="shared" si="5"/>
        <v>--</v>
      </c>
    </row>
    <row r="52" spans="1:47" x14ac:dyDescent="0.35">
      <c r="A52" t="str">
        <f t="shared" si="0"/>
        <v>J1-48</v>
      </c>
      <c r="B52" t="str">
        <f t="shared" si="1"/>
        <v>B35_L4_P</v>
      </c>
      <c r="C52" t="str">
        <f t="shared" si="2"/>
        <v>J1-B35_L4_P</v>
      </c>
      <c r="D52" t="str">
        <f t="shared" si="3"/>
        <v>J1-48</v>
      </c>
      <c r="E52" t="s">
        <v>167</v>
      </c>
      <c r="F52">
        <v>48</v>
      </c>
      <c r="G52" t="s">
        <v>847</v>
      </c>
      <c r="L52" t="s">
        <v>844</v>
      </c>
      <c r="M52" t="s">
        <v>286</v>
      </c>
      <c r="N52">
        <v>10.124499999999999</v>
      </c>
      <c r="AB52" t="str">
        <f>B2B!D49</f>
        <v>J1</v>
      </c>
      <c r="AC52" t="str">
        <f>B2B!E49</f>
        <v>47</v>
      </c>
      <c r="AD52" t="str">
        <f t="shared" si="6"/>
        <v>J1-47</v>
      </c>
      <c r="AE52" t="str">
        <f t="shared" si="7"/>
        <v>B35_L4_N</v>
      </c>
      <c r="AF52" t="str">
        <f t="shared" si="8"/>
        <v>C7</v>
      </c>
      <c r="AG52">
        <f t="shared" si="9"/>
        <v>31.9514</v>
      </c>
      <c r="AH52" t="str">
        <f>IF(IFERROR(IF(IF(AF52="--",INDEX(D:D,MATCH(AE52,INDEX(B:B,MATCH(AE52,B:B,)+1):B10566,)+MATCH(AE52,B:B,)))=D52,VLOOKUP(AE52,B:D,3,0),IF(AF52="--",INDEX(D:D,MATCH(AE52,INDEX(B:B,MATCH(AE52,B:B,)+1):B10566,)+MATCH(AE52,B:B,)),"---")),"---")=AD52,"---",IFERROR(IF(IF(AF52="--",INDEX(D:D,MATCH(AE52,INDEX(B:B,MATCH(AE52,B:B,)+1):B10566,)+MATCH(AE52,B:B,)))=AD52,VLOOKUP(AE52,B:D,3,0),IF(AF52="--",INDEX(D:D,MATCH(AE52,INDEX(B:B,MATCH(AE52,B:B,)+1):B10566,)+MATCH(AE52,B:B,)),"---")),"---"))</f>
        <v>---</v>
      </c>
      <c r="AI52" t="str">
        <f t="shared" si="10"/>
        <v>--</v>
      </c>
      <c r="AJ52" t="str">
        <f t="shared" si="11"/>
        <v>B35_L4_N</v>
      </c>
      <c r="AK52">
        <f t="shared" si="12"/>
        <v>2</v>
      </c>
      <c r="AL52" t="str">
        <f t="shared" si="13"/>
        <v>C7</v>
      </c>
      <c r="AT52" t="str">
        <f t="shared" si="4"/>
        <v>B35_L4_P</v>
      </c>
      <c r="AU52" t="str">
        <f t="shared" si="5"/>
        <v>--</v>
      </c>
    </row>
    <row r="53" spans="1:47" x14ac:dyDescent="0.35">
      <c r="A53" t="str">
        <f t="shared" si="0"/>
        <v>J1-49</v>
      </c>
      <c r="B53" t="str">
        <f t="shared" si="1"/>
        <v>GND</v>
      </c>
      <c r="C53" t="str">
        <f t="shared" si="2"/>
        <v>J1-GND</v>
      </c>
      <c r="D53" t="str">
        <f t="shared" si="3"/>
        <v>J1-49</v>
      </c>
      <c r="E53" t="s">
        <v>167</v>
      </c>
      <c r="F53">
        <v>49</v>
      </c>
      <c r="G53" t="s">
        <v>302</v>
      </c>
      <c r="L53" t="s">
        <v>846</v>
      </c>
      <c r="M53" t="s">
        <v>286</v>
      </c>
      <c r="N53">
        <v>8.9350000000000005</v>
      </c>
      <c r="AB53" t="str">
        <f>B2B!D50</f>
        <v>J1</v>
      </c>
      <c r="AC53" t="str">
        <f>B2B!E50</f>
        <v>48</v>
      </c>
      <c r="AD53" t="str">
        <f t="shared" si="6"/>
        <v>J1-48</v>
      </c>
      <c r="AE53" t="str">
        <f t="shared" si="7"/>
        <v>B35_L4_P</v>
      </c>
      <c r="AF53" t="str">
        <f t="shared" si="8"/>
        <v>D8</v>
      </c>
      <c r="AG53">
        <f t="shared" si="9"/>
        <v>31.714099999999998</v>
      </c>
      <c r="AH53" t="str">
        <f>IF(IFERROR(IF(IF(AF53="--",INDEX(D:D,MATCH(AE53,INDEX(B:B,MATCH(AE53,B:B,)+1):B10567,)+MATCH(AE53,B:B,)))=D53,VLOOKUP(AE53,B:D,3,0),IF(AF53="--",INDEX(D:D,MATCH(AE53,INDEX(B:B,MATCH(AE53,B:B,)+1):B10567,)+MATCH(AE53,B:B,)),"---")),"---")=AD53,"---",IFERROR(IF(IF(AF53="--",INDEX(D:D,MATCH(AE53,INDEX(B:B,MATCH(AE53,B:B,)+1):B10567,)+MATCH(AE53,B:B,)))=AD53,VLOOKUP(AE53,B:D,3,0),IF(AF53="--",INDEX(D:D,MATCH(AE53,INDEX(B:B,MATCH(AE53,B:B,)+1):B10567,)+MATCH(AE53,B:B,)),"---")),"---"))</f>
        <v>---</v>
      </c>
      <c r="AI53" t="str">
        <f t="shared" si="10"/>
        <v>--</v>
      </c>
      <c r="AJ53" t="str">
        <f t="shared" si="11"/>
        <v>B35_L4_P</v>
      </c>
      <c r="AK53">
        <f t="shared" si="12"/>
        <v>2</v>
      </c>
      <c r="AL53" t="str">
        <f t="shared" si="13"/>
        <v>D8</v>
      </c>
      <c r="AT53" t="str">
        <f t="shared" si="4"/>
        <v>GND</v>
      </c>
      <c r="AU53" t="str">
        <f t="shared" si="5"/>
        <v>--</v>
      </c>
    </row>
    <row r="54" spans="1:47" x14ac:dyDescent="0.35">
      <c r="A54" t="str">
        <f t="shared" si="0"/>
        <v>J1-50</v>
      </c>
      <c r="B54" t="str">
        <f t="shared" si="1"/>
        <v>GND</v>
      </c>
      <c r="C54" t="str">
        <f t="shared" si="2"/>
        <v>J1-GND</v>
      </c>
      <c r="D54" t="str">
        <f t="shared" si="3"/>
        <v>J1-50</v>
      </c>
      <c r="E54" t="s">
        <v>167</v>
      </c>
      <c r="F54">
        <v>50</v>
      </c>
      <c r="G54" t="s">
        <v>302</v>
      </c>
      <c r="L54" t="s">
        <v>805</v>
      </c>
      <c r="M54" t="s">
        <v>286</v>
      </c>
      <c r="N54">
        <v>10.856199999999999</v>
      </c>
      <c r="AB54" t="str">
        <f>B2B!D51</f>
        <v>J1</v>
      </c>
      <c r="AC54" t="str">
        <f>B2B!E51</f>
        <v>49</v>
      </c>
      <c r="AD54" t="str">
        <f t="shared" si="6"/>
        <v>J1-49</v>
      </c>
      <c r="AE54" t="str">
        <f t="shared" si="7"/>
        <v>GND</v>
      </c>
      <c r="AF54" t="str">
        <f t="shared" si="8"/>
        <v>---</v>
      </c>
      <c r="AG54" t="str">
        <f t="shared" si="9"/>
        <v>---</v>
      </c>
      <c r="AH54" t="str">
        <f>IF(IFERROR(IF(IF(AF54="--",INDEX(D:D,MATCH(AE54,INDEX(B:B,MATCH(AE54,B:B,)+1):B10568,)+MATCH(AE54,B:B,)))=D54,VLOOKUP(AE54,B:D,3,0),IF(AF54="--",INDEX(D:D,MATCH(AE54,INDEX(B:B,MATCH(AE54,B:B,)+1):B10568,)+MATCH(AE54,B:B,)),"---")),"---")=AD54,"---",IFERROR(IF(IF(AF54="--",INDEX(D:D,MATCH(AE54,INDEX(B:B,MATCH(AE54,B:B,)+1):B10568,)+MATCH(AE54,B:B,)))=AD54,VLOOKUP(AE54,B:D,3,0),IF(AF54="--",INDEX(D:D,MATCH(AE54,INDEX(B:B,MATCH(AE54,B:B,)+1):B10568,)+MATCH(AE54,B:B,)),"---")),"---"))</f>
        <v>---</v>
      </c>
      <c r="AI54" t="str">
        <f t="shared" si="10"/>
        <v>--</v>
      </c>
      <c r="AJ54" t="str">
        <f t="shared" si="11"/>
        <v>GND</v>
      </c>
      <c r="AK54">
        <f t="shared" si="12"/>
        <v>185</v>
      </c>
      <c r="AL54" t="str">
        <f t="shared" si="13"/>
        <v>---</v>
      </c>
      <c r="AT54" t="str">
        <f t="shared" si="4"/>
        <v>GND</v>
      </c>
      <c r="AU54" t="str">
        <f t="shared" si="5"/>
        <v>--</v>
      </c>
    </row>
    <row r="55" spans="1:47" x14ac:dyDescent="0.35">
      <c r="A55" t="str">
        <f t="shared" si="0"/>
        <v>J2-1</v>
      </c>
      <c r="B55" t="str">
        <f t="shared" si="1"/>
        <v>GND</v>
      </c>
      <c r="C55" t="str">
        <f t="shared" si="2"/>
        <v>J2-GND</v>
      </c>
      <c r="D55" t="str">
        <f t="shared" si="3"/>
        <v>J2-1</v>
      </c>
      <c r="E55" t="s">
        <v>183</v>
      </c>
      <c r="F55">
        <v>1</v>
      </c>
      <c r="G55" t="s">
        <v>302</v>
      </c>
      <c r="L55" t="s">
        <v>803</v>
      </c>
      <c r="M55" t="s">
        <v>286</v>
      </c>
      <c r="N55">
        <v>10.9407</v>
      </c>
      <c r="AB55" t="str">
        <f>B2B!D52</f>
        <v>J1</v>
      </c>
      <c r="AC55" t="str">
        <f>B2B!E52</f>
        <v>50</v>
      </c>
      <c r="AD55" t="str">
        <f t="shared" si="6"/>
        <v>J1-50</v>
      </c>
      <c r="AE55" t="str">
        <f t="shared" si="7"/>
        <v>GND</v>
      </c>
      <c r="AF55" t="str">
        <f t="shared" si="8"/>
        <v>---</v>
      </c>
      <c r="AG55" t="str">
        <f t="shared" si="9"/>
        <v>---</v>
      </c>
      <c r="AH55" t="str">
        <f>IF(IFERROR(IF(IF(AF55="--",INDEX(D:D,MATCH(AE55,INDEX(B:B,MATCH(AE55,B:B,)+1):B10569,)+MATCH(AE55,B:B,)))=D55,VLOOKUP(AE55,B:D,3,0),IF(AF55="--",INDEX(D:D,MATCH(AE55,INDEX(B:B,MATCH(AE55,B:B,)+1):B10569,)+MATCH(AE55,B:B,)),"---")),"---")=AD55,"---",IFERROR(IF(IF(AF55="--",INDEX(D:D,MATCH(AE55,INDEX(B:B,MATCH(AE55,B:B,)+1):B10569,)+MATCH(AE55,B:B,)))=AD55,VLOOKUP(AE55,B:D,3,0),IF(AF55="--",INDEX(D:D,MATCH(AE55,INDEX(B:B,MATCH(AE55,B:B,)+1):B10569,)+MATCH(AE55,B:B,)),"---")),"---"))</f>
        <v>---</v>
      </c>
      <c r="AI55" t="str">
        <f t="shared" si="10"/>
        <v>--</v>
      </c>
      <c r="AJ55" t="str">
        <f t="shared" si="11"/>
        <v>GND</v>
      </c>
      <c r="AK55">
        <f t="shared" si="12"/>
        <v>185</v>
      </c>
      <c r="AL55" t="str">
        <f t="shared" si="13"/>
        <v>---</v>
      </c>
      <c r="AT55" t="str">
        <f t="shared" si="4"/>
        <v>GND</v>
      </c>
      <c r="AU55" t="str">
        <f t="shared" si="5"/>
        <v>--</v>
      </c>
    </row>
    <row r="56" spans="1:47" x14ac:dyDescent="0.35">
      <c r="A56" t="str">
        <f t="shared" si="0"/>
        <v>J2-2</v>
      </c>
      <c r="B56" t="str">
        <f t="shared" si="1"/>
        <v>GND</v>
      </c>
      <c r="C56" t="str">
        <f t="shared" si="2"/>
        <v>J2-GND</v>
      </c>
      <c r="D56" t="str">
        <f t="shared" si="3"/>
        <v>J2-2</v>
      </c>
      <c r="E56" t="s">
        <v>183</v>
      </c>
      <c r="F56">
        <v>2</v>
      </c>
      <c r="G56" t="s">
        <v>302</v>
      </c>
      <c r="L56" t="s">
        <v>811</v>
      </c>
      <c r="M56" t="s">
        <v>286</v>
      </c>
      <c r="N56">
        <v>16.82</v>
      </c>
      <c r="AB56" t="str">
        <f>B2B!D53</f>
        <v>J2</v>
      </c>
      <c r="AC56" t="str">
        <f>B2B!E53</f>
        <v>1</v>
      </c>
      <c r="AD56" t="str">
        <f t="shared" si="6"/>
        <v>J2-1</v>
      </c>
      <c r="AE56" t="str">
        <f t="shared" si="7"/>
        <v>GND</v>
      </c>
      <c r="AF56" t="str">
        <f t="shared" si="8"/>
        <v>---</v>
      </c>
      <c r="AG56" t="str">
        <f t="shared" si="9"/>
        <v>---</v>
      </c>
      <c r="AH56" t="str">
        <f>IF(IFERROR(IF(IF(AF56="--",INDEX(D:D,MATCH(AE56,INDEX(B:B,MATCH(AE56,B:B,)+1):B10570,)+MATCH(AE56,B:B,)))=D56,VLOOKUP(AE56,B:D,3,0),IF(AF56="--",INDEX(D:D,MATCH(AE56,INDEX(B:B,MATCH(AE56,B:B,)+1):B10570,)+MATCH(AE56,B:B,)),"---")),"---")=AD56,"---",IFERROR(IF(IF(AF56="--",INDEX(D:D,MATCH(AE56,INDEX(B:B,MATCH(AE56,B:B,)+1):B10570,)+MATCH(AE56,B:B,)))=AD56,VLOOKUP(AE56,B:D,3,0),IF(AF56="--",INDEX(D:D,MATCH(AE56,INDEX(B:B,MATCH(AE56,B:B,)+1):B10570,)+MATCH(AE56,B:B,)),"---")),"---"))</f>
        <v>---</v>
      </c>
      <c r="AI56" t="str">
        <f t="shared" si="10"/>
        <v>--</v>
      </c>
      <c r="AJ56" t="str">
        <f t="shared" si="11"/>
        <v>GND</v>
      </c>
      <c r="AK56">
        <f t="shared" si="12"/>
        <v>185</v>
      </c>
      <c r="AL56" t="str">
        <f t="shared" si="13"/>
        <v>---</v>
      </c>
      <c r="AT56" t="str">
        <f t="shared" si="4"/>
        <v>GND</v>
      </c>
      <c r="AU56" t="str">
        <f t="shared" si="5"/>
        <v>--</v>
      </c>
    </row>
    <row r="57" spans="1:47" x14ac:dyDescent="0.35">
      <c r="A57" t="str">
        <f t="shared" si="0"/>
        <v>J2-3</v>
      </c>
      <c r="B57" t="str">
        <f t="shared" si="1"/>
        <v>B34_L24_N</v>
      </c>
      <c r="C57" t="str">
        <f t="shared" si="2"/>
        <v>J2-B34_L24_N</v>
      </c>
      <c r="D57" t="str">
        <f t="shared" si="3"/>
        <v>J2-3</v>
      </c>
      <c r="E57" t="s">
        <v>183</v>
      </c>
      <c r="F57">
        <v>3</v>
      </c>
      <c r="G57" t="s">
        <v>826</v>
      </c>
      <c r="L57" t="s">
        <v>813</v>
      </c>
      <c r="M57" t="s">
        <v>286</v>
      </c>
      <c r="N57">
        <v>16.098500000000001</v>
      </c>
      <c r="AB57" t="str">
        <f>B2B!D54</f>
        <v>J2</v>
      </c>
      <c r="AC57" t="str">
        <f>B2B!E54</f>
        <v>2</v>
      </c>
      <c r="AD57" t="str">
        <f t="shared" si="6"/>
        <v>J2-2</v>
      </c>
      <c r="AE57" t="str">
        <f t="shared" si="7"/>
        <v>GND</v>
      </c>
      <c r="AF57" t="str">
        <f t="shared" si="8"/>
        <v>---</v>
      </c>
      <c r="AG57" t="str">
        <f t="shared" si="9"/>
        <v>---</v>
      </c>
      <c r="AH57" t="str">
        <f>IF(IFERROR(IF(IF(AF57="--",INDEX(D:D,MATCH(AE57,INDEX(B:B,MATCH(AE57,B:B,)+1):B10571,)+MATCH(AE57,B:B,)))=D57,VLOOKUP(AE57,B:D,3,0),IF(AF57="--",INDEX(D:D,MATCH(AE57,INDEX(B:B,MATCH(AE57,B:B,)+1):B10571,)+MATCH(AE57,B:B,)),"---")),"---")=AD57,"---",IFERROR(IF(IF(AF57="--",INDEX(D:D,MATCH(AE57,INDEX(B:B,MATCH(AE57,B:B,)+1):B10571,)+MATCH(AE57,B:B,)))=AD57,VLOOKUP(AE57,B:D,3,0),IF(AF57="--",INDEX(D:D,MATCH(AE57,INDEX(B:B,MATCH(AE57,B:B,)+1):B10571,)+MATCH(AE57,B:B,)),"---")),"---"))</f>
        <v>---</v>
      </c>
      <c r="AI57" t="str">
        <f t="shared" si="10"/>
        <v>--</v>
      </c>
      <c r="AJ57" t="str">
        <f t="shared" si="11"/>
        <v>GND</v>
      </c>
      <c r="AK57">
        <f t="shared" si="12"/>
        <v>185</v>
      </c>
      <c r="AL57" t="str">
        <f t="shared" si="13"/>
        <v>---</v>
      </c>
      <c r="AT57" t="str">
        <f t="shared" si="4"/>
        <v>B34_L24_N</v>
      </c>
      <c r="AU57" t="str">
        <f t="shared" si="5"/>
        <v>--</v>
      </c>
    </row>
    <row r="58" spans="1:47" x14ac:dyDescent="0.35">
      <c r="A58" t="str">
        <f t="shared" si="0"/>
        <v>J2-4</v>
      </c>
      <c r="B58" t="str">
        <f t="shared" si="1"/>
        <v>B34_L24_P</v>
      </c>
      <c r="C58" t="str">
        <f t="shared" si="2"/>
        <v>J2-B34_L24_P</v>
      </c>
      <c r="D58" t="str">
        <f t="shared" si="3"/>
        <v>J2-4</v>
      </c>
      <c r="E58" t="s">
        <v>183</v>
      </c>
      <c r="F58">
        <v>4</v>
      </c>
      <c r="G58" t="s">
        <v>828</v>
      </c>
      <c r="L58" t="s">
        <v>775</v>
      </c>
      <c r="M58" t="s">
        <v>286</v>
      </c>
      <c r="N58">
        <v>28.884799999999998</v>
      </c>
      <c r="AB58" t="str">
        <f>B2B!D55</f>
        <v>J2</v>
      </c>
      <c r="AC58" t="str">
        <f>B2B!E55</f>
        <v>3</v>
      </c>
      <c r="AD58" t="str">
        <f t="shared" si="6"/>
        <v>J2-3</v>
      </c>
      <c r="AE58" t="str">
        <f t="shared" si="7"/>
        <v>B34_L24_N</v>
      </c>
      <c r="AF58" t="str">
        <f t="shared" si="8"/>
        <v>T8</v>
      </c>
      <c r="AG58">
        <f t="shared" si="9"/>
        <v>21.138300000000001</v>
      </c>
      <c r="AH58" t="str">
        <f>IF(IFERROR(IF(IF(AF58="--",INDEX(D:D,MATCH(AE58,INDEX(B:B,MATCH(AE58,B:B,)+1):B10572,)+MATCH(AE58,B:B,)))=D58,VLOOKUP(AE58,B:D,3,0),IF(AF58="--",INDEX(D:D,MATCH(AE58,INDEX(B:B,MATCH(AE58,B:B,)+1):B10572,)+MATCH(AE58,B:B,)),"---")),"---")=AD58,"---",IFERROR(IF(IF(AF58="--",INDEX(D:D,MATCH(AE58,INDEX(B:B,MATCH(AE58,B:B,)+1):B10572,)+MATCH(AE58,B:B,)))=AD58,VLOOKUP(AE58,B:D,3,0),IF(AF58="--",INDEX(D:D,MATCH(AE58,INDEX(B:B,MATCH(AE58,B:B,)+1):B10572,)+MATCH(AE58,B:B,)),"---")),"---"))</f>
        <v>---</v>
      </c>
      <c r="AI58" t="str">
        <f t="shared" si="10"/>
        <v>--</v>
      </c>
      <c r="AJ58" t="str">
        <f t="shared" si="11"/>
        <v>B34_L24_N</v>
      </c>
      <c r="AK58">
        <f t="shared" si="12"/>
        <v>2</v>
      </c>
      <c r="AL58" t="str">
        <f t="shared" si="13"/>
        <v>T8</v>
      </c>
      <c r="AT58" t="str">
        <f t="shared" si="4"/>
        <v>B34_L24_P</v>
      </c>
      <c r="AU58" t="str">
        <f t="shared" si="5"/>
        <v>--</v>
      </c>
    </row>
    <row r="59" spans="1:47" x14ac:dyDescent="0.35">
      <c r="A59" t="str">
        <f t="shared" si="0"/>
        <v>J2-5</v>
      </c>
      <c r="B59" t="str">
        <f t="shared" si="1"/>
        <v>3.3V</v>
      </c>
      <c r="C59" t="str">
        <f t="shared" si="2"/>
        <v>J2-3.3V</v>
      </c>
      <c r="D59" t="str">
        <f t="shared" si="3"/>
        <v>J2-5</v>
      </c>
      <c r="E59" t="s">
        <v>183</v>
      </c>
      <c r="F59">
        <v>5</v>
      </c>
      <c r="G59" t="s">
        <v>287</v>
      </c>
      <c r="L59" t="s">
        <v>777</v>
      </c>
      <c r="M59" t="s">
        <v>286</v>
      </c>
      <c r="N59">
        <v>28.9374</v>
      </c>
      <c r="AB59" t="str">
        <f>B2B!D56</f>
        <v>J2</v>
      </c>
      <c r="AC59" t="str">
        <f>B2B!E56</f>
        <v>4</v>
      </c>
      <c r="AD59" t="str">
        <f t="shared" si="6"/>
        <v>J2-4</v>
      </c>
      <c r="AE59" t="str">
        <f t="shared" si="7"/>
        <v>B34_L24_P</v>
      </c>
      <c r="AF59" t="str">
        <f t="shared" si="8"/>
        <v>R8</v>
      </c>
      <c r="AG59">
        <f t="shared" si="9"/>
        <v>21.682200000000002</v>
      </c>
      <c r="AH59" t="str">
        <f>IF(IFERROR(IF(IF(AF59="--",INDEX(D:D,MATCH(AE59,INDEX(B:B,MATCH(AE59,B:B,)+1):B10573,)+MATCH(AE59,B:B,)))=D59,VLOOKUP(AE59,B:D,3,0),IF(AF59="--",INDEX(D:D,MATCH(AE59,INDEX(B:B,MATCH(AE59,B:B,)+1):B10573,)+MATCH(AE59,B:B,)),"---")),"---")=AD59,"---",IFERROR(IF(IF(AF59="--",INDEX(D:D,MATCH(AE59,INDEX(B:B,MATCH(AE59,B:B,)+1):B10573,)+MATCH(AE59,B:B,)))=AD59,VLOOKUP(AE59,B:D,3,0),IF(AF59="--",INDEX(D:D,MATCH(AE59,INDEX(B:B,MATCH(AE59,B:B,)+1):B10573,)+MATCH(AE59,B:B,)),"---")),"---"))</f>
        <v>---</v>
      </c>
      <c r="AI59" t="str">
        <f t="shared" si="10"/>
        <v>--</v>
      </c>
      <c r="AJ59" t="str">
        <f t="shared" si="11"/>
        <v>B34_L24_P</v>
      </c>
      <c r="AK59">
        <f t="shared" si="12"/>
        <v>2</v>
      </c>
      <c r="AL59" t="str">
        <f t="shared" si="13"/>
        <v>R8</v>
      </c>
      <c r="AT59" t="str">
        <f t="shared" si="4"/>
        <v>3.3V</v>
      </c>
      <c r="AU59" t="str">
        <f t="shared" si="5"/>
        <v>--</v>
      </c>
    </row>
    <row r="60" spans="1:47" x14ac:dyDescent="0.35">
      <c r="A60" t="str">
        <f t="shared" si="0"/>
        <v>J2-6</v>
      </c>
      <c r="B60" t="str">
        <f t="shared" si="1"/>
        <v>VCCIO34</v>
      </c>
      <c r="C60" t="str">
        <f t="shared" si="2"/>
        <v>J2-VCCIO34</v>
      </c>
      <c r="D60" t="str">
        <f t="shared" si="3"/>
        <v>J2-6</v>
      </c>
      <c r="E60" t="s">
        <v>183</v>
      </c>
      <c r="F60">
        <v>6</v>
      </c>
      <c r="G60" t="s">
        <v>848</v>
      </c>
      <c r="L60" t="s">
        <v>771</v>
      </c>
      <c r="M60" t="s">
        <v>286</v>
      </c>
      <c r="N60">
        <v>31.786200000000001</v>
      </c>
      <c r="AB60" t="str">
        <f>B2B!D57</f>
        <v>J2</v>
      </c>
      <c r="AC60" t="str">
        <f>B2B!E57</f>
        <v>5</v>
      </c>
      <c r="AD60" t="str">
        <f t="shared" si="6"/>
        <v>J2-5</v>
      </c>
      <c r="AE60" t="str">
        <f t="shared" si="7"/>
        <v>3.3V</v>
      </c>
      <c r="AF60" t="str">
        <f t="shared" si="8"/>
        <v>---</v>
      </c>
      <c r="AG60" t="str">
        <f t="shared" si="9"/>
        <v>---</v>
      </c>
      <c r="AH60" t="str">
        <f>IF(IFERROR(IF(IF(AF60="--",INDEX(D:D,MATCH(AE60,INDEX(B:B,MATCH(AE60,B:B,)+1):B10574,)+MATCH(AE60,B:B,)))=D60,VLOOKUP(AE60,B:D,3,0),IF(AF60="--",INDEX(D:D,MATCH(AE60,INDEX(B:B,MATCH(AE60,B:B,)+1):B10574,)+MATCH(AE60,B:B,)),"---")),"---")=AD60,"---",IFERROR(IF(IF(AF60="--",INDEX(D:D,MATCH(AE60,INDEX(B:B,MATCH(AE60,B:B,)+1):B10574,)+MATCH(AE60,B:B,)))=AD60,VLOOKUP(AE60,B:D,3,0),IF(AF60="--",INDEX(D:D,MATCH(AE60,INDEX(B:B,MATCH(AE60,B:B,)+1):B10574,)+MATCH(AE60,B:B,)),"---")),"---"))</f>
        <v>---</v>
      </c>
      <c r="AI60" t="str">
        <f t="shared" si="10"/>
        <v>--</v>
      </c>
      <c r="AJ60" t="str">
        <f t="shared" si="11"/>
        <v>3.3V</v>
      </c>
      <c r="AK60">
        <f t="shared" si="12"/>
        <v>58</v>
      </c>
      <c r="AL60" t="str">
        <f t="shared" si="13"/>
        <v>---</v>
      </c>
      <c r="AT60" t="str">
        <f t="shared" si="4"/>
        <v>VCCIO34</v>
      </c>
      <c r="AU60" t="str">
        <f t="shared" si="5"/>
        <v>--</v>
      </c>
    </row>
    <row r="61" spans="1:47" x14ac:dyDescent="0.35">
      <c r="A61" t="str">
        <f t="shared" si="0"/>
        <v>J2-7</v>
      </c>
      <c r="B61" t="str">
        <f t="shared" si="1"/>
        <v>B34_L21_N</v>
      </c>
      <c r="C61" t="str">
        <f t="shared" si="2"/>
        <v>J2-B34_L21_N</v>
      </c>
      <c r="D61" t="str">
        <f t="shared" si="3"/>
        <v>J2-7</v>
      </c>
      <c r="E61" t="s">
        <v>183</v>
      </c>
      <c r="F61">
        <v>7</v>
      </c>
      <c r="G61" t="s">
        <v>814</v>
      </c>
      <c r="L61" t="s">
        <v>773</v>
      </c>
      <c r="M61" t="s">
        <v>286</v>
      </c>
      <c r="N61">
        <v>32.821399999999997</v>
      </c>
      <c r="AB61" t="str">
        <f>B2B!D58</f>
        <v>J2</v>
      </c>
      <c r="AC61" t="str">
        <f>B2B!E58</f>
        <v>6</v>
      </c>
      <c r="AD61" t="str">
        <f t="shared" si="6"/>
        <v>J2-6</v>
      </c>
      <c r="AE61" t="str">
        <f t="shared" si="7"/>
        <v>VCCIO34</v>
      </c>
      <c r="AF61" t="str">
        <f t="shared" si="8"/>
        <v>---</v>
      </c>
      <c r="AG61" t="str">
        <f t="shared" si="9"/>
        <v>---</v>
      </c>
      <c r="AH61" t="str">
        <f>IF(IFERROR(IF(IF(AF61="--",INDEX(D:D,MATCH(AE61,INDEX(B:B,MATCH(AE61,B:B,)+1):B10575,)+MATCH(AE61,B:B,)))=D61,VLOOKUP(AE61,B:D,3,0),IF(AF61="--",INDEX(D:D,MATCH(AE61,INDEX(B:B,MATCH(AE61,B:B,)+1):B10575,)+MATCH(AE61,B:B,)),"---")),"---")=AD61,"---",IFERROR(IF(IF(AF61="--",INDEX(D:D,MATCH(AE61,INDEX(B:B,MATCH(AE61,B:B,)+1):B10575,)+MATCH(AE61,B:B,)))=AD61,VLOOKUP(AE61,B:D,3,0),IF(AF61="--",INDEX(D:D,MATCH(AE61,INDEX(B:B,MATCH(AE61,B:B,)+1):B10575,)+MATCH(AE61,B:B,)),"---")),"---"))</f>
        <v>---</v>
      </c>
      <c r="AI61" t="str">
        <f t="shared" si="10"/>
        <v>--</v>
      </c>
      <c r="AJ61" t="str">
        <f t="shared" si="11"/>
        <v>VCCIO34</v>
      </c>
      <c r="AK61">
        <f t="shared" si="12"/>
        <v>16</v>
      </c>
      <c r="AL61" t="str">
        <f t="shared" si="13"/>
        <v>---</v>
      </c>
      <c r="AT61" t="str">
        <f t="shared" si="4"/>
        <v>B34_L21_N</v>
      </c>
      <c r="AU61" t="str">
        <f t="shared" si="5"/>
        <v>--</v>
      </c>
    </row>
    <row r="62" spans="1:47" x14ac:dyDescent="0.35">
      <c r="A62" t="str">
        <f t="shared" si="0"/>
        <v>J2-8</v>
      </c>
      <c r="B62" t="str">
        <f t="shared" si="1"/>
        <v>B34_L21_P</v>
      </c>
      <c r="C62" t="str">
        <f t="shared" si="2"/>
        <v>J2-B34_L21_P</v>
      </c>
      <c r="D62" t="str">
        <f t="shared" si="3"/>
        <v>J2-8</v>
      </c>
      <c r="E62" t="s">
        <v>183</v>
      </c>
      <c r="F62">
        <v>8</v>
      </c>
      <c r="G62" t="s">
        <v>816</v>
      </c>
      <c r="L62" t="s">
        <v>791</v>
      </c>
      <c r="M62" t="s">
        <v>286</v>
      </c>
      <c r="N62">
        <v>15.3667</v>
      </c>
      <c r="AB62" t="str">
        <f>B2B!D59</f>
        <v>J2</v>
      </c>
      <c r="AC62" t="str">
        <f>B2B!E59</f>
        <v>7</v>
      </c>
      <c r="AD62" t="str">
        <f t="shared" si="6"/>
        <v>J2-7</v>
      </c>
      <c r="AE62" t="str">
        <f t="shared" si="7"/>
        <v>B34_L21_N</v>
      </c>
      <c r="AF62" t="str">
        <f t="shared" si="8"/>
        <v>V9</v>
      </c>
      <c r="AG62">
        <f t="shared" si="9"/>
        <v>14.7225</v>
      </c>
      <c r="AH62" t="str">
        <f>IF(IFERROR(IF(IF(AF62="--",INDEX(D:D,MATCH(AE62,INDEX(B:B,MATCH(AE62,B:B,)+1):B10576,)+MATCH(AE62,B:B,)))=D62,VLOOKUP(AE62,B:D,3,0),IF(AF62="--",INDEX(D:D,MATCH(AE62,INDEX(B:B,MATCH(AE62,B:B,)+1):B10576,)+MATCH(AE62,B:B,)),"---")),"---")=AD62,"---",IFERROR(IF(IF(AF62="--",INDEX(D:D,MATCH(AE62,INDEX(B:B,MATCH(AE62,B:B,)+1):B10576,)+MATCH(AE62,B:B,)))=AD62,VLOOKUP(AE62,B:D,3,0),IF(AF62="--",INDEX(D:D,MATCH(AE62,INDEX(B:B,MATCH(AE62,B:B,)+1):B10576,)+MATCH(AE62,B:B,)),"---")),"---"))</f>
        <v>---</v>
      </c>
      <c r="AI62" t="str">
        <f t="shared" si="10"/>
        <v>--</v>
      </c>
      <c r="AJ62" t="str">
        <f t="shared" si="11"/>
        <v>B34_L21_N</v>
      </c>
      <c r="AK62">
        <f t="shared" si="12"/>
        <v>2</v>
      </c>
      <c r="AL62" t="str">
        <f t="shared" si="13"/>
        <v>V9</v>
      </c>
      <c r="AT62" t="str">
        <f t="shared" si="4"/>
        <v>B34_L21_P</v>
      </c>
      <c r="AU62" t="str">
        <f t="shared" si="5"/>
        <v>--</v>
      </c>
    </row>
    <row r="63" spans="1:47" x14ac:dyDescent="0.35">
      <c r="A63" t="str">
        <f t="shared" si="0"/>
        <v>J2-9</v>
      </c>
      <c r="B63" t="str">
        <f t="shared" si="1"/>
        <v>B34_L18_N</v>
      </c>
      <c r="C63" t="str">
        <f t="shared" si="2"/>
        <v>J2-B34_L18_N</v>
      </c>
      <c r="D63" t="str">
        <f t="shared" si="3"/>
        <v>J2-9</v>
      </c>
      <c r="E63" t="s">
        <v>183</v>
      </c>
      <c r="F63">
        <v>9</v>
      </c>
      <c r="G63" t="s">
        <v>798</v>
      </c>
      <c r="L63" t="s">
        <v>793</v>
      </c>
      <c r="M63" t="s">
        <v>286</v>
      </c>
      <c r="N63">
        <v>15.7195</v>
      </c>
      <c r="AB63" t="str">
        <f>B2B!D60</f>
        <v>J2</v>
      </c>
      <c r="AC63" t="str">
        <f>B2B!E60</f>
        <v>8</v>
      </c>
      <c r="AD63" t="str">
        <f t="shared" si="6"/>
        <v>J2-8</v>
      </c>
      <c r="AE63" t="str">
        <f t="shared" si="7"/>
        <v>B34_L21_P</v>
      </c>
      <c r="AF63" t="str">
        <f t="shared" si="8"/>
        <v>U9</v>
      </c>
      <c r="AG63">
        <f t="shared" si="9"/>
        <v>15.5412</v>
      </c>
      <c r="AH63" t="str">
        <f>IF(IFERROR(IF(IF(AF63="--",INDEX(D:D,MATCH(AE63,INDEX(B:B,MATCH(AE63,B:B,)+1):B10577,)+MATCH(AE63,B:B,)))=D63,VLOOKUP(AE63,B:D,3,0),IF(AF63="--",INDEX(D:D,MATCH(AE63,INDEX(B:B,MATCH(AE63,B:B,)+1):B10577,)+MATCH(AE63,B:B,)),"---")),"---")=AD63,"---",IFERROR(IF(IF(AF63="--",INDEX(D:D,MATCH(AE63,INDEX(B:B,MATCH(AE63,B:B,)+1):B10577,)+MATCH(AE63,B:B,)))=AD63,VLOOKUP(AE63,B:D,3,0),IF(AF63="--",INDEX(D:D,MATCH(AE63,INDEX(B:B,MATCH(AE63,B:B,)+1):B10577,)+MATCH(AE63,B:B,)),"---")),"---"))</f>
        <v>---</v>
      </c>
      <c r="AI63" t="str">
        <f t="shared" si="10"/>
        <v>--</v>
      </c>
      <c r="AJ63" t="str">
        <f t="shared" si="11"/>
        <v>B34_L21_P</v>
      </c>
      <c r="AK63">
        <f t="shared" si="12"/>
        <v>2</v>
      </c>
      <c r="AL63" t="str">
        <f t="shared" si="13"/>
        <v>U9</v>
      </c>
      <c r="AT63" t="str">
        <f t="shared" si="4"/>
        <v>B34_L18_N</v>
      </c>
      <c r="AU63" t="str">
        <f t="shared" si="5"/>
        <v>--</v>
      </c>
    </row>
    <row r="64" spans="1:47" x14ac:dyDescent="0.35">
      <c r="A64" t="str">
        <f t="shared" si="0"/>
        <v>J2-10</v>
      </c>
      <c r="B64" t="str">
        <f t="shared" si="1"/>
        <v>B34_L18_P</v>
      </c>
      <c r="C64" t="str">
        <f t="shared" si="2"/>
        <v>J2-B34_L18_P</v>
      </c>
      <c r="D64" t="str">
        <f t="shared" si="3"/>
        <v>J2-10</v>
      </c>
      <c r="E64" t="s">
        <v>183</v>
      </c>
      <c r="F64">
        <v>10</v>
      </c>
      <c r="G64" t="s">
        <v>800</v>
      </c>
      <c r="L64" t="s">
        <v>767</v>
      </c>
      <c r="M64" t="s">
        <v>286</v>
      </c>
      <c r="N64">
        <v>33.2423</v>
      </c>
      <c r="AB64" t="str">
        <f>B2B!D61</f>
        <v>J2</v>
      </c>
      <c r="AC64" t="str">
        <f>B2B!E61</f>
        <v>9</v>
      </c>
      <c r="AD64" t="str">
        <f t="shared" si="6"/>
        <v>J2-9</v>
      </c>
      <c r="AE64" t="str">
        <f t="shared" si="7"/>
        <v>B34_L18_N</v>
      </c>
      <c r="AF64" t="str">
        <f t="shared" si="8"/>
        <v>N6</v>
      </c>
      <c r="AG64">
        <f t="shared" si="9"/>
        <v>20.732099999999999</v>
      </c>
      <c r="AH64" t="str">
        <f>IF(IFERROR(IF(IF(AF64="--",INDEX(D:D,MATCH(AE64,INDEX(B:B,MATCH(AE64,B:B,)+1):B10578,)+MATCH(AE64,B:B,)))=D64,VLOOKUP(AE64,B:D,3,0),IF(AF64="--",INDEX(D:D,MATCH(AE64,INDEX(B:B,MATCH(AE64,B:B,)+1):B10578,)+MATCH(AE64,B:B,)),"---")),"---")=AD64,"---",IFERROR(IF(IF(AF64="--",INDEX(D:D,MATCH(AE64,INDEX(B:B,MATCH(AE64,B:B,)+1):B10578,)+MATCH(AE64,B:B,)))=AD64,VLOOKUP(AE64,B:D,3,0),IF(AF64="--",INDEX(D:D,MATCH(AE64,INDEX(B:B,MATCH(AE64,B:B,)+1):B10578,)+MATCH(AE64,B:B,)),"---")),"---"))</f>
        <v>---</v>
      </c>
      <c r="AI64" t="str">
        <f t="shared" si="10"/>
        <v>--</v>
      </c>
      <c r="AJ64" t="str">
        <f t="shared" si="11"/>
        <v>B34_L18_N</v>
      </c>
      <c r="AK64">
        <f t="shared" si="12"/>
        <v>2</v>
      </c>
      <c r="AL64" t="str">
        <f t="shared" si="13"/>
        <v>N6</v>
      </c>
      <c r="AT64" t="str">
        <f t="shared" si="4"/>
        <v>B34_L18_P</v>
      </c>
      <c r="AU64" t="str">
        <f t="shared" si="5"/>
        <v>--</v>
      </c>
    </row>
    <row r="65" spans="1:47" x14ac:dyDescent="0.35">
      <c r="A65" t="str">
        <f t="shared" si="0"/>
        <v>J2-11</v>
      </c>
      <c r="B65" t="str">
        <f t="shared" si="1"/>
        <v>B34_L22_N</v>
      </c>
      <c r="C65" t="str">
        <f t="shared" si="2"/>
        <v>J2-B34_L22_N</v>
      </c>
      <c r="D65" t="str">
        <f t="shared" si="3"/>
        <v>J2-11</v>
      </c>
      <c r="E65" t="s">
        <v>183</v>
      </c>
      <c r="F65">
        <v>11</v>
      </c>
      <c r="G65" t="s">
        <v>818</v>
      </c>
      <c r="L65" t="s">
        <v>769</v>
      </c>
      <c r="M65" t="s">
        <v>286</v>
      </c>
      <c r="N65">
        <v>33.2423</v>
      </c>
      <c r="AB65" t="str">
        <f>B2B!D62</f>
        <v>J2</v>
      </c>
      <c r="AC65" t="str">
        <f>B2B!E62</f>
        <v>10</v>
      </c>
      <c r="AD65" t="str">
        <f t="shared" si="6"/>
        <v>J2-10</v>
      </c>
      <c r="AE65" t="str">
        <f t="shared" si="7"/>
        <v>B34_L18_P</v>
      </c>
      <c r="AF65" t="str">
        <f t="shared" si="8"/>
        <v>M6</v>
      </c>
      <c r="AG65">
        <f t="shared" si="9"/>
        <v>19.280200000000001</v>
      </c>
      <c r="AH65" t="str">
        <f>IF(IFERROR(IF(IF(AF65="--",INDEX(D:D,MATCH(AE65,INDEX(B:B,MATCH(AE65,B:B,)+1):B10579,)+MATCH(AE65,B:B,)))=D65,VLOOKUP(AE65,B:D,3,0),IF(AF65="--",INDEX(D:D,MATCH(AE65,INDEX(B:B,MATCH(AE65,B:B,)+1):B10579,)+MATCH(AE65,B:B,)),"---")),"---")=AD65,"---",IFERROR(IF(IF(AF65="--",INDEX(D:D,MATCH(AE65,INDEX(B:B,MATCH(AE65,B:B,)+1):B10579,)+MATCH(AE65,B:B,)))=AD65,VLOOKUP(AE65,B:D,3,0),IF(AF65="--",INDEX(D:D,MATCH(AE65,INDEX(B:B,MATCH(AE65,B:B,)+1):B10579,)+MATCH(AE65,B:B,)),"---")),"---"))</f>
        <v>---</v>
      </c>
      <c r="AI65" t="str">
        <f t="shared" si="10"/>
        <v>--</v>
      </c>
      <c r="AJ65" t="str">
        <f t="shared" si="11"/>
        <v>B34_L18_P</v>
      </c>
      <c r="AK65">
        <f t="shared" si="12"/>
        <v>2</v>
      </c>
      <c r="AL65" t="str">
        <f t="shared" si="13"/>
        <v>M6</v>
      </c>
      <c r="AT65" t="str">
        <f t="shared" si="4"/>
        <v>B34_L22_N</v>
      </c>
      <c r="AU65" t="str">
        <f t="shared" si="5"/>
        <v>--</v>
      </c>
    </row>
    <row r="66" spans="1:47" x14ac:dyDescent="0.35">
      <c r="A66" t="str">
        <f t="shared" si="0"/>
        <v>J2-12</v>
      </c>
      <c r="B66" t="str">
        <f t="shared" si="1"/>
        <v>B34_L22_P</v>
      </c>
      <c r="C66" t="str">
        <f t="shared" si="2"/>
        <v>J2-B34_L22_P</v>
      </c>
      <c r="D66" t="str">
        <f t="shared" si="3"/>
        <v>J2-12</v>
      </c>
      <c r="E66" t="s">
        <v>183</v>
      </c>
      <c r="F66">
        <v>12</v>
      </c>
      <c r="G66" t="s">
        <v>820</v>
      </c>
      <c r="L66" t="s">
        <v>797</v>
      </c>
      <c r="M66" t="s">
        <v>286</v>
      </c>
      <c r="N66">
        <v>12.755000000000001</v>
      </c>
      <c r="AB66" t="str">
        <f>B2B!D63</f>
        <v>J2</v>
      </c>
      <c r="AC66" t="str">
        <f>B2B!E63</f>
        <v>11</v>
      </c>
      <c r="AD66" t="str">
        <f t="shared" si="6"/>
        <v>J2-11</v>
      </c>
      <c r="AE66" t="str">
        <f t="shared" si="7"/>
        <v>B34_L22_N</v>
      </c>
      <c r="AF66" t="str">
        <f t="shared" si="8"/>
        <v>U6</v>
      </c>
      <c r="AG66">
        <f t="shared" si="9"/>
        <v>14.275399999999999</v>
      </c>
      <c r="AH66" t="str">
        <f>IF(IFERROR(IF(IF(AF66="--",INDEX(D:D,MATCH(AE66,INDEX(B:B,MATCH(AE66,B:B,)+1):B10580,)+MATCH(AE66,B:B,)))=D66,VLOOKUP(AE66,B:D,3,0),IF(AF66="--",INDEX(D:D,MATCH(AE66,INDEX(B:B,MATCH(AE66,B:B,)+1):B10580,)+MATCH(AE66,B:B,)),"---")),"---")=AD66,"---",IFERROR(IF(IF(AF66="--",INDEX(D:D,MATCH(AE66,INDEX(B:B,MATCH(AE66,B:B,)+1):B10580,)+MATCH(AE66,B:B,)))=AD66,VLOOKUP(AE66,B:D,3,0),IF(AF66="--",INDEX(D:D,MATCH(AE66,INDEX(B:B,MATCH(AE66,B:B,)+1):B10580,)+MATCH(AE66,B:B,)),"---")),"---"))</f>
        <v>---</v>
      </c>
      <c r="AI66" t="str">
        <f t="shared" si="10"/>
        <v>--</v>
      </c>
      <c r="AJ66" t="str">
        <f t="shared" si="11"/>
        <v>B34_L22_N</v>
      </c>
      <c r="AK66">
        <f t="shared" si="12"/>
        <v>2</v>
      </c>
      <c r="AL66" t="str">
        <f t="shared" si="13"/>
        <v>U6</v>
      </c>
      <c r="AT66" t="str">
        <f t="shared" si="4"/>
        <v>B34_L22_P</v>
      </c>
      <c r="AU66" t="str">
        <f t="shared" si="5"/>
        <v>--</v>
      </c>
    </row>
    <row r="67" spans="1:47" x14ac:dyDescent="0.35">
      <c r="A67" t="str">
        <f t="shared" si="0"/>
        <v>J2-13</v>
      </c>
      <c r="B67" t="str">
        <f t="shared" si="1"/>
        <v>B34_L20_N</v>
      </c>
      <c r="C67" t="str">
        <f t="shared" si="2"/>
        <v>J2-B34_L20_N</v>
      </c>
      <c r="D67" t="str">
        <f t="shared" si="3"/>
        <v>J2-13</v>
      </c>
      <c r="E67" t="s">
        <v>183</v>
      </c>
      <c r="F67">
        <v>13</v>
      </c>
      <c r="G67" t="s">
        <v>810</v>
      </c>
      <c r="L67" t="s">
        <v>795</v>
      </c>
      <c r="M67" t="s">
        <v>286</v>
      </c>
      <c r="N67">
        <v>12.974600000000001</v>
      </c>
      <c r="AB67" t="str">
        <f>B2B!D64</f>
        <v>J2</v>
      </c>
      <c r="AC67" t="str">
        <f>B2B!E64</f>
        <v>12</v>
      </c>
      <c r="AD67" t="str">
        <f t="shared" si="6"/>
        <v>J2-12</v>
      </c>
      <c r="AE67" t="str">
        <f t="shared" si="7"/>
        <v>B34_L22_P</v>
      </c>
      <c r="AF67" t="str">
        <f t="shared" si="8"/>
        <v>U7</v>
      </c>
      <c r="AG67">
        <f t="shared" si="9"/>
        <v>10.087199999999999</v>
      </c>
      <c r="AH67" t="str">
        <f>IF(IFERROR(IF(IF(AF67="--",INDEX(D:D,MATCH(AE67,INDEX(B:B,MATCH(AE67,B:B,)+1):B10581,)+MATCH(AE67,B:B,)))=D67,VLOOKUP(AE67,B:D,3,0),IF(AF67="--",INDEX(D:D,MATCH(AE67,INDEX(B:B,MATCH(AE67,B:B,)+1):B10581,)+MATCH(AE67,B:B,)),"---")),"---")=AD67,"---",IFERROR(IF(IF(AF67="--",INDEX(D:D,MATCH(AE67,INDEX(B:B,MATCH(AE67,B:B,)+1):B10581,)+MATCH(AE67,B:B,)))=AD67,VLOOKUP(AE67,B:D,3,0),IF(AF67="--",INDEX(D:D,MATCH(AE67,INDEX(B:B,MATCH(AE67,B:B,)+1):B10581,)+MATCH(AE67,B:B,)),"---")),"---"))</f>
        <v>---</v>
      </c>
      <c r="AI67" t="str">
        <f t="shared" si="10"/>
        <v>--</v>
      </c>
      <c r="AJ67" t="str">
        <f t="shared" si="11"/>
        <v>B34_L22_P</v>
      </c>
      <c r="AK67">
        <f t="shared" si="12"/>
        <v>2</v>
      </c>
      <c r="AL67" t="str">
        <f t="shared" si="13"/>
        <v>U7</v>
      </c>
      <c r="AT67" t="str">
        <f t="shared" si="4"/>
        <v>B34_L20_N</v>
      </c>
      <c r="AU67" t="str">
        <f t="shared" si="5"/>
        <v>--</v>
      </c>
    </row>
    <row r="68" spans="1:47" x14ac:dyDescent="0.35">
      <c r="A68" t="str">
        <f t="shared" si="0"/>
        <v>J2-14</v>
      </c>
      <c r="B68" t="str">
        <f t="shared" si="1"/>
        <v>B34_L20_P</v>
      </c>
      <c r="C68" t="str">
        <f t="shared" si="2"/>
        <v>J2-B34_L20_P</v>
      </c>
      <c r="D68" t="str">
        <f t="shared" si="3"/>
        <v>J2-14</v>
      </c>
      <c r="E68" t="s">
        <v>183</v>
      </c>
      <c r="F68">
        <v>14</v>
      </c>
      <c r="G68" t="s">
        <v>812</v>
      </c>
      <c r="L68" t="s">
        <v>783</v>
      </c>
      <c r="M68" t="s">
        <v>286</v>
      </c>
      <c r="N68">
        <v>19.8156</v>
      </c>
      <c r="AB68" t="str">
        <f>B2B!D65</f>
        <v>J2</v>
      </c>
      <c r="AC68" t="str">
        <f>B2B!E65</f>
        <v>13</v>
      </c>
      <c r="AD68" t="str">
        <f t="shared" si="6"/>
        <v>J2-13</v>
      </c>
      <c r="AE68" t="str">
        <f t="shared" si="7"/>
        <v>B34_L20_N</v>
      </c>
      <c r="AF68" t="str">
        <f t="shared" si="8"/>
        <v>V6</v>
      </c>
      <c r="AG68">
        <f t="shared" si="9"/>
        <v>11.440300000000001</v>
      </c>
      <c r="AH68" t="str">
        <f>IF(IFERROR(IF(IF(AF68="--",INDEX(D:D,MATCH(AE68,INDEX(B:B,MATCH(AE68,B:B,)+1):B10582,)+MATCH(AE68,B:B,)))=D68,VLOOKUP(AE68,B:D,3,0),IF(AF68="--",INDEX(D:D,MATCH(AE68,INDEX(B:B,MATCH(AE68,B:B,)+1):B10582,)+MATCH(AE68,B:B,)),"---")),"---")=AD68,"---",IFERROR(IF(IF(AF68="--",INDEX(D:D,MATCH(AE68,INDEX(B:B,MATCH(AE68,B:B,)+1):B10582,)+MATCH(AE68,B:B,)))=AD68,VLOOKUP(AE68,B:D,3,0),IF(AF68="--",INDEX(D:D,MATCH(AE68,INDEX(B:B,MATCH(AE68,B:B,)+1):B10582,)+MATCH(AE68,B:B,)),"---")),"---"))</f>
        <v>---</v>
      </c>
      <c r="AI68" t="str">
        <f t="shared" si="10"/>
        <v>--</v>
      </c>
      <c r="AJ68" t="str">
        <f t="shared" si="11"/>
        <v>B34_L20_N</v>
      </c>
      <c r="AK68">
        <f t="shared" si="12"/>
        <v>2</v>
      </c>
      <c r="AL68" t="str">
        <f t="shared" si="13"/>
        <v>V6</v>
      </c>
      <c r="AT68" t="str">
        <f t="shared" si="4"/>
        <v>B34_L20_P</v>
      </c>
      <c r="AU68" t="str">
        <f t="shared" si="5"/>
        <v>--</v>
      </c>
    </row>
    <row r="69" spans="1:47" x14ac:dyDescent="0.35">
      <c r="A69" t="str">
        <f t="shared" si="0"/>
        <v>J2-15</v>
      </c>
      <c r="B69" t="str">
        <f t="shared" si="1"/>
        <v>B34_L23_N</v>
      </c>
      <c r="C69" t="str">
        <f t="shared" si="2"/>
        <v>J2-B34_L23_N</v>
      </c>
      <c r="D69" t="str">
        <f t="shared" si="3"/>
        <v>J2-15</v>
      </c>
      <c r="E69" t="s">
        <v>183</v>
      </c>
      <c r="F69">
        <v>15</v>
      </c>
      <c r="G69" t="s">
        <v>822</v>
      </c>
      <c r="L69" t="s">
        <v>785</v>
      </c>
      <c r="M69" t="s">
        <v>286</v>
      </c>
      <c r="N69">
        <v>19.8156</v>
      </c>
      <c r="AB69" t="str">
        <f>B2B!D66</f>
        <v>J2</v>
      </c>
      <c r="AC69" t="str">
        <f>B2B!E66</f>
        <v>14</v>
      </c>
      <c r="AD69" t="str">
        <f t="shared" si="6"/>
        <v>J2-14</v>
      </c>
      <c r="AE69" t="str">
        <f t="shared" si="7"/>
        <v>B34_L20_P</v>
      </c>
      <c r="AF69" t="str">
        <f t="shared" si="8"/>
        <v>V7</v>
      </c>
      <c r="AG69">
        <f t="shared" si="9"/>
        <v>7.2984</v>
      </c>
      <c r="AH69" t="str">
        <f>IF(IFERROR(IF(IF(AF69="--",INDEX(D:D,MATCH(AE69,INDEX(B:B,MATCH(AE69,B:B,)+1):B10583,)+MATCH(AE69,B:B,)))=D69,VLOOKUP(AE69,B:D,3,0),IF(AF69="--",INDEX(D:D,MATCH(AE69,INDEX(B:B,MATCH(AE69,B:B,)+1):B10583,)+MATCH(AE69,B:B,)),"---")),"---")=AD69,"---",IFERROR(IF(IF(AF69="--",INDEX(D:D,MATCH(AE69,INDEX(B:B,MATCH(AE69,B:B,)+1):B10583,)+MATCH(AE69,B:B,)))=AD69,VLOOKUP(AE69,B:D,3,0),IF(AF69="--",INDEX(D:D,MATCH(AE69,INDEX(B:B,MATCH(AE69,B:B,)+1):B10583,)+MATCH(AE69,B:B,)),"---")),"---"))</f>
        <v>---</v>
      </c>
      <c r="AI69" t="str">
        <f t="shared" si="10"/>
        <v>--</v>
      </c>
      <c r="AJ69" t="str">
        <f t="shared" si="11"/>
        <v>B34_L20_P</v>
      </c>
      <c r="AK69">
        <f t="shared" si="12"/>
        <v>2</v>
      </c>
      <c r="AL69" t="str">
        <f t="shared" si="13"/>
        <v>V7</v>
      </c>
      <c r="AT69" t="str">
        <f t="shared" si="4"/>
        <v>B34_L23_N</v>
      </c>
      <c r="AU69" t="str">
        <f t="shared" si="5"/>
        <v>--</v>
      </c>
    </row>
    <row r="70" spans="1:47" x14ac:dyDescent="0.35">
      <c r="A70" t="str">
        <f t="shared" ref="A70:A133" si="14">$E70&amp;"-"&amp;$F70</f>
        <v>J2-16</v>
      </c>
      <c r="B70" t="str">
        <f t="shared" ref="B70:B133" si="15">IF(OR(E70=$A$2,E70=$B$2,E70=$C$2,E70=$D$2),"--",G70)</f>
        <v>B34_L23_P</v>
      </c>
      <c r="C70" t="str">
        <f t="shared" ref="C70:C133" si="16">$E70&amp;"-"&amp;$G70</f>
        <v>J2-B34_L23_P</v>
      </c>
      <c r="D70" t="str">
        <f t="shared" ref="D70:D133" si="17">A70</f>
        <v>J2-16</v>
      </c>
      <c r="E70" t="s">
        <v>183</v>
      </c>
      <c r="F70">
        <v>16</v>
      </c>
      <c r="G70" t="s">
        <v>824</v>
      </c>
      <c r="L70" t="s">
        <v>787</v>
      </c>
      <c r="M70" t="s">
        <v>286</v>
      </c>
      <c r="N70">
        <v>17.2377</v>
      </c>
      <c r="AB70" t="str">
        <f>B2B!D67</f>
        <v>J2</v>
      </c>
      <c r="AC70" t="str">
        <f>B2B!E67</f>
        <v>15</v>
      </c>
      <c r="AD70" t="str">
        <f t="shared" si="6"/>
        <v>J2-15</v>
      </c>
      <c r="AE70" t="str">
        <f t="shared" si="7"/>
        <v>B34_L23_N</v>
      </c>
      <c r="AF70" t="str">
        <f t="shared" si="8"/>
        <v>T6</v>
      </c>
      <c r="AG70">
        <f t="shared" si="9"/>
        <v>11.5077</v>
      </c>
      <c r="AH70" t="str">
        <f>IF(IFERROR(IF(IF(AF70="--",INDEX(D:D,MATCH(AE70,INDEX(B:B,MATCH(AE70,B:B,)+1):B10584,)+MATCH(AE70,B:B,)))=D70,VLOOKUP(AE70,B:D,3,0),IF(AF70="--",INDEX(D:D,MATCH(AE70,INDEX(B:B,MATCH(AE70,B:B,)+1):B10584,)+MATCH(AE70,B:B,)),"---")),"---")=AD70,"---",IFERROR(IF(IF(AF70="--",INDEX(D:D,MATCH(AE70,INDEX(B:B,MATCH(AE70,B:B,)+1):B10584,)+MATCH(AE70,B:B,)))=AD70,VLOOKUP(AE70,B:D,3,0),IF(AF70="--",INDEX(D:D,MATCH(AE70,INDEX(B:B,MATCH(AE70,B:B,)+1):B10584,)+MATCH(AE70,B:B,)),"---")),"---"))</f>
        <v>---</v>
      </c>
      <c r="AI70" t="str">
        <f t="shared" si="10"/>
        <v>--</v>
      </c>
      <c r="AJ70" t="str">
        <f t="shared" si="11"/>
        <v>B34_L23_N</v>
      </c>
      <c r="AK70">
        <f t="shared" si="12"/>
        <v>2</v>
      </c>
      <c r="AL70" t="str">
        <f t="shared" si="13"/>
        <v>T6</v>
      </c>
      <c r="AT70" t="str">
        <f t="shared" ref="AT70:AT133" si="18">IF(IF(COUNTIF($AO$6:$AQ$150,B70)&gt;0,"---","--")="---",VLOOKUP(B70,$AO$6:$AQ$150,3,0),B70)</f>
        <v>B34_L23_P</v>
      </c>
      <c r="AU70" t="str">
        <f t="shared" ref="AU70:AU133" si="19">IF(IF(COUNTIF($AO$6:$AQ$150,B70)&gt;0,"---","--")="---",VLOOKUP(B70,$AO$6:$AQ$150,2,0),"--")</f>
        <v>--</v>
      </c>
    </row>
    <row r="71" spans="1:47" x14ac:dyDescent="0.35">
      <c r="A71" t="str">
        <f t="shared" si="14"/>
        <v>J2-17</v>
      </c>
      <c r="B71" t="str">
        <f t="shared" si="15"/>
        <v>B34_L10_N</v>
      </c>
      <c r="C71" t="str">
        <f t="shared" si="16"/>
        <v>J2-B34_L10_N</v>
      </c>
      <c r="D71" t="str">
        <f t="shared" si="17"/>
        <v>J2-17</v>
      </c>
      <c r="E71" t="s">
        <v>183</v>
      </c>
      <c r="F71">
        <v>17</v>
      </c>
      <c r="G71" t="s">
        <v>766</v>
      </c>
      <c r="L71" t="s">
        <v>789</v>
      </c>
      <c r="M71" t="s">
        <v>286</v>
      </c>
      <c r="N71">
        <v>17.4862</v>
      </c>
      <c r="AB71" t="str">
        <f>B2B!D68</f>
        <v>J2</v>
      </c>
      <c r="AC71" t="str">
        <f>B2B!E68</f>
        <v>16</v>
      </c>
      <c r="AD71" t="str">
        <f t="shared" ref="AD71:AD118" si="20">AB71&amp;"-"&amp;AC71</f>
        <v>J2-16</v>
      </c>
      <c r="AE71" t="str">
        <f t="shared" ref="AE71:AE118" si="21">VLOOKUP(AD71,A:G,7,0)</f>
        <v>B34_L23_P</v>
      </c>
      <c r="AF71" t="str">
        <f t="shared" ref="AF71:AF118" si="22">IF(
IF(
IFERROR(VLOOKUP(AE71,$AM$6:$AM$50,1,),1)=1,1,0),
IFERROR(VLOOKUP($F$2&amp;"-"&amp;AE71,C:G,4,0),
"--"),"---")</f>
        <v>R7</v>
      </c>
      <c r="AG71">
        <f t="shared" ref="AG71:AG118" si="23">IF(AF71&lt;&gt;"---",VLOOKUP(AE71,L:N,3,0),"---")</f>
        <v>19.770800000000001</v>
      </c>
      <c r="AH71" t="str">
        <f>IF(IFERROR(IF(IF(AF71="--",INDEX(D:D,MATCH(AE71,INDEX(B:B,MATCH(AE71,B:B,)+1):B10585,)+MATCH(AE71,B:B,)))=D71,VLOOKUP(AE71,B:D,3,0),IF(AF71="--",INDEX(D:D,MATCH(AE71,INDEX(B:B,MATCH(AE71,B:B,)+1):B10585,)+MATCH(AE71,B:B,)),"---")),"---")=AD71,"---",IFERROR(IF(IF(AF71="--",INDEX(D:D,MATCH(AE71,INDEX(B:B,MATCH(AE71,B:B,)+1):B10585,)+MATCH(AE71,B:B,)))=AD71,VLOOKUP(AE71,B:D,3,0),IF(AF71="--",INDEX(D:D,MATCH(AE71,INDEX(B:B,MATCH(AE71,B:B,)+1):B10585,)+MATCH(AE71,B:B,)),"---")),"---"))</f>
        <v>---</v>
      </c>
      <c r="AI71" t="str">
        <f t="shared" ref="AI71:AI118" si="24">IFERROR(IF(IF(COUNTIF($AO$6:$AQ$150,AE71)&gt;0,"---","--")="---",VLOOKUP(AE71,$AO$6:$AQ$150,2,0),"--"),"---")</f>
        <v>--</v>
      </c>
      <c r="AJ71" t="str">
        <f t="shared" ref="AJ71:AJ118" si="25">IF(IF(COUNTIF($AO$6:$AQ$150,AE71)&gt;0,"---","--")="---",VLOOKUP(AE71,$AO$6:$AQ$150,3,0),AE71)</f>
        <v>B34_L23_P</v>
      </c>
      <c r="AK71">
        <f t="shared" ref="AK71:AK118" si="26">COUNTIF(B:B,AE71)</f>
        <v>2</v>
      </c>
      <c r="AL71" t="str">
        <f t="shared" ref="AL71:AL118" si="27">IF(
IF(
IFERROR(VLOOKUP(AJ71,$AM$6:$AM$50,1,),1)=1,1,0),
IFERROR(VLOOKUP($F$2&amp;"-"&amp;AJ71,C:G,4,0),
"--"),"---")</f>
        <v>R7</v>
      </c>
      <c r="AT71" t="str">
        <f t="shared" si="18"/>
        <v>B34_L10_N</v>
      </c>
      <c r="AU71" t="str">
        <f t="shared" si="19"/>
        <v>--</v>
      </c>
    </row>
    <row r="72" spans="1:47" x14ac:dyDescent="0.35">
      <c r="A72" t="str">
        <f t="shared" si="14"/>
        <v>J2-18</v>
      </c>
      <c r="B72" t="str">
        <f t="shared" si="15"/>
        <v>B34_L10_P</v>
      </c>
      <c r="C72" t="str">
        <f t="shared" si="16"/>
        <v>J2-B34_L10_P</v>
      </c>
      <c r="D72" t="str">
        <f t="shared" si="17"/>
        <v>J2-18</v>
      </c>
      <c r="E72" t="s">
        <v>183</v>
      </c>
      <c r="F72">
        <v>18</v>
      </c>
      <c r="G72" t="s">
        <v>768</v>
      </c>
      <c r="L72" t="s">
        <v>841</v>
      </c>
      <c r="M72" t="s">
        <v>286</v>
      </c>
      <c r="N72">
        <v>33.068399999999997</v>
      </c>
      <c r="AB72" t="str">
        <f>B2B!D69</f>
        <v>J2</v>
      </c>
      <c r="AC72" t="str">
        <f>B2B!E69</f>
        <v>17</v>
      </c>
      <c r="AD72" t="str">
        <f t="shared" si="20"/>
        <v>J2-17</v>
      </c>
      <c r="AE72" t="str">
        <f t="shared" si="21"/>
        <v>B34_L10_N</v>
      </c>
      <c r="AF72" t="str">
        <f t="shared" si="22"/>
        <v>V4</v>
      </c>
      <c r="AG72">
        <f t="shared" si="23"/>
        <v>8.6226000000000003</v>
      </c>
      <c r="AH72" t="str">
        <f>IF(IFERROR(IF(IF(AF72="--",INDEX(D:D,MATCH(AE72,INDEX(B:B,MATCH(AE72,B:B,)+1):B10586,)+MATCH(AE72,B:B,)))=D72,VLOOKUP(AE72,B:D,3,0),IF(AF72="--",INDEX(D:D,MATCH(AE72,INDEX(B:B,MATCH(AE72,B:B,)+1):B10586,)+MATCH(AE72,B:B,)),"---")),"---")=AD72,"---",IFERROR(IF(IF(AF72="--",INDEX(D:D,MATCH(AE72,INDEX(B:B,MATCH(AE72,B:B,)+1):B10586,)+MATCH(AE72,B:B,)))=AD72,VLOOKUP(AE72,B:D,3,0),IF(AF72="--",INDEX(D:D,MATCH(AE72,INDEX(B:B,MATCH(AE72,B:B,)+1):B10586,)+MATCH(AE72,B:B,)),"---")),"---"))</f>
        <v>---</v>
      </c>
      <c r="AI72" t="str">
        <f t="shared" si="24"/>
        <v>--</v>
      </c>
      <c r="AJ72" t="str">
        <f t="shared" si="25"/>
        <v>B34_L10_N</v>
      </c>
      <c r="AK72">
        <f t="shared" si="26"/>
        <v>2</v>
      </c>
      <c r="AL72" t="str">
        <f t="shared" si="27"/>
        <v>V4</v>
      </c>
      <c r="AT72" t="str">
        <f t="shared" si="18"/>
        <v>B34_L10_P</v>
      </c>
      <c r="AU72" t="str">
        <f t="shared" si="19"/>
        <v>--</v>
      </c>
    </row>
    <row r="73" spans="1:47" x14ac:dyDescent="0.35">
      <c r="A73" t="str">
        <f t="shared" si="14"/>
        <v>J2-19</v>
      </c>
      <c r="B73" t="str">
        <f t="shared" si="15"/>
        <v>B34_L19_P</v>
      </c>
      <c r="C73" t="str">
        <f t="shared" si="16"/>
        <v>J2-B34_L19_P</v>
      </c>
      <c r="D73" t="str">
        <f t="shared" si="17"/>
        <v>J2-19</v>
      </c>
      <c r="E73" t="s">
        <v>183</v>
      </c>
      <c r="F73">
        <v>19</v>
      </c>
      <c r="G73" t="s">
        <v>804</v>
      </c>
      <c r="L73" t="s">
        <v>839</v>
      </c>
      <c r="M73" t="s">
        <v>286</v>
      </c>
      <c r="N73">
        <v>33.1997</v>
      </c>
      <c r="AB73" t="str">
        <f>B2B!D70</f>
        <v>J2</v>
      </c>
      <c r="AC73" t="str">
        <f>B2B!E70</f>
        <v>18</v>
      </c>
      <c r="AD73" t="str">
        <f t="shared" si="20"/>
        <v>J2-18</v>
      </c>
      <c r="AE73" t="str">
        <f t="shared" si="21"/>
        <v>B34_L10_P</v>
      </c>
      <c r="AF73" t="str">
        <f t="shared" si="22"/>
        <v>V5</v>
      </c>
      <c r="AG73">
        <f t="shared" si="23"/>
        <v>6.0949999999999998</v>
      </c>
      <c r="AH73" t="str">
        <f>IF(IFERROR(IF(IF(AF73="--",INDEX(D:D,MATCH(AE73,INDEX(B:B,MATCH(AE73,B:B,)+1):B10587,)+MATCH(AE73,B:B,)))=D73,VLOOKUP(AE73,B:D,3,0),IF(AF73="--",INDEX(D:D,MATCH(AE73,INDEX(B:B,MATCH(AE73,B:B,)+1):B10587,)+MATCH(AE73,B:B,)),"---")),"---")=AD73,"---",IFERROR(IF(IF(AF73="--",INDEX(D:D,MATCH(AE73,INDEX(B:B,MATCH(AE73,B:B,)+1):B10587,)+MATCH(AE73,B:B,)))=AD73,VLOOKUP(AE73,B:D,3,0),IF(AF73="--",INDEX(D:D,MATCH(AE73,INDEX(B:B,MATCH(AE73,B:B,)+1):B10587,)+MATCH(AE73,B:B,)),"---")),"---"))</f>
        <v>---</v>
      </c>
      <c r="AI73" t="str">
        <f t="shared" si="24"/>
        <v>--</v>
      </c>
      <c r="AJ73" t="str">
        <f t="shared" si="25"/>
        <v>B34_L10_P</v>
      </c>
      <c r="AK73">
        <f t="shared" si="26"/>
        <v>2</v>
      </c>
      <c r="AL73" t="str">
        <f t="shared" si="27"/>
        <v>V5</v>
      </c>
      <c r="AT73" t="str">
        <f t="shared" si="18"/>
        <v>B34_L19_P</v>
      </c>
      <c r="AU73" t="str">
        <f t="shared" si="19"/>
        <v>--</v>
      </c>
    </row>
    <row r="74" spans="1:47" x14ac:dyDescent="0.35">
      <c r="A74" t="str">
        <f t="shared" si="14"/>
        <v>J2-20</v>
      </c>
      <c r="B74" t="str">
        <f t="shared" si="15"/>
        <v>B34_L19_N</v>
      </c>
      <c r="C74" t="str">
        <f t="shared" si="16"/>
        <v>J2-B34_L19_N</v>
      </c>
      <c r="D74" t="str">
        <f t="shared" si="17"/>
        <v>J2-20</v>
      </c>
      <c r="E74" t="s">
        <v>183</v>
      </c>
      <c r="F74">
        <v>20</v>
      </c>
      <c r="G74" t="s">
        <v>802</v>
      </c>
      <c r="L74" t="s">
        <v>827</v>
      </c>
      <c r="M74" t="s">
        <v>286</v>
      </c>
      <c r="N74">
        <v>22.193000000000001</v>
      </c>
      <c r="AB74" t="str">
        <f>B2B!D71</f>
        <v>J2</v>
      </c>
      <c r="AC74" t="str">
        <f>B2B!E71</f>
        <v>19</v>
      </c>
      <c r="AD74" t="str">
        <f t="shared" si="20"/>
        <v>J2-19</v>
      </c>
      <c r="AE74" t="str">
        <f t="shared" si="21"/>
        <v>B34_L19_P</v>
      </c>
      <c r="AF74" t="str">
        <f t="shared" si="22"/>
        <v>R6</v>
      </c>
      <c r="AG74">
        <f t="shared" si="23"/>
        <v>13.6272</v>
      </c>
      <c r="AH74" t="str">
        <f>IF(IFERROR(IF(IF(AF74="--",INDEX(D:D,MATCH(AE74,INDEX(B:B,MATCH(AE74,B:B,)+1):B10588,)+MATCH(AE74,B:B,)))=D74,VLOOKUP(AE74,B:D,3,0),IF(AF74="--",INDEX(D:D,MATCH(AE74,INDEX(B:B,MATCH(AE74,B:B,)+1):B10588,)+MATCH(AE74,B:B,)),"---")),"---")=AD74,"---",IFERROR(IF(IF(AF74="--",INDEX(D:D,MATCH(AE74,INDEX(B:B,MATCH(AE74,B:B,)+1):B10588,)+MATCH(AE74,B:B,)))=AD74,VLOOKUP(AE74,B:D,3,0),IF(AF74="--",INDEX(D:D,MATCH(AE74,INDEX(B:B,MATCH(AE74,B:B,)+1):B10588,)+MATCH(AE74,B:B,)),"---")),"---"))</f>
        <v>---</v>
      </c>
      <c r="AI74" t="str">
        <f t="shared" si="24"/>
        <v>--</v>
      </c>
      <c r="AJ74" t="str">
        <f t="shared" si="25"/>
        <v>B34_L19_P</v>
      </c>
      <c r="AK74">
        <f t="shared" si="26"/>
        <v>2</v>
      </c>
      <c r="AL74" t="str">
        <f t="shared" si="27"/>
        <v>R6</v>
      </c>
      <c r="AT74" t="str">
        <f t="shared" si="18"/>
        <v>B34_L19_N</v>
      </c>
      <c r="AU74" t="str">
        <f t="shared" si="19"/>
        <v>--</v>
      </c>
    </row>
    <row r="75" spans="1:47" x14ac:dyDescent="0.35">
      <c r="A75" t="str">
        <f t="shared" si="14"/>
        <v>J2-21</v>
      </c>
      <c r="B75" t="str">
        <f t="shared" si="15"/>
        <v>B34_L8_P</v>
      </c>
      <c r="C75" t="str">
        <f t="shared" si="16"/>
        <v>J2-B34_L8_P</v>
      </c>
      <c r="D75" t="str">
        <f t="shared" si="17"/>
        <v>J2-21</v>
      </c>
      <c r="E75" t="s">
        <v>183</v>
      </c>
      <c r="F75">
        <v>21</v>
      </c>
      <c r="G75" t="s">
        <v>843</v>
      </c>
      <c r="L75" t="s">
        <v>829</v>
      </c>
      <c r="M75" t="s">
        <v>286</v>
      </c>
      <c r="N75">
        <v>21.748799999999999</v>
      </c>
      <c r="AB75" t="str">
        <f>B2B!D72</f>
        <v>J2</v>
      </c>
      <c r="AC75" t="str">
        <f>B2B!E72</f>
        <v>20</v>
      </c>
      <c r="AD75" t="str">
        <f t="shared" si="20"/>
        <v>J2-20</v>
      </c>
      <c r="AE75" t="str">
        <f t="shared" si="21"/>
        <v>B34_L19_N</v>
      </c>
      <c r="AF75" t="str">
        <f t="shared" si="22"/>
        <v>R5</v>
      </c>
      <c r="AG75">
        <f t="shared" si="23"/>
        <v>13.5235</v>
      </c>
      <c r="AH75" t="str">
        <f>IF(IFERROR(IF(IF(AF75="--",INDEX(D:D,MATCH(AE75,INDEX(B:B,MATCH(AE75,B:B,)+1):B10589,)+MATCH(AE75,B:B,)))=D75,VLOOKUP(AE75,B:D,3,0),IF(AF75="--",INDEX(D:D,MATCH(AE75,INDEX(B:B,MATCH(AE75,B:B,)+1):B10589,)+MATCH(AE75,B:B,)),"---")),"---")=AD75,"---",IFERROR(IF(IF(AF75="--",INDEX(D:D,MATCH(AE75,INDEX(B:B,MATCH(AE75,B:B,)+1):B10589,)+MATCH(AE75,B:B,)))=AD75,VLOOKUP(AE75,B:D,3,0),IF(AF75="--",INDEX(D:D,MATCH(AE75,INDEX(B:B,MATCH(AE75,B:B,)+1):B10589,)+MATCH(AE75,B:B,)),"---")),"---"))</f>
        <v>---</v>
      </c>
      <c r="AI75" t="str">
        <f t="shared" si="24"/>
        <v>--</v>
      </c>
      <c r="AJ75" t="str">
        <f t="shared" si="25"/>
        <v>B34_L19_N</v>
      </c>
      <c r="AK75">
        <f t="shared" si="26"/>
        <v>2</v>
      </c>
      <c r="AL75" t="str">
        <f t="shared" si="27"/>
        <v>R5</v>
      </c>
      <c r="AT75" t="str">
        <f t="shared" si="18"/>
        <v>B34_L8_P</v>
      </c>
      <c r="AU75" t="str">
        <f t="shared" si="19"/>
        <v>--</v>
      </c>
    </row>
    <row r="76" spans="1:47" x14ac:dyDescent="0.35">
      <c r="A76" t="str">
        <f t="shared" si="14"/>
        <v>J2-22</v>
      </c>
      <c r="B76" t="str">
        <f t="shared" si="15"/>
        <v>B34_L8_N</v>
      </c>
      <c r="C76" t="str">
        <f t="shared" si="16"/>
        <v>J2-B34_L8_N</v>
      </c>
      <c r="D76" t="str">
        <f t="shared" si="17"/>
        <v>J2-22</v>
      </c>
      <c r="E76" t="s">
        <v>183</v>
      </c>
      <c r="F76">
        <v>22</v>
      </c>
      <c r="G76" t="s">
        <v>842</v>
      </c>
      <c r="L76" t="s">
        <v>781</v>
      </c>
      <c r="M76" t="s">
        <v>286</v>
      </c>
      <c r="N76">
        <v>24.0032</v>
      </c>
      <c r="AB76" t="str">
        <f>B2B!D73</f>
        <v>J2</v>
      </c>
      <c r="AC76" t="str">
        <f>B2B!E73</f>
        <v>21</v>
      </c>
      <c r="AD76" t="str">
        <f t="shared" si="20"/>
        <v>J2-21</v>
      </c>
      <c r="AE76" t="str">
        <f t="shared" si="21"/>
        <v>B34_L8_P</v>
      </c>
      <c r="AF76" t="str">
        <f t="shared" si="22"/>
        <v>U4</v>
      </c>
      <c r="AG76">
        <f t="shared" si="23"/>
        <v>10.5352</v>
      </c>
      <c r="AH76" t="str">
        <f>IF(IFERROR(IF(IF(AF76="--",INDEX(D:D,MATCH(AE76,INDEX(B:B,MATCH(AE76,B:B,)+1):B10590,)+MATCH(AE76,B:B,)))=D76,VLOOKUP(AE76,B:D,3,0),IF(AF76="--",INDEX(D:D,MATCH(AE76,INDEX(B:B,MATCH(AE76,B:B,)+1):B10590,)+MATCH(AE76,B:B,)),"---")),"---")=AD76,"---",IFERROR(IF(IF(AF76="--",INDEX(D:D,MATCH(AE76,INDEX(B:B,MATCH(AE76,B:B,)+1):B10590,)+MATCH(AE76,B:B,)))=AD76,VLOOKUP(AE76,B:D,3,0),IF(AF76="--",INDEX(D:D,MATCH(AE76,INDEX(B:B,MATCH(AE76,B:B,)+1):B10590,)+MATCH(AE76,B:B,)),"---")),"---"))</f>
        <v>---</v>
      </c>
      <c r="AI76" t="str">
        <f t="shared" si="24"/>
        <v>--</v>
      </c>
      <c r="AJ76" t="str">
        <f t="shared" si="25"/>
        <v>B34_L8_P</v>
      </c>
      <c r="AK76">
        <f t="shared" si="26"/>
        <v>2</v>
      </c>
      <c r="AL76" t="str">
        <f t="shared" si="27"/>
        <v>U4</v>
      </c>
      <c r="AT76" t="str">
        <f t="shared" si="18"/>
        <v>B34_L8_N</v>
      </c>
      <c r="AU76" t="str">
        <f t="shared" si="19"/>
        <v>--</v>
      </c>
    </row>
    <row r="77" spans="1:47" x14ac:dyDescent="0.35">
      <c r="A77" t="str">
        <f t="shared" si="14"/>
        <v>J2-23</v>
      </c>
      <c r="B77" t="str">
        <f t="shared" si="15"/>
        <v>B34_L9_N</v>
      </c>
      <c r="C77" t="str">
        <f t="shared" si="16"/>
        <v>J2-B34_L9_N</v>
      </c>
      <c r="D77" t="str">
        <f t="shared" si="17"/>
        <v>J2-23</v>
      </c>
      <c r="E77" t="s">
        <v>183</v>
      </c>
      <c r="F77">
        <v>23</v>
      </c>
      <c r="G77" t="s">
        <v>844</v>
      </c>
      <c r="L77" t="s">
        <v>779</v>
      </c>
      <c r="M77" t="s">
        <v>286</v>
      </c>
      <c r="N77">
        <v>24.3505</v>
      </c>
      <c r="AB77" t="str">
        <f>B2B!D74</f>
        <v>J2</v>
      </c>
      <c r="AC77" t="str">
        <f>B2B!E74</f>
        <v>22</v>
      </c>
      <c r="AD77" t="str">
        <f t="shared" si="20"/>
        <v>J2-22</v>
      </c>
      <c r="AE77" t="str">
        <f t="shared" si="21"/>
        <v>B34_L8_N</v>
      </c>
      <c r="AF77" t="str">
        <f t="shared" si="22"/>
        <v>U3</v>
      </c>
      <c r="AG77">
        <f t="shared" si="23"/>
        <v>8.2479999999999993</v>
      </c>
      <c r="AH77" t="str">
        <f>IF(IFERROR(IF(IF(AF77="--",INDEX(D:D,MATCH(AE77,INDEX(B:B,MATCH(AE77,B:B,)+1):B10591,)+MATCH(AE77,B:B,)))=D77,VLOOKUP(AE77,B:D,3,0),IF(AF77="--",INDEX(D:D,MATCH(AE77,INDEX(B:B,MATCH(AE77,B:B,)+1):B10591,)+MATCH(AE77,B:B,)),"---")),"---")=AD77,"---",IFERROR(IF(IF(AF77="--",INDEX(D:D,MATCH(AE77,INDEX(B:B,MATCH(AE77,B:B,)+1):B10591,)+MATCH(AE77,B:B,)))=AD77,VLOOKUP(AE77,B:D,3,0),IF(AF77="--",INDEX(D:D,MATCH(AE77,INDEX(B:B,MATCH(AE77,B:B,)+1):B10591,)+MATCH(AE77,B:B,)),"---")),"---"))</f>
        <v>---</v>
      </c>
      <c r="AI77" t="str">
        <f t="shared" si="24"/>
        <v>--</v>
      </c>
      <c r="AJ77" t="str">
        <f t="shared" si="25"/>
        <v>B34_L8_N</v>
      </c>
      <c r="AK77">
        <f t="shared" si="26"/>
        <v>2</v>
      </c>
      <c r="AL77" t="str">
        <f t="shared" si="27"/>
        <v>U3</v>
      </c>
      <c r="AT77" t="str">
        <f t="shared" si="18"/>
        <v>B34_L9_N</v>
      </c>
      <c r="AU77" t="str">
        <f t="shared" si="19"/>
        <v>--</v>
      </c>
    </row>
    <row r="78" spans="1:47" x14ac:dyDescent="0.35">
      <c r="A78" t="str">
        <f t="shared" si="14"/>
        <v>J2-24</v>
      </c>
      <c r="B78" t="str">
        <f t="shared" si="15"/>
        <v>B34_L9_P</v>
      </c>
      <c r="C78" t="str">
        <f t="shared" si="16"/>
        <v>J2-B34_L9_P</v>
      </c>
      <c r="D78" t="str">
        <f t="shared" si="17"/>
        <v>J2-24</v>
      </c>
      <c r="E78" t="s">
        <v>183</v>
      </c>
      <c r="F78">
        <v>24</v>
      </c>
      <c r="G78" t="s">
        <v>846</v>
      </c>
      <c r="L78" t="s">
        <v>760</v>
      </c>
      <c r="M78" t="s">
        <v>286</v>
      </c>
      <c r="N78">
        <v>35.732700000000001</v>
      </c>
      <c r="AB78" t="str">
        <f>B2B!D75</f>
        <v>J2</v>
      </c>
      <c r="AC78" t="str">
        <f>B2B!E75</f>
        <v>23</v>
      </c>
      <c r="AD78" t="str">
        <f t="shared" si="20"/>
        <v>J2-23</v>
      </c>
      <c r="AE78" t="str">
        <f t="shared" si="21"/>
        <v>B34_L9_N</v>
      </c>
      <c r="AF78" t="str">
        <f t="shared" si="22"/>
        <v>V2</v>
      </c>
      <c r="AG78">
        <f t="shared" si="23"/>
        <v>10.124499999999999</v>
      </c>
      <c r="AH78" t="str">
        <f>IF(IFERROR(IF(IF(AF78="--",INDEX(D:D,MATCH(AE78,INDEX(B:B,MATCH(AE78,B:B,)+1):B10592,)+MATCH(AE78,B:B,)))=D78,VLOOKUP(AE78,B:D,3,0),IF(AF78="--",INDEX(D:D,MATCH(AE78,INDEX(B:B,MATCH(AE78,B:B,)+1):B10592,)+MATCH(AE78,B:B,)),"---")),"---")=AD78,"---",IFERROR(IF(IF(AF78="--",INDEX(D:D,MATCH(AE78,INDEX(B:B,MATCH(AE78,B:B,)+1):B10592,)+MATCH(AE78,B:B,)))=AD78,VLOOKUP(AE78,B:D,3,0),IF(AF78="--",INDEX(D:D,MATCH(AE78,INDEX(B:B,MATCH(AE78,B:B,)+1):B10592,)+MATCH(AE78,B:B,)),"---")),"---"))</f>
        <v>---</v>
      </c>
      <c r="AI78" t="str">
        <f t="shared" si="24"/>
        <v>--</v>
      </c>
      <c r="AJ78" t="str">
        <f t="shared" si="25"/>
        <v>B34_L9_N</v>
      </c>
      <c r="AK78">
        <f t="shared" si="26"/>
        <v>2</v>
      </c>
      <c r="AL78" t="str">
        <f t="shared" si="27"/>
        <v>V2</v>
      </c>
      <c r="AT78" t="str">
        <f t="shared" si="18"/>
        <v>B34_L9_P</v>
      </c>
      <c r="AU78" t="str">
        <f t="shared" si="19"/>
        <v>--</v>
      </c>
    </row>
    <row r="79" spans="1:47" x14ac:dyDescent="0.35">
      <c r="A79" t="str">
        <f t="shared" si="14"/>
        <v>J2-25</v>
      </c>
      <c r="B79" t="str">
        <f t="shared" si="15"/>
        <v>B34_L7_N</v>
      </c>
      <c r="C79" t="str">
        <f t="shared" si="16"/>
        <v>J2-B34_L7_N</v>
      </c>
      <c r="D79" t="str">
        <f t="shared" si="17"/>
        <v>J2-25</v>
      </c>
      <c r="E79" t="s">
        <v>183</v>
      </c>
      <c r="F79">
        <v>25</v>
      </c>
      <c r="G79" t="s">
        <v>838</v>
      </c>
      <c r="L79" t="s">
        <v>762</v>
      </c>
      <c r="M79" t="s">
        <v>286</v>
      </c>
      <c r="N79">
        <v>36.632100000000001</v>
      </c>
      <c r="AB79" t="str">
        <f>B2B!D76</f>
        <v>J2</v>
      </c>
      <c r="AC79" t="str">
        <f>B2B!E76</f>
        <v>24</v>
      </c>
      <c r="AD79" t="str">
        <f t="shared" si="20"/>
        <v>J2-24</v>
      </c>
      <c r="AE79" t="str">
        <f t="shared" si="21"/>
        <v>B34_L9_P</v>
      </c>
      <c r="AF79" t="str">
        <f t="shared" si="22"/>
        <v>U2</v>
      </c>
      <c r="AG79">
        <f t="shared" si="23"/>
        <v>8.9350000000000005</v>
      </c>
      <c r="AH79" t="str">
        <f>IF(IFERROR(IF(IF(AF79="--",INDEX(D:D,MATCH(AE79,INDEX(B:B,MATCH(AE79,B:B,)+1):B10593,)+MATCH(AE79,B:B,)))=D79,VLOOKUP(AE79,B:D,3,0),IF(AF79="--",INDEX(D:D,MATCH(AE79,INDEX(B:B,MATCH(AE79,B:B,)+1):B10593,)+MATCH(AE79,B:B,)),"---")),"---")=AD79,"---",IFERROR(IF(IF(AF79="--",INDEX(D:D,MATCH(AE79,INDEX(B:B,MATCH(AE79,B:B,)+1):B10593,)+MATCH(AE79,B:B,)))=AD79,VLOOKUP(AE79,B:D,3,0),IF(AF79="--",INDEX(D:D,MATCH(AE79,INDEX(B:B,MATCH(AE79,B:B,)+1):B10593,)+MATCH(AE79,B:B,)),"---")),"---"))</f>
        <v>---</v>
      </c>
      <c r="AI79" t="str">
        <f t="shared" si="24"/>
        <v>--</v>
      </c>
      <c r="AJ79" t="str">
        <f t="shared" si="25"/>
        <v>B34_L9_P</v>
      </c>
      <c r="AK79">
        <f t="shared" si="26"/>
        <v>2</v>
      </c>
      <c r="AL79" t="str">
        <f t="shared" si="27"/>
        <v>U2</v>
      </c>
      <c r="AT79" t="str">
        <f t="shared" si="18"/>
        <v>B34_L7_N</v>
      </c>
      <c r="AU79" t="str">
        <f t="shared" si="19"/>
        <v>--</v>
      </c>
    </row>
    <row r="80" spans="1:47" x14ac:dyDescent="0.35">
      <c r="A80" t="str">
        <f t="shared" si="14"/>
        <v>J2-26</v>
      </c>
      <c r="B80" t="str">
        <f t="shared" si="15"/>
        <v>B34_L7_P</v>
      </c>
      <c r="C80" t="str">
        <f t="shared" si="16"/>
        <v>J2-B34_L7_P</v>
      </c>
      <c r="D80" t="str">
        <f t="shared" si="17"/>
        <v>J2-26</v>
      </c>
      <c r="E80" t="s">
        <v>183</v>
      </c>
      <c r="F80">
        <v>26</v>
      </c>
      <c r="G80" t="s">
        <v>840</v>
      </c>
      <c r="L80" t="s">
        <v>819</v>
      </c>
      <c r="M80" t="s">
        <v>286</v>
      </c>
      <c r="N80">
        <v>13.664999999999999</v>
      </c>
      <c r="AB80" t="str">
        <f>B2B!D77</f>
        <v>J2</v>
      </c>
      <c r="AC80" t="str">
        <f>B2B!E77</f>
        <v>25</v>
      </c>
      <c r="AD80" t="str">
        <f t="shared" si="20"/>
        <v>J2-25</v>
      </c>
      <c r="AE80" t="str">
        <f t="shared" si="21"/>
        <v>B34_L7_N</v>
      </c>
      <c r="AF80" t="str">
        <f t="shared" si="22"/>
        <v>V1</v>
      </c>
      <c r="AG80">
        <f t="shared" si="23"/>
        <v>11.030900000000001</v>
      </c>
      <c r="AH80" t="str">
        <f>IF(IFERROR(IF(IF(AF80="--",INDEX(D:D,MATCH(AE80,INDEX(B:B,MATCH(AE80,B:B,)+1):B10594,)+MATCH(AE80,B:B,)))=D80,VLOOKUP(AE80,B:D,3,0),IF(AF80="--",INDEX(D:D,MATCH(AE80,INDEX(B:B,MATCH(AE80,B:B,)+1):B10594,)+MATCH(AE80,B:B,)),"---")),"---")=AD80,"---",IFERROR(IF(IF(AF80="--",INDEX(D:D,MATCH(AE80,INDEX(B:B,MATCH(AE80,B:B,)+1):B10594,)+MATCH(AE80,B:B,)))=AD80,VLOOKUP(AE80,B:D,3,0),IF(AF80="--",INDEX(D:D,MATCH(AE80,INDEX(B:B,MATCH(AE80,B:B,)+1):B10594,)+MATCH(AE80,B:B,)),"---")),"---"))</f>
        <v>---</v>
      </c>
      <c r="AI80" t="str">
        <f t="shared" si="24"/>
        <v>--</v>
      </c>
      <c r="AJ80" t="str">
        <f t="shared" si="25"/>
        <v>B34_L7_N</v>
      </c>
      <c r="AK80">
        <f t="shared" si="26"/>
        <v>2</v>
      </c>
      <c r="AL80" t="str">
        <f t="shared" si="27"/>
        <v>V1</v>
      </c>
      <c r="AT80" t="str">
        <f t="shared" si="18"/>
        <v>B34_L7_P</v>
      </c>
      <c r="AU80" t="str">
        <f t="shared" si="19"/>
        <v>--</v>
      </c>
    </row>
    <row r="81" spans="1:47" x14ac:dyDescent="0.35">
      <c r="A81" t="str">
        <f t="shared" si="14"/>
        <v>J2-27</v>
      </c>
      <c r="B81" t="str">
        <f t="shared" si="15"/>
        <v>B34_L13_P</v>
      </c>
      <c r="C81" t="str">
        <f t="shared" si="16"/>
        <v>J2-B34_L13_P</v>
      </c>
      <c r="D81" t="str">
        <f t="shared" si="17"/>
        <v>J2-27</v>
      </c>
      <c r="E81" t="s">
        <v>183</v>
      </c>
      <c r="F81">
        <v>27</v>
      </c>
      <c r="G81" t="s">
        <v>780</v>
      </c>
      <c r="L81" t="s">
        <v>821</v>
      </c>
      <c r="M81" t="s">
        <v>286</v>
      </c>
      <c r="N81">
        <v>13.3926</v>
      </c>
      <c r="AB81" t="str">
        <f>B2B!D78</f>
        <v>J2</v>
      </c>
      <c r="AC81" t="str">
        <f>B2B!E78</f>
        <v>26</v>
      </c>
      <c r="AD81" t="str">
        <f t="shared" si="20"/>
        <v>J2-26</v>
      </c>
      <c r="AE81" t="str">
        <f t="shared" si="21"/>
        <v>B34_L7_P</v>
      </c>
      <c r="AF81" t="str">
        <f t="shared" si="22"/>
        <v>U1</v>
      </c>
      <c r="AG81">
        <f t="shared" si="23"/>
        <v>9.4581</v>
      </c>
      <c r="AH81" t="str">
        <f>IF(IFERROR(IF(IF(AF81="--",INDEX(D:D,MATCH(AE81,INDEX(B:B,MATCH(AE81,B:B,)+1):B10595,)+MATCH(AE81,B:B,)))=D81,VLOOKUP(AE81,B:D,3,0),IF(AF81="--",INDEX(D:D,MATCH(AE81,INDEX(B:B,MATCH(AE81,B:B,)+1):B10595,)+MATCH(AE81,B:B,)),"---")),"---")=AD81,"---",IFERROR(IF(IF(AF81="--",INDEX(D:D,MATCH(AE81,INDEX(B:B,MATCH(AE81,B:B,)+1):B10595,)+MATCH(AE81,B:B,)))=AD81,VLOOKUP(AE81,B:D,3,0),IF(AF81="--",INDEX(D:D,MATCH(AE81,INDEX(B:B,MATCH(AE81,B:B,)+1):B10595,)+MATCH(AE81,B:B,)),"---")),"---"))</f>
        <v>---</v>
      </c>
      <c r="AI81" t="str">
        <f t="shared" si="24"/>
        <v>--</v>
      </c>
      <c r="AJ81" t="str">
        <f t="shared" si="25"/>
        <v>B34_L7_P</v>
      </c>
      <c r="AK81">
        <f t="shared" si="26"/>
        <v>2</v>
      </c>
      <c r="AL81" t="str">
        <f t="shared" si="27"/>
        <v>U1</v>
      </c>
      <c r="AT81" t="str">
        <f t="shared" si="18"/>
        <v>B34_L13_P</v>
      </c>
      <c r="AU81" t="str">
        <f t="shared" si="19"/>
        <v>--</v>
      </c>
    </row>
    <row r="82" spans="1:47" x14ac:dyDescent="0.35">
      <c r="A82" t="str">
        <f t="shared" si="14"/>
        <v>J2-28</v>
      </c>
      <c r="B82" t="str">
        <f t="shared" si="15"/>
        <v>B34_L13_N</v>
      </c>
      <c r="C82" t="str">
        <f t="shared" si="16"/>
        <v>J2-B34_L13_N</v>
      </c>
      <c r="D82" t="str">
        <f t="shared" si="17"/>
        <v>J2-28</v>
      </c>
      <c r="E82" t="s">
        <v>183</v>
      </c>
      <c r="F82">
        <v>28</v>
      </c>
      <c r="G82" t="s">
        <v>778</v>
      </c>
      <c r="L82" t="s">
        <v>815</v>
      </c>
      <c r="M82" t="s">
        <v>286</v>
      </c>
      <c r="N82">
        <v>11.2399</v>
      </c>
      <c r="AB82" t="str">
        <f>B2B!D79</f>
        <v>J2</v>
      </c>
      <c r="AC82" t="str">
        <f>B2B!E79</f>
        <v>27</v>
      </c>
      <c r="AD82" t="str">
        <f t="shared" si="20"/>
        <v>J2-27</v>
      </c>
      <c r="AE82" t="str">
        <f t="shared" si="21"/>
        <v>B34_L13_P</v>
      </c>
      <c r="AF82" t="str">
        <f t="shared" si="22"/>
        <v>N5</v>
      </c>
      <c r="AG82">
        <f t="shared" si="23"/>
        <v>24.518899999999999</v>
      </c>
      <c r="AH82" t="str">
        <f>IF(IFERROR(IF(IF(AF82="--",INDEX(D:D,MATCH(AE82,INDEX(B:B,MATCH(AE82,B:B,)+1):B10596,)+MATCH(AE82,B:B,)))=D82,VLOOKUP(AE82,B:D,3,0),IF(AF82="--",INDEX(D:D,MATCH(AE82,INDEX(B:B,MATCH(AE82,B:B,)+1):B10596,)+MATCH(AE82,B:B,)),"---")),"---")=AD82,"---",IFERROR(IF(IF(AF82="--",INDEX(D:D,MATCH(AE82,INDEX(B:B,MATCH(AE82,B:B,)+1):B10596,)+MATCH(AE82,B:B,)))=AD82,VLOOKUP(AE82,B:D,3,0),IF(AF82="--",INDEX(D:D,MATCH(AE82,INDEX(B:B,MATCH(AE82,B:B,)+1):B10596,)+MATCH(AE82,B:B,)),"---")),"---"))</f>
        <v>---</v>
      </c>
      <c r="AI82" t="str">
        <f t="shared" si="24"/>
        <v>--</v>
      </c>
      <c r="AJ82" t="str">
        <f t="shared" si="25"/>
        <v>B34_L13_P</v>
      </c>
      <c r="AK82">
        <f t="shared" si="26"/>
        <v>2</v>
      </c>
      <c r="AL82" t="str">
        <f t="shared" si="27"/>
        <v>N5</v>
      </c>
      <c r="AT82" t="str">
        <f t="shared" si="18"/>
        <v>B34_L13_N</v>
      </c>
      <c r="AU82" t="str">
        <f t="shared" si="19"/>
        <v>--</v>
      </c>
    </row>
    <row r="83" spans="1:47" x14ac:dyDescent="0.35">
      <c r="A83" t="str">
        <f t="shared" si="14"/>
        <v>J2-29</v>
      </c>
      <c r="B83" t="str">
        <f t="shared" si="15"/>
        <v>B34_L12_P</v>
      </c>
      <c r="C83" t="str">
        <f t="shared" si="16"/>
        <v>J2-B34_L12_P</v>
      </c>
      <c r="D83" t="str">
        <f t="shared" si="17"/>
        <v>J2-29</v>
      </c>
      <c r="E83" t="s">
        <v>183</v>
      </c>
      <c r="F83">
        <v>29</v>
      </c>
      <c r="G83" t="s">
        <v>776</v>
      </c>
      <c r="L83" t="s">
        <v>817</v>
      </c>
      <c r="M83" t="s">
        <v>286</v>
      </c>
      <c r="N83">
        <v>11.157</v>
      </c>
      <c r="AB83" t="str">
        <f>B2B!D80</f>
        <v>J2</v>
      </c>
      <c r="AC83" t="str">
        <f>B2B!E80</f>
        <v>28</v>
      </c>
      <c r="AD83" t="str">
        <f t="shared" si="20"/>
        <v>J2-28</v>
      </c>
      <c r="AE83" t="str">
        <f t="shared" si="21"/>
        <v>B34_L13_N</v>
      </c>
      <c r="AF83" t="str">
        <f t="shared" si="22"/>
        <v>P5</v>
      </c>
      <c r="AG83">
        <f t="shared" si="23"/>
        <v>22.9635</v>
      </c>
      <c r="AH83" t="str">
        <f>IF(IFERROR(IF(IF(AF83="--",INDEX(D:D,MATCH(AE83,INDEX(B:B,MATCH(AE83,B:B,)+1):B10597,)+MATCH(AE83,B:B,)))=D83,VLOOKUP(AE83,B:D,3,0),IF(AF83="--",INDEX(D:D,MATCH(AE83,INDEX(B:B,MATCH(AE83,B:B,)+1):B10597,)+MATCH(AE83,B:B,)),"---")),"---")=AD83,"---",IFERROR(IF(IF(AF83="--",INDEX(D:D,MATCH(AE83,INDEX(B:B,MATCH(AE83,B:B,)+1):B10597,)+MATCH(AE83,B:B,)))=AD83,VLOOKUP(AE83,B:D,3,0),IF(AF83="--",INDEX(D:D,MATCH(AE83,INDEX(B:B,MATCH(AE83,B:B,)+1):B10597,)+MATCH(AE83,B:B,)),"---")),"---"))</f>
        <v>---</v>
      </c>
      <c r="AI83" t="str">
        <f t="shared" si="24"/>
        <v>--</v>
      </c>
      <c r="AJ83" t="str">
        <f t="shared" si="25"/>
        <v>B34_L13_N</v>
      </c>
      <c r="AK83">
        <f t="shared" si="26"/>
        <v>2</v>
      </c>
      <c r="AL83" t="str">
        <f t="shared" si="27"/>
        <v>P5</v>
      </c>
      <c r="AT83" t="str">
        <f t="shared" si="18"/>
        <v>B34_L12_P</v>
      </c>
      <c r="AU83" t="str">
        <f t="shared" si="19"/>
        <v>--</v>
      </c>
    </row>
    <row r="84" spans="1:47" x14ac:dyDescent="0.35">
      <c r="A84" t="str">
        <f t="shared" si="14"/>
        <v>J2-30</v>
      </c>
      <c r="B84" t="str">
        <f t="shared" si="15"/>
        <v>B34_L12_N</v>
      </c>
      <c r="C84" t="str">
        <f t="shared" si="16"/>
        <v>J2-B34_L12_N</v>
      </c>
      <c r="D84" t="str">
        <f t="shared" si="17"/>
        <v>J2-30</v>
      </c>
      <c r="E84" t="s">
        <v>183</v>
      </c>
      <c r="F84">
        <v>30</v>
      </c>
      <c r="G84" t="s">
        <v>774</v>
      </c>
      <c r="L84" t="s">
        <v>845</v>
      </c>
      <c r="M84" t="s">
        <v>286</v>
      </c>
      <c r="N84">
        <v>31.9514</v>
      </c>
      <c r="AB84" t="str">
        <f>B2B!D81</f>
        <v>J2</v>
      </c>
      <c r="AC84" t="str">
        <f>B2B!E81</f>
        <v>29</v>
      </c>
      <c r="AD84" t="str">
        <f t="shared" si="20"/>
        <v>J2-29</v>
      </c>
      <c r="AE84" t="str">
        <f t="shared" si="21"/>
        <v>B34_L12_P</v>
      </c>
      <c r="AF84" t="str">
        <f t="shared" si="22"/>
        <v>T5</v>
      </c>
      <c r="AG84">
        <f t="shared" si="23"/>
        <v>23.5868</v>
      </c>
      <c r="AH84" t="str">
        <f>IF(IFERROR(IF(IF(AF84="--",INDEX(D:D,MATCH(AE84,INDEX(B:B,MATCH(AE84,B:B,)+1):B10598,)+MATCH(AE84,B:B,)))=D84,VLOOKUP(AE84,B:D,3,0),IF(AF84="--",INDEX(D:D,MATCH(AE84,INDEX(B:B,MATCH(AE84,B:B,)+1):B10598,)+MATCH(AE84,B:B,)),"---")),"---")=AD84,"---",IFERROR(IF(IF(AF84="--",INDEX(D:D,MATCH(AE84,INDEX(B:B,MATCH(AE84,B:B,)+1):B10598,)+MATCH(AE84,B:B,)))=AD84,VLOOKUP(AE84,B:D,3,0),IF(AF84="--",INDEX(D:D,MATCH(AE84,INDEX(B:B,MATCH(AE84,B:B,)+1):B10598,)+MATCH(AE84,B:B,)),"---")),"---"))</f>
        <v>---</v>
      </c>
      <c r="AI84" t="str">
        <f t="shared" si="24"/>
        <v>--</v>
      </c>
      <c r="AJ84" t="str">
        <f t="shared" si="25"/>
        <v>B34_L12_P</v>
      </c>
      <c r="AK84">
        <f t="shared" si="26"/>
        <v>2</v>
      </c>
      <c r="AL84" t="str">
        <f t="shared" si="27"/>
        <v>T5</v>
      </c>
      <c r="AT84" t="str">
        <f t="shared" si="18"/>
        <v>B34_L12_N</v>
      </c>
      <c r="AU84" t="str">
        <f t="shared" si="19"/>
        <v>--</v>
      </c>
    </row>
    <row r="85" spans="1:47" x14ac:dyDescent="0.35">
      <c r="A85" t="str">
        <f t="shared" si="14"/>
        <v>J2-31</v>
      </c>
      <c r="B85" t="str">
        <f t="shared" si="15"/>
        <v>B34_L11_N</v>
      </c>
      <c r="C85" t="str">
        <f t="shared" si="16"/>
        <v>J2-B34_L11_N</v>
      </c>
      <c r="D85" t="str">
        <f t="shared" si="17"/>
        <v>J2-31</v>
      </c>
      <c r="E85" t="s">
        <v>183</v>
      </c>
      <c r="F85">
        <v>31</v>
      </c>
      <c r="G85" t="s">
        <v>770</v>
      </c>
      <c r="L85" t="s">
        <v>847</v>
      </c>
      <c r="M85" t="s">
        <v>286</v>
      </c>
      <c r="N85">
        <v>31.714099999999998</v>
      </c>
      <c r="AB85" t="str">
        <f>B2B!D82</f>
        <v>J2</v>
      </c>
      <c r="AC85" t="str">
        <f>B2B!E82</f>
        <v>30</v>
      </c>
      <c r="AD85" t="str">
        <f t="shared" si="20"/>
        <v>J2-30</v>
      </c>
      <c r="AE85" t="str">
        <f t="shared" si="21"/>
        <v>B34_L12_N</v>
      </c>
      <c r="AF85" t="str">
        <f t="shared" si="22"/>
        <v>T4</v>
      </c>
      <c r="AG85">
        <f t="shared" si="23"/>
        <v>20.741800000000001</v>
      </c>
      <c r="AH85" t="str">
        <f>IF(IFERROR(IF(IF(AF85="--",INDEX(D:D,MATCH(AE85,INDEX(B:B,MATCH(AE85,B:B,)+1):B10599,)+MATCH(AE85,B:B,)))=D85,VLOOKUP(AE85,B:D,3,0),IF(AF85="--",INDEX(D:D,MATCH(AE85,INDEX(B:B,MATCH(AE85,B:B,)+1):B10599,)+MATCH(AE85,B:B,)),"---")),"---")=AD85,"---",IFERROR(IF(IF(AF85="--",INDEX(D:D,MATCH(AE85,INDEX(B:B,MATCH(AE85,B:B,)+1):B10599,)+MATCH(AE85,B:B,)))=AD85,VLOOKUP(AE85,B:D,3,0),IF(AF85="--",INDEX(D:D,MATCH(AE85,INDEX(B:B,MATCH(AE85,B:B,)+1):B10599,)+MATCH(AE85,B:B,)),"---")),"---"))</f>
        <v>---</v>
      </c>
      <c r="AI85" t="str">
        <f t="shared" si="24"/>
        <v>--</v>
      </c>
      <c r="AJ85" t="str">
        <f t="shared" si="25"/>
        <v>B34_L12_N</v>
      </c>
      <c r="AK85">
        <f t="shared" si="26"/>
        <v>2</v>
      </c>
      <c r="AL85" t="str">
        <f t="shared" si="27"/>
        <v>T4</v>
      </c>
      <c r="AT85" t="str">
        <f t="shared" si="18"/>
        <v>B34_L11_N</v>
      </c>
      <c r="AU85" t="str">
        <f t="shared" si="19"/>
        <v>--</v>
      </c>
    </row>
    <row r="86" spans="1:47" x14ac:dyDescent="0.35">
      <c r="A86" t="str">
        <f t="shared" si="14"/>
        <v>J2-32</v>
      </c>
      <c r="B86" t="str">
        <f t="shared" si="15"/>
        <v>B34_L11_P</v>
      </c>
      <c r="C86" t="str">
        <f t="shared" si="16"/>
        <v>J2-B34_L11_P</v>
      </c>
      <c r="D86" t="str">
        <f t="shared" si="17"/>
        <v>J2-32</v>
      </c>
      <c r="E86" t="s">
        <v>183</v>
      </c>
      <c r="F86">
        <v>32</v>
      </c>
      <c r="G86" t="s">
        <v>772</v>
      </c>
      <c r="L86" t="s">
        <v>831</v>
      </c>
      <c r="M86" t="s">
        <v>286</v>
      </c>
      <c r="N86">
        <v>27.126100000000001</v>
      </c>
      <c r="AB86" t="str">
        <f>B2B!D83</f>
        <v>J2</v>
      </c>
      <c r="AC86" t="str">
        <f>B2B!E83</f>
        <v>31</v>
      </c>
      <c r="AD86" t="str">
        <f t="shared" si="20"/>
        <v>J2-31</v>
      </c>
      <c r="AE86" t="str">
        <f t="shared" si="21"/>
        <v>B34_L11_N</v>
      </c>
      <c r="AF86" t="str">
        <f t="shared" si="22"/>
        <v>T3</v>
      </c>
      <c r="AG86">
        <f t="shared" si="23"/>
        <v>23.092099999999999</v>
      </c>
      <c r="AH86" t="str">
        <f>IF(IFERROR(IF(IF(AF86="--",INDEX(D:D,MATCH(AE86,INDEX(B:B,MATCH(AE86,B:B,)+1):B10600,)+MATCH(AE86,B:B,)))=D86,VLOOKUP(AE86,B:D,3,0),IF(AF86="--",INDEX(D:D,MATCH(AE86,INDEX(B:B,MATCH(AE86,B:B,)+1):B10600,)+MATCH(AE86,B:B,)),"---")),"---")=AD86,"---",IFERROR(IF(IF(AF86="--",INDEX(D:D,MATCH(AE86,INDEX(B:B,MATCH(AE86,B:B,)+1):B10600,)+MATCH(AE86,B:B,)))=AD86,VLOOKUP(AE86,B:D,3,0),IF(AF86="--",INDEX(D:D,MATCH(AE86,INDEX(B:B,MATCH(AE86,B:B,)+1):B10600,)+MATCH(AE86,B:B,)),"---")),"---"))</f>
        <v>---</v>
      </c>
      <c r="AI86" t="str">
        <f t="shared" si="24"/>
        <v>--</v>
      </c>
      <c r="AJ86" t="str">
        <f t="shared" si="25"/>
        <v>B34_L11_N</v>
      </c>
      <c r="AK86">
        <f t="shared" si="26"/>
        <v>2</v>
      </c>
      <c r="AL86" t="str">
        <f t="shared" si="27"/>
        <v>T3</v>
      </c>
      <c r="AT86" t="str">
        <f t="shared" si="18"/>
        <v>B34_L11_P</v>
      </c>
      <c r="AU86" t="str">
        <f t="shared" si="19"/>
        <v>--</v>
      </c>
    </row>
    <row r="87" spans="1:47" x14ac:dyDescent="0.35">
      <c r="A87" t="str">
        <f t="shared" si="14"/>
        <v>J2-33</v>
      </c>
      <c r="B87" t="str">
        <f t="shared" si="15"/>
        <v>B34_L14_P</v>
      </c>
      <c r="C87" t="str">
        <f t="shared" si="16"/>
        <v>J2-B34_L14_P</v>
      </c>
      <c r="D87" t="str">
        <f t="shared" si="17"/>
        <v>J2-33</v>
      </c>
      <c r="E87" t="s">
        <v>183</v>
      </c>
      <c r="F87">
        <v>33</v>
      </c>
      <c r="G87" t="s">
        <v>784</v>
      </c>
      <c r="L87" t="s">
        <v>833</v>
      </c>
      <c r="M87" t="s">
        <v>286</v>
      </c>
      <c r="N87">
        <v>26.706600000000002</v>
      </c>
      <c r="AB87" t="str">
        <f>B2B!D84</f>
        <v>J2</v>
      </c>
      <c r="AC87" t="str">
        <f>B2B!E84</f>
        <v>32</v>
      </c>
      <c r="AD87" t="str">
        <f t="shared" si="20"/>
        <v>J2-32</v>
      </c>
      <c r="AE87" t="str">
        <f t="shared" si="21"/>
        <v>B34_L11_P</v>
      </c>
      <c r="AF87" t="str">
        <f t="shared" si="22"/>
        <v>R3</v>
      </c>
      <c r="AG87">
        <f t="shared" si="23"/>
        <v>21.8751</v>
      </c>
      <c r="AH87" t="str">
        <f>IF(IFERROR(IF(IF(AF87="--",INDEX(D:D,MATCH(AE87,INDEX(B:B,MATCH(AE87,B:B,)+1):B10601,)+MATCH(AE87,B:B,)))=D87,VLOOKUP(AE87,B:D,3,0),IF(AF87="--",INDEX(D:D,MATCH(AE87,INDEX(B:B,MATCH(AE87,B:B,)+1):B10601,)+MATCH(AE87,B:B,)),"---")),"---")=AD87,"---",IFERROR(IF(IF(AF87="--",INDEX(D:D,MATCH(AE87,INDEX(B:B,MATCH(AE87,B:B,)+1):B10601,)+MATCH(AE87,B:B,)))=AD87,VLOOKUP(AE87,B:D,3,0),IF(AF87="--",INDEX(D:D,MATCH(AE87,INDEX(B:B,MATCH(AE87,B:B,)+1):B10601,)+MATCH(AE87,B:B,)),"---")),"---"))</f>
        <v>---</v>
      </c>
      <c r="AI87" t="str">
        <f t="shared" si="24"/>
        <v>--</v>
      </c>
      <c r="AJ87" t="str">
        <f t="shared" si="25"/>
        <v>B34_L11_P</v>
      </c>
      <c r="AK87">
        <f t="shared" si="26"/>
        <v>2</v>
      </c>
      <c r="AL87" t="str">
        <f t="shared" si="27"/>
        <v>R3</v>
      </c>
      <c r="AT87" t="str">
        <f t="shared" si="18"/>
        <v>B34_L14_P</v>
      </c>
      <c r="AU87" t="str">
        <f t="shared" si="19"/>
        <v>--</v>
      </c>
    </row>
    <row r="88" spans="1:47" x14ac:dyDescent="0.35">
      <c r="A88" t="str">
        <f t="shared" si="14"/>
        <v>J2-34</v>
      </c>
      <c r="B88" t="str">
        <f t="shared" si="15"/>
        <v>B34_L14_N</v>
      </c>
      <c r="C88" t="str">
        <f t="shared" si="16"/>
        <v>J2-B34_L14_N</v>
      </c>
      <c r="D88" t="str">
        <f t="shared" si="17"/>
        <v>J2-34</v>
      </c>
      <c r="E88" t="s">
        <v>183</v>
      </c>
      <c r="F88">
        <v>34</v>
      </c>
      <c r="G88" t="s">
        <v>782</v>
      </c>
      <c r="L88" t="s">
        <v>835</v>
      </c>
      <c r="M88" t="s">
        <v>286</v>
      </c>
      <c r="N88">
        <v>26.956600000000002</v>
      </c>
      <c r="AB88" t="str">
        <f>B2B!D85</f>
        <v>J2</v>
      </c>
      <c r="AC88" t="str">
        <f>B2B!E85</f>
        <v>33</v>
      </c>
      <c r="AD88" t="str">
        <f t="shared" si="20"/>
        <v>J2-33</v>
      </c>
      <c r="AE88" t="str">
        <f t="shared" si="21"/>
        <v>B34_L14_P</v>
      </c>
      <c r="AF88" t="str">
        <f t="shared" si="22"/>
        <v>P4</v>
      </c>
      <c r="AG88">
        <f t="shared" si="23"/>
        <v>27.620899999999999</v>
      </c>
      <c r="AH88" t="str">
        <f>IF(IFERROR(IF(IF(AF88="--",INDEX(D:D,MATCH(AE88,INDEX(B:B,MATCH(AE88,B:B,)+1):B10602,)+MATCH(AE88,B:B,)))=D88,VLOOKUP(AE88,B:D,3,0),IF(AF88="--",INDEX(D:D,MATCH(AE88,INDEX(B:B,MATCH(AE88,B:B,)+1):B10602,)+MATCH(AE88,B:B,)),"---")),"---")=AD88,"---",IFERROR(IF(IF(AF88="--",INDEX(D:D,MATCH(AE88,INDEX(B:B,MATCH(AE88,B:B,)+1):B10602,)+MATCH(AE88,B:B,)))=AD88,VLOOKUP(AE88,B:D,3,0),IF(AF88="--",INDEX(D:D,MATCH(AE88,INDEX(B:B,MATCH(AE88,B:B,)+1):B10602,)+MATCH(AE88,B:B,)),"---")),"---"))</f>
        <v>---</v>
      </c>
      <c r="AI88" t="str">
        <f t="shared" si="24"/>
        <v>--</v>
      </c>
      <c r="AJ88" t="str">
        <f t="shared" si="25"/>
        <v>B34_L14_P</v>
      </c>
      <c r="AK88">
        <f t="shared" si="26"/>
        <v>2</v>
      </c>
      <c r="AL88" t="str">
        <f t="shared" si="27"/>
        <v>P4</v>
      </c>
      <c r="AT88" t="str">
        <f t="shared" si="18"/>
        <v>B34_L14_N</v>
      </c>
      <c r="AU88" t="str">
        <f t="shared" si="19"/>
        <v>--</v>
      </c>
    </row>
    <row r="89" spans="1:47" x14ac:dyDescent="0.35">
      <c r="A89" t="str">
        <f t="shared" si="14"/>
        <v>J2-35</v>
      </c>
      <c r="B89" t="str">
        <f t="shared" si="15"/>
        <v>B34_L16_N</v>
      </c>
      <c r="C89" t="str">
        <f t="shared" si="16"/>
        <v>J2-B34_L16_N</v>
      </c>
      <c r="D89" t="str">
        <f t="shared" si="17"/>
        <v>J2-35</v>
      </c>
      <c r="E89" t="s">
        <v>183</v>
      </c>
      <c r="F89">
        <v>35</v>
      </c>
      <c r="G89" t="s">
        <v>790</v>
      </c>
      <c r="L89" t="s">
        <v>837</v>
      </c>
      <c r="M89" t="s">
        <v>286</v>
      </c>
      <c r="N89">
        <v>26.140599999999999</v>
      </c>
      <c r="AB89" t="str">
        <f>B2B!D86</f>
        <v>J2</v>
      </c>
      <c r="AC89" t="str">
        <f>B2B!E86</f>
        <v>34</v>
      </c>
      <c r="AD89" t="str">
        <f t="shared" si="20"/>
        <v>J2-34</v>
      </c>
      <c r="AE89" t="str">
        <f t="shared" si="21"/>
        <v>B34_L14_N</v>
      </c>
      <c r="AF89" t="str">
        <f t="shared" si="22"/>
        <v>P3</v>
      </c>
      <c r="AG89">
        <f t="shared" si="23"/>
        <v>25.149000000000001</v>
      </c>
      <c r="AH89" t="str">
        <f>IF(IFERROR(IF(IF(AF89="--",INDEX(D:D,MATCH(AE89,INDEX(B:B,MATCH(AE89,B:B,)+1):B10603,)+MATCH(AE89,B:B,)))=D89,VLOOKUP(AE89,B:D,3,0),IF(AF89="--",INDEX(D:D,MATCH(AE89,INDEX(B:B,MATCH(AE89,B:B,)+1):B10603,)+MATCH(AE89,B:B,)),"---")),"---")=AD89,"---",IFERROR(IF(IF(AF89="--",INDEX(D:D,MATCH(AE89,INDEX(B:B,MATCH(AE89,B:B,)+1):B10603,)+MATCH(AE89,B:B,)))=AD89,VLOOKUP(AE89,B:D,3,0),IF(AF89="--",INDEX(D:D,MATCH(AE89,INDEX(B:B,MATCH(AE89,B:B,)+1):B10603,)+MATCH(AE89,B:B,)),"---")),"---"))</f>
        <v>---</v>
      </c>
      <c r="AI89" t="str">
        <f t="shared" si="24"/>
        <v>--</v>
      </c>
      <c r="AJ89" t="str">
        <f t="shared" si="25"/>
        <v>B34_L14_N</v>
      </c>
      <c r="AK89">
        <f t="shared" si="26"/>
        <v>2</v>
      </c>
      <c r="AL89" t="str">
        <f t="shared" si="27"/>
        <v>P3</v>
      </c>
      <c r="AT89" t="str">
        <f t="shared" si="18"/>
        <v>B34_L16_N</v>
      </c>
      <c r="AU89" t="str">
        <f t="shared" si="19"/>
        <v>--</v>
      </c>
    </row>
    <row r="90" spans="1:47" x14ac:dyDescent="0.35">
      <c r="A90" t="str">
        <f t="shared" si="14"/>
        <v>J2-36</v>
      </c>
      <c r="B90" t="str">
        <f t="shared" si="15"/>
        <v>B34_L16_P</v>
      </c>
      <c r="C90" t="str">
        <f t="shared" si="16"/>
        <v>J2-B34_L16_P</v>
      </c>
      <c r="D90" t="str">
        <f t="shared" si="17"/>
        <v>J2-36</v>
      </c>
      <c r="E90" t="s">
        <v>183</v>
      </c>
      <c r="F90">
        <v>36</v>
      </c>
      <c r="G90" t="s">
        <v>792</v>
      </c>
      <c r="L90" t="s">
        <v>823</v>
      </c>
      <c r="M90" t="s">
        <v>286</v>
      </c>
      <c r="N90">
        <v>19.352499999999999</v>
      </c>
      <c r="AB90" t="str">
        <f>B2B!D87</f>
        <v>J2</v>
      </c>
      <c r="AC90" t="str">
        <f>B2B!E87</f>
        <v>35</v>
      </c>
      <c r="AD90" t="str">
        <f t="shared" si="20"/>
        <v>J2-35</v>
      </c>
      <c r="AE90" t="str">
        <f t="shared" si="21"/>
        <v>B34_L16_N</v>
      </c>
      <c r="AF90" t="str">
        <f t="shared" si="22"/>
        <v>N4</v>
      </c>
      <c r="AG90">
        <f t="shared" si="23"/>
        <v>30.738900000000001</v>
      </c>
      <c r="AH90" t="str">
        <f>IF(IFERROR(IF(IF(AF90="--",INDEX(D:D,MATCH(AE90,INDEX(B:B,MATCH(AE90,B:B,)+1):B10604,)+MATCH(AE90,B:B,)))=D90,VLOOKUP(AE90,B:D,3,0),IF(AF90="--",INDEX(D:D,MATCH(AE90,INDEX(B:B,MATCH(AE90,B:B,)+1):B10604,)+MATCH(AE90,B:B,)),"---")),"---")=AD90,"---",IFERROR(IF(IF(AF90="--",INDEX(D:D,MATCH(AE90,INDEX(B:B,MATCH(AE90,B:B,)+1):B10604,)+MATCH(AE90,B:B,)))=AD90,VLOOKUP(AE90,B:D,3,0),IF(AF90="--",INDEX(D:D,MATCH(AE90,INDEX(B:B,MATCH(AE90,B:B,)+1):B10604,)+MATCH(AE90,B:B,)),"---")),"---"))</f>
        <v>---</v>
      </c>
      <c r="AI90" t="str">
        <f t="shared" si="24"/>
        <v>--</v>
      </c>
      <c r="AJ90" t="str">
        <f t="shared" si="25"/>
        <v>B34_L16_N</v>
      </c>
      <c r="AK90">
        <f t="shared" si="26"/>
        <v>2</v>
      </c>
      <c r="AL90" t="str">
        <f t="shared" si="27"/>
        <v>N4</v>
      </c>
      <c r="AT90" t="str">
        <f t="shared" si="18"/>
        <v>B34_L16_P</v>
      </c>
      <c r="AU90" t="str">
        <f t="shared" si="19"/>
        <v>--</v>
      </c>
    </row>
    <row r="91" spans="1:47" x14ac:dyDescent="0.35">
      <c r="A91" t="str">
        <f t="shared" si="14"/>
        <v>J2-37</v>
      </c>
      <c r="B91" t="str">
        <f t="shared" si="15"/>
        <v>B34_L17_N</v>
      </c>
      <c r="C91" t="str">
        <f t="shared" si="16"/>
        <v>J2-B34_L17_N</v>
      </c>
      <c r="D91" t="str">
        <f t="shared" si="17"/>
        <v>J2-37</v>
      </c>
      <c r="E91" t="s">
        <v>183</v>
      </c>
      <c r="F91">
        <v>37</v>
      </c>
      <c r="G91" t="s">
        <v>794</v>
      </c>
      <c r="L91" t="s">
        <v>825</v>
      </c>
      <c r="M91" t="s">
        <v>286</v>
      </c>
      <c r="N91">
        <v>35.947200000000002</v>
      </c>
      <c r="AB91" t="str">
        <f>B2B!D88</f>
        <v>J2</v>
      </c>
      <c r="AC91" t="str">
        <f>B2B!E88</f>
        <v>36</v>
      </c>
      <c r="AD91" t="str">
        <f t="shared" si="20"/>
        <v>J2-36</v>
      </c>
      <c r="AE91" t="str">
        <f t="shared" si="21"/>
        <v>B34_L16_P</v>
      </c>
      <c r="AF91" t="str">
        <f t="shared" si="22"/>
        <v>M4</v>
      </c>
      <c r="AG91">
        <f t="shared" si="23"/>
        <v>29.6831</v>
      </c>
      <c r="AH91" t="str">
        <f>IF(IFERROR(IF(IF(AF91="--",INDEX(D:D,MATCH(AE91,INDEX(B:B,MATCH(AE91,B:B,)+1):B10605,)+MATCH(AE91,B:B,)))=D91,VLOOKUP(AE91,B:D,3,0),IF(AF91="--",INDEX(D:D,MATCH(AE91,INDEX(B:B,MATCH(AE91,B:B,)+1):B10605,)+MATCH(AE91,B:B,)),"---")),"---")=AD91,"---",IFERROR(IF(IF(AF91="--",INDEX(D:D,MATCH(AE91,INDEX(B:B,MATCH(AE91,B:B,)+1):B10605,)+MATCH(AE91,B:B,)))=AD91,VLOOKUP(AE91,B:D,3,0),IF(AF91="--",INDEX(D:D,MATCH(AE91,INDEX(B:B,MATCH(AE91,B:B,)+1):B10605,)+MATCH(AE91,B:B,)),"---")),"---"))</f>
        <v>---</v>
      </c>
      <c r="AI91" t="str">
        <f t="shared" si="24"/>
        <v>--</v>
      </c>
      <c r="AJ91" t="str">
        <f t="shared" si="25"/>
        <v>B34_L16_P</v>
      </c>
      <c r="AK91">
        <f t="shared" si="26"/>
        <v>2</v>
      </c>
      <c r="AL91" t="str">
        <f t="shared" si="27"/>
        <v>M4</v>
      </c>
      <c r="AT91" t="str">
        <f t="shared" si="18"/>
        <v>B34_L17_N</v>
      </c>
      <c r="AU91" t="str">
        <f t="shared" si="19"/>
        <v>--</v>
      </c>
    </row>
    <row r="92" spans="1:47" x14ac:dyDescent="0.35">
      <c r="A92" t="str">
        <f t="shared" si="14"/>
        <v>J2-38</v>
      </c>
      <c r="B92" t="str">
        <f t="shared" si="15"/>
        <v>B34_L17_P</v>
      </c>
      <c r="C92" t="str">
        <f t="shared" si="16"/>
        <v>J2-B34_L17_P</v>
      </c>
      <c r="D92" t="str">
        <f t="shared" si="17"/>
        <v>J2-38</v>
      </c>
      <c r="E92" t="s">
        <v>183</v>
      </c>
      <c r="F92">
        <v>38</v>
      </c>
      <c r="G92" t="s">
        <v>796</v>
      </c>
      <c r="L92" t="s">
        <v>807</v>
      </c>
      <c r="M92" t="s">
        <v>286</v>
      </c>
      <c r="N92">
        <v>9.7786000000000008</v>
      </c>
      <c r="AB92" t="str">
        <f>B2B!D89</f>
        <v>J2</v>
      </c>
      <c r="AC92" t="str">
        <f>B2B!E89</f>
        <v>37</v>
      </c>
      <c r="AD92" t="str">
        <f t="shared" si="20"/>
        <v>J2-37</v>
      </c>
      <c r="AE92" t="str">
        <f t="shared" si="21"/>
        <v>B34_L17_N</v>
      </c>
      <c r="AF92" t="str">
        <f t="shared" si="22"/>
        <v>T1</v>
      </c>
      <c r="AG92">
        <f t="shared" si="23"/>
        <v>26.9221</v>
      </c>
      <c r="AH92" t="str">
        <f>IF(IFERROR(IF(IF(AF92="--",INDEX(D:D,MATCH(AE92,INDEX(B:B,MATCH(AE92,B:B,)+1):B10606,)+MATCH(AE92,B:B,)))=D92,VLOOKUP(AE92,B:D,3,0),IF(AF92="--",INDEX(D:D,MATCH(AE92,INDEX(B:B,MATCH(AE92,B:B,)+1):B10606,)+MATCH(AE92,B:B,)),"---")),"---")=AD92,"---",IFERROR(IF(IF(AF92="--",INDEX(D:D,MATCH(AE92,INDEX(B:B,MATCH(AE92,B:B,)+1):B10606,)+MATCH(AE92,B:B,)))=AD92,VLOOKUP(AE92,B:D,3,0),IF(AF92="--",INDEX(D:D,MATCH(AE92,INDEX(B:B,MATCH(AE92,B:B,)+1):B10606,)+MATCH(AE92,B:B,)),"---")),"---"))</f>
        <v>---</v>
      </c>
      <c r="AI92" t="str">
        <f t="shared" si="24"/>
        <v>--</v>
      </c>
      <c r="AJ92" t="str">
        <f t="shared" si="25"/>
        <v>B34_L17_N</v>
      </c>
      <c r="AK92">
        <f t="shared" si="26"/>
        <v>2</v>
      </c>
      <c r="AL92" t="str">
        <f t="shared" si="27"/>
        <v>T1</v>
      </c>
      <c r="AT92" t="str">
        <f t="shared" si="18"/>
        <v>B34_L17_P</v>
      </c>
      <c r="AU92" t="str">
        <f t="shared" si="19"/>
        <v>--</v>
      </c>
    </row>
    <row r="93" spans="1:47" x14ac:dyDescent="0.35">
      <c r="A93" t="str">
        <f t="shared" si="14"/>
        <v>J2-39</v>
      </c>
      <c r="B93" t="str">
        <f t="shared" si="15"/>
        <v>B34_L15_N</v>
      </c>
      <c r="C93" t="str">
        <f t="shared" si="16"/>
        <v>J2-B34_L15_N</v>
      </c>
      <c r="D93" t="str">
        <f t="shared" si="17"/>
        <v>J2-39</v>
      </c>
      <c r="E93" t="s">
        <v>183</v>
      </c>
      <c r="F93">
        <v>39</v>
      </c>
      <c r="G93" t="s">
        <v>786</v>
      </c>
      <c r="L93" t="s">
        <v>809</v>
      </c>
      <c r="M93" t="s">
        <v>286</v>
      </c>
      <c r="N93">
        <v>9.6852999999999998</v>
      </c>
      <c r="AB93" t="str">
        <f>B2B!D90</f>
        <v>J2</v>
      </c>
      <c r="AC93" t="str">
        <f>B2B!E90</f>
        <v>38</v>
      </c>
      <c r="AD93" t="str">
        <f t="shared" si="20"/>
        <v>J2-38</v>
      </c>
      <c r="AE93" t="str">
        <f t="shared" si="21"/>
        <v>B34_L17_P</v>
      </c>
      <c r="AF93" t="str">
        <f t="shared" si="22"/>
        <v>R1</v>
      </c>
      <c r="AG93">
        <f t="shared" si="23"/>
        <v>27.184699999999999</v>
      </c>
      <c r="AH93" t="str">
        <f>IF(IFERROR(IF(IF(AF93="--",INDEX(D:D,MATCH(AE93,INDEX(B:B,MATCH(AE93,B:B,)+1):B10607,)+MATCH(AE93,B:B,)))=D93,VLOOKUP(AE93,B:D,3,0),IF(AF93="--",INDEX(D:D,MATCH(AE93,INDEX(B:B,MATCH(AE93,B:B,)+1):B10607,)+MATCH(AE93,B:B,)),"---")),"---")=AD93,"---",IFERROR(IF(IF(AF93="--",INDEX(D:D,MATCH(AE93,INDEX(B:B,MATCH(AE93,B:B,)+1):B10607,)+MATCH(AE93,B:B,)))=AD93,VLOOKUP(AE93,B:D,3,0),IF(AF93="--",INDEX(D:D,MATCH(AE93,INDEX(B:B,MATCH(AE93,B:B,)+1):B10607,)+MATCH(AE93,B:B,)),"---")),"---"))</f>
        <v>---</v>
      </c>
      <c r="AI93" t="str">
        <f t="shared" si="24"/>
        <v>--</v>
      </c>
      <c r="AJ93" t="str">
        <f t="shared" si="25"/>
        <v>B34_L17_P</v>
      </c>
      <c r="AK93">
        <f t="shared" si="26"/>
        <v>2</v>
      </c>
      <c r="AL93" t="str">
        <f t="shared" si="27"/>
        <v>R1</v>
      </c>
      <c r="AT93" t="str">
        <f t="shared" si="18"/>
        <v>B34_L15_N</v>
      </c>
      <c r="AU93" t="str">
        <f t="shared" si="19"/>
        <v>--</v>
      </c>
    </row>
    <row r="94" spans="1:47" x14ac:dyDescent="0.35">
      <c r="A94" t="str">
        <f t="shared" si="14"/>
        <v>J2-40</v>
      </c>
      <c r="B94" t="str">
        <f t="shared" si="15"/>
        <v>B34_L15_P</v>
      </c>
      <c r="C94" t="str">
        <f t="shared" si="16"/>
        <v>J2-B34_L15_P</v>
      </c>
      <c r="D94" t="str">
        <f t="shared" si="17"/>
        <v>J2-40</v>
      </c>
      <c r="E94" t="s">
        <v>183</v>
      </c>
      <c r="F94">
        <v>40</v>
      </c>
      <c r="G94" t="s">
        <v>788</v>
      </c>
      <c r="L94" t="s">
        <v>799</v>
      </c>
      <c r="M94" t="s">
        <v>286</v>
      </c>
      <c r="N94">
        <v>9.9247999999999994</v>
      </c>
      <c r="AB94" t="str">
        <f>B2B!D91</f>
        <v>J2</v>
      </c>
      <c r="AC94" t="str">
        <f>B2B!E91</f>
        <v>39</v>
      </c>
      <c r="AD94" t="str">
        <f t="shared" si="20"/>
        <v>J2-39</v>
      </c>
      <c r="AE94" t="str">
        <f t="shared" si="21"/>
        <v>B34_L15_N</v>
      </c>
      <c r="AF94" t="str">
        <f t="shared" si="22"/>
        <v>R2</v>
      </c>
      <c r="AG94">
        <f t="shared" si="23"/>
        <v>31.6098</v>
      </c>
      <c r="AH94" t="str">
        <f>IF(IFERROR(IF(IF(AF94="--",INDEX(D:D,MATCH(AE94,INDEX(B:B,MATCH(AE94,B:B,)+1):B10608,)+MATCH(AE94,B:B,)))=D94,VLOOKUP(AE94,B:D,3,0),IF(AF94="--",INDEX(D:D,MATCH(AE94,INDEX(B:B,MATCH(AE94,B:B,)+1):B10608,)+MATCH(AE94,B:B,)),"---")),"---")=AD94,"---",IFERROR(IF(IF(AF94="--",INDEX(D:D,MATCH(AE94,INDEX(B:B,MATCH(AE94,B:B,)+1):B10608,)+MATCH(AE94,B:B,)))=AD94,VLOOKUP(AE94,B:D,3,0),IF(AF94="--",INDEX(D:D,MATCH(AE94,INDEX(B:B,MATCH(AE94,B:B,)+1):B10608,)+MATCH(AE94,B:B,)),"---")),"---"))</f>
        <v>---</v>
      </c>
      <c r="AI94" t="str">
        <f t="shared" si="24"/>
        <v>--</v>
      </c>
      <c r="AJ94" t="str">
        <f t="shared" si="25"/>
        <v>B34_L15_N</v>
      </c>
      <c r="AK94">
        <f t="shared" si="26"/>
        <v>2</v>
      </c>
      <c r="AL94" t="str">
        <f t="shared" si="27"/>
        <v>R2</v>
      </c>
      <c r="AT94" t="str">
        <f t="shared" si="18"/>
        <v>B34_L15_P</v>
      </c>
      <c r="AU94" t="str">
        <f t="shared" si="19"/>
        <v>--</v>
      </c>
    </row>
    <row r="95" spans="1:47" x14ac:dyDescent="0.35">
      <c r="A95" t="str">
        <f t="shared" si="14"/>
        <v>J2-41</v>
      </c>
      <c r="B95" t="str">
        <f t="shared" si="15"/>
        <v>B34_L3_N</v>
      </c>
      <c r="C95" t="str">
        <f t="shared" si="16"/>
        <v>J2-B34_L3_N</v>
      </c>
      <c r="D95" t="str">
        <f t="shared" si="17"/>
        <v>J2-41</v>
      </c>
      <c r="E95" t="s">
        <v>183</v>
      </c>
      <c r="F95">
        <v>41</v>
      </c>
      <c r="G95" t="s">
        <v>830</v>
      </c>
      <c r="L95" t="s">
        <v>801</v>
      </c>
      <c r="M95" t="s">
        <v>286</v>
      </c>
      <c r="N95">
        <v>10.4762</v>
      </c>
      <c r="AB95" t="str">
        <f>B2B!D92</f>
        <v>J2</v>
      </c>
      <c r="AC95" t="str">
        <f>B2B!E92</f>
        <v>40</v>
      </c>
      <c r="AD95" t="str">
        <f t="shared" si="20"/>
        <v>J2-40</v>
      </c>
      <c r="AE95" t="str">
        <f t="shared" si="21"/>
        <v>B34_L15_P</v>
      </c>
      <c r="AF95" t="str">
        <f t="shared" si="22"/>
        <v>P2</v>
      </c>
      <c r="AG95">
        <f t="shared" si="23"/>
        <v>30.508400000000002</v>
      </c>
      <c r="AH95" t="str">
        <f>IF(IFERROR(IF(IF(AF95="--",INDEX(D:D,MATCH(AE95,INDEX(B:B,MATCH(AE95,B:B,)+1):B10609,)+MATCH(AE95,B:B,)))=D95,VLOOKUP(AE95,B:D,3,0),IF(AF95="--",INDEX(D:D,MATCH(AE95,INDEX(B:B,MATCH(AE95,B:B,)+1):B10609,)+MATCH(AE95,B:B,)),"---")),"---")=AD95,"---",IFERROR(IF(IF(AF95="--",INDEX(D:D,MATCH(AE95,INDEX(B:B,MATCH(AE95,B:B,)+1):B10609,)+MATCH(AE95,B:B,)))=AD95,VLOOKUP(AE95,B:D,3,0),IF(AF95="--",INDEX(D:D,MATCH(AE95,INDEX(B:B,MATCH(AE95,B:B,)+1):B10609,)+MATCH(AE95,B:B,)),"---")),"---"))</f>
        <v>---</v>
      </c>
      <c r="AI95" t="str">
        <f t="shared" si="24"/>
        <v>--</v>
      </c>
      <c r="AJ95" t="str">
        <f t="shared" si="25"/>
        <v>B34_L15_P</v>
      </c>
      <c r="AK95">
        <f t="shared" si="26"/>
        <v>2</v>
      </c>
      <c r="AL95" t="str">
        <f t="shared" si="27"/>
        <v>P2</v>
      </c>
      <c r="AT95" t="str">
        <f t="shared" si="18"/>
        <v>B34_L3_N</v>
      </c>
      <c r="AU95" t="str">
        <f t="shared" si="19"/>
        <v>--</v>
      </c>
    </row>
    <row r="96" spans="1:47" x14ac:dyDescent="0.35">
      <c r="A96" t="str">
        <f t="shared" si="14"/>
        <v>J2-42</v>
      </c>
      <c r="B96" t="str">
        <f t="shared" si="15"/>
        <v>B34_L3_P</v>
      </c>
      <c r="C96" t="str">
        <f t="shared" si="16"/>
        <v>J2-B34_L3_P</v>
      </c>
      <c r="D96" t="str">
        <f t="shared" si="17"/>
        <v>J2-42</v>
      </c>
      <c r="E96" t="s">
        <v>183</v>
      </c>
      <c r="F96">
        <v>42</v>
      </c>
      <c r="G96" t="s">
        <v>832</v>
      </c>
      <c r="L96" t="s">
        <v>849</v>
      </c>
      <c r="M96" t="s">
        <v>286</v>
      </c>
      <c r="N96">
        <v>6.5454999999999997</v>
      </c>
      <c r="AB96" t="str">
        <f>B2B!D93</f>
        <v>J2</v>
      </c>
      <c r="AC96" t="str">
        <f>B2B!E93</f>
        <v>41</v>
      </c>
      <c r="AD96" t="str">
        <f t="shared" si="20"/>
        <v>J2-41</v>
      </c>
      <c r="AE96" t="str">
        <f t="shared" si="21"/>
        <v>B34_L3_N</v>
      </c>
      <c r="AF96" t="str">
        <f t="shared" si="22"/>
        <v>N1</v>
      </c>
      <c r="AG96">
        <f t="shared" si="23"/>
        <v>34.115600000000001</v>
      </c>
      <c r="AH96" t="str">
        <f>IF(IFERROR(IF(IF(AF96="--",INDEX(D:D,MATCH(AE96,INDEX(B:B,MATCH(AE96,B:B,)+1):B10610,)+MATCH(AE96,B:B,)))=D96,VLOOKUP(AE96,B:D,3,0),IF(AF96="--",INDEX(D:D,MATCH(AE96,INDEX(B:B,MATCH(AE96,B:B,)+1):B10610,)+MATCH(AE96,B:B,)),"---")),"---")=AD96,"---",IFERROR(IF(IF(AF96="--",INDEX(D:D,MATCH(AE96,INDEX(B:B,MATCH(AE96,B:B,)+1):B10610,)+MATCH(AE96,B:B,)))=AD96,VLOOKUP(AE96,B:D,3,0),IF(AF96="--",INDEX(D:D,MATCH(AE96,INDEX(B:B,MATCH(AE96,B:B,)+1):B10610,)+MATCH(AE96,B:B,)),"---")),"---"))</f>
        <v>---</v>
      </c>
      <c r="AI96" t="str">
        <f t="shared" si="24"/>
        <v>--</v>
      </c>
      <c r="AJ96" t="str">
        <f t="shared" si="25"/>
        <v>B34_L3_N</v>
      </c>
      <c r="AK96">
        <f t="shared" si="26"/>
        <v>2</v>
      </c>
      <c r="AL96" t="str">
        <f t="shared" si="27"/>
        <v>N1</v>
      </c>
      <c r="AT96" t="str">
        <f t="shared" si="18"/>
        <v>B34_L3_P</v>
      </c>
      <c r="AU96" t="str">
        <f t="shared" si="19"/>
        <v>--</v>
      </c>
    </row>
    <row r="97" spans="1:47" x14ac:dyDescent="0.35">
      <c r="A97" t="str">
        <f t="shared" si="14"/>
        <v>J2-43</v>
      </c>
      <c r="B97" t="str">
        <f t="shared" si="15"/>
        <v>B34_L1_N</v>
      </c>
      <c r="C97" t="str">
        <f t="shared" si="16"/>
        <v>J2-B34_L1_N</v>
      </c>
      <c r="D97" t="str">
        <f t="shared" si="17"/>
        <v>J2-43</v>
      </c>
      <c r="E97" t="s">
        <v>183</v>
      </c>
      <c r="F97">
        <v>43</v>
      </c>
      <c r="G97" t="s">
        <v>806</v>
      </c>
      <c r="L97" t="s">
        <v>672</v>
      </c>
      <c r="M97" t="s">
        <v>286</v>
      </c>
      <c r="N97">
        <v>36.358800000000002</v>
      </c>
      <c r="AB97" t="str">
        <f>B2B!D94</f>
        <v>J2</v>
      </c>
      <c r="AC97" t="str">
        <f>B2B!E94</f>
        <v>42</v>
      </c>
      <c r="AD97" t="str">
        <f t="shared" si="20"/>
        <v>J2-42</v>
      </c>
      <c r="AE97" t="str">
        <f t="shared" si="21"/>
        <v>B34_L3_P</v>
      </c>
      <c r="AF97" t="str">
        <f t="shared" si="22"/>
        <v>N2</v>
      </c>
      <c r="AG97">
        <f t="shared" si="23"/>
        <v>32.720199999999998</v>
      </c>
      <c r="AH97" t="str">
        <f>IF(IFERROR(IF(IF(AF97="--",INDEX(D:D,MATCH(AE97,INDEX(B:B,MATCH(AE97,B:B,)+1):B10611,)+MATCH(AE97,B:B,)))=D97,VLOOKUP(AE97,B:D,3,0),IF(AF97="--",INDEX(D:D,MATCH(AE97,INDEX(B:B,MATCH(AE97,B:B,)+1):B10611,)+MATCH(AE97,B:B,)),"---")),"---")=AD97,"---",IFERROR(IF(IF(AF97="--",INDEX(D:D,MATCH(AE97,INDEX(B:B,MATCH(AE97,B:B,)+1):B10611,)+MATCH(AE97,B:B,)))=AD97,VLOOKUP(AE97,B:D,3,0),IF(AF97="--",INDEX(D:D,MATCH(AE97,INDEX(B:B,MATCH(AE97,B:B,)+1):B10611,)+MATCH(AE97,B:B,)),"---")),"---"))</f>
        <v>---</v>
      </c>
      <c r="AI97" t="str">
        <f t="shared" si="24"/>
        <v>--</v>
      </c>
      <c r="AJ97" t="str">
        <f t="shared" si="25"/>
        <v>B34_L3_P</v>
      </c>
      <c r="AK97">
        <f t="shared" si="26"/>
        <v>2</v>
      </c>
      <c r="AL97" t="str">
        <f t="shared" si="27"/>
        <v>N2</v>
      </c>
      <c r="AT97" t="str">
        <f t="shared" si="18"/>
        <v>B34_L1_N</v>
      </c>
      <c r="AU97" t="str">
        <f t="shared" si="19"/>
        <v>--</v>
      </c>
    </row>
    <row r="98" spans="1:47" x14ac:dyDescent="0.35">
      <c r="A98" t="str">
        <f t="shared" si="14"/>
        <v>J2-44</v>
      </c>
      <c r="B98" t="str">
        <f t="shared" si="15"/>
        <v>B34_L1_P</v>
      </c>
      <c r="C98" t="str">
        <f t="shared" si="16"/>
        <v>J2-B34_L1_P</v>
      </c>
      <c r="D98" t="str">
        <f t="shared" si="17"/>
        <v>J2-44</v>
      </c>
      <c r="E98" t="s">
        <v>183</v>
      </c>
      <c r="F98">
        <v>44</v>
      </c>
      <c r="G98" t="s">
        <v>808</v>
      </c>
      <c r="L98" t="s">
        <v>858</v>
      </c>
      <c r="M98" t="s">
        <v>286</v>
      </c>
      <c r="N98">
        <v>29.507300000000001</v>
      </c>
      <c r="AB98" t="str">
        <f>B2B!D95</f>
        <v>J2</v>
      </c>
      <c r="AC98" t="str">
        <f>B2B!E95</f>
        <v>43</v>
      </c>
      <c r="AD98" t="str">
        <f t="shared" si="20"/>
        <v>J2-43</v>
      </c>
      <c r="AE98" t="str">
        <f t="shared" si="21"/>
        <v>B34_L1_N</v>
      </c>
      <c r="AF98" t="str">
        <f t="shared" si="22"/>
        <v>M1</v>
      </c>
      <c r="AG98">
        <f t="shared" si="23"/>
        <v>35.979399999999998</v>
      </c>
      <c r="AH98" t="str">
        <f>IF(IFERROR(IF(IF(AF98="--",INDEX(D:D,MATCH(AE98,INDEX(B:B,MATCH(AE98,B:B,)+1):B10612,)+MATCH(AE98,B:B,)))=D98,VLOOKUP(AE98,B:D,3,0),IF(AF98="--",INDEX(D:D,MATCH(AE98,INDEX(B:B,MATCH(AE98,B:B,)+1):B10612,)+MATCH(AE98,B:B,)),"---")),"---")=AD98,"---",IFERROR(IF(IF(AF98="--",INDEX(D:D,MATCH(AE98,INDEX(B:B,MATCH(AE98,B:B,)+1):B10612,)+MATCH(AE98,B:B,)))=AD98,VLOOKUP(AE98,B:D,3,0),IF(AF98="--",INDEX(D:D,MATCH(AE98,INDEX(B:B,MATCH(AE98,B:B,)+1):B10612,)+MATCH(AE98,B:B,)),"---")),"---"))</f>
        <v>---</v>
      </c>
      <c r="AI98" t="str">
        <f t="shared" si="24"/>
        <v>--</v>
      </c>
      <c r="AJ98" t="str">
        <f t="shared" si="25"/>
        <v>B34_L1_N</v>
      </c>
      <c r="AK98">
        <f t="shared" si="26"/>
        <v>2</v>
      </c>
      <c r="AL98" t="str">
        <f t="shared" si="27"/>
        <v>M1</v>
      </c>
      <c r="AT98" t="str">
        <f t="shared" si="18"/>
        <v>B34_L1_P</v>
      </c>
      <c r="AU98" t="str">
        <f t="shared" si="19"/>
        <v>--</v>
      </c>
    </row>
    <row r="99" spans="1:47" x14ac:dyDescent="0.35">
      <c r="A99" t="str">
        <f t="shared" si="14"/>
        <v>J2-45</v>
      </c>
      <c r="B99" t="str">
        <f t="shared" si="15"/>
        <v>VCCIO34</v>
      </c>
      <c r="C99" t="str">
        <f t="shared" si="16"/>
        <v>J2-VCCIO34</v>
      </c>
      <c r="D99" t="str">
        <f t="shared" si="17"/>
        <v>J2-45</v>
      </c>
      <c r="E99" t="s">
        <v>183</v>
      </c>
      <c r="F99">
        <v>45</v>
      </c>
      <c r="G99" t="s">
        <v>848</v>
      </c>
      <c r="L99" t="s">
        <v>859</v>
      </c>
      <c r="M99" t="s">
        <v>286</v>
      </c>
      <c r="N99">
        <v>26.427</v>
      </c>
      <c r="AB99" t="str">
        <f>B2B!D96</f>
        <v>J2</v>
      </c>
      <c r="AC99" t="str">
        <f>B2B!E96</f>
        <v>44</v>
      </c>
      <c r="AD99" t="str">
        <f t="shared" si="20"/>
        <v>J2-44</v>
      </c>
      <c r="AE99" t="str">
        <f t="shared" si="21"/>
        <v>B34_L1_P</v>
      </c>
      <c r="AF99" t="str">
        <f t="shared" si="22"/>
        <v>L1</v>
      </c>
      <c r="AG99">
        <f t="shared" si="23"/>
        <v>34.749099999999999</v>
      </c>
      <c r="AH99" t="str">
        <f>IF(IFERROR(IF(IF(AF99="--",INDEX(D:D,MATCH(AE99,INDEX(B:B,MATCH(AE99,B:B,)+1):B10613,)+MATCH(AE99,B:B,)))=D99,VLOOKUP(AE99,B:D,3,0),IF(AF99="--",INDEX(D:D,MATCH(AE99,INDEX(B:B,MATCH(AE99,B:B,)+1):B10613,)+MATCH(AE99,B:B,)),"---")),"---")=AD99,"---",IFERROR(IF(IF(AF99="--",INDEX(D:D,MATCH(AE99,INDEX(B:B,MATCH(AE99,B:B,)+1):B10613,)+MATCH(AE99,B:B,)))=AD99,VLOOKUP(AE99,B:D,3,0),IF(AF99="--",INDEX(D:D,MATCH(AE99,INDEX(B:B,MATCH(AE99,B:B,)+1):B10613,)+MATCH(AE99,B:B,)),"---")),"---"))</f>
        <v>---</v>
      </c>
      <c r="AI99" t="str">
        <f t="shared" si="24"/>
        <v>--</v>
      </c>
      <c r="AJ99" t="str">
        <f t="shared" si="25"/>
        <v>B34_L1_P</v>
      </c>
      <c r="AK99">
        <f t="shared" si="26"/>
        <v>2</v>
      </c>
      <c r="AL99" t="str">
        <f t="shared" si="27"/>
        <v>L1</v>
      </c>
      <c r="AT99" t="str">
        <f t="shared" si="18"/>
        <v>VCCIO34</v>
      </c>
      <c r="AU99" t="str">
        <f t="shared" si="19"/>
        <v>--</v>
      </c>
    </row>
    <row r="100" spans="1:47" x14ac:dyDescent="0.35">
      <c r="A100" t="str">
        <f t="shared" si="14"/>
        <v>J2-46</v>
      </c>
      <c r="B100" t="str">
        <f t="shared" si="15"/>
        <v>3.3V</v>
      </c>
      <c r="C100" t="str">
        <f t="shared" si="16"/>
        <v>J2-3.3V</v>
      </c>
      <c r="D100" t="str">
        <f t="shared" si="17"/>
        <v>J2-46</v>
      </c>
      <c r="E100" t="s">
        <v>183</v>
      </c>
      <c r="F100">
        <v>46</v>
      </c>
      <c r="G100" t="s">
        <v>287</v>
      </c>
      <c r="L100" t="s">
        <v>860</v>
      </c>
      <c r="M100" t="s">
        <v>286</v>
      </c>
      <c r="N100">
        <v>23.825099999999999</v>
      </c>
      <c r="AB100" t="str">
        <f>B2B!D97</f>
        <v>J2</v>
      </c>
      <c r="AC100" t="str">
        <f>B2B!E97</f>
        <v>45</v>
      </c>
      <c r="AD100" t="str">
        <f t="shared" si="20"/>
        <v>J2-45</v>
      </c>
      <c r="AE100" t="str">
        <f t="shared" si="21"/>
        <v>VCCIO34</v>
      </c>
      <c r="AF100" t="str">
        <f t="shared" si="22"/>
        <v>---</v>
      </c>
      <c r="AG100" t="str">
        <f t="shared" si="23"/>
        <v>---</v>
      </c>
      <c r="AH100" t="str">
        <f>IF(IFERROR(IF(IF(AF100="--",INDEX(D:D,MATCH(AE100,INDEX(B:B,MATCH(AE100,B:B,)+1):B10614,)+MATCH(AE100,B:B,)))=D100,VLOOKUP(AE100,B:D,3,0),IF(AF100="--",INDEX(D:D,MATCH(AE100,INDEX(B:B,MATCH(AE100,B:B,)+1):B10614,)+MATCH(AE100,B:B,)),"---")),"---")=AD100,"---",IFERROR(IF(IF(AF100="--",INDEX(D:D,MATCH(AE100,INDEX(B:B,MATCH(AE100,B:B,)+1):B10614,)+MATCH(AE100,B:B,)))=AD100,VLOOKUP(AE100,B:D,3,0),IF(AF100="--",INDEX(D:D,MATCH(AE100,INDEX(B:B,MATCH(AE100,B:B,)+1):B10614,)+MATCH(AE100,B:B,)),"---")),"---"))</f>
        <v>---</v>
      </c>
      <c r="AI100" t="str">
        <f t="shared" si="24"/>
        <v>--</v>
      </c>
      <c r="AJ100" t="str">
        <f t="shared" si="25"/>
        <v>VCCIO34</v>
      </c>
      <c r="AK100">
        <f t="shared" si="26"/>
        <v>16</v>
      </c>
      <c r="AL100" t="str">
        <f t="shared" si="27"/>
        <v>---</v>
      </c>
      <c r="AT100" t="str">
        <f t="shared" si="18"/>
        <v>3.3V</v>
      </c>
      <c r="AU100" t="str">
        <f t="shared" si="19"/>
        <v>--</v>
      </c>
    </row>
    <row r="101" spans="1:47" x14ac:dyDescent="0.35">
      <c r="A101" t="str">
        <f t="shared" si="14"/>
        <v>J2-47</v>
      </c>
      <c r="B101" t="str">
        <f t="shared" si="15"/>
        <v>B34_L4_P</v>
      </c>
      <c r="C101" t="str">
        <f t="shared" si="16"/>
        <v>J2-B34_L4_P</v>
      </c>
      <c r="D101" t="str">
        <f t="shared" si="17"/>
        <v>J2-47</v>
      </c>
      <c r="E101" t="s">
        <v>183</v>
      </c>
      <c r="F101">
        <v>47</v>
      </c>
      <c r="G101" t="s">
        <v>836</v>
      </c>
      <c r="L101" t="s">
        <v>861</v>
      </c>
      <c r="M101" t="s">
        <v>286</v>
      </c>
      <c r="N101">
        <v>24.9618</v>
      </c>
      <c r="AB101" t="str">
        <f>B2B!D98</f>
        <v>J2</v>
      </c>
      <c r="AC101" t="str">
        <f>B2B!E98</f>
        <v>46</v>
      </c>
      <c r="AD101" t="str">
        <f t="shared" si="20"/>
        <v>J2-46</v>
      </c>
      <c r="AE101" t="str">
        <f t="shared" si="21"/>
        <v>3.3V</v>
      </c>
      <c r="AF101" t="str">
        <f t="shared" si="22"/>
        <v>---</v>
      </c>
      <c r="AG101" t="str">
        <f t="shared" si="23"/>
        <v>---</v>
      </c>
      <c r="AH101" t="str">
        <f>IF(IFERROR(IF(IF(AF101="--",INDEX(D:D,MATCH(AE101,INDEX(B:B,MATCH(AE101,B:B,)+1):B10615,)+MATCH(AE101,B:B,)))=D101,VLOOKUP(AE101,B:D,3,0),IF(AF101="--",INDEX(D:D,MATCH(AE101,INDEX(B:B,MATCH(AE101,B:B,)+1):B10615,)+MATCH(AE101,B:B,)),"---")),"---")=AD101,"---",IFERROR(IF(IF(AF101="--",INDEX(D:D,MATCH(AE101,INDEX(B:B,MATCH(AE101,B:B,)+1):B10615,)+MATCH(AE101,B:B,)))=AD101,VLOOKUP(AE101,B:D,3,0),IF(AF101="--",INDEX(D:D,MATCH(AE101,INDEX(B:B,MATCH(AE101,B:B,)+1):B10615,)+MATCH(AE101,B:B,)),"---")),"---"))</f>
        <v>---</v>
      </c>
      <c r="AI101" t="str">
        <f t="shared" si="24"/>
        <v>--</v>
      </c>
      <c r="AJ101" t="str">
        <f t="shared" si="25"/>
        <v>3.3V</v>
      </c>
      <c r="AK101">
        <f t="shared" si="26"/>
        <v>58</v>
      </c>
      <c r="AL101" t="str">
        <f t="shared" si="27"/>
        <v>---</v>
      </c>
      <c r="AT101" t="str">
        <f t="shared" si="18"/>
        <v>B34_L4_P</v>
      </c>
      <c r="AU101" t="str">
        <f t="shared" si="19"/>
        <v>--</v>
      </c>
    </row>
    <row r="102" spans="1:47" x14ac:dyDescent="0.35">
      <c r="A102" t="str">
        <f t="shared" si="14"/>
        <v>J2-48</v>
      </c>
      <c r="B102" t="str">
        <f t="shared" si="15"/>
        <v>B34_L4_N</v>
      </c>
      <c r="C102" t="str">
        <f t="shared" si="16"/>
        <v>J2-B34_L4_N</v>
      </c>
      <c r="D102" t="str">
        <f t="shared" si="17"/>
        <v>J2-48</v>
      </c>
      <c r="E102" t="s">
        <v>183</v>
      </c>
      <c r="F102">
        <v>48</v>
      </c>
      <c r="G102" t="s">
        <v>834</v>
      </c>
      <c r="L102" t="s">
        <v>302</v>
      </c>
      <c r="M102" t="s">
        <v>286</v>
      </c>
      <c r="N102">
        <v>285.97750000000002</v>
      </c>
      <c r="AB102" t="str">
        <f>B2B!D99</f>
        <v>J2</v>
      </c>
      <c r="AC102" t="str">
        <f>B2B!E99</f>
        <v>47</v>
      </c>
      <c r="AD102" t="str">
        <f t="shared" si="20"/>
        <v>J2-47</v>
      </c>
      <c r="AE102" t="str">
        <f t="shared" si="21"/>
        <v>B34_L4_P</v>
      </c>
      <c r="AF102" t="str">
        <f t="shared" si="22"/>
        <v>M3</v>
      </c>
      <c r="AG102">
        <f t="shared" si="23"/>
        <v>45.828899999999997</v>
      </c>
      <c r="AH102" t="str">
        <f>IF(IFERROR(IF(IF(AF102="--",INDEX(D:D,MATCH(AE102,INDEX(B:B,MATCH(AE102,B:B,)+1):B10616,)+MATCH(AE102,B:B,)))=D102,VLOOKUP(AE102,B:D,3,0),IF(AF102="--",INDEX(D:D,MATCH(AE102,INDEX(B:B,MATCH(AE102,B:B,)+1):B10616,)+MATCH(AE102,B:B,)),"---")),"---")=AD102,"---",IFERROR(IF(IF(AF102="--",INDEX(D:D,MATCH(AE102,INDEX(B:B,MATCH(AE102,B:B,)+1):B10616,)+MATCH(AE102,B:B,)))=AD102,VLOOKUP(AE102,B:D,3,0),IF(AF102="--",INDEX(D:D,MATCH(AE102,INDEX(B:B,MATCH(AE102,B:B,)+1):B10616,)+MATCH(AE102,B:B,)),"---")),"---"))</f>
        <v>---</v>
      </c>
      <c r="AI102" t="str">
        <f t="shared" si="24"/>
        <v>--</v>
      </c>
      <c r="AJ102" t="str">
        <f t="shared" si="25"/>
        <v>B34_L4_P</v>
      </c>
      <c r="AK102">
        <f t="shared" si="26"/>
        <v>2</v>
      </c>
      <c r="AL102" t="str">
        <f t="shared" si="27"/>
        <v>M3</v>
      </c>
      <c r="AT102" t="str">
        <f t="shared" si="18"/>
        <v>B34_L4_N</v>
      </c>
      <c r="AU102" t="str">
        <f t="shared" si="19"/>
        <v>--</v>
      </c>
    </row>
    <row r="103" spans="1:47" x14ac:dyDescent="0.35">
      <c r="A103" t="str">
        <f t="shared" si="14"/>
        <v>J2-49</v>
      </c>
      <c r="B103" t="str">
        <f t="shared" si="15"/>
        <v>GND</v>
      </c>
      <c r="C103" t="str">
        <f t="shared" si="16"/>
        <v>J2-GND</v>
      </c>
      <c r="D103" t="str">
        <f t="shared" si="17"/>
        <v>J2-49</v>
      </c>
      <c r="E103" t="s">
        <v>183</v>
      </c>
      <c r="F103">
        <v>49</v>
      </c>
      <c r="G103" t="s">
        <v>302</v>
      </c>
      <c r="L103" t="s">
        <v>862</v>
      </c>
      <c r="M103" t="s">
        <v>286</v>
      </c>
      <c r="N103">
        <v>8.8596000000000004</v>
      </c>
      <c r="AB103" t="str">
        <f>B2B!D100</f>
        <v>J2</v>
      </c>
      <c r="AC103" t="str">
        <f>B2B!E100</f>
        <v>48</v>
      </c>
      <c r="AD103" t="str">
        <f t="shared" si="20"/>
        <v>J2-48</v>
      </c>
      <c r="AE103" t="str">
        <f t="shared" si="21"/>
        <v>B34_L4_N</v>
      </c>
      <c r="AF103" t="str">
        <f t="shared" si="22"/>
        <v>M2</v>
      </c>
      <c r="AG103">
        <f t="shared" si="23"/>
        <v>45.261000000000003</v>
      </c>
      <c r="AH103" t="str">
        <f>IF(IFERROR(IF(IF(AF103="--",INDEX(D:D,MATCH(AE103,INDEX(B:B,MATCH(AE103,B:B,)+1):B10617,)+MATCH(AE103,B:B,)))=D103,VLOOKUP(AE103,B:D,3,0),IF(AF103="--",INDEX(D:D,MATCH(AE103,INDEX(B:B,MATCH(AE103,B:B,)+1):B10617,)+MATCH(AE103,B:B,)),"---")),"---")=AD103,"---",IFERROR(IF(IF(AF103="--",INDEX(D:D,MATCH(AE103,INDEX(B:B,MATCH(AE103,B:B,)+1):B10617,)+MATCH(AE103,B:B,)))=AD103,VLOOKUP(AE103,B:D,3,0),IF(AF103="--",INDEX(D:D,MATCH(AE103,INDEX(B:B,MATCH(AE103,B:B,)+1):B10617,)+MATCH(AE103,B:B,)),"---")),"---"))</f>
        <v>---</v>
      </c>
      <c r="AI103" t="str">
        <f t="shared" si="24"/>
        <v>--</v>
      </c>
      <c r="AJ103" t="str">
        <f t="shared" si="25"/>
        <v>B34_L4_N</v>
      </c>
      <c r="AK103">
        <f t="shared" si="26"/>
        <v>2</v>
      </c>
      <c r="AL103" t="str">
        <f t="shared" si="27"/>
        <v>M2</v>
      </c>
      <c r="AT103" t="str">
        <f t="shared" si="18"/>
        <v>GND</v>
      </c>
      <c r="AU103" t="str">
        <f t="shared" si="19"/>
        <v>--</v>
      </c>
    </row>
    <row r="104" spans="1:47" x14ac:dyDescent="0.35">
      <c r="A104" t="str">
        <f t="shared" si="14"/>
        <v>J2-50</v>
      </c>
      <c r="B104" t="str">
        <f t="shared" si="15"/>
        <v>GND</v>
      </c>
      <c r="C104" t="str">
        <f t="shared" si="16"/>
        <v>J2-GND</v>
      </c>
      <c r="D104" t="str">
        <f t="shared" si="17"/>
        <v>J2-50</v>
      </c>
      <c r="E104" t="s">
        <v>183</v>
      </c>
      <c r="F104">
        <v>50</v>
      </c>
      <c r="G104" t="s">
        <v>302</v>
      </c>
      <c r="L104" t="s">
        <v>863</v>
      </c>
      <c r="M104" t="s">
        <v>286</v>
      </c>
      <c r="N104">
        <v>8.4187999999999992</v>
      </c>
      <c r="AB104" t="str">
        <f>B2B!D101</f>
        <v>J2</v>
      </c>
      <c r="AC104" t="str">
        <f>B2B!E101</f>
        <v>49</v>
      </c>
      <c r="AD104" t="str">
        <f t="shared" si="20"/>
        <v>J2-49</v>
      </c>
      <c r="AE104" t="str">
        <f t="shared" si="21"/>
        <v>GND</v>
      </c>
      <c r="AF104" t="str">
        <f t="shared" si="22"/>
        <v>---</v>
      </c>
      <c r="AG104" t="str">
        <f t="shared" si="23"/>
        <v>---</v>
      </c>
      <c r="AH104" t="str">
        <f>IF(IFERROR(IF(IF(AF104="--",INDEX(D:D,MATCH(AE104,INDEX(B:B,MATCH(AE104,B:B,)+1):B10618,)+MATCH(AE104,B:B,)))=D104,VLOOKUP(AE104,B:D,3,0),IF(AF104="--",INDEX(D:D,MATCH(AE104,INDEX(B:B,MATCH(AE104,B:B,)+1):B10618,)+MATCH(AE104,B:B,)),"---")),"---")=AD104,"---",IFERROR(IF(IF(AF104="--",INDEX(D:D,MATCH(AE104,INDEX(B:B,MATCH(AE104,B:B,)+1):B10618,)+MATCH(AE104,B:B,)))=AD104,VLOOKUP(AE104,B:D,3,0),IF(AF104="--",INDEX(D:D,MATCH(AE104,INDEX(B:B,MATCH(AE104,B:B,)+1):B10618,)+MATCH(AE104,B:B,)),"---")),"---"))</f>
        <v>---</v>
      </c>
      <c r="AI104" t="str">
        <f t="shared" si="24"/>
        <v>--</v>
      </c>
      <c r="AJ104" t="str">
        <f t="shared" si="25"/>
        <v>GND</v>
      </c>
      <c r="AK104">
        <f t="shared" si="26"/>
        <v>185</v>
      </c>
      <c r="AL104" t="str">
        <f t="shared" si="27"/>
        <v>---</v>
      </c>
      <c r="AT104" t="str">
        <f t="shared" si="18"/>
        <v>GND</v>
      </c>
      <c r="AU104" t="str">
        <f t="shared" si="19"/>
        <v>--</v>
      </c>
    </row>
    <row r="105" spans="1:47" x14ac:dyDescent="0.35">
      <c r="A105" t="str">
        <f t="shared" si="14"/>
        <v>JB1-1</v>
      </c>
      <c r="B105" t="str">
        <f t="shared" si="15"/>
        <v>GND</v>
      </c>
      <c r="C105" t="str">
        <f t="shared" si="16"/>
        <v>JB1-GND</v>
      </c>
      <c r="D105" t="str">
        <f t="shared" si="17"/>
        <v>JB1-1</v>
      </c>
      <c r="E105" t="s">
        <v>758</v>
      </c>
      <c r="F105">
        <v>1</v>
      </c>
      <c r="G105" t="s">
        <v>302</v>
      </c>
      <c r="L105" t="s">
        <v>864</v>
      </c>
      <c r="M105" t="s">
        <v>286</v>
      </c>
      <c r="N105">
        <v>6.3456999999999999</v>
      </c>
      <c r="AB105" t="str">
        <f>B2B!D102</f>
        <v>J2</v>
      </c>
      <c r="AC105" t="str">
        <f>B2B!E102</f>
        <v>50</v>
      </c>
      <c r="AD105" t="str">
        <f t="shared" si="20"/>
        <v>J2-50</v>
      </c>
      <c r="AE105" t="str">
        <f t="shared" si="21"/>
        <v>GND</v>
      </c>
      <c r="AF105" t="str">
        <f t="shared" si="22"/>
        <v>---</v>
      </c>
      <c r="AG105" t="str">
        <f t="shared" si="23"/>
        <v>---</v>
      </c>
      <c r="AH105" t="str">
        <f>IF(IFERROR(IF(IF(AF105="--",INDEX(D:D,MATCH(AE105,INDEX(B:B,MATCH(AE105,B:B,)+1):B10619,)+MATCH(AE105,B:B,)))=D105,VLOOKUP(AE105,B:D,3,0),IF(AF105="--",INDEX(D:D,MATCH(AE105,INDEX(B:B,MATCH(AE105,B:B,)+1):B10619,)+MATCH(AE105,B:B,)),"---")),"---")=AD105,"---",IFERROR(IF(IF(AF105="--",INDEX(D:D,MATCH(AE105,INDEX(B:B,MATCH(AE105,B:B,)+1):B10619,)+MATCH(AE105,B:B,)))=AD105,VLOOKUP(AE105,B:D,3,0),IF(AF105="--",INDEX(D:D,MATCH(AE105,INDEX(B:B,MATCH(AE105,B:B,)+1):B10619,)+MATCH(AE105,B:B,)),"---")),"---"))</f>
        <v>---</v>
      </c>
      <c r="AI105" t="str">
        <f t="shared" si="24"/>
        <v>--</v>
      </c>
      <c r="AJ105" t="str">
        <f t="shared" si="25"/>
        <v>GND</v>
      </c>
      <c r="AK105">
        <f t="shared" si="26"/>
        <v>185</v>
      </c>
      <c r="AL105" t="str">
        <f t="shared" si="27"/>
        <v>---</v>
      </c>
      <c r="AT105" t="str">
        <f t="shared" si="18"/>
        <v>GND</v>
      </c>
      <c r="AU105" t="str">
        <f t="shared" si="19"/>
        <v>--</v>
      </c>
    </row>
    <row r="106" spans="1:47" x14ac:dyDescent="0.35">
      <c r="A106" t="str">
        <f t="shared" si="14"/>
        <v>JB1-2</v>
      </c>
      <c r="B106" t="str">
        <f t="shared" si="15"/>
        <v>GND</v>
      </c>
      <c r="C106" t="str">
        <f t="shared" si="16"/>
        <v>JB1-GND</v>
      </c>
      <c r="D106" t="str">
        <f t="shared" si="17"/>
        <v>JB1-2</v>
      </c>
      <c r="E106" t="s">
        <v>758</v>
      </c>
      <c r="F106">
        <v>2</v>
      </c>
      <c r="G106" t="s">
        <v>302</v>
      </c>
      <c r="L106" t="s">
        <v>865</v>
      </c>
      <c r="M106" t="s">
        <v>286</v>
      </c>
      <c r="N106">
        <v>13.2453</v>
      </c>
      <c r="AB106" t="str">
        <f>B2B!D103</f>
        <v>JB1</v>
      </c>
      <c r="AC106" t="str">
        <f>B2B!E103</f>
        <v>1</v>
      </c>
      <c r="AD106" t="str">
        <f t="shared" si="20"/>
        <v>JB1-1</v>
      </c>
      <c r="AE106" t="str">
        <f t="shared" si="21"/>
        <v>GND</v>
      </c>
      <c r="AF106" t="str">
        <f t="shared" si="22"/>
        <v>---</v>
      </c>
      <c r="AG106" t="str">
        <f t="shared" si="23"/>
        <v>---</v>
      </c>
      <c r="AH106" t="str">
        <f>IF(IFERROR(IF(IF(AF106="--",INDEX(D:D,MATCH(AE106,INDEX(B:B,MATCH(AE106,B:B,)+1):B10620,)+MATCH(AE106,B:B,)))=D106,VLOOKUP(AE106,B:D,3,0),IF(AF106="--",INDEX(D:D,MATCH(AE106,INDEX(B:B,MATCH(AE106,B:B,)+1):B10620,)+MATCH(AE106,B:B,)),"---")),"---")=AD106,"---",IFERROR(IF(IF(AF106="--",INDEX(D:D,MATCH(AE106,INDEX(B:B,MATCH(AE106,B:B,)+1):B10620,)+MATCH(AE106,B:B,)))=AD106,VLOOKUP(AE106,B:D,3,0),IF(AF106="--",INDEX(D:D,MATCH(AE106,INDEX(B:B,MATCH(AE106,B:B,)+1):B10620,)+MATCH(AE106,B:B,)),"---")),"---"))</f>
        <v>---</v>
      </c>
      <c r="AI106" t="str">
        <f t="shared" si="24"/>
        <v>--</v>
      </c>
      <c r="AJ106" t="str">
        <f t="shared" si="25"/>
        <v>GND</v>
      </c>
      <c r="AK106">
        <f t="shared" si="26"/>
        <v>185</v>
      </c>
      <c r="AL106" t="str">
        <f t="shared" si="27"/>
        <v>---</v>
      </c>
      <c r="AT106" t="str">
        <f t="shared" si="18"/>
        <v>GND</v>
      </c>
      <c r="AU106" t="str">
        <f t="shared" si="19"/>
        <v>--</v>
      </c>
    </row>
    <row r="107" spans="1:47" x14ac:dyDescent="0.35">
      <c r="A107" t="str">
        <f t="shared" si="14"/>
        <v>JB1-3</v>
      </c>
      <c r="B107" t="str">
        <f t="shared" si="15"/>
        <v>UART_RXD</v>
      </c>
      <c r="C107" t="str">
        <f t="shared" si="16"/>
        <v>JB1-UART_RXD</v>
      </c>
      <c r="D107" t="str">
        <f t="shared" si="17"/>
        <v>JB1-3</v>
      </c>
      <c r="E107" t="s">
        <v>758</v>
      </c>
      <c r="F107">
        <v>3</v>
      </c>
      <c r="G107" t="s">
        <v>876</v>
      </c>
      <c r="L107" t="s">
        <v>866</v>
      </c>
      <c r="M107" t="s">
        <v>286</v>
      </c>
      <c r="N107">
        <v>14.346399999999999</v>
      </c>
      <c r="AB107" t="str">
        <f>B2B!D104</f>
        <v>JB1</v>
      </c>
      <c r="AC107" t="str">
        <f>B2B!E104</f>
        <v>2</v>
      </c>
      <c r="AD107" t="str">
        <f t="shared" si="20"/>
        <v>JB1-2</v>
      </c>
      <c r="AE107" t="str">
        <f t="shared" si="21"/>
        <v>GND</v>
      </c>
      <c r="AF107" t="str">
        <f t="shared" si="22"/>
        <v>---</v>
      </c>
      <c r="AG107" t="str">
        <f t="shared" si="23"/>
        <v>---</v>
      </c>
      <c r="AH107" t="str">
        <f>IF(IFERROR(IF(IF(AF107="--",INDEX(D:D,MATCH(AE107,INDEX(B:B,MATCH(AE107,B:B,)+1):B10621,)+MATCH(AE107,B:B,)))=D107,VLOOKUP(AE107,B:D,3,0),IF(AF107="--",INDEX(D:D,MATCH(AE107,INDEX(B:B,MATCH(AE107,B:B,)+1):B10621,)+MATCH(AE107,B:B,)),"---")),"---")=AD107,"---",IFERROR(IF(IF(AF107="--",INDEX(D:D,MATCH(AE107,INDEX(B:B,MATCH(AE107,B:B,)+1):B10621,)+MATCH(AE107,B:B,)))=AD107,VLOOKUP(AE107,B:D,3,0),IF(AF107="--",INDEX(D:D,MATCH(AE107,INDEX(B:B,MATCH(AE107,B:B,)+1):B10621,)+MATCH(AE107,B:B,)),"---")),"---"))</f>
        <v>---</v>
      </c>
      <c r="AI107" t="str">
        <f t="shared" si="24"/>
        <v>--</v>
      </c>
      <c r="AJ107" t="str">
        <f t="shared" si="25"/>
        <v>GND</v>
      </c>
      <c r="AK107">
        <f t="shared" si="26"/>
        <v>185</v>
      </c>
      <c r="AL107" t="str">
        <f t="shared" si="27"/>
        <v>---</v>
      </c>
      <c r="AT107" t="str">
        <f t="shared" si="18"/>
        <v>UART_RXD</v>
      </c>
      <c r="AU107" t="str">
        <f t="shared" si="19"/>
        <v>--</v>
      </c>
    </row>
    <row r="108" spans="1:47" x14ac:dyDescent="0.35">
      <c r="A108" t="str">
        <f t="shared" si="14"/>
        <v>JB1-4</v>
      </c>
      <c r="B108" t="str">
        <f t="shared" si="15"/>
        <v>F_TCK</v>
      </c>
      <c r="C108" t="str">
        <f t="shared" si="16"/>
        <v>JB1-F_TCK</v>
      </c>
      <c r="D108" t="str">
        <f t="shared" si="17"/>
        <v>JB1-4</v>
      </c>
      <c r="E108" t="s">
        <v>758</v>
      </c>
      <c r="F108">
        <v>4</v>
      </c>
      <c r="G108" t="s">
        <v>858</v>
      </c>
      <c r="L108" t="s">
        <v>867</v>
      </c>
      <c r="M108" t="s">
        <v>286</v>
      </c>
      <c r="N108">
        <v>6.3072999999999997</v>
      </c>
      <c r="AB108" t="str">
        <f>B2B!D105</f>
        <v>JB1</v>
      </c>
      <c r="AC108" t="str">
        <f>B2B!E105</f>
        <v>3</v>
      </c>
      <c r="AD108" t="str">
        <f t="shared" si="20"/>
        <v>JB1-3</v>
      </c>
      <c r="AE108" t="str">
        <f t="shared" si="21"/>
        <v>UART_RXD</v>
      </c>
      <c r="AF108" t="str">
        <f t="shared" si="22"/>
        <v>M18</v>
      </c>
      <c r="AG108">
        <f t="shared" si="23"/>
        <v>17.9437</v>
      </c>
      <c r="AH108" t="str">
        <f>IF(IFERROR(IF(IF(AF108="--",INDEX(D:D,MATCH(AE108,INDEX(B:B,MATCH(AE108,B:B,)+1):B10622,)+MATCH(AE108,B:B,)))=D108,VLOOKUP(AE108,B:D,3,0),IF(AF108="--",INDEX(D:D,MATCH(AE108,INDEX(B:B,MATCH(AE108,B:B,)+1):B10622,)+MATCH(AE108,B:B,)),"---")),"---")=AD108,"---",IFERROR(IF(IF(AF108="--",INDEX(D:D,MATCH(AE108,INDEX(B:B,MATCH(AE108,B:B,)+1):B10622,)+MATCH(AE108,B:B,)))=AD108,VLOOKUP(AE108,B:D,3,0),IF(AF108="--",INDEX(D:D,MATCH(AE108,INDEX(B:B,MATCH(AE108,B:B,)+1):B10622,)+MATCH(AE108,B:B,)),"---")),"---"))</f>
        <v>---</v>
      </c>
      <c r="AI108" t="str">
        <f t="shared" si="24"/>
        <v>--</v>
      </c>
      <c r="AJ108" t="str">
        <f t="shared" si="25"/>
        <v>UART_RXD</v>
      </c>
      <c r="AK108">
        <f t="shared" si="26"/>
        <v>2</v>
      </c>
      <c r="AL108" t="str">
        <f t="shared" si="27"/>
        <v>M18</v>
      </c>
      <c r="AT108" t="str">
        <f t="shared" si="18"/>
        <v>F_TCK</v>
      </c>
      <c r="AU108" t="str">
        <f t="shared" si="19"/>
        <v>--</v>
      </c>
    </row>
    <row r="109" spans="1:47" x14ac:dyDescent="0.35">
      <c r="A109" t="str">
        <f t="shared" si="14"/>
        <v>JB1-5</v>
      </c>
      <c r="B109" t="str">
        <f t="shared" si="15"/>
        <v>3.3V</v>
      </c>
      <c r="C109" t="str">
        <f t="shared" si="16"/>
        <v>JB1-3.3V</v>
      </c>
      <c r="D109" t="str">
        <f t="shared" si="17"/>
        <v>JB1-5</v>
      </c>
      <c r="E109" t="s">
        <v>758</v>
      </c>
      <c r="F109">
        <v>5</v>
      </c>
      <c r="G109" t="s">
        <v>287</v>
      </c>
      <c r="L109" t="s">
        <v>868</v>
      </c>
      <c r="M109" t="s">
        <v>286</v>
      </c>
      <c r="N109">
        <v>5.8971999999999998</v>
      </c>
      <c r="AB109" t="str">
        <f>B2B!D106</f>
        <v>JB1</v>
      </c>
      <c r="AC109" t="str">
        <f>B2B!E106</f>
        <v>4</v>
      </c>
      <c r="AD109" t="str">
        <f t="shared" si="20"/>
        <v>JB1-4</v>
      </c>
      <c r="AE109" t="str">
        <f t="shared" si="21"/>
        <v>F_TCK</v>
      </c>
      <c r="AF109" t="str">
        <f t="shared" si="22"/>
        <v>E10</v>
      </c>
      <c r="AG109">
        <f t="shared" si="23"/>
        <v>29.507300000000001</v>
      </c>
      <c r="AH109" t="str">
        <f>IF(IFERROR(IF(IF(AF109="--",INDEX(D:D,MATCH(AE109,INDEX(B:B,MATCH(AE109,B:B,)+1):B10623,)+MATCH(AE109,B:B,)))=D109,VLOOKUP(AE109,B:D,3,0),IF(AF109="--",INDEX(D:D,MATCH(AE109,INDEX(B:B,MATCH(AE109,B:B,)+1):B10623,)+MATCH(AE109,B:B,)),"---")),"---")=AD109,"---",IFERROR(IF(IF(AF109="--",INDEX(D:D,MATCH(AE109,INDEX(B:B,MATCH(AE109,B:B,)+1):B10623,)+MATCH(AE109,B:B,)))=AD109,VLOOKUP(AE109,B:D,3,0),IF(AF109="--",INDEX(D:D,MATCH(AE109,INDEX(B:B,MATCH(AE109,B:B,)+1):B10623,)+MATCH(AE109,B:B,)),"---")),"---"))</f>
        <v>---</v>
      </c>
      <c r="AI109" t="str">
        <f t="shared" si="24"/>
        <v>--</v>
      </c>
      <c r="AJ109" t="str">
        <f t="shared" si="25"/>
        <v>F_TCK</v>
      </c>
      <c r="AK109">
        <f t="shared" si="26"/>
        <v>2</v>
      </c>
      <c r="AL109" t="str">
        <f t="shared" si="27"/>
        <v>E10</v>
      </c>
      <c r="AT109" t="str">
        <f t="shared" si="18"/>
        <v>3.3V</v>
      </c>
      <c r="AU109" t="str">
        <f t="shared" si="19"/>
        <v>--</v>
      </c>
    </row>
    <row r="110" spans="1:47" x14ac:dyDescent="0.35">
      <c r="A110" t="str">
        <f t="shared" si="14"/>
        <v>JB1-6</v>
      </c>
      <c r="B110" t="str">
        <f t="shared" si="15"/>
        <v>3.3V</v>
      </c>
      <c r="C110" t="str">
        <f t="shared" si="16"/>
        <v>JB1-3.3V</v>
      </c>
      <c r="D110" t="str">
        <f t="shared" si="17"/>
        <v>JB1-6</v>
      </c>
      <c r="E110" t="s">
        <v>758</v>
      </c>
      <c r="F110">
        <v>6</v>
      </c>
      <c r="G110" t="s">
        <v>287</v>
      </c>
      <c r="L110" t="s">
        <v>869</v>
      </c>
      <c r="M110" t="s">
        <v>286</v>
      </c>
      <c r="N110">
        <v>6.1120999999999999</v>
      </c>
      <c r="AB110" t="str">
        <f>B2B!D107</f>
        <v>JB1</v>
      </c>
      <c r="AC110" t="str">
        <f>B2B!E107</f>
        <v>5</v>
      </c>
      <c r="AD110" t="str">
        <f t="shared" si="20"/>
        <v>JB1-5</v>
      </c>
      <c r="AE110" t="str">
        <f t="shared" si="21"/>
        <v>3.3V</v>
      </c>
      <c r="AF110" t="str">
        <f t="shared" si="22"/>
        <v>---</v>
      </c>
      <c r="AG110" t="str">
        <f t="shared" si="23"/>
        <v>---</v>
      </c>
      <c r="AH110" t="str">
        <f>IF(IFERROR(IF(IF(AF110="--",INDEX(D:D,MATCH(AE110,INDEX(B:B,MATCH(AE110,B:B,)+1):B10624,)+MATCH(AE110,B:B,)))=D110,VLOOKUP(AE110,B:D,3,0),IF(AF110="--",INDEX(D:D,MATCH(AE110,INDEX(B:B,MATCH(AE110,B:B,)+1):B10624,)+MATCH(AE110,B:B,)),"---")),"---")=AD110,"---",IFERROR(IF(IF(AF110="--",INDEX(D:D,MATCH(AE110,INDEX(B:B,MATCH(AE110,B:B,)+1):B10624,)+MATCH(AE110,B:B,)))=AD110,VLOOKUP(AE110,B:D,3,0),IF(AF110="--",INDEX(D:D,MATCH(AE110,INDEX(B:B,MATCH(AE110,B:B,)+1):B10624,)+MATCH(AE110,B:B,)),"---")),"---"))</f>
        <v>---</v>
      </c>
      <c r="AI110" t="str">
        <f t="shared" si="24"/>
        <v>--</v>
      </c>
      <c r="AJ110" t="str">
        <f t="shared" si="25"/>
        <v>3.3V</v>
      </c>
      <c r="AK110">
        <f t="shared" si="26"/>
        <v>58</v>
      </c>
      <c r="AL110" t="str">
        <f t="shared" si="27"/>
        <v>---</v>
      </c>
      <c r="AT110" t="str">
        <f t="shared" si="18"/>
        <v>3.3V</v>
      </c>
      <c r="AU110" t="str">
        <f t="shared" si="19"/>
        <v>--</v>
      </c>
    </row>
    <row r="111" spans="1:47" x14ac:dyDescent="0.35">
      <c r="A111" t="str">
        <f t="shared" si="14"/>
        <v>JB1-7</v>
      </c>
      <c r="B111" t="str">
        <f t="shared" si="15"/>
        <v>UART_TXD</v>
      </c>
      <c r="C111" t="str">
        <f t="shared" si="16"/>
        <v>JB1-UART_TXD</v>
      </c>
      <c r="D111" t="str">
        <f t="shared" si="17"/>
        <v>JB1-7</v>
      </c>
      <c r="E111" t="s">
        <v>758</v>
      </c>
      <c r="F111">
        <v>7</v>
      </c>
      <c r="G111" t="s">
        <v>882</v>
      </c>
      <c r="L111" t="s">
        <v>871</v>
      </c>
      <c r="M111" t="s">
        <v>286</v>
      </c>
      <c r="N111">
        <v>6.0138999999999996</v>
      </c>
      <c r="AB111" t="str">
        <f>B2B!D108</f>
        <v>JB1</v>
      </c>
      <c r="AC111" t="str">
        <f>B2B!E108</f>
        <v>6</v>
      </c>
      <c r="AD111" t="str">
        <f t="shared" si="20"/>
        <v>JB1-6</v>
      </c>
      <c r="AE111" t="str">
        <f t="shared" si="21"/>
        <v>3.3V</v>
      </c>
      <c r="AF111" t="str">
        <f t="shared" si="22"/>
        <v>---</v>
      </c>
      <c r="AG111" t="str">
        <f t="shared" si="23"/>
        <v>---</v>
      </c>
      <c r="AH111" t="str">
        <f>IF(IFERROR(IF(IF(AF111="--",INDEX(D:D,MATCH(AE111,INDEX(B:B,MATCH(AE111,B:B,)+1):B10625,)+MATCH(AE111,B:B,)))=D111,VLOOKUP(AE111,B:D,3,0),IF(AF111="--",INDEX(D:D,MATCH(AE111,INDEX(B:B,MATCH(AE111,B:B,)+1):B10625,)+MATCH(AE111,B:B,)),"---")),"---")=AD111,"---",IFERROR(IF(IF(AF111="--",INDEX(D:D,MATCH(AE111,INDEX(B:B,MATCH(AE111,B:B,)+1):B10625,)+MATCH(AE111,B:B,)))=AD111,VLOOKUP(AE111,B:D,3,0),IF(AF111="--",INDEX(D:D,MATCH(AE111,INDEX(B:B,MATCH(AE111,B:B,)+1):B10625,)+MATCH(AE111,B:B,)),"---")),"---"))</f>
        <v>---</v>
      </c>
      <c r="AI111" t="str">
        <f t="shared" si="24"/>
        <v>--</v>
      </c>
      <c r="AJ111" t="str">
        <f t="shared" si="25"/>
        <v>3.3V</v>
      </c>
      <c r="AK111">
        <f t="shared" si="26"/>
        <v>58</v>
      </c>
      <c r="AL111" t="str">
        <f t="shared" si="27"/>
        <v>---</v>
      </c>
      <c r="AT111" t="str">
        <f t="shared" si="18"/>
        <v>UART_TXD</v>
      </c>
      <c r="AU111" t="str">
        <f t="shared" si="19"/>
        <v>--</v>
      </c>
    </row>
    <row r="112" spans="1:47" x14ac:dyDescent="0.35">
      <c r="A112" t="str">
        <f t="shared" si="14"/>
        <v>JB1-8</v>
      </c>
      <c r="B112" t="str">
        <f t="shared" si="15"/>
        <v>F_TDO</v>
      </c>
      <c r="C112" t="str">
        <f t="shared" si="16"/>
        <v>JB1-F_TDO</v>
      </c>
      <c r="D112" t="str">
        <f t="shared" si="17"/>
        <v>JB1-8</v>
      </c>
      <c r="E112" t="s">
        <v>758</v>
      </c>
      <c r="F112">
        <v>8</v>
      </c>
      <c r="G112" t="s">
        <v>860</v>
      </c>
      <c r="L112" t="s">
        <v>873</v>
      </c>
      <c r="M112" t="s">
        <v>286</v>
      </c>
      <c r="N112">
        <v>6.6963999999999997</v>
      </c>
      <c r="AB112" t="str">
        <f>B2B!D109</f>
        <v>JB1</v>
      </c>
      <c r="AC112" t="str">
        <f>B2B!E109</f>
        <v>7</v>
      </c>
      <c r="AD112" t="str">
        <f t="shared" si="20"/>
        <v>JB1-7</v>
      </c>
      <c r="AE112" t="str">
        <f t="shared" si="21"/>
        <v>UART_TXD</v>
      </c>
      <c r="AF112" t="str">
        <f t="shared" si="22"/>
        <v>L18</v>
      </c>
      <c r="AG112">
        <f t="shared" si="23"/>
        <v>18.465599999999998</v>
      </c>
      <c r="AH112" t="str">
        <f>IF(IFERROR(IF(IF(AF112="--",INDEX(D:D,MATCH(AE112,INDEX(B:B,MATCH(AE112,B:B,)+1):B10626,)+MATCH(AE112,B:B,)))=D112,VLOOKUP(AE112,B:D,3,0),IF(AF112="--",INDEX(D:D,MATCH(AE112,INDEX(B:B,MATCH(AE112,B:B,)+1):B10626,)+MATCH(AE112,B:B,)),"---")),"---")=AD112,"---",IFERROR(IF(IF(AF112="--",INDEX(D:D,MATCH(AE112,INDEX(B:B,MATCH(AE112,B:B,)+1):B10626,)+MATCH(AE112,B:B,)))=AD112,VLOOKUP(AE112,B:D,3,0),IF(AF112="--",INDEX(D:D,MATCH(AE112,INDEX(B:B,MATCH(AE112,B:B,)+1):B10626,)+MATCH(AE112,B:B,)),"---")),"---"))</f>
        <v>---</v>
      </c>
      <c r="AI112" t="str">
        <f t="shared" si="24"/>
        <v>--</v>
      </c>
      <c r="AJ112" t="str">
        <f t="shared" si="25"/>
        <v>UART_TXD</v>
      </c>
      <c r="AK112">
        <f t="shared" si="26"/>
        <v>2</v>
      </c>
      <c r="AL112" t="str">
        <f t="shared" si="27"/>
        <v>L18</v>
      </c>
      <c r="AT112" t="str">
        <f t="shared" si="18"/>
        <v>F_TDO</v>
      </c>
      <c r="AU112" t="str">
        <f t="shared" si="19"/>
        <v>--</v>
      </c>
    </row>
    <row r="113" spans="1:47" x14ac:dyDescent="0.35">
      <c r="A113" t="str">
        <f t="shared" si="14"/>
        <v>JB1-9</v>
      </c>
      <c r="B113" t="str">
        <f t="shared" si="15"/>
        <v>XMOD_E</v>
      </c>
      <c r="C113" t="str">
        <f t="shared" si="16"/>
        <v>JB1-XMOD_E</v>
      </c>
      <c r="D113" t="str">
        <f t="shared" si="17"/>
        <v>JB1-9</v>
      </c>
      <c r="E113" t="s">
        <v>758</v>
      </c>
      <c r="F113">
        <v>9</v>
      </c>
      <c r="G113" t="s">
        <v>885</v>
      </c>
      <c r="L113" t="s">
        <v>874</v>
      </c>
      <c r="M113" t="s">
        <v>286</v>
      </c>
      <c r="N113">
        <v>6.2145999999999999</v>
      </c>
      <c r="AB113" t="str">
        <f>B2B!D110</f>
        <v>JB1</v>
      </c>
      <c r="AC113" t="str">
        <f>B2B!E110</f>
        <v>8</v>
      </c>
      <c r="AD113" t="str">
        <f t="shared" si="20"/>
        <v>JB1-8</v>
      </c>
      <c r="AE113" t="str">
        <f t="shared" si="21"/>
        <v>F_TDO</v>
      </c>
      <c r="AF113" t="str">
        <f t="shared" si="22"/>
        <v>E13</v>
      </c>
      <c r="AG113">
        <f t="shared" si="23"/>
        <v>23.825099999999999</v>
      </c>
      <c r="AH113" t="str">
        <f>IF(IFERROR(IF(IF(AF113="--",INDEX(D:D,MATCH(AE113,INDEX(B:B,MATCH(AE113,B:B,)+1):B10627,)+MATCH(AE113,B:B,)))=D113,VLOOKUP(AE113,B:D,3,0),IF(AF113="--",INDEX(D:D,MATCH(AE113,INDEX(B:B,MATCH(AE113,B:B,)+1):B10627,)+MATCH(AE113,B:B,)),"---")),"---")=AD113,"---",IFERROR(IF(IF(AF113="--",INDEX(D:D,MATCH(AE113,INDEX(B:B,MATCH(AE113,B:B,)+1):B10627,)+MATCH(AE113,B:B,)))=AD113,VLOOKUP(AE113,B:D,3,0),IF(AF113="--",INDEX(D:D,MATCH(AE113,INDEX(B:B,MATCH(AE113,B:B,)+1):B10627,)+MATCH(AE113,B:B,)),"---")),"---"))</f>
        <v>---</v>
      </c>
      <c r="AI113" t="str">
        <f t="shared" si="24"/>
        <v>--</v>
      </c>
      <c r="AJ113" t="str">
        <f t="shared" si="25"/>
        <v>F_TDO</v>
      </c>
      <c r="AK113">
        <f t="shared" si="26"/>
        <v>2</v>
      </c>
      <c r="AL113" t="str">
        <f t="shared" si="27"/>
        <v>E13</v>
      </c>
      <c r="AT113" t="str">
        <f t="shared" si="18"/>
        <v>XMOD_E</v>
      </c>
      <c r="AU113" t="str">
        <f t="shared" si="19"/>
        <v>--</v>
      </c>
    </row>
    <row r="114" spans="1:47" x14ac:dyDescent="0.35">
      <c r="A114" t="str">
        <f t="shared" si="14"/>
        <v>JB1-10</v>
      </c>
      <c r="B114" t="str">
        <f t="shared" si="15"/>
        <v>F_TDI</v>
      </c>
      <c r="C114" t="str">
        <f t="shared" si="16"/>
        <v>JB1-F_TDI</v>
      </c>
      <c r="D114" t="str">
        <f t="shared" si="17"/>
        <v>JB1-10</v>
      </c>
      <c r="E114" t="s">
        <v>758</v>
      </c>
      <c r="F114">
        <v>10</v>
      </c>
      <c r="G114" t="s">
        <v>859</v>
      </c>
      <c r="L114" t="s">
        <v>875</v>
      </c>
      <c r="M114" t="s">
        <v>286</v>
      </c>
      <c r="N114">
        <v>3.7658</v>
      </c>
      <c r="AB114" t="str">
        <f>B2B!D111</f>
        <v>JB1</v>
      </c>
      <c r="AC114" t="str">
        <f>B2B!E111</f>
        <v>9</v>
      </c>
      <c r="AD114" t="str">
        <f t="shared" si="20"/>
        <v>JB1-9</v>
      </c>
      <c r="AE114" t="str">
        <f t="shared" si="21"/>
        <v>XMOD_E</v>
      </c>
      <c r="AF114" t="str">
        <f t="shared" si="22"/>
        <v>M17</v>
      </c>
      <c r="AG114">
        <f t="shared" si="23"/>
        <v>21.214200000000002</v>
      </c>
      <c r="AH114" t="str">
        <f>IF(IFERROR(IF(IF(AF114="--",INDEX(D:D,MATCH(AE114,INDEX(B:B,MATCH(AE114,B:B,)+1):B10628,)+MATCH(AE114,B:B,)))=D114,VLOOKUP(AE114,B:D,3,0),IF(AF114="--",INDEX(D:D,MATCH(AE114,INDEX(B:B,MATCH(AE114,B:B,)+1):B10628,)+MATCH(AE114,B:B,)),"---")),"---")=AD114,"---",IFERROR(IF(IF(AF114="--",INDEX(D:D,MATCH(AE114,INDEX(B:B,MATCH(AE114,B:B,)+1):B10628,)+MATCH(AE114,B:B,)))=AD114,VLOOKUP(AE114,B:D,3,0),IF(AF114="--",INDEX(D:D,MATCH(AE114,INDEX(B:B,MATCH(AE114,B:B,)+1):B10628,)+MATCH(AE114,B:B,)),"---")),"---"))</f>
        <v>---</v>
      </c>
      <c r="AI114" t="str">
        <f t="shared" si="24"/>
        <v>--</v>
      </c>
      <c r="AJ114" t="str">
        <f t="shared" si="25"/>
        <v>XMOD_E</v>
      </c>
      <c r="AK114">
        <f t="shared" si="26"/>
        <v>2</v>
      </c>
      <c r="AL114" t="str">
        <f t="shared" si="27"/>
        <v>M17</v>
      </c>
      <c r="AT114" t="str">
        <f t="shared" si="18"/>
        <v>F_TDI</v>
      </c>
      <c r="AU114" t="str">
        <f t="shared" si="19"/>
        <v>--</v>
      </c>
    </row>
    <row r="115" spans="1:47" x14ac:dyDescent="0.35">
      <c r="A115" t="str">
        <f t="shared" si="14"/>
        <v>JB1-11</v>
      </c>
      <c r="B115" t="str">
        <f t="shared" si="15"/>
        <v>nRST</v>
      </c>
      <c r="C115" t="str">
        <f t="shared" si="16"/>
        <v>JB1-nRST</v>
      </c>
      <c r="D115" t="str">
        <f t="shared" si="17"/>
        <v>JB1-11</v>
      </c>
      <c r="E115" t="s">
        <v>758</v>
      </c>
      <c r="F115">
        <v>11</v>
      </c>
      <c r="G115" t="s">
        <v>888</v>
      </c>
      <c r="L115" t="s">
        <v>877</v>
      </c>
      <c r="M115" t="s">
        <v>286</v>
      </c>
      <c r="N115">
        <v>3.9759000000000002</v>
      </c>
      <c r="AB115" t="str">
        <f>B2B!D112</f>
        <v>JB1</v>
      </c>
      <c r="AC115" t="str">
        <f>B2B!E112</f>
        <v>10</v>
      </c>
      <c r="AD115" t="str">
        <f t="shared" si="20"/>
        <v>JB1-10</v>
      </c>
      <c r="AE115" t="str">
        <f t="shared" si="21"/>
        <v>F_TDI</v>
      </c>
      <c r="AF115" t="str">
        <f t="shared" si="22"/>
        <v>E11</v>
      </c>
      <c r="AG115">
        <f t="shared" si="23"/>
        <v>26.427</v>
      </c>
      <c r="AH115" t="str">
        <f>IF(IFERROR(IF(IF(AF115="--",INDEX(D:D,MATCH(AE115,INDEX(B:B,MATCH(AE115,B:B,)+1):B10629,)+MATCH(AE115,B:B,)))=D115,VLOOKUP(AE115,B:D,3,0),IF(AF115="--",INDEX(D:D,MATCH(AE115,INDEX(B:B,MATCH(AE115,B:B,)+1):B10629,)+MATCH(AE115,B:B,)),"---")),"---")=AD115,"---",IFERROR(IF(IF(AF115="--",INDEX(D:D,MATCH(AE115,INDEX(B:B,MATCH(AE115,B:B,)+1):B10629,)+MATCH(AE115,B:B,)))=AD115,VLOOKUP(AE115,B:D,3,0),IF(AF115="--",INDEX(D:D,MATCH(AE115,INDEX(B:B,MATCH(AE115,B:B,)+1):B10629,)+MATCH(AE115,B:B,)),"---")),"---"))</f>
        <v>---</v>
      </c>
      <c r="AI115" t="str">
        <f t="shared" si="24"/>
        <v>--</v>
      </c>
      <c r="AJ115" t="str">
        <f t="shared" si="25"/>
        <v>F_TDI</v>
      </c>
      <c r="AK115">
        <f t="shared" si="26"/>
        <v>2</v>
      </c>
      <c r="AL115" t="str">
        <f t="shared" si="27"/>
        <v>E11</v>
      </c>
      <c r="AT115" t="str">
        <f t="shared" si="18"/>
        <v>nRST</v>
      </c>
      <c r="AU115" t="str">
        <f t="shared" si="19"/>
        <v>--</v>
      </c>
    </row>
    <row r="116" spans="1:47" x14ac:dyDescent="0.35">
      <c r="A116" t="str">
        <f t="shared" si="14"/>
        <v>JB1-12</v>
      </c>
      <c r="B116" t="str">
        <f t="shared" si="15"/>
        <v>F_TMS</v>
      </c>
      <c r="C116" t="str">
        <f t="shared" si="16"/>
        <v>JB1-F_TMS</v>
      </c>
      <c r="D116" t="str">
        <f t="shared" si="17"/>
        <v>JB1-12</v>
      </c>
      <c r="E116" t="s">
        <v>758</v>
      </c>
      <c r="F116">
        <v>12</v>
      </c>
      <c r="G116" t="s">
        <v>861</v>
      </c>
      <c r="L116" t="s">
        <v>878</v>
      </c>
      <c r="M116" t="s">
        <v>286</v>
      </c>
      <c r="N116">
        <v>5.8243999999999998</v>
      </c>
      <c r="AB116" t="str">
        <f>B2B!D113</f>
        <v>JB1</v>
      </c>
      <c r="AC116" t="str">
        <f>B2B!E113</f>
        <v>11</v>
      </c>
      <c r="AD116" t="str">
        <f t="shared" si="20"/>
        <v>JB1-11</v>
      </c>
      <c r="AE116" t="str">
        <f t="shared" si="21"/>
        <v>nRST</v>
      </c>
      <c r="AF116" t="str">
        <f t="shared" si="22"/>
        <v>--</v>
      </c>
      <c r="AG116">
        <f t="shared" si="23"/>
        <v>9.2202000000000002</v>
      </c>
      <c r="AH116" t="str">
        <f>IF(IFERROR(IF(IF(AF116="--",INDEX(D:D,MATCH(AE116,INDEX(B:B,MATCH(AE116,B:B,)+1):B10630,)+MATCH(AE116,B:B,)))=D116,VLOOKUP(AE116,B:D,3,0),IF(AF116="--",INDEX(D:D,MATCH(AE116,INDEX(B:B,MATCH(AE116,B:B,)+1):B10630,)+MATCH(AE116,B:B,)),"---")),"---")=AD116,"---",IFERROR(IF(IF(AF116="--",INDEX(D:D,MATCH(AE116,INDEX(B:B,MATCH(AE116,B:B,)+1):B10630,)+MATCH(AE116,B:B,)))=AD116,VLOOKUP(AE116,B:D,3,0),IF(AF116="--",INDEX(D:D,MATCH(AE116,INDEX(B:B,MATCH(AE116,B:B,)+1):B10630,)+MATCH(AE116,B:B,)),"---")),"---"))</f>
        <v>U9-3</v>
      </c>
      <c r="AI116" t="str">
        <f t="shared" si="24"/>
        <v>--</v>
      </c>
      <c r="AJ116" t="str">
        <f t="shared" si="25"/>
        <v>nRST</v>
      </c>
      <c r="AK116">
        <f t="shared" si="26"/>
        <v>3</v>
      </c>
      <c r="AL116" t="str">
        <f t="shared" si="27"/>
        <v>--</v>
      </c>
      <c r="AT116" t="str">
        <f t="shared" si="18"/>
        <v>F_TMS</v>
      </c>
      <c r="AU116" t="str">
        <f t="shared" si="19"/>
        <v>--</v>
      </c>
    </row>
    <row r="117" spans="1:47" x14ac:dyDescent="0.35">
      <c r="A117" t="str">
        <f t="shared" si="14"/>
        <v>JB1-H1</v>
      </c>
      <c r="B117" t="str">
        <f t="shared" si="15"/>
        <v>GND</v>
      </c>
      <c r="C117" t="str">
        <f t="shared" si="16"/>
        <v>JB1-GND</v>
      </c>
      <c r="D117" t="str">
        <f t="shared" si="17"/>
        <v>JB1-H1</v>
      </c>
      <c r="E117" t="s">
        <v>758</v>
      </c>
      <c r="F117" t="s">
        <v>347</v>
      </c>
      <c r="G117" t="s">
        <v>302</v>
      </c>
      <c r="L117" t="s">
        <v>880</v>
      </c>
      <c r="M117" t="s">
        <v>286</v>
      </c>
      <c r="N117">
        <v>11.697800000000001</v>
      </c>
      <c r="AB117" t="str">
        <f>B2B!D114</f>
        <v>JB1</v>
      </c>
      <c r="AC117" t="str">
        <f>B2B!E114</f>
        <v>12</v>
      </c>
      <c r="AD117" t="str">
        <f t="shared" si="20"/>
        <v>JB1-12</v>
      </c>
      <c r="AE117" t="str">
        <f t="shared" si="21"/>
        <v>F_TMS</v>
      </c>
      <c r="AF117" t="str">
        <f t="shared" si="22"/>
        <v>E12</v>
      </c>
      <c r="AG117">
        <f t="shared" si="23"/>
        <v>24.9618</v>
      </c>
      <c r="AH117" t="str">
        <f>IF(IFERROR(IF(IF(AF117="--",INDEX(D:D,MATCH(AE117,INDEX(B:B,MATCH(AE117,B:B,)+1):B10631,)+MATCH(AE117,B:B,)))=D117,VLOOKUP(AE117,B:D,3,0),IF(AF117="--",INDEX(D:D,MATCH(AE117,INDEX(B:B,MATCH(AE117,B:B,)+1):B10631,)+MATCH(AE117,B:B,)),"---")),"---")=AD117,"---",IFERROR(IF(IF(AF117="--",INDEX(D:D,MATCH(AE117,INDEX(B:B,MATCH(AE117,B:B,)+1):B10631,)+MATCH(AE117,B:B,)))=AD117,VLOOKUP(AE117,B:D,3,0),IF(AF117="--",INDEX(D:D,MATCH(AE117,INDEX(B:B,MATCH(AE117,B:B,)+1):B10631,)+MATCH(AE117,B:B,)),"---")),"---"))</f>
        <v>---</v>
      </c>
      <c r="AI117" t="str">
        <f t="shared" si="24"/>
        <v>--</v>
      </c>
      <c r="AJ117" t="str">
        <f t="shared" si="25"/>
        <v>F_TMS</v>
      </c>
      <c r="AK117">
        <f t="shared" si="26"/>
        <v>2</v>
      </c>
      <c r="AL117" t="str">
        <f t="shared" si="27"/>
        <v>E12</v>
      </c>
      <c r="AT117" t="str">
        <f t="shared" si="18"/>
        <v>GND</v>
      </c>
      <c r="AU117" t="str">
        <f t="shared" si="19"/>
        <v>--</v>
      </c>
    </row>
    <row r="118" spans="1:47" x14ac:dyDescent="0.35">
      <c r="A118" t="str">
        <f t="shared" si="14"/>
        <v>U1-E8</v>
      </c>
      <c r="B118" t="str">
        <f t="shared" si="15"/>
        <v>1.8V</v>
      </c>
      <c r="C118" t="str">
        <f t="shared" si="16"/>
        <v>U1-1.8V</v>
      </c>
      <c r="D118" t="str">
        <f t="shared" si="17"/>
        <v>U1-E8</v>
      </c>
      <c r="E118" t="s">
        <v>304</v>
      </c>
      <c r="F118" t="s">
        <v>459</v>
      </c>
      <c r="G118" t="s">
        <v>667</v>
      </c>
      <c r="L118" t="s">
        <v>881</v>
      </c>
      <c r="M118" t="s">
        <v>286</v>
      </c>
      <c r="N118">
        <v>10.150399999999999</v>
      </c>
      <c r="AB118" t="str">
        <f>B2B!D115</f>
        <v>JB1</v>
      </c>
      <c r="AC118" t="str">
        <f>B2B!E115</f>
        <v>H1</v>
      </c>
      <c r="AD118" t="str">
        <f t="shared" si="20"/>
        <v>JB1-H1</v>
      </c>
      <c r="AE118" t="str">
        <f t="shared" si="21"/>
        <v>GND</v>
      </c>
      <c r="AF118" t="str">
        <f t="shared" si="22"/>
        <v>---</v>
      </c>
      <c r="AG118" t="str">
        <f t="shared" si="23"/>
        <v>---</v>
      </c>
      <c r="AH118" t="str">
        <f>IF(IFERROR(IF(IF(AF118="--",INDEX(D:D,MATCH(AE118,INDEX(B:B,MATCH(AE118,B:B,)+1):B10632,)+MATCH(AE118,B:B,)))=D118,VLOOKUP(AE118,B:D,3,0),IF(AF118="--",INDEX(D:D,MATCH(AE118,INDEX(B:B,MATCH(AE118,B:B,)+1):B10632,)+MATCH(AE118,B:B,)),"---")),"---")=AD118,"---",IFERROR(IF(IF(AF118="--",INDEX(D:D,MATCH(AE118,INDEX(B:B,MATCH(AE118,B:B,)+1):B10632,)+MATCH(AE118,B:B,)))=AD118,VLOOKUP(AE118,B:D,3,0),IF(AF118="--",INDEX(D:D,MATCH(AE118,INDEX(B:B,MATCH(AE118,B:B,)+1):B10632,)+MATCH(AE118,B:B,)),"---")),"---"))</f>
        <v>---</v>
      </c>
      <c r="AI118" t="str">
        <f t="shared" si="24"/>
        <v>--</v>
      </c>
      <c r="AJ118" t="str">
        <f t="shared" si="25"/>
        <v>GND</v>
      </c>
      <c r="AK118">
        <f t="shared" si="26"/>
        <v>185</v>
      </c>
      <c r="AL118" t="str">
        <f t="shared" si="27"/>
        <v>---</v>
      </c>
      <c r="AT118" t="str">
        <f t="shared" si="18"/>
        <v>1.8V</v>
      </c>
      <c r="AU118" t="str">
        <f t="shared" si="19"/>
        <v>--</v>
      </c>
    </row>
    <row r="119" spans="1:47" x14ac:dyDescent="0.35">
      <c r="A119" t="str">
        <f t="shared" si="14"/>
        <v>U1-E9</v>
      </c>
      <c r="B119" t="str">
        <f t="shared" si="15"/>
        <v>SPI_SCK</v>
      </c>
      <c r="C119" t="str">
        <f t="shared" si="16"/>
        <v>U1-SPI_SCK</v>
      </c>
      <c r="D119" t="str">
        <f t="shared" si="17"/>
        <v>U1-E9</v>
      </c>
      <c r="E119" t="s">
        <v>304</v>
      </c>
      <c r="F119" t="s">
        <v>460</v>
      </c>
      <c r="G119" t="s">
        <v>913</v>
      </c>
      <c r="L119" t="s">
        <v>883</v>
      </c>
      <c r="M119" t="s">
        <v>286</v>
      </c>
      <c r="N119">
        <v>12.105600000000001</v>
      </c>
      <c r="AT119" t="str">
        <f t="shared" si="18"/>
        <v>SPI-SCK</v>
      </c>
      <c r="AU119" t="str">
        <f t="shared" si="19"/>
        <v>R14</v>
      </c>
    </row>
    <row r="120" spans="1:47" x14ac:dyDescent="0.35">
      <c r="A120" t="str">
        <f t="shared" si="14"/>
        <v>U1-E10</v>
      </c>
      <c r="B120" t="str">
        <f t="shared" si="15"/>
        <v>F_TCK</v>
      </c>
      <c r="C120" t="str">
        <f t="shared" si="16"/>
        <v>U1-F_TCK</v>
      </c>
      <c r="D120" t="str">
        <f t="shared" si="17"/>
        <v>U1-E10</v>
      </c>
      <c r="E120" t="s">
        <v>304</v>
      </c>
      <c r="F120" t="s">
        <v>461</v>
      </c>
      <c r="G120" t="s">
        <v>858</v>
      </c>
      <c r="L120" t="s">
        <v>884</v>
      </c>
      <c r="M120" t="s">
        <v>286</v>
      </c>
      <c r="N120">
        <v>6.0972</v>
      </c>
      <c r="AT120" t="str">
        <f t="shared" si="18"/>
        <v>F_TCK</v>
      </c>
      <c r="AU120" t="str">
        <f t="shared" si="19"/>
        <v>--</v>
      </c>
    </row>
    <row r="121" spans="1:47" x14ac:dyDescent="0.35">
      <c r="A121" t="str">
        <f t="shared" si="14"/>
        <v>U1-E11</v>
      </c>
      <c r="B121" t="str">
        <f t="shared" si="15"/>
        <v>F_TDI</v>
      </c>
      <c r="C121" t="str">
        <f t="shared" si="16"/>
        <v>U1-F_TDI</v>
      </c>
      <c r="D121" t="str">
        <f t="shared" si="17"/>
        <v>U1-E11</v>
      </c>
      <c r="E121" t="s">
        <v>304</v>
      </c>
      <c r="F121" t="s">
        <v>543</v>
      </c>
      <c r="G121" t="s">
        <v>859</v>
      </c>
      <c r="L121" t="s">
        <v>886</v>
      </c>
      <c r="M121" t="s">
        <v>286</v>
      </c>
      <c r="N121">
        <v>6.2355999999999998</v>
      </c>
      <c r="AT121" t="str">
        <f t="shared" si="18"/>
        <v>F_TDI</v>
      </c>
      <c r="AU121" t="str">
        <f t="shared" si="19"/>
        <v>--</v>
      </c>
    </row>
    <row r="122" spans="1:47" x14ac:dyDescent="0.35">
      <c r="A122" t="str">
        <f t="shared" si="14"/>
        <v>U1-E12</v>
      </c>
      <c r="B122" t="str">
        <f t="shared" si="15"/>
        <v>F_TMS</v>
      </c>
      <c r="C122" t="str">
        <f t="shared" si="16"/>
        <v>U1-F_TMS</v>
      </c>
      <c r="D122" t="str">
        <f t="shared" si="17"/>
        <v>U1-E12</v>
      </c>
      <c r="E122" t="s">
        <v>304</v>
      </c>
      <c r="F122" t="s">
        <v>462</v>
      </c>
      <c r="G122" t="s">
        <v>861</v>
      </c>
      <c r="L122" t="s">
        <v>887</v>
      </c>
      <c r="M122" t="s">
        <v>286</v>
      </c>
      <c r="N122">
        <v>4.9683999999999999</v>
      </c>
      <c r="AT122" t="str">
        <f t="shared" si="18"/>
        <v>F_TMS</v>
      </c>
      <c r="AU122" t="str">
        <f t="shared" si="19"/>
        <v>--</v>
      </c>
    </row>
    <row r="123" spans="1:47" x14ac:dyDescent="0.35">
      <c r="A123" t="str">
        <f t="shared" si="14"/>
        <v>U1-E13</v>
      </c>
      <c r="B123" t="str">
        <f t="shared" si="15"/>
        <v>F_TDO</v>
      </c>
      <c r="C123" t="str">
        <f t="shared" si="16"/>
        <v>U1-F_TDO</v>
      </c>
      <c r="D123" t="str">
        <f t="shared" si="17"/>
        <v>U1-E13</v>
      </c>
      <c r="E123" t="s">
        <v>304</v>
      </c>
      <c r="F123" t="s">
        <v>463</v>
      </c>
      <c r="G123" t="s">
        <v>860</v>
      </c>
      <c r="L123" t="s">
        <v>889</v>
      </c>
      <c r="M123" t="s">
        <v>286</v>
      </c>
      <c r="N123">
        <v>3.8079000000000001</v>
      </c>
      <c r="AT123" t="str">
        <f t="shared" si="18"/>
        <v>F_TDO</v>
      </c>
      <c r="AU123" t="str">
        <f t="shared" si="19"/>
        <v>--</v>
      </c>
    </row>
    <row r="124" spans="1:47" x14ac:dyDescent="0.35">
      <c r="A124" t="str">
        <f t="shared" si="14"/>
        <v>U1-P7</v>
      </c>
      <c r="B124" t="str">
        <f t="shared" si="15"/>
        <v>INIT</v>
      </c>
      <c r="C124" t="str">
        <f t="shared" si="16"/>
        <v>U1-INIT</v>
      </c>
      <c r="D124" t="str">
        <f t="shared" si="17"/>
        <v>U1-P7</v>
      </c>
      <c r="E124" t="s">
        <v>304</v>
      </c>
      <c r="F124" t="s">
        <v>619</v>
      </c>
      <c r="G124" t="s">
        <v>890</v>
      </c>
      <c r="L124" t="s">
        <v>890</v>
      </c>
      <c r="M124" t="s">
        <v>286</v>
      </c>
      <c r="N124">
        <v>5.1772999999999998</v>
      </c>
      <c r="AT124" t="str">
        <f t="shared" si="18"/>
        <v>INIT</v>
      </c>
      <c r="AU124" t="str">
        <f t="shared" si="19"/>
        <v>--</v>
      </c>
    </row>
    <row r="125" spans="1:47" x14ac:dyDescent="0.35">
      <c r="A125" t="str">
        <f t="shared" si="14"/>
        <v>U1-P8</v>
      </c>
      <c r="B125" t="str">
        <f t="shared" si="15"/>
        <v>3.3V</v>
      </c>
      <c r="C125" t="str">
        <f t="shared" si="16"/>
        <v>U1-3.3V</v>
      </c>
      <c r="D125" t="str">
        <f t="shared" si="17"/>
        <v>U1-P8</v>
      </c>
      <c r="E125" t="s">
        <v>304</v>
      </c>
      <c r="F125" t="s">
        <v>620</v>
      </c>
      <c r="G125" t="s">
        <v>287</v>
      </c>
      <c r="L125" t="s">
        <v>1025</v>
      </c>
      <c r="M125" t="s">
        <v>286</v>
      </c>
      <c r="N125">
        <v>2.8508</v>
      </c>
      <c r="AT125" t="str">
        <f t="shared" si="18"/>
        <v>3.3V</v>
      </c>
      <c r="AU125" t="str">
        <f t="shared" si="19"/>
        <v>--</v>
      </c>
    </row>
    <row r="126" spans="1:47" x14ac:dyDescent="0.35">
      <c r="A126" t="str">
        <f t="shared" si="14"/>
        <v>U1-P9</v>
      </c>
      <c r="B126" t="str">
        <f t="shared" si="15"/>
        <v>PROG_B</v>
      </c>
      <c r="C126" t="str">
        <f t="shared" si="16"/>
        <v>U1-PROG_B</v>
      </c>
      <c r="D126" t="str">
        <f t="shared" si="17"/>
        <v>U1-P9</v>
      </c>
      <c r="E126" t="s">
        <v>304</v>
      </c>
      <c r="F126" t="s">
        <v>621</v>
      </c>
      <c r="G126" t="s">
        <v>906</v>
      </c>
      <c r="L126" t="s">
        <v>891</v>
      </c>
      <c r="M126" t="s">
        <v>286</v>
      </c>
      <c r="N126">
        <v>9.2202000000000002</v>
      </c>
      <c r="AT126" t="str">
        <f t="shared" si="18"/>
        <v>PROG_B</v>
      </c>
      <c r="AU126" t="str">
        <f t="shared" si="19"/>
        <v>--</v>
      </c>
    </row>
    <row r="127" spans="1:47" x14ac:dyDescent="0.35">
      <c r="A127" t="str">
        <f t="shared" si="14"/>
        <v>U1-P10</v>
      </c>
      <c r="B127" t="str">
        <f t="shared" si="15"/>
        <v>DONE</v>
      </c>
      <c r="C127" t="str">
        <f t="shared" si="16"/>
        <v>U1-DONE</v>
      </c>
      <c r="D127" t="str">
        <f t="shared" si="17"/>
        <v>U1-P10</v>
      </c>
      <c r="E127" t="s">
        <v>304</v>
      </c>
      <c r="F127" t="s">
        <v>622</v>
      </c>
      <c r="G127" t="s">
        <v>672</v>
      </c>
      <c r="L127" t="s">
        <v>893</v>
      </c>
      <c r="M127" t="s">
        <v>286</v>
      </c>
      <c r="N127">
        <v>0.90459999999999996</v>
      </c>
      <c r="AT127" t="str">
        <f t="shared" si="18"/>
        <v>NetD3_K</v>
      </c>
      <c r="AU127" t="str">
        <f t="shared" si="19"/>
        <v>R16</v>
      </c>
    </row>
    <row r="128" spans="1:47" x14ac:dyDescent="0.35">
      <c r="A128" t="str">
        <f t="shared" si="14"/>
        <v>U1-P11</v>
      </c>
      <c r="B128" t="str">
        <f t="shared" si="15"/>
        <v>GND</v>
      </c>
      <c r="C128" t="str">
        <f t="shared" si="16"/>
        <v>U1-GND</v>
      </c>
      <c r="D128" t="str">
        <f t="shared" si="17"/>
        <v>U1-P11</v>
      </c>
      <c r="E128" t="s">
        <v>304</v>
      </c>
      <c r="F128" t="s">
        <v>623</v>
      </c>
      <c r="G128" t="s">
        <v>302</v>
      </c>
      <c r="L128" t="s">
        <v>894</v>
      </c>
      <c r="M128" t="s">
        <v>286</v>
      </c>
      <c r="N128">
        <v>3.0876000000000001</v>
      </c>
      <c r="AT128" t="str">
        <f t="shared" si="18"/>
        <v>GND</v>
      </c>
      <c r="AU128" t="str">
        <f t="shared" si="19"/>
        <v>--</v>
      </c>
    </row>
    <row r="129" spans="1:47" x14ac:dyDescent="0.35">
      <c r="A129" t="str">
        <f t="shared" si="14"/>
        <v>U1-P12</v>
      </c>
      <c r="B129" t="str">
        <f t="shared" si="15"/>
        <v>3.3V</v>
      </c>
      <c r="C129" t="str">
        <f t="shared" si="16"/>
        <v>U1-3.3V</v>
      </c>
      <c r="D129" t="str">
        <f t="shared" si="17"/>
        <v>U1-P12</v>
      </c>
      <c r="E129" t="s">
        <v>304</v>
      </c>
      <c r="F129" t="s">
        <v>593</v>
      </c>
      <c r="G129" t="s">
        <v>287</v>
      </c>
      <c r="L129" t="s">
        <v>1027</v>
      </c>
      <c r="M129" t="s">
        <v>286</v>
      </c>
      <c r="N129">
        <v>5.7853000000000003</v>
      </c>
      <c r="AT129" t="str">
        <f t="shared" si="18"/>
        <v>3.3V</v>
      </c>
      <c r="AU129" t="str">
        <f t="shared" si="19"/>
        <v>--</v>
      </c>
    </row>
    <row r="130" spans="1:47" x14ac:dyDescent="0.35">
      <c r="A130" t="str">
        <f t="shared" si="14"/>
        <v>U1-P13</v>
      </c>
      <c r="B130" t="str">
        <f t="shared" si="15"/>
        <v>GND</v>
      </c>
      <c r="C130" t="str">
        <f t="shared" si="16"/>
        <v>U1-GND</v>
      </c>
      <c r="D130" t="str">
        <f t="shared" si="17"/>
        <v>U1-P13</v>
      </c>
      <c r="E130" t="s">
        <v>304</v>
      </c>
      <c r="F130" t="s">
        <v>624</v>
      </c>
      <c r="G130" t="s">
        <v>302</v>
      </c>
      <c r="L130" t="s">
        <v>1028</v>
      </c>
      <c r="M130" t="s">
        <v>286</v>
      </c>
      <c r="N130">
        <v>1.5086999999999999</v>
      </c>
      <c r="AT130" t="str">
        <f t="shared" si="18"/>
        <v>GND</v>
      </c>
      <c r="AU130" t="str">
        <f t="shared" si="19"/>
        <v>--</v>
      </c>
    </row>
    <row r="131" spans="1:47" x14ac:dyDescent="0.35">
      <c r="A131" t="str">
        <f t="shared" si="14"/>
        <v>U1-R9</v>
      </c>
      <c r="B131" t="str">
        <f t="shared" si="15"/>
        <v>3.3V</v>
      </c>
      <c r="C131" t="str">
        <f t="shared" si="16"/>
        <v>U1-3.3V</v>
      </c>
      <c r="D131" t="str">
        <f t="shared" si="17"/>
        <v>U1-R9</v>
      </c>
      <c r="E131" t="s">
        <v>304</v>
      </c>
      <c r="F131" t="s">
        <v>361</v>
      </c>
      <c r="G131" t="s">
        <v>287</v>
      </c>
      <c r="L131" t="s">
        <v>1029</v>
      </c>
      <c r="M131" t="s">
        <v>286</v>
      </c>
      <c r="N131">
        <v>8.0898000000000003</v>
      </c>
      <c r="AT131" t="str">
        <f t="shared" si="18"/>
        <v>3.3V</v>
      </c>
      <c r="AU131" t="str">
        <f t="shared" si="19"/>
        <v>--</v>
      </c>
    </row>
    <row r="132" spans="1:47" x14ac:dyDescent="0.35">
      <c r="A132" t="str">
        <f t="shared" si="14"/>
        <v>U1-A8</v>
      </c>
      <c r="B132" t="str">
        <f t="shared" si="15"/>
        <v>NetU1_A8</v>
      </c>
      <c r="C132" t="str">
        <f t="shared" si="16"/>
        <v>U1-NetU1_A8</v>
      </c>
      <c r="D132" t="str">
        <f t="shared" si="17"/>
        <v>U1-A8</v>
      </c>
      <c r="E132" t="s">
        <v>304</v>
      </c>
      <c r="F132" t="s">
        <v>441</v>
      </c>
      <c r="G132" t="s">
        <v>919</v>
      </c>
      <c r="L132" t="s">
        <v>305</v>
      </c>
      <c r="M132" t="s">
        <v>286</v>
      </c>
      <c r="N132">
        <v>1.2514000000000001</v>
      </c>
      <c r="AT132" t="str">
        <f t="shared" si="18"/>
        <v>NetU1_A8</v>
      </c>
      <c r="AU132" t="str">
        <f t="shared" si="19"/>
        <v>--</v>
      </c>
    </row>
    <row r="133" spans="1:47" x14ac:dyDescent="0.35">
      <c r="A133" t="str">
        <f t="shared" si="14"/>
        <v>U1-A9</v>
      </c>
      <c r="B133" t="str">
        <f t="shared" si="15"/>
        <v>TD_N</v>
      </c>
      <c r="C133" t="str">
        <f t="shared" si="16"/>
        <v>U1-TD_N</v>
      </c>
      <c r="D133" t="str">
        <f t="shared" si="17"/>
        <v>U1-A9</v>
      </c>
      <c r="E133" t="s">
        <v>304</v>
      </c>
      <c r="F133" t="s">
        <v>442</v>
      </c>
      <c r="G133" t="s">
        <v>1022</v>
      </c>
      <c r="L133" t="s">
        <v>1030</v>
      </c>
      <c r="M133" t="s">
        <v>286</v>
      </c>
      <c r="N133">
        <v>1.2514000000000001</v>
      </c>
      <c r="AT133" t="str">
        <f t="shared" si="18"/>
        <v>TD_C_N</v>
      </c>
      <c r="AU133" t="str">
        <f t="shared" si="19"/>
        <v>C58</v>
      </c>
    </row>
    <row r="134" spans="1:47" x14ac:dyDescent="0.35">
      <c r="A134" t="str">
        <f t="shared" ref="A134:A197" si="28">$E134&amp;"-"&amp;$F134</f>
        <v>U1-A10</v>
      </c>
      <c r="B134" t="str">
        <f t="shared" ref="B134:B197" si="29">IF(OR(E134=$A$2,E134=$B$2,E134=$C$2,E134=$D$2),"--",G134)</f>
        <v>TD_P</v>
      </c>
      <c r="C134" t="str">
        <f t="shared" ref="C134:C197" si="30">$E134&amp;"-"&amp;$G134</f>
        <v>U1-TD_P</v>
      </c>
      <c r="D134" t="str">
        <f t="shared" ref="D134:D197" si="31">A134</f>
        <v>U1-A10</v>
      </c>
      <c r="E134" t="s">
        <v>304</v>
      </c>
      <c r="F134" t="s">
        <v>431</v>
      </c>
      <c r="G134" t="s">
        <v>1023</v>
      </c>
      <c r="L134" t="s">
        <v>673</v>
      </c>
      <c r="M134" t="s">
        <v>286</v>
      </c>
      <c r="N134">
        <v>1.0649999999999999</v>
      </c>
      <c r="AT134" t="str">
        <f t="shared" ref="AT134:AT197" si="32">IF(IF(COUNTIF($AO$6:$AQ$150,B134)&gt;0,"---","--")="---",VLOOKUP(B134,$AO$6:$AQ$150,3,0),B134)</f>
        <v>TD_C_P</v>
      </c>
      <c r="AU134" t="str">
        <f t="shared" ref="AU134:AU197" si="33">IF(IF(COUNTIF($AO$6:$AQ$150,B134)&gt;0,"---","--")="---",VLOOKUP(B134,$AO$6:$AQ$150,2,0),"--")</f>
        <v>C72</v>
      </c>
    </row>
    <row r="135" spans="1:47" x14ac:dyDescent="0.35">
      <c r="A135" t="str">
        <f t="shared" si="28"/>
        <v>U1-B8</v>
      </c>
      <c r="B135" t="str">
        <f t="shared" si="29"/>
        <v>NetU1_B8</v>
      </c>
      <c r="C135" t="str">
        <f t="shared" si="30"/>
        <v>U1-NetU1_B8</v>
      </c>
      <c r="D135" t="str">
        <f t="shared" si="31"/>
        <v>U1-B8</v>
      </c>
      <c r="E135" t="s">
        <v>304</v>
      </c>
      <c r="F135" t="s">
        <v>537</v>
      </c>
      <c r="G135" t="s">
        <v>922</v>
      </c>
      <c r="L135" t="s">
        <v>674</v>
      </c>
      <c r="M135" t="s">
        <v>286</v>
      </c>
      <c r="N135">
        <v>1.4634</v>
      </c>
      <c r="AT135" t="str">
        <f t="shared" si="32"/>
        <v>NetU1_B8</v>
      </c>
      <c r="AU135" t="str">
        <f t="shared" si="33"/>
        <v>--</v>
      </c>
    </row>
    <row r="136" spans="1:47" x14ac:dyDescent="0.35">
      <c r="A136" t="str">
        <f t="shared" si="28"/>
        <v>U1-B9</v>
      </c>
      <c r="B136" t="str">
        <f t="shared" si="29"/>
        <v>NetU1_B9</v>
      </c>
      <c r="C136" t="str">
        <f t="shared" si="30"/>
        <v>U1-NetU1_B9</v>
      </c>
      <c r="D136" t="str">
        <f t="shared" si="31"/>
        <v>U1-B9</v>
      </c>
      <c r="E136" t="s">
        <v>304</v>
      </c>
      <c r="F136" t="s">
        <v>449</v>
      </c>
      <c r="G136" t="s">
        <v>923</v>
      </c>
      <c r="L136" t="s">
        <v>675</v>
      </c>
      <c r="M136" t="s">
        <v>286</v>
      </c>
      <c r="N136">
        <v>4.2648000000000001</v>
      </c>
      <c r="AT136" t="str">
        <f t="shared" si="32"/>
        <v>NetU1_B9</v>
      </c>
      <c r="AU136" t="str">
        <f t="shared" si="33"/>
        <v>--</v>
      </c>
    </row>
    <row r="137" spans="1:47" x14ac:dyDescent="0.35">
      <c r="A137" t="str">
        <f t="shared" si="28"/>
        <v>U1-B10</v>
      </c>
      <c r="B137" t="str">
        <f t="shared" si="29"/>
        <v>2.5V</v>
      </c>
      <c r="C137" t="str">
        <f t="shared" si="30"/>
        <v>U1-2.5V</v>
      </c>
      <c r="D137" t="str">
        <f t="shared" si="31"/>
        <v>U1-B10</v>
      </c>
      <c r="E137" t="s">
        <v>304</v>
      </c>
      <c r="F137" t="s">
        <v>450</v>
      </c>
      <c r="G137" t="s">
        <v>575</v>
      </c>
      <c r="L137" t="s">
        <v>906</v>
      </c>
      <c r="M137" t="s">
        <v>286</v>
      </c>
      <c r="N137">
        <v>26.063300000000002</v>
      </c>
      <c r="AT137" t="str">
        <f t="shared" si="32"/>
        <v>2.5V</v>
      </c>
      <c r="AU137" t="str">
        <f t="shared" si="33"/>
        <v>--</v>
      </c>
    </row>
    <row r="138" spans="1:47" x14ac:dyDescent="0.35">
      <c r="A138" t="str">
        <f t="shared" si="28"/>
        <v>U1-C9</v>
      </c>
      <c r="B138" t="str">
        <f t="shared" si="29"/>
        <v>NetU1_C9</v>
      </c>
      <c r="C138" t="str">
        <f t="shared" si="30"/>
        <v>U1-NetU1_C9</v>
      </c>
      <c r="D138" t="str">
        <f t="shared" si="31"/>
        <v>U1-C9</v>
      </c>
      <c r="E138" t="s">
        <v>304</v>
      </c>
      <c r="F138" t="s">
        <v>322</v>
      </c>
      <c r="G138" t="s">
        <v>925</v>
      </c>
      <c r="L138" t="s">
        <v>1031</v>
      </c>
      <c r="M138" t="s">
        <v>286</v>
      </c>
      <c r="N138">
        <v>25.464600000000001</v>
      </c>
      <c r="AT138" t="str">
        <f t="shared" si="32"/>
        <v>NetU1_C9</v>
      </c>
      <c r="AU138" t="str">
        <f t="shared" si="33"/>
        <v>--</v>
      </c>
    </row>
    <row r="139" spans="1:47" x14ac:dyDescent="0.35">
      <c r="A139" t="str">
        <f t="shared" si="28"/>
        <v>U1-C10</v>
      </c>
      <c r="B139" t="str">
        <f t="shared" si="29"/>
        <v>RD_N</v>
      </c>
      <c r="C139" t="str">
        <f t="shared" si="30"/>
        <v>U1-RD_N</v>
      </c>
      <c r="D139" t="str">
        <f t="shared" si="31"/>
        <v>U1-C10</v>
      </c>
      <c r="E139" t="s">
        <v>304</v>
      </c>
      <c r="F139" t="s">
        <v>323</v>
      </c>
      <c r="G139" t="s">
        <v>1024</v>
      </c>
      <c r="L139" t="s">
        <v>1032</v>
      </c>
      <c r="M139" t="s">
        <v>286</v>
      </c>
      <c r="N139">
        <v>25.505500000000001</v>
      </c>
      <c r="AT139" t="str">
        <f t="shared" si="32"/>
        <v>RD_C_N</v>
      </c>
      <c r="AU139" t="str">
        <f t="shared" si="33"/>
        <v>C73</v>
      </c>
    </row>
    <row r="140" spans="1:47" x14ac:dyDescent="0.35">
      <c r="A140" t="str">
        <f t="shared" si="28"/>
        <v>U1-C11</v>
      </c>
      <c r="B140" t="str">
        <f t="shared" si="29"/>
        <v>RD_P</v>
      </c>
      <c r="C140" t="str">
        <f t="shared" si="30"/>
        <v>U1-RD_P</v>
      </c>
      <c r="D140" t="str">
        <f t="shared" si="31"/>
        <v>U1-C11</v>
      </c>
      <c r="E140" t="s">
        <v>304</v>
      </c>
      <c r="F140" t="s">
        <v>324</v>
      </c>
      <c r="G140" t="s">
        <v>1026</v>
      </c>
      <c r="L140" t="s">
        <v>1024</v>
      </c>
      <c r="M140" t="s">
        <v>286</v>
      </c>
      <c r="N140">
        <v>19.6812</v>
      </c>
      <c r="AT140" t="str">
        <f t="shared" si="32"/>
        <v>RD_C_P</v>
      </c>
      <c r="AU140" t="str">
        <f t="shared" si="33"/>
        <v>C74</v>
      </c>
    </row>
    <row r="141" spans="1:47" x14ac:dyDescent="0.35">
      <c r="A141" t="str">
        <f t="shared" si="28"/>
        <v>U1-D9</v>
      </c>
      <c r="B141" t="str">
        <f t="shared" si="29"/>
        <v>NetU1_D9</v>
      </c>
      <c r="C141" t="str">
        <f t="shared" si="30"/>
        <v>U1-NetU1_D9</v>
      </c>
      <c r="D141" t="str">
        <f t="shared" si="31"/>
        <v>U1-D9</v>
      </c>
      <c r="E141" t="s">
        <v>304</v>
      </c>
      <c r="F141" t="s">
        <v>296</v>
      </c>
      <c r="G141" t="s">
        <v>927</v>
      </c>
      <c r="L141" t="s">
        <v>1026</v>
      </c>
      <c r="M141" t="s">
        <v>286</v>
      </c>
      <c r="N141">
        <v>19.559100000000001</v>
      </c>
      <c r="AT141" t="str">
        <f t="shared" si="32"/>
        <v>NetU1_D9</v>
      </c>
      <c r="AU141" t="str">
        <f t="shared" si="33"/>
        <v>--</v>
      </c>
    </row>
    <row r="142" spans="1:47" x14ac:dyDescent="0.35">
      <c r="A142" t="str">
        <f t="shared" si="28"/>
        <v>U1-D10</v>
      </c>
      <c r="B142" t="str">
        <f t="shared" si="29"/>
        <v>NetU1_D10</v>
      </c>
      <c r="C142" t="str">
        <f t="shared" si="30"/>
        <v>U1-NetU1_D10</v>
      </c>
      <c r="D142" t="str">
        <f t="shared" si="31"/>
        <v>U1-D10</v>
      </c>
      <c r="E142" t="s">
        <v>304</v>
      </c>
      <c r="F142" t="s">
        <v>297</v>
      </c>
      <c r="G142" t="s">
        <v>928</v>
      </c>
      <c r="L142" t="s">
        <v>1033</v>
      </c>
      <c r="M142" t="s">
        <v>286</v>
      </c>
      <c r="N142">
        <v>47.950200000000002</v>
      </c>
      <c r="AT142" t="str">
        <f t="shared" si="32"/>
        <v>NetU1_D10</v>
      </c>
      <c r="AU142" t="str">
        <f t="shared" si="33"/>
        <v>--</v>
      </c>
    </row>
    <row r="143" spans="1:47" x14ac:dyDescent="0.35">
      <c r="A143" t="str">
        <f t="shared" si="28"/>
        <v>U1-K17</v>
      </c>
      <c r="B143" t="str">
        <f t="shared" si="29"/>
        <v>SPI-DQO</v>
      </c>
      <c r="C143" t="str">
        <f t="shared" si="30"/>
        <v>U1-SPI-DQO</v>
      </c>
      <c r="D143" t="str">
        <f t="shared" si="31"/>
        <v>U1-K17</v>
      </c>
      <c r="E143" t="s">
        <v>304</v>
      </c>
      <c r="F143" t="s">
        <v>708</v>
      </c>
      <c r="G143" t="s">
        <v>911</v>
      </c>
      <c r="L143" t="s">
        <v>907</v>
      </c>
      <c r="M143" t="s">
        <v>286</v>
      </c>
      <c r="N143">
        <v>16.629000000000001</v>
      </c>
      <c r="AT143" t="str">
        <f t="shared" si="32"/>
        <v>SPI-DQO</v>
      </c>
      <c r="AU143" t="str">
        <f t="shared" si="33"/>
        <v>--</v>
      </c>
    </row>
    <row r="144" spans="1:47" x14ac:dyDescent="0.35">
      <c r="A144" t="str">
        <f t="shared" si="28"/>
        <v>U1-K18</v>
      </c>
      <c r="B144" t="str">
        <f t="shared" si="29"/>
        <v>SPI-DQ1</v>
      </c>
      <c r="C144" t="str">
        <f t="shared" si="30"/>
        <v>U1-SPI-DQ1</v>
      </c>
      <c r="D144" t="str">
        <f t="shared" si="31"/>
        <v>U1-K18</v>
      </c>
      <c r="E144" t="s">
        <v>304</v>
      </c>
      <c r="F144" t="s">
        <v>709</v>
      </c>
      <c r="G144" t="s">
        <v>908</v>
      </c>
      <c r="L144" t="s">
        <v>908</v>
      </c>
      <c r="M144" t="s">
        <v>286</v>
      </c>
      <c r="N144">
        <v>5.2659000000000002</v>
      </c>
      <c r="AT144" t="str">
        <f t="shared" si="32"/>
        <v>SPI-DQ1</v>
      </c>
      <c r="AU144" t="str">
        <f t="shared" si="33"/>
        <v>--</v>
      </c>
    </row>
    <row r="145" spans="1:47" x14ac:dyDescent="0.35">
      <c r="A145" t="str">
        <f t="shared" si="28"/>
        <v>U1-L13</v>
      </c>
      <c r="B145" t="str">
        <f t="shared" si="29"/>
        <v>SPI-CS</v>
      </c>
      <c r="C145" t="str">
        <f t="shared" si="30"/>
        <v>U1-SPI-CS</v>
      </c>
      <c r="D145" t="str">
        <f t="shared" si="31"/>
        <v>U1-L13</v>
      </c>
      <c r="E145" t="s">
        <v>304</v>
      </c>
      <c r="F145" t="s">
        <v>512</v>
      </c>
      <c r="G145" t="s">
        <v>907</v>
      </c>
      <c r="L145" t="s">
        <v>909</v>
      </c>
      <c r="M145" t="s">
        <v>286</v>
      </c>
      <c r="N145">
        <v>10.3505</v>
      </c>
      <c r="AT145" t="str">
        <f t="shared" si="32"/>
        <v>SPI-CS</v>
      </c>
      <c r="AU145" t="str">
        <f t="shared" si="33"/>
        <v>--</v>
      </c>
    </row>
    <row r="146" spans="1:47" x14ac:dyDescent="0.35">
      <c r="A146" t="str">
        <f t="shared" si="28"/>
        <v>U1-L14</v>
      </c>
      <c r="B146" t="str">
        <f t="shared" si="29"/>
        <v>SPI-DQ2</v>
      </c>
      <c r="C146" t="str">
        <f t="shared" si="30"/>
        <v>U1-SPI-DQ2</v>
      </c>
      <c r="D146" t="str">
        <f t="shared" si="31"/>
        <v>U1-L14</v>
      </c>
      <c r="E146" t="s">
        <v>304</v>
      </c>
      <c r="F146" t="s">
        <v>604</v>
      </c>
      <c r="G146" t="s">
        <v>909</v>
      </c>
      <c r="L146" t="s">
        <v>910</v>
      </c>
      <c r="M146" t="s">
        <v>286</v>
      </c>
      <c r="N146">
        <v>15.6279</v>
      </c>
      <c r="AT146" t="str">
        <f t="shared" si="32"/>
        <v>SPI-DQ2</v>
      </c>
      <c r="AU146" t="str">
        <f t="shared" si="33"/>
        <v>--</v>
      </c>
    </row>
    <row r="147" spans="1:47" x14ac:dyDescent="0.35">
      <c r="A147" t="str">
        <f t="shared" si="28"/>
        <v>U1-L15</v>
      </c>
      <c r="B147" t="str">
        <f t="shared" si="29"/>
        <v>NetR4_2</v>
      </c>
      <c r="C147" t="str">
        <f t="shared" si="30"/>
        <v>U1-NetR4_2</v>
      </c>
      <c r="D147" t="str">
        <f t="shared" si="31"/>
        <v>U1-L15</v>
      </c>
      <c r="E147" t="s">
        <v>304</v>
      </c>
      <c r="F147" t="s">
        <v>605</v>
      </c>
      <c r="G147" t="s">
        <v>675</v>
      </c>
      <c r="L147" t="s">
        <v>911</v>
      </c>
      <c r="M147" t="s">
        <v>286</v>
      </c>
      <c r="N147">
        <v>6.4801000000000002</v>
      </c>
      <c r="AT147" t="str">
        <f t="shared" si="32"/>
        <v>NetR4_2</v>
      </c>
      <c r="AU147" t="str">
        <f t="shared" si="33"/>
        <v>--</v>
      </c>
    </row>
    <row r="148" spans="1:47" x14ac:dyDescent="0.35">
      <c r="A148" t="str">
        <f t="shared" si="28"/>
        <v>U1-L16</v>
      </c>
      <c r="B148" t="str">
        <f t="shared" si="29"/>
        <v>NetU1_L16</v>
      </c>
      <c r="C148" t="str">
        <f t="shared" si="30"/>
        <v>U1-NetU1_L16</v>
      </c>
      <c r="D148" t="str">
        <f t="shared" si="31"/>
        <v>U1-L16</v>
      </c>
      <c r="E148" t="s">
        <v>304</v>
      </c>
      <c r="F148" t="s">
        <v>606</v>
      </c>
      <c r="G148" t="s">
        <v>929</v>
      </c>
      <c r="L148" t="s">
        <v>912</v>
      </c>
      <c r="M148" t="s">
        <v>286</v>
      </c>
      <c r="N148">
        <v>12.4651</v>
      </c>
      <c r="AT148" t="str">
        <f t="shared" si="32"/>
        <v>NetU1_L16</v>
      </c>
      <c r="AU148" t="str">
        <f t="shared" si="33"/>
        <v>--</v>
      </c>
    </row>
    <row r="149" spans="1:47" x14ac:dyDescent="0.35">
      <c r="A149" t="str">
        <f t="shared" si="28"/>
        <v>U1-L17</v>
      </c>
      <c r="B149" t="str">
        <f t="shared" si="29"/>
        <v>3.3V</v>
      </c>
      <c r="C149" t="str">
        <f t="shared" si="30"/>
        <v>U1-3.3V</v>
      </c>
      <c r="D149" t="str">
        <f t="shared" si="31"/>
        <v>U1-L17</v>
      </c>
      <c r="E149" t="s">
        <v>304</v>
      </c>
      <c r="F149" t="s">
        <v>692</v>
      </c>
      <c r="G149" t="s">
        <v>287</v>
      </c>
      <c r="L149" t="s">
        <v>913</v>
      </c>
      <c r="M149" t="s">
        <v>286</v>
      </c>
      <c r="N149">
        <v>6.8158000000000003</v>
      </c>
      <c r="AT149" t="str">
        <f t="shared" si="32"/>
        <v>3.3V</v>
      </c>
      <c r="AU149" t="str">
        <f t="shared" si="33"/>
        <v>--</v>
      </c>
    </row>
    <row r="150" spans="1:47" x14ac:dyDescent="0.35">
      <c r="A150" t="str">
        <f t="shared" si="28"/>
        <v>U1-L18</v>
      </c>
      <c r="B150" t="str">
        <f t="shared" si="29"/>
        <v>UART_TXD</v>
      </c>
      <c r="C150" t="str">
        <f t="shared" si="30"/>
        <v>U1-UART_TXD</v>
      </c>
      <c r="D150" t="str">
        <f t="shared" si="31"/>
        <v>U1-L18</v>
      </c>
      <c r="E150" t="s">
        <v>304</v>
      </c>
      <c r="F150" t="s">
        <v>693</v>
      </c>
      <c r="G150" t="s">
        <v>882</v>
      </c>
      <c r="L150" t="s">
        <v>914</v>
      </c>
      <c r="M150" t="s">
        <v>286</v>
      </c>
      <c r="N150">
        <v>36.494599999999998</v>
      </c>
      <c r="AT150" t="str">
        <f t="shared" si="32"/>
        <v>UART_TXD</v>
      </c>
      <c r="AU150" t="str">
        <f t="shared" si="33"/>
        <v>--</v>
      </c>
    </row>
    <row r="151" spans="1:47" x14ac:dyDescent="0.35">
      <c r="A151" t="str">
        <f t="shared" si="28"/>
        <v>U1-M13</v>
      </c>
      <c r="B151" t="str">
        <f t="shared" si="29"/>
        <v>NetU1_M13</v>
      </c>
      <c r="C151" t="str">
        <f t="shared" si="30"/>
        <v>U1-NetU1_M13</v>
      </c>
      <c r="D151" t="str">
        <f t="shared" si="31"/>
        <v>U1-M13</v>
      </c>
      <c r="E151" t="s">
        <v>304</v>
      </c>
      <c r="F151" t="s">
        <v>524</v>
      </c>
      <c r="G151" t="s">
        <v>930</v>
      </c>
      <c r="L151" t="s">
        <v>1034</v>
      </c>
      <c r="M151" t="s">
        <v>286</v>
      </c>
      <c r="N151">
        <v>27.326699999999999</v>
      </c>
      <c r="AT151" t="str">
        <f t="shared" si="32"/>
        <v>NetU1_M13</v>
      </c>
      <c r="AU151" t="str">
        <f t="shared" si="33"/>
        <v>--</v>
      </c>
    </row>
    <row r="152" spans="1:47" x14ac:dyDescent="0.35">
      <c r="A152" t="str">
        <f t="shared" si="28"/>
        <v>U1-M14</v>
      </c>
      <c r="B152" t="str">
        <f t="shared" si="29"/>
        <v>SPI-DQ3</v>
      </c>
      <c r="C152" t="str">
        <f t="shared" si="30"/>
        <v>U1-SPI-DQ3</v>
      </c>
      <c r="D152" t="str">
        <f t="shared" si="31"/>
        <v>U1-M14</v>
      </c>
      <c r="E152" t="s">
        <v>304</v>
      </c>
      <c r="F152" t="s">
        <v>607</v>
      </c>
      <c r="G152" t="s">
        <v>910</v>
      </c>
      <c r="L152" t="s">
        <v>1035</v>
      </c>
      <c r="M152" t="s">
        <v>286</v>
      </c>
      <c r="N152">
        <v>27.047499999999999</v>
      </c>
      <c r="AT152" t="str">
        <f t="shared" si="32"/>
        <v>SPI-DQ3</v>
      </c>
      <c r="AU152" t="str">
        <f t="shared" si="33"/>
        <v>--</v>
      </c>
    </row>
    <row r="153" spans="1:47" x14ac:dyDescent="0.35">
      <c r="A153" t="str">
        <f t="shared" si="28"/>
        <v>U1-M16</v>
      </c>
      <c r="B153" t="str">
        <f t="shared" si="29"/>
        <v>SYSLED</v>
      </c>
      <c r="C153" t="str">
        <f t="shared" si="30"/>
        <v>U1-SYSLED</v>
      </c>
      <c r="D153" t="str">
        <f t="shared" si="31"/>
        <v>U1-M16</v>
      </c>
      <c r="E153" t="s">
        <v>304</v>
      </c>
      <c r="F153" t="s">
        <v>609</v>
      </c>
      <c r="G153" t="s">
        <v>914</v>
      </c>
      <c r="L153" t="s">
        <v>1022</v>
      </c>
      <c r="M153" t="s">
        <v>286</v>
      </c>
      <c r="N153">
        <v>14.4587</v>
      </c>
      <c r="AT153" t="str">
        <f t="shared" si="32"/>
        <v>NetD2_A</v>
      </c>
      <c r="AU153" t="str">
        <f t="shared" si="33"/>
        <v>R19</v>
      </c>
    </row>
    <row r="154" spans="1:47" x14ac:dyDescent="0.35">
      <c r="A154" t="str">
        <f t="shared" si="28"/>
        <v>U1-M17</v>
      </c>
      <c r="B154" t="str">
        <f t="shared" si="29"/>
        <v>XMOD_E</v>
      </c>
      <c r="C154" t="str">
        <f t="shared" si="30"/>
        <v>U1-XMOD_E</v>
      </c>
      <c r="D154" t="str">
        <f t="shared" si="31"/>
        <v>U1-M17</v>
      </c>
      <c r="E154" t="s">
        <v>304</v>
      </c>
      <c r="F154" t="s">
        <v>694</v>
      </c>
      <c r="G154" t="s">
        <v>885</v>
      </c>
      <c r="L154" t="s">
        <v>1023</v>
      </c>
      <c r="M154" t="s">
        <v>286</v>
      </c>
      <c r="N154">
        <v>15.396599999999999</v>
      </c>
      <c r="AT154" t="str">
        <f t="shared" si="32"/>
        <v>XMOD_E</v>
      </c>
      <c r="AU154" t="str">
        <f t="shared" si="33"/>
        <v>--</v>
      </c>
    </row>
    <row r="155" spans="1:47" x14ac:dyDescent="0.35">
      <c r="A155" t="str">
        <f t="shared" si="28"/>
        <v>U1-M18</v>
      </c>
      <c r="B155" t="str">
        <f t="shared" si="29"/>
        <v>UART_RXD</v>
      </c>
      <c r="C155" t="str">
        <f t="shared" si="30"/>
        <v>U1-UART_RXD</v>
      </c>
      <c r="D155" t="str">
        <f t="shared" si="31"/>
        <v>U1-M18</v>
      </c>
      <c r="E155" t="s">
        <v>304</v>
      </c>
      <c r="F155" t="s">
        <v>695</v>
      </c>
      <c r="G155" t="s">
        <v>876</v>
      </c>
      <c r="L155" t="s">
        <v>876</v>
      </c>
      <c r="M155" t="s">
        <v>286</v>
      </c>
      <c r="N155">
        <v>17.9437</v>
      </c>
      <c r="AT155" t="str">
        <f t="shared" si="32"/>
        <v>UART_RXD</v>
      </c>
      <c r="AU155" t="str">
        <f t="shared" si="33"/>
        <v>--</v>
      </c>
    </row>
    <row r="156" spans="1:47" x14ac:dyDescent="0.35">
      <c r="A156" t="str">
        <f t="shared" si="28"/>
        <v>U1-N13</v>
      </c>
      <c r="B156" t="str">
        <f t="shared" si="29"/>
        <v>3.3V</v>
      </c>
      <c r="C156" t="str">
        <f t="shared" si="30"/>
        <v>U1-3.3V</v>
      </c>
      <c r="D156" t="str">
        <f t="shared" si="31"/>
        <v>U1-N13</v>
      </c>
      <c r="E156" t="s">
        <v>304</v>
      </c>
      <c r="F156" t="s">
        <v>565</v>
      </c>
      <c r="G156" t="s">
        <v>287</v>
      </c>
      <c r="L156" t="s">
        <v>882</v>
      </c>
      <c r="M156" t="s">
        <v>286</v>
      </c>
      <c r="N156">
        <v>18.465599999999998</v>
      </c>
      <c r="AT156" t="str">
        <f t="shared" si="32"/>
        <v>3.3V</v>
      </c>
      <c r="AU156" t="str">
        <f t="shared" si="33"/>
        <v>--</v>
      </c>
    </row>
    <row r="157" spans="1:47" x14ac:dyDescent="0.35">
      <c r="A157" t="str">
        <f t="shared" si="28"/>
        <v>U1-N14</v>
      </c>
      <c r="B157" t="str">
        <f t="shared" si="29"/>
        <v>NetU1_N14</v>
      </c>
      <c r="C157" t="str">
        <f t="shared" si="30"/>
        <v>U1-NetU1_N14</v>
      </c>
      <c r="D157" t="str">
        <f t="shared" si="31"/>
        <v>U1-N14</v>
      </c>
      <c r="E157" t="s">
        <v>304</v>
      </c>
      <c r="F157" t="s">
        <v>610</v>
      </c>
      <c r="G157" t="s">
        <v>611</v>
      </c>
      <c r="L157" t="s">
        <v>848</v>
      </c>
      <c r="M157" t="s">
        <v>286</v>
      </c>
      <c r="N157">
        <v>22.375599999999999</v>
      </c>
      <c r="AT157" t="str">
        <f t="shared" si="32"/>
        <v>NetU1_N14</v>
      </c>
      <c r="AU157" t="str">
        <f t="shared" si="33"/>
        <v>--</v>
      </c>
    </row>
    <row r="158" spans="1:47" x14ac:dyDescent="0.35">
      <c r="A158" t="str">
        <f t="shared" si="28"/>
        <v>U1-N15</v>
      </c>
      <c r="B158" t="str">
        <f t="shared" si="29"/>
        <v>NetU1_N15</v>
      </c>
      <c r="C158" t="str">
        <f t="shared" si="30"/>
        <v>U1-NetU1_N15</v>
      </c>
      <c r="D158" t="str">
        <f t="shared" si="31"/>
        <v>U1-N15</v>
      </c>
      <c r="E158" t="s">
        <v>304</v>
      </c>
      <c r="F158" t="s">
        <v>612</v>
      </c>
      <c r="G158" t="s">
        <v>931</v>
      </c>
      <c r="L158" t="s">
        <v>765</v>
      </c>
      <c r="M158" t="s">
        <v>286</v>
      </c>
      <c r="N158">
        <v>23.7913</v>
      </c>
      <c r="AT158" t="str">
        <f t="shared" si="32"/>
        <v>NetU1_N15</v>
      </c>
      <c r="AU158" t="str">
        <f t="shared" si="33"/>
        <v>--</v>
      </c>
    </row>
    <row r="159" spans="1:47" x14ac:dyDescent="0.35">
      <c r="A159" t="str">
        <f t="shared" si="28"/>
        <v>U1-N16</v>
      </c>
      <c r="B159" t="str">
        <f t="shared" si="29"/>
        <v>NetU1_N16</v>
      </c>
      <c r="C159" t="str">
        <f t="shared" si="30"/>
        <v>U1-NetU1_N16</v>
      </c>
      <c r="D159" t="str">
        <f t="shared" si="31"/>
        <v>U1-N16</v>
      </c>
      <c r="E159" t="s">
        <v>304</v>
      </c>
      <c r="F159" t="s">
        <v>613</v>
      </c>
      <c r="G159" t="s">
        <v>932</v>
      </c>
      <c r="L159" t="s">
        <v>1038</v>
      </c>
      <c r="M159" t="s">
        <v>286</v>
      </c>
      <c r="N159">
        <v>7.5103</v>
      </c>
      <c r="AT159" t="str">
        <f t="shared" si="32"/>
        <v>NetU1_N16</v>
      </c>
      <c r="AU159" t="str">
        <f t="shared" si="33"/>
        <v>--</v>
      </c>
    </row>
    <row r="160" spans="1:47" x14ac:dyDescent="0.35">
      <c r="A160" t="str">
        <f t="shared" si="28"/>
        <v>U1-N17</v>
      </c>
      <c r="B160" t="str">
        <f t="shared" si="29"/>
        <v>NetU1_N17</v>
      </c>
      <c r="C160" t="str">
        <f t="shared" si="30"/>
        <v>U1-NetU1_N17</v>
      </c>
      <c r="D160" t="str">
        <f t="shared" si="31"/>
        <v>U1-N17</v>
      </c>
      <c r="E160" t="s">
        <v>304</v>
      </c>
      <c r="F160" t="s">
        <v>696</v>
      </c>
      <c r="G160" t="s">
        <v>933</v>
      </c>
      <c r="L160" t="s">
        <v>915</v>
      </c>
      <c r="M160" t="s">
        <v>286</v>
      </c>
      <c r="N160">
        <v>13.9245</v>
      </c>
      <c r="AT160" t="str">
        <f t="shared" si="32"/>
        <v>NetU1_N17</v>
      </c>
      <c r="AU160" t="str">
        <f t="shared" si="33"/>
        <v>--</v>
      </c>
    </row>
    <row r="161" spans="1:47" x14ac:dyDescent="0.35">
      <c r="A161" t="str">
        <f t="shared" si="28"/>
        <v>U1-P14</v>
      </c>
      <c r="B161" t="str">
        <f t="shared" si="29"/>
        <v>NetU1_P14</v>
      </c>
      <c r="C161" t="str">
        <f t="shared" si="30"/>
        <v>U1-NetU1_P14</v>
      </c>
      <c r="D161" t="str">
        <f t="shared" si="31"/>
        <v>U1-P14</v>
      </c>
      <c r="E161" t="s">
        <v>304</v>
      </c>
      <c r="F161" t="s">
        <v>625</v>
      </c>
      <c r="G161" t="s">
        <v>934</v>
      </c>
      <c r="L161" t="s">
        <v>916</v>
      </c>
      <c r="M161" t="s">
        <v>286</v>
      </c>
      <c r="N161">
        <v>13.7743</v>
      </c>
      <c r="AT161" t="str">
        <f t="shared" si="32"/>
        <v>NetU1_P14</v>
      </c>
      <c r="AU161" t="str">
        <f t="shared" si="33"/>
        <v>--</v>
      </c>
    </row>
    <row r="162" spans="1:47" x14ac:dyDescent="0.35">
      <c r="A162" t="str">
        <f t="shared" si="28"/>
        <v>U1-P15</v>
      </c>
      <c r="B162" t="str">
        <f t="shared" si="29"/>
        <v>NetU1_P15</v>
      </c>
      <c r="C162" t="str">
        <f t="shared" si="30"/>
        <v>U1-NetU1_P15</v>
      </c>
      <c r="D162" t="str">
        <f t="shared" si="31"/>
        <v>U1-P15</v>
      </c>
      <c r="E162" t="s">
        <v>304</v>
      </c>
      <c r="F162" t="s">
        <v>626</v>
      </c>
      <c r="G162" t="s">
        <v>627</v>
      </c>
      <c r="L162" t="s">
        <v>885</v>
      </c>
      <c r="M162" t="s">
        <v>286</v>
      </c>
      <c r="N162">
        <v>21.214200000000002</v>
      </c>
      <c r="AT162" t="str">
        <f t="shared" si="32"/>
        <v>NetU1_P15</v>
      </c>
      <c r="AU162" t="str">
        <f t="shared" si="33"/>
        <v>--</v>
      </c>
    </row>
    <row r="163" spans="1:47" x14ac:dyDescent="0.35">
      <c r="A163" t="str">
        <f t="shared" si="28"/>
        <v>U1-P16</v>
      </c>
      <c r="B163" t="str">
        <f t="shared" si="29"/>
        <v>3.3V</v>
      </c>
      <c r="C163" t="str">
        <f t="shared" si="30"/>
        <v>U1-3.3V</v>
      </c>
      <c r="D163" t="str">
        <f t="shared" si="31"/>
        <v>U1-P16</v>
      </c>
      <c r="E163" t="s">
        <v>304</v>
      </c>
      <c r="F163" t="s">
        <v>628</v>
      </c>
      <c r="G163" t="s">
        <v>287</v>
      </c>
      <c r="L163" t="s">
        <v>1039</v>
      </c>
      <c r="M163" t="s">
        <v>1039</v>
      </c>
      <c r="N163" t="s">
        <v>1039</v>
      </c>
      <c r="AT163" t="str">
        <f t="shared" si="32"/>
        <v>3.3V</v>
      </c>
      <c r="AU163" t="str">
        <f t="shared" si="33"/>
        <v>--</v>
      </c>
    </row>
    <row r="164" spans="1:47" x14ac:dyDescent="0.35">
      <c r="A164" t="str">
        <f t="shared" si="28"/>
        <v>U1-P17</v>
      </c>
      <c r="B164" t="str">
        <f t="shared" si="29"/>
        <v>CLK_SYS</v>
      </c>
      <c r="C164" t="str">
        <f t="shared" si="30"/>
        <v>U1-CLK_SYS</v>
      </c>
      <c r="D164" t="str">
        <f t="shared" si="31"/>
        <v>U1-P17</v>
      </c>
      <c r="E164" t="s">
        <v>304</v>
      </c>
      <c r="F164" t="s">
        <v>697</v>
      </c>
      <c r="G164" t="s">
        <v>849</v>
      </c>
      <c r="AT164" t="str">
        <f t="shared" si="32"/>
        <v>NetR10_1</v>
      </c>
      <c r="AU164" t="str">
        <f t="shared" si="33"/>
        <v>R10</v>
      </c>
    </row>
    <row r="165" spans="1:47" x14ac:dyDescent="0.35">
      <c r="A165" t="str">
        <f t="shared" si="28"/>
        <v>U1-P18</v>
      </c>
      <c r="B165" t="str">
        <f t="shared" si="29"/>
        <v>NetU1_P18</v>
      </c>
      <c r="C165" t="str">
        <f t="shared" si="30"/>
        <v>U1-NetU1_P18</v>
      </c>
      <c r="D165" t="str">
        <f t="shared" si="31"/>
        <v>U1-P18</v>
      </c>
      <c r="E165" t="s">
        <v>304</v>
      </c>
      <c r="F165" t="s">
        <v>698</v>
      </c>
      <c r="G165" t="s">
        <v>935</v>
      </c>
      <c r="AT165" t="str">
        <f t="shared" si="32"/>
        <v>NetU1_P18</v>
      </c>
      <c r="AU165" t="str">
        <f t="shared" si="33"/>
        <v>--</v>
      </c>
    </row>
    <row r="166" spans="1:47" x14ac:dyDescent="0.35">
      <c r="A166" t="str">
        <f t="shared" si="28"/>
        <v>U1-R10</v>
      </c>
      <c r="B166" t="str">
        <f t="shared" si="29"/>
        <v>NetU1_R10</v>
      </c>
      <c r="C166" t="str">
        <f t="shared" si="30"/>
        <v>U1-NetU1_R10</v>
      </c>
      <c r="D166" t="str">
        <f t="shared" si="31"/>
        <v>U1-R10</v>
      </c>
      <c r="E166" t="s">
        <v>304</v>
      </c>
      <c r="F166" t="s">
        <v>362</v>
      </c>
      <c r="G166" t="s">
        <v>936</v>
      </c>
      <c r="AT166" t="str">
        <f t="shared" si="32"/>
        <v>NetU1_R10</v>
      </c>
      <c r="AU166" t="str">
        <f t="shared" si="33"/>
        <v>--</v>
      </c>
    </row>
    <row r="167" spans="1:47" x14ac:dyDescent="0.35">
      <c r="A167" t="str">
        <f t="shared" si="28"/>
        <v>U1-R11</v>
      </c>
      <c r="B167" t="str">
        <f t="shared" si="29"/>
        <v>NetU1_R11</v>
      </c>
      <c r="C167" t="str">
        <f t="shared" si="30"/>
        <v>U1-NetU1_R11</v>
      </c>
      <c r="D167" t="str">
        <f t="shared" si="31"/>
        <v>U1-R11</v>
      </c>
      <c r="E167" t="s">
        <v>304</v>
      </c>
      <c r="F167" t="s">
        <v>363</v>
      </c>
      <c r="G167" t="s">
        <v>937</v>
      </c>
      <c r="AT167" t="str">
        <f t="shared" si="32"/>
        <v>NetU1_R11</v>
      </c>
      <c r="AU167" t="str">
        <f t="shared" si="33"/>
        <v>--</v>
      </c>
    </row>
    <row r="168" spans="1:47" x14ac:dyDescent="0.35">
      <c r="A168" t="str">
        <f t="shared" si="28"/>
        <v>U1-R12</v>
      </c>
      <c r="B168" t="str">
        <f t="shared" si="29"/>
        <v>NetU1_R12</v>
      </c>
      <c r="C168" t="str">
        <f t="shared" si="30"/>
        <v>U1-NetU1_R12</v>
      </c>
      <c r="D168" t="str">
        <f t="shared" si="31"/>
        <v>U1-R12</v>
      </c>
      <c r="E168" t="s">
        <v>304</v>
      </c>
      <c r="F168" t="s">
        <v>364</v>
      </c>
      <c r="G168" t="s">
        <v>938</v>
      </c>
      <c r="AT168" t="str">
        <f t="shared" si="32"/>
        <v>NetU1_R12</v>
      </c>
      <c r="AU168" t="str">
        <f t="shared" si="33"/>
        <v>--</v>
      </c>
    </row>
    <row r="169" spans="1:47" x14ac:dyDescent="0.35">
      <c r="A169" t="str">
        <f t="shared" si="28"/>
        <v>U1-R13</v>
      </c>
      <c r="B169" t="str">
        <f t="shared" si="29"/>
        <v>NetU1_R13</v>
      </c>
      <c r="C169" t="str">
        <f t="shared" si="30"/>
        <v>U1-NetU1_R13</v>
      </c>
      <c r="D169" t="str">
        <f t="shared" si="31"/>
        <v>U1-R13</v>
      </c>
      <c r="E169" t="s">
        <v>304</v>
      </c>
      <c r="F169" t="s">
        <v>365</v>
      </c>
      <c r="G169" t="s">
        <v>939</v>
      </c>
      <c r="AT169" t="str">
        <f t="shared" si="32"/>
        <v>NetU1_R13</v>
      </c>
      <c r="AU169" t="str">
        <f t="shared" si="33"/>
        <v>--</v>
      </c>
    </row>
    <row r="170" spans="1:47" x14ac:dyDescent="0.35">
      <c r="A170" t="str">
        <f t="shared" si="28"/>
        <v>U1-R15</v>
      </c>
      <c r="B170" t="str">
        <f t="shared" si="29"/>
        <v>NetU1_R15</v>
      </c>
      <c r="C170" t="str">
        <f t="shared" si="30"/>
        <v>U1-NetU1_R15</v>
      </c>
      <c r="D170" t="str">
        <f t="shared" si="31"/>
        <v>U1-R15</v>
      </c>
      <c r="E170" t="s">
        <v>304</v>
      </c>
      <c r="F170" t="s">
        <v>367</v>
      </c>
      <c r="G170" t="s">
        <v>1036</v>
      </c>
      <c r="AT170" t="str">
        <f t="shared" si="32"/>
        <v>NetU1_R15</v>
      </c>
      <c r="AU170" t="str">
        <f t="shared" si="33"/>
        <v>--</v>
      </c>
    </row>
    <row r="171" spans="1:47" x14ac:dyDescent="0.35">
      <c r="A171" t="str">
        <f t="shared" si="28"/>
        <v>U1-R16</v>
      </c>
      <c r="B171" t="str">
        <f t="shared" si="29"/>
        <v>NetU1_R16</v>
      </c>
      <c r="C171" t="str">
        <f t="shared" si="30"/>
        <v>U1-NetU1_R16</v>
      </c>
      <c r="D171" t="str">
        <f t="shared" si="31"/>
        <v>U1-R16</v>
      </c>
      <c r="E171" t="s">
        <v>304</v>
      </c>
      <c r="F171" t="s">
        <v>368</v>
      </c>
      <c r="G171" t="s">
        <v>1037</v>
      </c>
      <c r="AT171" t="str">
        <f t="shared" si="32"/>
        <v>NetU1_R16</v>
      </c>
      <c r="AU171" t="str">
        <f t="shared" si="33"/>
        <v>--</v>
      </c>
    </row>
    <row r="172" spans="1:47" x14ac:dyDescent="0.35">
      <c r="A172" t="str">
        <f t="shared" si="28"/>
        <v>U1-R17</v>
      </c>
      <c r="B172" t="str">
        <f t="shared" si="29"/>
        <v>NetU1_R17</v>
      </c>
      <c r="C172" t="str">
        <f t="shared" si="30"/>
        <v>U1-NetU1_R17</v>
      </c>
      <c r="D172" t="str">
        <f t="shared" si="31"/>
        <v>U1-R17</v>
      </c>
      <c r="E172" t="s">
        <v>304</v>
      </c>
      <c r="F172" t="s">
        <v>369</v>
      </c>
      <c r="G172" t="s">
        <v>940</v>
      </c>
      <c r="AT172" t="str">
        <f t="shared" si="32"/>
        <v>NetU1_R17</v>
      </c>
      <c r="AU172" t="str">
        <f t="shared" si="33"/>
        <v>--</v>
      </c>
    </row>
    <row r="173" spans="1:47" x14ac:dyDescent="0.35">
      <c r="A173" t="str">
        <f t="shared" si="28"/>
        <v>U1-R18</v>
      </c>
      <c r="B173" t="str">
        <f t="shared" si="29"/>
        <v>NetU1_R18</v>
      </c>
      <c r="C173" t="str">
        <f t="shared" si="30"/>
        <v>U1-NetU1_R18</v>
      </c>
      <c r="D173" t="str">
        <f t="shared" si="31"/>
        <v>U1-R18</v>
      </c>
      <c r="E173" t="s">
        <v>304</v>
      </c>
      <c r="F173" t="s">
        <v>370</v>
      </c>
      <c r="G173" t="s">
        <v>941</v>
      </c>
      <c r="AT173" t="str">
        <f t="shared" si="32"/>
        <v>NetU1_R18</v>
      </c>
      <c r="AU173" t="str">
        <f t="shared" si="33"/>
        <v>--</v>
      </c>
    </row>
    <row r="174" spans="1:47" x14ac:dyDescent="0.35">
      <c r="A174" t="str">
        <f t="shared" si="28"/>
        <v>U1-T9</v>
      </c>
      <c r="B174" t="str">
        <f t="shared" si="29"/>
        <v>NetU1_T9</v>
      </c>
      <c r="C174" t="str">
        <f t="shared" si="30"/>
        <v>U1-NetU1_T9</v>
      </c>
      <c r="D174" t="str">
        <f t="shared" si="31"/>
        <v>U1-T9</v>
      </c>
      <c r="E174" t="s">
        <v>304</v>
      </c>
      <c r="F174" t="s">
        <v>634</v>
      </c>
      <c r="G174" t="s">
        <v>942</v>
      </c>
      <c r="AT174" t="str">
        <f t="shared" si="32"/>
        <v>NetU1_T9</v>
      </c>
      <c r="AU174" t="str">
        <f t="shared" si="33"/>
        <v>--</v>
      </c>
    </row>
    <row r="175" spans="1:47" x14ac:dyDescent="0.35">
      <c r="A175" t="str">
        <f t="shared" si="28"/>
        <v>U1-T10</v>
      </c>
      <c r="B175" t="str">
        <f t="shared" si="29"/>
        <v>NetU1_T10</v>
      </c>
      <c r="C175" t="str">
        <f t="shared" si="30"/>
        <v>U1-NetU1_T10</v>
      </c>
      <c r="D175" t="str">
        <f t="shared" si="31"/>
        <v>U1-T10</v>
      </c>
      <c r="E175" t="s">
        <v>304</v>
      </c>
      <c r="F175" t="s">
        <v>635</v>
      </c>
      <c r="G175" t="s">
        <v>943</v>
      </c>
      <c r="AT175" t="str">
        <f t="shared" si="32"/>
        <v>NetU1_T10</v>
      </c>
      <c r="AU175" t="str">
        <f t="shared" si="33"/>
        <v>--</v>
      </c>
    </row>
    <row r="176" spans="1:47" x14ac:dyDescent="0.35">
      <c r="A176" t="str">
        <f t="shared" si="28"/>
        <v>U1-T11</v>
      </c>
      <c r="B176" t="str">
        <f t="shared" si="29"/>
        <v>NetU1_T11</v>
      </c>
      <c r="C176" t="str">
        <f t="shared" si="30"/>
        <v>U1-NetU1_T11</v>
      </c>
      <c r="D176" t="str">
        <f t="shared" si="31"/>
        <v>U1-T11</v>
      </c>
      <c r="E176" t="s">
        <v>304</v>
      </c>
      <c r="F176" t="s">
        <v>636</v>
      </c>
      <c r="G176" t="s">
        <v>944</v>
      </c>
      <c r="AT176" t="str">
        <f t="shared" si="32"/>
        <v>NetU1_T11</v>
      </c>
      <c r="AU176" t="str">
        <f t="shared" si="33"/>
        <v>--</v>
      </c>
    </row>
    <row r="177" spans="1:47" x14ac:dyDescent="0.35">
      <c r="A177" t="str">
        <f t="shared" si="28"/>
        <v>U1-T12</v>
      </c>
      <c r="B177" t="str">
        <f t="shared" si="29"/>
        <v>3.3V</v>
      </c>
      <c r="C177" t="str">
        <f t="shared" si="30"/>
        <v>U1-3.3V</v>
      </c>
      <c r="D177" t="str">
        <f t="shared" si="31"/>
        <v>U1-T12</v>
      </c>
      <c r="E177" t="s">
        <v>304</v>
      </c>
      <c r="F177" t="s">
        <v>637</v>
      </c>
      <c r="G177" t="s">
        <v>287</v>
      </c>
      <c r="AT177" t="str">
        <f t="shared" si="32"/>
        <v>3.3V</v>
      </c>
      <c r="AU177" t="str">
        <f t="shared" si="33"/>
        <v>--</v>
      </c>
    </row>
    <row r="178" spans="1:47" x14ac:dyDescent="0.35">
      <c r="A178" t="str">
        <f t="shared" si="28"/>
        <v>U1-T13</v>
      </c>
      <c r="B178" t="str">
        <f t="shared" si="29"/>
        <v>NetU1_T13</v>
      </c>
      <c r="C178" t="str">
        <f t="shared" si="30"/>
        <v>U1-NetU1_T13</v>
      </c>
      <c r="D178" t="str">
        <f t="shared" si="31"/>
        <v>U1-T13</v>
      </c>
      <c r="E178" t="s">
        <v>304</v>
      </c>
      <c r="F178" t="s">
        <v>638</v>
      </c>
      <c r="G178" t="s">
        <v>945</v>
      </c>
      <c r="AT178" t="str">
        <f t="shared" si="32"/>
        <v>NetU1_T13</v>
      </c>
      <c r="AU178" t="str">
        <f t="shared" si="33"/>
        <v>--</v>
      </c>
    </row>
    <row r="179" spans="1:47" x14ac:dyDescent="0.35">
      <c r="A179" t="str">
        <f t="shared" si="28"/>
        <v>U1-T14</v>
      </c>
      <c r="B179" t="str">
        <f t="shared" si="29"/>
        <v>NetU1_T14</v>
      </c>
      <c r="C179" t="str">
        <f t="shared" si="30"/>
        <v>U1-NetU1_T14</v>
      </c>
      <c r="D179" t="str">
        <f t="shared" si="31"/>
        <v>U1-T14</v>
      </c>
      <c r="E179" t="s">
        <v>304</v>
      </c>
      <c r="F179" t="s">
        <v>639</v>
      </c>
      <c r="G179" t="s">
        <v>1040</v>
      </c>
      <c r="AT179" t="str">
        <f t="shared" si="32"/>
        <v>NetU1_T14</v>
      </c>
      <c r="AU179" t="str">
        <f t="shared" si="33"/>
        <v>--</v>
      </c>
    </row>
    <row r="180" spans="1:47" x14ac:dyDescent="0.35">
      <c r="A180" t="str">
        <f t="shared" si="28"/>
        <v>U1-T15</v>
      </c>
      <c r="B180" t="str">
        <f t="shared" si="29"/>
        <v>NetU1_T15</v>
      </c>
      <c r="C180" t="str">
        <f t="shared" si="30"/>
        <v>U1-NetU1_T15</v>
      </c>
      <c r="D180" t="str">
        <f t="shared" si="31"/>
        <v>U1-T15</v>
      </c>
      <c r="E180" t="s">
        <v>304</v>
      </c>
      <c r="F180" t="s">
        <v>640</v>
      </c>
      <c r="G180" t="s">
        <v>1041</v>
      </c>
      <c r="AT180" t="str">
        <f t="shared" si="32"/>
        <v>NetU1_T15</v>
      </c>
      <c r="AU180" t="str">
        <f t="shared" si="33"/>
        <v>--</v>
      </c>
    </row>
    <row r="181" spans="1:47" x14ac:dyDescent="0.35">
      <c r="A181" t="str">
        <f t="shared" si="28"/>
        <v>U1-T16</v>
      </c>
      <c r="B181" t="str">
        <f t="shared" si="29"/>
        <v>NetU1_T16</v>
      </c>
      <c r="C181" t="str">
        <f t="shared" si="30"/>
        <v>U1-NetU1_T16</v>
      </c>
      <c r="D181" t="str">
        <f t="shared" si="31"/>
        <v>U1-T16</v>
      </c>
      <c r="E181" t="s">
        <v>304</v>
      </c>
      <c r="F181" t="s">
        <v>641</v>
      </c>
      <c r="G181" t="s">
        <v>1042</v>
      </c>
      <c r="AT181" t="str">
        <f t="shared" si="32"/>
        <v>NetU1_T16</v>
      </c>
      <c r="AU181" t="str">
        <f t="shared" si="33"/>
        <v>--</v>
      </c>
    </row>
    <row r="182" spans="1:47" x14ac:dyDescent="0.35">
      <c r="A182" t="str">
        <f t="shared" si="28"/>
        <v>U1-T18</v>
      </c>
      <c r="B182" t="str">
        <f t="shared" si="29"/>
        <v>I2C_WP</v>
      </c>
      <c r="C182" t="str">
        <f t="shared" si="30"/>
        <v>U1-I2C_WP</v>
      </c>
      <c r="D182" t="str">
        <f t="shared" si="31"/>
        <v>U1-T18</v>
      </c>
      <c r="E182" t="s">
        <v>304</v>
      </c>
      <c r="F182" t="s">
        <v>699</v>
      </c>
      <c r="G182" t="s">
        <v>889</v>
      </c>
      <c r="AT182" t="str">
        <f t="shared" si="32"/>
        <v>I2C_WP</v>
      </c>
      <c r="AU182" t="str">
        <f t="shared" si="33"/>
        <v>--</v>
      </c>
    </row>
    <row r="183" spans="1:47" x14ac:dyDescent="0.35">
      <c r="A183" t="str">
        <f t="shared" si="28"/>
        <v>U1-U11</v>
      </c>
      <c r="B183" t="str">
        <f t="shared" si="29"/>
        <v>NetU1_U11</v>
      </c>
      <c r="C183" t="str">
        <f t="shared" si="30"/>
        <v>U1-NetU1_U11</v>
      </c>
      <c r="D183" t="str">
        <f t="shared" si="31"/>
        <v>U1-U11</v>
      </c>
      <c r="E183" t="s">
        <v>304</v>
      </c>
      <c r="F183" t="s">
        <v>644</v>
      </c>
      <c r="G183" t="s">
        <v>946</v>
      </c>
      <c r="AT183" t="str">
        <f t="shared" si="32"/>
        <v>NetU1_U11</v>
      </c>
      <c r="AU183" t="str">
        <f t="shared" si="33"/>
        <v>--</v>
      </c>
    </row>
    <row r="184" spans="1:47" x14ac:dyDescent="0.35">
      <c r="A184" t="str">
        <f t="shared" si="28"/>
        <v>U1-U12</v>
      </c>
      <c r="B184" t="str">
        <f t="shared" si="29"/>
        <v>NetU1_U12</v>
      </c>
      <c r="C184" t="str">
        <f t="shared" si="30"/>
        <v>U1-NetU1_U12</v>
      </c>
      <c r="D184" t="str">
        <f t="shared" si="31"/>
        <v>U1-U12</v>
      </c>
      <c r="E184" t="s">
        <v>304</v>
      </c>
      <c r="F184" t="s">
        <v>669</v>
      </c>
      <c r="G184" t="s">
        <v>947</v>
      </c>
      <c r="AT184" t="str">
        <f t="shared" si="32"/>
        <v>NetU1_U12</v>
      </c>
      <c r="AU184" t="str">
        <f t="shared" si="33"/>
        <v>--</v>
      </c>
    </row>
    <row r="185" spans="1:47" x14ac:dyDescent="0.35">
      <c r="A185" t="str">
        <f t="shared" si="28"/>
        <v>U1-U13</v>
      </c>
      <c r="B185" t="str">
        <f t="shared" si="29"/>
        <v>NetU1_U13</v>
      </c>
      <c r="C185" t="str">
        <f t="shared" si="30"/>
        <v>U1-NetU1_U13</v>
      </c>
      <c r="D185" t="str">
        <f t="shared" si="31"/>
        <v>U1-U13</v>
      </c>
      <c r="E185" t="s">
        <v>304</v>
      </c>
      <c r="F185" t="s">
        <v>670</v>
      </c>
      <c r="G185" t="s">
        <v>948</v>
      </c>
      <c r="AT185" t="str">
        <f t="shared" si="32"/>
        <v>NetU1_U13</v>
      </c>
      <c r="AU185" t="str">
        <f t="shared" si="33"/>
        <v>--</v>
      </c>
    </row>
    <row r="186" spans="1:47" x14ac:dyDescent="0.35">
      <c r="A186" t="str">
        <f t="shared" si="28"/>
        <v>U1-U14</v>
      </c>
      <c r="B186" t="str">
        <f t="shared" si="29"/>
        <v>NetU1_U14</v>
      </c>
      <c r="C186" t="str">
        <f t="shared" si="30"/>
        <v>U1-NetU1_U14</v>
      </c>
      <c r="D186" t="str">
        <f t="shared" si="31"/>
        <v>U1-U14</v>
      </c>
      <c r="E186" t="s">
        <v>304</v>
      </c>
      <c r="F186" t="s">
        <v>671</v>
      </c>
      <c r="G186" t="s">
        <v>949</v>
      </c>
      <c r="AT186" t="str">
        <f t="shared" si="32"/>
        <v>NetU1_U14</v>
      </c>
      <c r="AU186" t="str">
        <f t="shared" si="33"/>
        <v>--</v>
      </c>
    </row>
    <row r="187" spans="1:47" x14ac:dyDescent="0.35">
      <c r="A187" t="str">
        <f t="shared" si="28"/>
        <v>U1-U15</v>
      </c>
      <c r="B187" t="str">
        <f t="shared" si="29"/>
        <v>3.3V</v>
      </c>
      <c r="C187" t="str">
        <f t="shared" si="30"/>
        <v>U1-3.3V</v>
      </c>
      <c r="D187" t="str">
        <f t="shared" si="31"/>
        <v>U1-U15</v>
      </c>
      <c r="E187" t="s">
        <v>304</v>
      </c>
      <c r="F187" t="s">
        <v>702</v>
      </c>
      <c r="G187" t="s">
        <v>287</v>
      </c>
      <c r="AT187" t="str">
        <f t="shared" si="32"/>
        <v>3.3V</v>
      </c>
      <c r="AU187" t="str">
        <f t="shared" si="33"/>
        <v>--</v>
      </c>
    </row>
    <row r="188" spans="1:47" x14ac:dyDescent="0.35">
      <c r="A188" t="str">
        <f t="shared" si="28"/>
        <v>U1-U16</v>
      </c>
      <c r="B188" t="str">
        <f t="shared" si="29"/>
        <v>NetU1_U16</v>
      </c>
      <c r="C188" t="str">
        <f t="shared" si="30"/>
        <v>U1-NetU1_U16</v>
      </c>
      <c r="D188" t="str">
        <f t="shared" si="31"/>
        <v>U1-U16</v>
      </c>
      <c r="E188" t="s">
        <v>304</v>
      </c>
      <c r="F188" t="s">
        <v>712</v>
      </c>
      <c r="G188" t="s">
        <v>950</v>
      </c>
      <c r="AT188" t="str">
        <f t="shared" si="32"/>
        <v>NetU1_U16</v>
      </c>
      <c r="AU188" t="str">
        <f t="shared" si="33"/>
        <v>--</v>
      </c>
    </row>
    <row r="189" spans="1:47" x14ac:dyDescent="0.35">
      <c r="A189" t="str">
        <f t="shared" si="28"/>
        <v>U1-U17</v>
      </c>
      <c r="B189" t="str">
        <f t="shared" si="29"/>
        <v>I2C_SCL</v>
      </c>
      <c r="C189" t="str">
        <f t="shared" si="30"/>
        <v>U1-I2C_SCL</v>
      </c>
      <c r="D189" t="str">
        <f t="shared" si="31"/>
        <v>U1-U17</v>
      </c>
      <c r="E189" t="s">
        <v>304</v>
      </c>
      <c r="F189" t="s">
        <v>713</v>
      </c>
      <c r="G189" t="s">
        <v>886</v>
      </c>
      <c r="AT189" t="str">
        <f t="shared" si="32"/>
        <v>I2C_SCL</v>
      </c>
      <c r="AU189" t="str">
        <f t="shared" si="33"/>
        <v>--</v>
      </c>
    </row>
    <row r="190" spans="1:47" x14ac:dyDescent="0.35">
      <c r="A190" t="str">
        <f t="shared" si="28"/>
        <v>U1-U18</v>
      </c>
      <c r="B190" t="str">
        <f t="shared" si="29"/>
        <v>I2C_SDA</v>
      </c>
      <c r="C190" t="str">
        <f t="shared" si="30"/>
        <v>U1-I2C_SDA</v>
      </c>
      <c r="D190" t="str">
        <f t="shared" si="31"/>
        <v>U1-U18</v>
      </c>
      <c r="E190" t="s">
        <v>304</v>
      </c>
      <c r="F190" t="s">
        <v>700</v>
      </c>
      <c r="G190" t="s">
        <v>887</v>
      </c>
      <c r="AT190" t="str">
        <f t="shared" si="32"/>
        <v>I2C_SDA</v>
      </c>
      <c r="AU190" t="str">
        <f t="shared" si="33"/>
        <v>--</v>
      </c>
    </row>
    <row r="191" spans="1:47" x14ac:dyDescent="0.35">
      <c r="A191" t="str">
        <f t="shared" si="28"/>
        <v>U1-V10</v>
      </c>
      <c r="B191" t="str">
        <f t="shared" si="29"/>
        <v>GND</v>
      </c>
      <c r="C191" t="str">
        <f t="shared" si="30"/>
        <v>U1-GND</v>
      </c>
      <c r="D191" t="str">
        <f t="shared" si="31"/>
        <v>U1-V10</v>
      </c>
      <c r="E191" t="s">
        <v>304</v>
      </c>
      <c r="F191" t="s">
        <v>723</v>
      </c>
      <c r="G191" t="s">
        <v>302</v>
      </c>
      <c r="AT191" t="str">
        <f t="shared" si="32"/>
        <v>GND</v>
      </c>
      <c r="AU191" t="str">
        <f t="shared" si="33"/>
        <v>--</v>
      </c>
    </row>
    <row r="192" spans="1:47" x14ac:dyDescent="0.35">
      <c r="A192" t="str">
        <f t="shared" si="28"/>
        <v>U1-V11</v>
      </c>
      <c r="B192" t="str">
        <f t="shared" si="29"/>
        <v>NetU1_V11</v>
      </c>
      <c r="C192" t="str">
        <f t="shared" si="30"/>
        <v>U1-NetU1_V11</v>
      </c>
      <c r="D192" t="str">
        <f t="shared" si="31"/>
        <v>U1-V11</v>
      </c>
      <c r="E192" t="s">
        <v>304</v>
      </c>
      <c r="F192" t="s">
        <v>703</v>
      </c>
      <c r="G192" t="s">
        <v>951</v>
      </c>
      <c r="AT192" t="str">
        <f t="shared" si="32"/>
        <v>NetU1_V11</v>
      </c>
      <c r="AU192" t="str">
        <f t="shared" si="33"/>
        <v>--</v>
      </c>
    </row>
    <row r="193" spans="1:47" x14ac:dyDescent="0.35">
      <c r="A193" t="str">
        <f t="shared" si="28"/>
        <v>U1-V12</v>
      </c>
      <c r="B193" t="str">
        <f t="shared" si="29"/>
        <v>NetU1_V12</v>
      </c>
      <c r="C193" t="str">
        <f t="shared" si="30"/>
        <v>U1-NetU1_V12</v>
      </c>
      <c r="D193" t="str">
        <f t="shared" si="31"/>
        <v>U1-V12</v>
      </c>
      <c r="E193" t="s">
        <v>304</v>
      </c>
      <c r="F193" t="s">
        <v>704</v>
      </c>
      <c r="G193" t="s">
        <v>952</v>
      </c>
      <c r="AT193" t="str">
        <f t="shared" si="32"/>
        <v>NetU1_V12</v>
      </c>
      <c r="AU193" t="str">
        <f t="shared" si="33"/>
        <v>--</v>
      </c>
    </row>
    <row r="194" spans="1:47" x14ac:dyDescent="0.35">
      <c r="A194" t="str">
        <f t="shared" si="28"/>
        <v>U1-V14</v>
      </c>
      <c r="B194" t="str">
        <f t="shared" si="29"/>
        <v>NetU1_V14</v>
      </c>
      <c r="C194" t="str">
        <f t="shared" si="30"/>
        <v>U1-NetU1_V14</v>
      </c>
      <c r="D194" t="str">
        <f t="shared" si="31"/>
        <v>U1-V14</v>
      </c>
      <c r="E194" t="s">
        <v>304</v>
      </c>
      <c r="F194" t="s">
        <v>705</v>
      </c>
      <c r="G194" t="s">
        <v>953</v>
      </c>
      <c r="AT194" t="str">
        <f t="shared" si="32"/>
        <v>NetU1_V14</v>
      </c>
      <c r="AU194" t="str">
        <f t="shared" si="33"/>
        <v>--</v>
      </c>
    </row>
    <row r="195" spans="1:47" x14ac:dyDescent="0.35">
      <c r="A195" t="str">
        <f t="shared" si="28"/>
        <v>U1-V15</v>
      </c>
      <c r="B195" t="str">
        <f t="shared" si="29"/>
        <v>NetU1_V15</v>
      </c>
      <c r="C195" t="str">
        <f t="shared" si="30"/>
        <v>U1-NetU1_V15</v>
      </c>
      <c r="D195" t="str">
        <f t="shared" si="31"/>
        <v>U1-V15</v>
      </c>
      <c r="E195" t="s">
        <v>304</v>
      </c>
      <c r="F195" t="s">
        <v>706</v>
      </c>
      <c r="G195" t="s">
        <v>1043</v>
      </c>
      <c r="AT195" t="str">
        <f t="shared" si="32"/>
        <v>NetU1_V15</v>
      </c>
      <c r="AU195" t="str">
        <f t="shared" si="33"/>
        <v>--</v>
      </c>
    </row>
    <row r="196" spans="1:47" x14ac:dyDescent="0.35">
      <c r="A196" t="str">
        <f t="shared" si="28"/>
        <v>U1-V16</v>
      </c>
      <c r="B196" t="str">
        <f t="shared" si="29"/>
        <v>NetU1_V16</v>
      </c>
      <c r="C196" t="str">
        <f t="shared" si="30"/>
        <v>U1-NetU1_V16</v>
      </c>
      <c r="D196" t="str">
        <f t="shared" si="31"/>
        <v>U1-V16</v>
      </c>
      <c r="E196" t="s">
        <v>304</v>
      </c>
      <c r="F196" t="s">
        <v>725</v>
      </c>
      <c r="G196" t="s">
        <v>1044</v>
      </c>
      <c r="AT196" t="str">
        <f t="shared" si="32"/>
        <v>NetU1_V16</v>
      </c>
      <c r="AU196" t="str">
        <f t="shared" si="33"/>
        <v>--</v>
      </c>
    </row>
    <row r="197" spans="1:47" x14ac:dyDescent="0.35">
      <c r="A197" t="str">
        <f t="shared" si="28"/>
        <v>U1-V17</v>
      </c>
      <c r="B197" t="str">
        <f t="shared" si="29"/>
        <v>NetU1_V17</v>
      </c>
      <c r="C197" t="str">
        <f t="shared" si="30"/>
        <v>U1-NetU1_V17</v>
      </c>
      <c r="D197" t="str">
        <f t="shared" si="31"/>
        <v>U1-V17</v>
      </c>
      <c r="E197" t="s">
        <v>304</v>
      </c>
      <c r="F197" t="s">
        <v>726</v>
      </c>
      <c r="G197" t="s">
        <v>954</v>
      </c>
      <c r="AT197" t="str">
        <f t="shared" si="32"/>
        <v>NetU1_V17</v>
      </c>
      <c r="AU197" t="str">
        <f t="shared" si="33"/>
        <v>--</v>
      </c>
    </row>
    <row r="198" spans="1:47" x14ac:dyDescent="0.35">
      <c r="A198" t="str">
        <f t="shared" ref="A198:A261" si="34">$E198&amp;"-"&amp;$F198</f>
        <v>U1-V18</v>
      </c>
      <c r="B198" t="str">
        <f t="shared" ref="B198:B261" si="35">IF(OR(E198=$A$2,E198=$B$2,E198=$C$2,E198=$D$2),"--",G198)</f>
        <v>3.3V</v>
      </c>
      <c r="C198" t="str">
        <f t="shared" ref="C198:C261" si="36">$E198&amp;"-"&amp;$G198</f>
        <v>U1-3.3V</v>
      </c>
      <c r="D198" t="str">
        <f t="shared" ref="D198:D261" si="37">A198</f>
        <v>U1-V18</v>
      </c>
      <c r="E198" t="s">
        <v>304</v>
      </c>
      <c r="F198" t="s">
        <v>701</v>
      </c>
      <c r="G198" t="s">
        <v>287</v>
      </c>
      <c r="AT198" t="str">
        <f t="shared" ref="AT198:AT261" si="38">IF(IF(COUNTIF($AO$6:$AQ$150,B198)&gt;0,"---","--")="---",VLOOKUP(B198,$AO$6:$AQ$150,3,0),B198)</f>
        <v>3.3V</v>
      </c>
      <c r="AU198" t="str">
        <f t="shared" ref="AU198:AU261" si="39">IF(IF(COUNTIF($AO$6:$AQ$150,B198)&gt;0,"---","--")="---",VLOOKUP(B198,$AO$6:$AQ$150,2,0),"--")</f>
        <v>--</v>
      </c>
    </row>
    <row r="199" spans="1:47" x14ac:dyDescent="0.35">
      <c r="A199" t="str">
        <f t="shared" si="34"/>
        <v>U1-K3</v>
      </c>
      <c r="B199" t="str">
        <f t="shared" si="35"/>
        <v>NetU1_K3</v>
      </c>
      <c r="C199" t="str">
        <f t="shared" si="36"/>
        <v>U1-NetU1_K3</v>
      </c>
      <c r="D199" t="str">
        <f t="shared" si="37"/>
        <v>U1-K3</v>
      </c>
      <c r="E199" t="s">
        <v>304</v>
      </c>
      <c r="F199" t="s">
        <v>493</v>
      </c>
      <c r="G199" t="s">
        <v>892</v>
      </c>
      <c r="AT199" t="str">
        <f t="shared" si="38"/>
        <v>NetU1_K3</v>
      </c>
      <c r="AU199" t="str">
        <f t="shared" si="39"/>
        <v>--</v>
      </c>
    </row>
    <row r="200" spans="1:47" x14ac:dyDescent="0.35">
      <c r="A200" t="str">
        <f t="shared" si="34"/>
        <v>U1-K4</v>
      </c>
      <c r="B200" t="str">
        <f t="shared" si="35"/>
        <v>VCCIO34</v>
      </c>
      <c r="C200" t="str">
        <f t="shared" si="36"/>
        <v>U1-VCCIO34</v>
      </c>
      <c r="D200" t="str">
        <f t="shared" si="37"/>
        <v>U1-K4</v>
      </c>
      <c r="E200" t="s">
        <v>304</v>
      </c>
      <c r="F200" t="s">
        <v>560</v>
      </c>
      <c r="G200" t="s">
        <v>848</v>
      </c>
      <c r="AT200" t="str">
        <f t="shared" si="38"/>
        <v>VCCIO34</v>
      </c>
      <c r="AU200" t="str">
        <f t="shared" si="39"/>
        <v>--</v>
      </c>
    </row>
    <row r="201" spans="1:47" x14ac:dyDescent="0.35">
      <c r="A201" t="str">
        <f t="shared" si="34"/>
        <v>U1-K5</v>
      </c>
      <c r="B201" t="str">
        <f t="shared" si="35"/>
        <v>NetU1_K5</v>
      </c>
      <c r="C201" t="str">
        <f t="shared" si="36"/>
        <v>U1-NetU1_K5</v>
      </c>
      <c r="D201" t="str">
        <f t="shared" si="37"/>
        <v>U1-K5</v>
      </c>
      <c r="E201" t="s">
        <v>304</v>
      </c>
      <c r="F201" t="s">
        <v>494</v>
      </c>
      <c r="G201" t="s">
        <v>732</v>
      </c>
      <c r="AT201" t="str">
        <f t="shared" si="38"/>
        <v>NetU1_K5</v>
      </c>
      <c r="AU201" t="str">
        <f t="shared" si="39"/>
        <v>--</v>
      </c>
    </row>
    <row r="202" spans="1:47" x14ac:dyDescent="0.35">
      <c r="A202" t="str">
        <f t="shared" si="34"/>
        <v>U1-K6</v>
      </c>
      <c r="B202" t="str">
        <f t="shared" si="35"/>
        <v>NetU1_K6</v>
      </c>
      <c r="C202" t="str">
        <f t="shared" si="36"/>
        <v>U1-NetU1_K6</v>
      </c>
      <c r="D202" t="str">
        <f t="shared" si="37"/>
        <v>U1-K6</v>
      </c>
      <c r="E202" t="s">
        <v>304</v>
      </c>
      <c r="F202" t="s">
        <v>495</v>
      </c>
      <c r="G202" t="s">
        <v>896</v>
      </c>
      <c r="AT202" t="str">
        <f t="shared" si="38"/>
        <v>NetU1_K6</v>
      </c>
      <c r="AU202" t="str">
        <f t="shared" si="39"/>
        <v>--</v>
      </c>
    </row>
    <row r="203" spans="1:47" x14ac:dyDescent="0.35">
      <c r="A203" t="str">
        <f t="shared" si="34"/>
        <v>U1-L1</v>
      </c>
      <c r="B203" t="str">
        <f t="shared" si="35"/>
        <v>B34_L1_P</v>
      </c>
      <c r="C203" t="str">
        <f t="shared" si="36"/>
        <v>U1-B34_L1_P</v>
      </c>
      <c r="D203" t="str">
        <f t="shared" si="37"/>
        <v>U1-L1</v>
      </c>
      <c r="E203" t="s">
        <v>304</v>
      </c>
      <c r="F203" t="s">
        <v>351</v>
      </c>
      <c r="G203" t="s">
        <v>808</v>
      </c>
      <c r="AT203" t="str">
        <f t="shared" si="38"/>
        <v>B34_L1_P</v>
      </c>
      <c r="AU203" t="str">
        <f t="shared" si="39"/>
        <v>--</v>
      </c>
    </row>
    <row r="204" spans="1:47" x14ac:dyDescent="0.35">
      <c r="A204" t="str">
        <f t="shared" si="34"/>
        <v>U1-L3</v>
      </c>
      <c r="B204" t="str">
        <f t="shared" si="35"/>
        <v>NetU1_L3</v>
      </c>
      <c r="C204" t="str">
        <f t="shared" si="36"/>
        <v>U1-NetU1_L3</v>
      </c>
      <c r="D204" t="str">
        <f t="shared" si="37"/>
        <v>U1-L3</v>
      </c>
      <c r="E204" t="s">
        <v>304</v>
      </c>
      <c r="F204" t="s">
        <v>503</v>
      </c>
      <c r="G204" t="s">
        <v>899</v>
      </c>
      <c r="AT204" t="str">
        <f t="shared" si="38"/>
        <v>NetU1_L3</v>
      </c>
      <c r="AU204" t="str">
        <f t="shared" si="39"/>
        <v>--</v>
      </c>
    </row>
    <row r="205" spans="1:47" x14ac:dyDescent="0.35">
      <c r="A205" t="str">
        <f t="shared" si="34"/>
        <v>U1-L4</v>
      </c>
      <c r="B205" t="str">
        <f t="shared" si="35"/>
        <v>NetU1_L4</v>
      </c>
      <c r="C205" t="str">
        <f t="shared" si="36"/>
        <v>U1-NetU1_L4</v>
      </c>
      <c r="D205" t="str">
        <f t="shared" si="37"/>
        <v>U1-L4</v>
      </c>
      <c r="E205" t="s">
        <v>304</v>
      </c>
      <c r="F205" t="s">
        <v>504</v>
      </c>
      <c r="G205" t="s">
        <v>733</v>
      </c>
      <c r="AT205" t="str">
        <f t="shared" si="38"/>
        <v>NetU1_L4</v>
      </c>
      <c r="AU205" t="str">
        <f t="shared" si="39"/>
        <v>--</v>
      </c>
    </row>
    <row r="206" spans="1:47" x14ac:dyDescent="0.35">
      <c r="A206" t="str">
        <f t="shared" si="34"/>
        <v>U1-L5</v>
      </c>
      <c r="B206" t="str">
        <f t="shared" si="35"/>
        <v>NetU1_L5</v>
      </c>
      <c r="C206" t="str">
        <f t="shared" si="36"/>
        <v>U1-NetU1_L5</v>
      </c>
      <c r="D206" t="str">
        <f t="shared" si="37"/>
        <v>U1-L5</v>
      </c>
      <c r="E206" t="s">
        <v>304</v>
      </c>
      <c r="F206" t="s">
        <v>505</v>
      </c>
      <c r="G206" t="s">
        <v>734</v>
      </c>
      <c r="AT206" t="str">
        <f t="shared" si="38"/>
        <v>NetU1_L5</v>
      </c>
      <c r="AU206" t="str">
        <f t="shared" si="39"/>
        <v>--</v>
      </c>
    </row>
    <row r="207" spans="1:47" x14ac:dyDescent="0.35">
      <c r="A207" t="str">
        <f t="shared" si="34"/>
        <v>U1-L6</v>
      </c>
      <c r="B207" t="str">
        <f t="shared" si="35"/>
        <v>NetU1_L6</v>
      </c>
      <c r="C207" t="str">
        <f t="shared" si="36"/>
        <v>U1-NetU1_L6</v>
      </c>
      <c r="D207" t="str">
        <f t="shared" si="37"/>
        <v>U1-L6</v>
      </c>
      <c r="E207" t="s">
        <v>304</v>
      </c>
      <c r="F207" t="s">
        <v>506</v>
      </c>
      <c r="G207" t="s">
        <v>902</v>
      </c>
      <c r="AT207" t="str">
        <f t="shared" si="38"/>
        <v>NetU1_L6</v>
      </c>
      <c r="AU207" t="str">
        <f t="shared" si="39"/>
        <v>--</v>
      </c>
    </row>
    <row r="208" spans="1:47" x14ac:dyDescent="0.35">
      <c r="A208" t="str">
        <f t="shared" si="34"/>
        <v>U1-M1</v>
      </c>
      <c r="B208" t="str">
        <f t="shared" si="35"/>
        <v>B34_L1_N</v>
      </c>
      <c r="C208" t="str">
        <f t="shared" si="36"/>
        <v>U1-B34_L1_N</v>
      </c>
      <c r="D208" t="str">
        <f t="shared" si="37"/>
        <v>U1-M1</v>
      </c>
      <c r="E208" t="s">
        <v>304</v>
      </c>
      <c r="F208" t="s">
        <v>513</v>
      </c>
      <c r="G208" t="s">
        <v>806</v>
      </c>
      <c r="AT208" t="str">
        <f t="shared" si="38"/>
        <v>B34_L1_N</v>
      </c>
      <c r="AU208" t="str">
        <f t="shared" si="39"/>
        <v>--</v>
      </c>
    </row>
    <row r="209" spans="1:47" x14ac:dyDescent="0.35">
      <c r="A209" t="str">
        <f t="shared" si="34"/>
        <v>U1-M2</v>
      </c>
      <c r="B209" t="str">
        <f t="shared" si="35"/>
        <v>B34_L4_N</v>
      </c>
      <c r="C209" t="str">
        <f t="shared" si="36"/>
        <v>U1-B34_L4_N</v>
      </c>
      <c r="D209" t="str">
        <f t="shared" si="37"/>
        <v>U1-M2</v>
      </c>
      <c r="E209" t="s">
        <v>304</v>
      </c>
      <c r="F209" t="s">
        <v>514</v>
      </c>
      <c r="G209" t="s">
        <v>834</v>
      </c>
      <c r="AT209" t="str">
        <f t="shared" si="38"/>
        <v>B34_L4_N</v>
      </c>
      <c r="AU209" t="str">
        <f t="shared" si="39"/>
        <v>--</v>
      </c>
    </row>
    <row r="210" spans="1:47" x14ac:dyDescent="0.35">
      <c r="A210" t="str">
        <f t="shared" si="34"/>
        <v>U1-M3</v>
      </c>
      <c r="B210" t="str">
        <f t="shared" si="35"/>
        <v>B34_L4_P</v>
      </c>
      <c r="C210" t="str">
        <f t="shared" si="36"/>
        <v>U1-B34_L4_P</v>
      </c>
      <c r="D210" t="str">
        <f t="shared" si="37"/>
        <v>U1-M3</v>
      </c>
      <c r="E210" t="s">
        <v>304</v>
      </c>
      <c r="F210" t="s">
        <v>515</v>
      </c>
      <c r="G210" t="s">
        <v>836</v>
      </c>
      <c r="AT210" t="str">
        <f t="shared" si="38"/>
        <v>B34_L4_P</v>
      </c>
      <c r="AU210" t="str">
        <f t="shared" si="39"/>
        <v>--</v>
      </c>
    </row>
    <row r="211" spans="1:47" x14ac:dyDescent="0.35">
      <c r="A211" t="str">
        <f t="shared" si="34"/>
        <v>U1-M4</v>
      </c>
      <c r="B211" t="str">
        <f t="shared" si="35"/>
        <v>B34_L16_P</v>
      </c>
      <c r="C211" t="str">
        <f t="shared" si="36"/>
        <v>U1-B34_L16_P</v>
      </c>
      <c r="D211" t="str">
        <f t="shared" si="37"/>
        <v>U1-M4</v>
      </c>
      <c r="E211" t="s">
        <v>304</v>
      </c>
      <c r="F211" t="s">
        <v>516</v>
      </c>
      <c r="G211" t="s">
        <v>792</v>
      </c>
      <c r="AT211" t="str">
        <f t="shared" si="38"/>
        <v>B34_L16_P</v>
      </c>
      <c r="AU211" t="str">
        <f t="shared" si="39"/>
        <v>--</v>
      </c>
    </row>
    <row r="212" spans="1:47" x14ac:dyDescent="0.35">
      <c r="A212" t="str">
        <f t="shared" si="34"/>
        <v>U1-M6</v>
      </c>
      <c r="B212" t="str">
        <f t="shared" si="35"/>
        <v>B34_L18_P</v>
      </c>
      <c r="C212" t="str">
        <f t="shared" si="36"/>
        <v>U1-B34_L18_P</v>
      </c>
      <c r="D212" t="str">
        <f t="shared" si="37"/>
        <v>U1-M6</v>
      </c>
      <c r="E212" t="s">
        <v>304</v>
      </c>
      <c r="F212" t="s">
        <v>563</v>
      </c>
      <c r="G212" t="s">
        <v>800</v>
      </c>
      <c r="AT212" t="str">
        <f t="shared" si="38"/>
        <v>B34_L18_P</v>
      </c>
      <c r="AU212" t="str">
        <f t="shared" si="39"/>
        <v>--</v>
      </c>
    </row>
    <row r="213" spans="1:47" x14ac:dyDescent="0.35">
      <c r="A213" t="str">
        <f t="shared" si="34"/>
        <v>U1-N1</v>
      </c>
      <c r="B213" t="str">
        <f t="shared" si="35"/>
        <v>B34_L3_N</v>
      </c>
      <c r="C213" t="str">
        <f t="shared" si="36"/>
        <v>U1-B34_L3_N</v>
      </c>
      <c r="D213" t="str">
        <f t="shared" si="37"/>
        <v>U1-N1</v>
      </c>
      <c r="E213" t="s">
        <v>304</v>
      </c>
      <c r="F213" t="s">
        <v>564</v>
      </c>
      <c r="G213" t="s">
        <v>830</v>
      </c>
      <c r="AT213" t="str">
        <f t="shared" si="38"/>
        <v>B34_L3_N</v>
      </c>
      <c r="AU213" t="str">
        <f t="shared" si="39"/>
        <v>--</v>
      </c>
    </row>
    <row r="214" spans="1:47" x14ac:dyDescent="0.35">
      <c r="A214" t="str">
        <f t="shared" si="34"/>
        <v>U1-N2</v>
      </c>
      <c r="B214" t="str">
        <f t="shared" si="35"/>
        <v>B34_L3_P</v>
      </c>
      <c r="C214" t="str">
        <f t="shared" si="36"/>
        <v>U1-B34_L3_P</v>
      </c>
      <c r="D214" t="str">
        <f t="shared" si="37"/>
        <v>U1-N2</v>
      </c>
      <c r="E214" t="s">
        <v>304</v>
      </c>
      <c r="F214" t="s">
        <v>525</v>
      </c>
      <c r="G214" t="s">
        <v>832</v>
      </c>
      <c r="AT214" t="str">
        <f t="shared" si="38"/>
        <v>B34_L3_P</v>
      </c>
      <c r="AU214" t="str">
        <f t="shared" si="39"/>
        <v>--</v>
      </c>
    </row>
    <row r="215" spans="1:47" x14ac:dyDescent="0.35">
      <c r="A215" t="str">
        <f t="shared" si="34"/>
        <v>U1-N3</v>
      </c>
      <c r="B215" t="str">
        <f t="shared" si="35"/>
        <v>VCCIO34</v>
      </c>
      <c r="C215" t="str">
        <f t="shared" si="36"/>
        <v>U1-VCCIO34</v>
      </c>
      <c r="D215" t="str">
        <f t="shared" si="37"/>
        <v>U1-N3</v>
      </c>
      <c r="E215" t="s">
        <v>304</v>
      </c>
      <c r="F215" t="s">
        <v>526</v>
      </c>
      <c r="G215" t="s">
        <v>848</v>
      </c>
      <c r="AT215" t="str">
        <f t="shared" si="38"/>
        <v>VCCIO34</v>
      </c>
      <c r="AU215" t="str">
        <f t="shared" si="39"/>
        <v>--</v>
      </c>
    </row>
    <row r="216" spans="1:47" x14ac:dyDescent="0.35">
      <c r="A216" t="str">
        <f t="shared" si="34"/>
        <v>U1-N4</v>
      </c>
      <c r="B216" t="str">
        <f t="shared" si="35"/>
        <v>B34_L16_N</v>
      </c>
      <c r="C216" t="str">
        <f t="shared" si="36"/>
        <v>U1-B34_L16_N</v>
      </c>
      <c r="D216" t="str">
        <f t="shared" si="37"/>
        <v>U1-N4</v>
      </c>
      <c r="E216" t="s">
        <v>304</v>
      </c>
      <c r="F216" t="s">
        <v>527</v>
      </c>
      <c r="G216" t="s">
        <v>790</v>
      </c>
      <c r="AT216" t="str">
        <f t="shared" si="38"/>
        <v>B34_L16_N</v>
      </c>
      <c r="AU216" t="str">
        <f t="shared" si="39"/>
        <v>--</v>
      </c>
    </row>
    <row r="217" spans="1:47" x14ac:dyDescent="0.35">
      <c r="A217" t="str">
        <f t="shared" si="34"/>
        <v>U1-N5</v>
      </c>
      <c r="B217" t="str">
        <f t="shared" si="35"/>
        <v>B34_L13_P</v>
      </c>
      <c r="C217" t="str">
        <f t="shared" si="36"/>
        <v>U1-B34_L13_P</v>
      </c>
      <c r="D217" t="str">
        <f t="shared" si="37"/>
        <v>U1-N5</v>
      </c>
      <c r="E217" t="s">
        <v>304</v>
      </c>
      <c r="F217" t="s">
        <v>528</v>
      </c>
      <c r="G217" t="s">
        <v>780</v>
      </c>
      <c r="AT217" t="str">
        <f t="shared" si="38"/>
        <v>B34_L13_P</v>
      </c>
      <c r="AU217" t="str">
        <f t="shared" si="39"/>
        <v>--</v>
      </c>
    </row>
    <row r="218" spans="1:47" x14ac:dyDescent="0.35">
      <c r="A218" t="str">
        <f t="shared" si="34"/>
        <v>U1-N6</v>
      </c>
      <c r="B218" t="str">
        <f t="shared" si="35"/>
        <v>B34_L18_N</v>
      </c>
      <c r="C218" t="str">
        <f t="shared" si="36"/>
        <v>U1-B34_L18_N</v>
      </c>
      <c r="D218" t="str">
        <f t="shared" si="37"/>
        <v>U1-N6</v>
      </c>
      <c r="E218" t="s">
        <v>304</v>
      </c>
      <c r="F218" t="s">
        <v>529</v>
      </c>
      <c r="G218" t="s">
        <v>798</v>
      </c>
      <c r="AT218" t="str">
        <f t="shared" si="38"/>
        <v>B34_L18_N</v>
      </c>
      <c r="AU218" t="str">
        <f t="shared" si="39"/>
        <v>--</v>
      </c>
    </row>
    <row r="219" spans="1:47" x14ac:dyDescent="0.35">
      <c r="A219" t="str">
        <f t="shared" si="34"/>
        <v>U1-P2</v>
      </c>
      <c r="B219" t="str">
        <f t="shared" si="35"/>
        <v>B34_L15_P</v>
      </c>
      <c r="C219" t="str">
        <f t="shared" si="36"/>
        <v>U1-B34_L15_P</v>
      </c>
      <c r="D219" t="str">
        <f t="shared" si="37"/>
        <v>U1-P2</v>
      </c>
      <c r="E219" t="s">
        <v>304</v>
      </c>
      <c r="F219" t="s">
        <v>615</v>
      </c>
      <c r="G219" t="s">
        <v>788</v>
      </c>
      <c r="AT219" t="str">
        <f t="shared" si="38"/>
        <v>B34_L15_P</v>
      </c>
      <c r="AU219" t="str">
        <f t="shared" si="39"/>
        <v>--</v>
      </c>
    </row>
    <row r="220" spans="1:47" x14ac:dyDescent="0.35">
      <c r="A220" t="str">
        <f t="shared" si="34"/>
        <v>U1-P3</v>
      </c>
      <c r="B220" t="str">
        <f t="shared" si="35"/>
        <v>B34_L14_N</v>
      </c>
      <c r="C220" t="str">
        <f t="shared" si="36"/>
        <v>U1-B34_L14_N</v>
      </c>
      <c r="D220" t="str">
        <f t="shared" si="37"/>
        <v>U1-P3</v>
      </c>
      <c r="E220" t="s">
        <v>304</v>
      </c>
      <c r="F220" t="s">
        <v>616</v>
      </c>
      <c r="G220" t="s">
        <v>782</v>
      </c>
      <c r="AT220" t="str">
        <f t="shared" si="38"/>
        <v>B34_L14_N</v>
      </c>
      <c r="AU220" t="str">
        <f t="shared" si="39"/>
        <v>--</v>
      </c>
    </row>
    <row r="221" spans="1:47" x14ac:dyDescent="0.35">
      <c r="A221" t="str">
        <f t="shared" si="34"/>
        <v>U1-P4</v>
      </c>
      <c r="B221" t="str">
        <f t="shared" si="35"/>
        <v>B34_L14_P</v>
      </c>
      <c r="C221" t="str">
        <f t="shared" si="36"/>
        <v>U1-B34_L14_P</v>
      </c>
      <c r="D221" t="str">
        <f t="shared" si="37"/>
        <v>U1-P4</v>
      </c>
      <c r="E221" t="s">
        <v>304</v>
      </c>
      <c r="F221" t="s">
        <v>617</v>
      </c>
      <c r="G221" t="s">
        <v>784</v>
      </c>
      <c r="AT221" t="str">
        <f t="shared" si="38"/>
        <v>B34_L14_P</v>
      </c>
      <c r="AU221" t="str">
        <f t="shared" si="39"/>
        <v>--</v>
      </c>
    </row>
    <row r="222" spans="1:47" x14ac:dyDescent="0.35">
      <c r="A222" t="str">
        <f t="shared" si="34"/>
        <v>U1-P5</v>
      </c>
      <c r="B222" t="str">
        <f t="shared" si="35"/>
        <v>B34_L13_N</v>
      </c>
      <c r="C222" t="str">
        <f t="shared" si="36"/>
        <v>U1-B34_L13_N</v>
      </c>
      <c r="D222" t="str">
        <f t="shared" si="37"/>
        <v>U1-P5</v>
      </c>
      <c r="E222" t="s">
        <v>304</v>
      </c>
      <c r="F222" t="s">
        <v>592</v>
      </c>
      <c r="G222" t="s">
        <v>778</v>
      </c>
      <c r="AT222" t="str">
        <f t="shared" si="38"/>
        <v>B34_L13_N</v>
      </c>
      <c r="AU222" t="str">
        <f t="shared" si="39"/>
        <v>--</v>
      </c>
    </row>
    <row r="223" spans="1:47" x14ac:dyDescent="0.35">
      <c r="A223" t="str">
        <f t="shared" si="34"/>
        <v>U1-P6</v>
      </c>
      <c r="B223" t="str">
        <f t="shared" si="35"/>
        <v>VCCIO34</v>
      </c>
      <c r="C223" t="str">
        <f t="shared" si="36"/>
        <v>U1-VCCIO34</v>
      </c>
      <c r="D223" t="str">
        <f t="shared" si="37"/>
        <v>U1-P6</v>
      </c>
      <c r="E223" t="s">
        <v>304</v>
      </c>
      <c r="F223" t="s">
        <v>618</v>
      </c>
      <c r="G223" t="s">
        <v>848</v>
      </c>
      <c r="AT223" t="str">
        <f t="shared" si="38"/>
        <v>VCCIO34</v>
      </c>
      <c r="AU223" t="str">
        <f t="shared" si="39"/>
        <v>--</v>
      </c>
    </row>
    <row r="224" spans="1:47" x14ac:dyDescent="0.35">
      <c r="A224" t="str">
        <f t="shared" si="34"/>
        <v>U1-R1</v>
      </c>
      <c r="B224" t="str">
        <f t="shared" si="35"/>
        <v>B34_L17_P</v>
      </c>
      <c r="C224" t="str">
        <f t="shared" si="36"/>
        <v>U1-B34_L17_P</v>
      </c>
      <c r="D224" t="str">
        <f t="shared" si="37"/>
        <v>U1-R1</v>
      </c>
      <c r="E224" t="s">
        <v>304</v>
      </c>
      <c r="F224" t="s">
        <v>353</v>
      </c>
      <c r="G224" t="s">
        <v>796</v>
      </c>
      <c r="AT224" t="str">
        <f t="shared" si="38"/>
        <v>B34_L17_P</v>
      </c>
      <c r="AU224" t="str">
        <f t="shared" si="39"/>
        <v>--</v>
      </c>
    </row>
    <row r="225" spans="1:47" x14ac:dyDescent="0.35">
      <c r="A225" t="str">
        <f t="shared" si="34"/>
        <v>U1-R2</v>
      </c>
      <c r="B225" t="str">
        <f t="shared" si="35"/>
        <v>B34_L15_N</v>
      </c>
      <c r="C225" t="str">
        <f t="shared" si="36"/>
        <v>U1-B34_L15_N</v>
      </c>
      <c r="D225" t="str">
        <f t="shared" si="37"/>
        <v>U1-R2</v>
      </c>
      <c r="E225" t="s">
        <v>304</v>
      </c>
      <c r="F225" t="s">
        <v>354</v>
      </c>
      <c r="G225" t="s">
        <v>786</v>
      </c>
      <c r="AT225" t="str">
        <f t="shared" si="38"/>
        <v>B34_L15_N</v>
      </c>
      <c r="AU225" t="str">
        <f t="shared" si="39"/>
        <v>--</v>
      </c>
    </row>
    <row r="226" spans="1:47" x14ac:dyDescent="0.35">
      <c r="A226" t="str">
        <f t="shared" si="34"/>
        <v>U1-R3</v>
      </c>
      <c r="B226" t="str">
        <f t="shared" si="35"/>
        <v>B34_L11_P</v>
      </c>
      <c r="C226" t="str">
        <f t="shared" si="36"/>
        <v>U1-B34_L11_P</v>
      </c>
      <c r="D226" t="str">
        <f t="shared" si="37"/>
        <v>U1-R3</v>
      </c>
      <c r="E226" t="s">
        <v>304</v>
      </c>
      <c r="F226" t="s">
        <v>355</v>
      </c>
      <c r="G226" t="s">
        <v>772</v>
      </c>
      <c r="AT226" t="str">
        <f t="shared" si="38"/>
        <v>B34_L11_P</v>
      </c>
      <c r="AU226" t="str">
        <f t="shared" si="39"/>
        <v>--</v>
      </c>
    </row>
    <row r="227" spans="1:47" x14ac:dyDescent="0.35">
      <c r="A227" t="str">
        <f t="shared" si="34"/>
        <v>U1-R5</v>
      </c>
      <c r="B227" t="str">
        <f t="shared" si="35"/>
        <v>B34_L19_N</v>
      </c>
      <c r="C227" t="str">
        <f t="shared" si="36"/>
        <v>U1-B34_L19_N</v>
      </c>
      <c r="D227" t="str">
        <f t="shared" si="37"/>
        <v>U1-R5</v>
      </c>
      <c r="E227" t="s">
        <v>304</v>
      </c>
      <c r="F227" t="s">
        <v>357</v>
      </c>
      <c r="G227" t="s">
        <v>802</v>
      </c>
      <c r="AT227" t="str">
        <f t="shared" si="38"/>
        <v>B34_L19_N</v>
      </c>
      <c r="AU227" t="str">
        <f t="shared" si="39"/>
        <v>--</v>
      </c>
    </row>
    <row r="228" spans="1:47" x14ac:dyDescent="0.35">
      <c r="A228" t="str">
        <f t="shared" si="34"/>
        <v>U1-R6</v>
      </c>
      <c r="B228" t="str">
        <f t="shared" si="35"/>
        <v>B34_L19_P</v>
      </c>
      <c r="C228" t="str">
        <f t="shared" si="36"/>
        <v>U1-B34_L19_P</v>
      </c>
      <c r="D228" t="str">
        <f t="shared" si="37"/>
        <v>U1-R6</v>
      </c>
      <c r="E228" t="s">
        <v>304</v>
      </c>
      <c r="F228" t="s">
        <v>358</v>
      </c>
      <c r="G228" t="s">
        <v>804</v>
      </c>
      <c r="AT228" t="str">
        <f t="shared" si="38"/>
        <v>B34_L19_P</v>
      </c>
      <c r="AU228" t="str">
        <f t="shared" si="39"/>
        <v>--</v>
      </c>
    </row>
    <row r="229" spans="1:47" x14ac:dyDescent="0.35">
      <c r="A229" t="str">
        <f t="shared" si="34"/>
        <v>U1-R7</v>
      </c>
      <c r="B229" t="str">
        <f t="shared" si="35"/>
        <v>B34_L23_P</v>
      </c>
      <c r="C229" t="str">
        <f t="shared" si="36"/>
        <v>U1-B34_L23_P</v>
      </c>
      <c r="D229" t="str">
        <f t="shared" si="37"/>
        <v>U1-R7</v>
      </c>
      <c r="E229" t="s">
        <v>304</v>
      </c>
      <c r="F229" t="s">
        <v>359</v>
      </c>
      <c r="G229" t="s">
        <v>824</v>
      </c>
      <c r="AT229" t="str">
        <f t="shared" si="38"/>
        <v>B34_L23_P</v>
      </c>
      <c r="AU229" t="str">
        <f t="shared" si="39"/>
        <v>--</v>
      </c>
    </row>
    <row r="230" spans="1:47" x14ac:dyDescent="0.35">
      <c r="A230" t="str">
        <f t="shared" si="34"/>
        <v>U1-R8</v>
      </c>
      <c r="B230" t="str">
        <f t="shared" si="35"/>
        <v>B34_L24_P</v>
      </c>
      <c r="C230" t="str">
        <f t="shared" si="36"/>
        <v>U1-B34_L24_P</v>
      </c>
      <c r="D230" t="str">
        <f t="shared" si="37"/>
        <v>U1-R8</v>
      </c>
      <c r="E230" t="s">
        <v>304</v>
      </c>
      <c r="F230" t="s">
        <v>360</v>
      </c>
      <c r="G230" t="s">
        <v>828</v>
      </c>
      <c r="AT230" t="str">
        <f t="shared" si="38"/>
        <v>B34_L24_P</v>
      </c>
      <c r="AU230" t="str">
        <f t="shared" si="39"/>
        <v>--</v>
      </c>
    </row>
    <row r="231" spans="1:47" x14ac:dyDescent="0.35">
      <c r="A231" t="str">
        <f t="shared" si="34"/>
        <v>U1-T1</v>
      </c>
      <c r="B231" t="str">
        <f t="shared" si="35"/>
        <v>B34_L17_N</v>
      </c>
      <c r="C231" t="str">
        <f t="shared" si="36"/>
        <v>U1-B34_L17_N</v>
      </c>
      <c r="D231" t="str">
        <f t="shared" si="37"/>
        <v>U1-T1</v>
      </c>
      <c r="E231" t="s">
        <v>304</v>
      </c>
      <c r="F231" t="s">
        <v>382</v>
      </c>
      <c r="G231" t="s">
        <v>794</v>
      </c>
      <c r="AT231" t="str">
        <f t="shared" si="38"/>
        <v>B34_L17_N</v>
      </c>
      <c r="AU231" t="str">
        <f t="shared" si="39"/>
        <v>--</v>
      </c>
    </row>
    <row r="232" spans="1:47" x14ac:dyDescent="0.35">
      <c r="A232" t="str">
        <f t="shared" si="34"/>
        <v>U1-T2</v>
      </c>
      <c r="B232" t="str">
        <f t="shared" si="35"/>
        <v>VCCIO34</v>
      </c>
      <c r="C232" t="str">
        <f t="shared" si="36"/>
        <v>U1-VCCIO34</v>
      </c>
      <c r="D232" t="str">
        <f t="shared" si="37"/>
        <v>U1-T2</v>
      </c>
      <c r="E232" t="s">
        <v>304</v>
      </c>
      <c r="F232" t="s">
        <v>383</v>
      </c>
      <c r="G232" t="s">
        <v>848</v>
      </c>
      <c r="AT232" t="str">
        <f t="shared" si="38"/>
        <v>VCCIO34</v>
      </c>
      <c r="AU232" t="str">
        <f t="shared" si="39"/>
        <v>--</v>
      </c>
    </row>
    <row r="233" spans="1:47" x14ac:dyDescent="0.35">
      <c r="A233" t="str">
        <f t="shared" si="34"/>
        <v>U1-T3</v>
      </c>
      <c r="B233" t="str">
        <f t="shared" si="35"/>
        <v>B34_L11_N</v>
      </c>
      <c r="C233" t="str">
        <f t="shared" si="36"/>
        <v>U1-B34_L11_N</v>
      </c>
      <c r="D233" t="str">
        <f t="shared" si="37"/>
        <v>U1-T3</v>
      </c>
      <c r="E233" t="s">
        <v>304</v>
      </c>
      <c r="F233" t="s">
        <v>384</v>
      </c>
      <c r="G233" t="s">
        <v>770</v>
      </c>
      <c r="AT233" t="str">
        <f t="shared" si="38"/>
        <v>B34_L11_N</v>
      </c>
      <c r="AU233" t="str">
        <f t="shared" si="39"/>
        <v>--</v>
      </c>
    </row>
    <row r="234" spans="1:47" x14ac:dyDescent="0.35">
      <c r="A234" t="str">
        <f t="shared" si="34"/>
        <v>U1-T4</v>
      </c>
      <c r="B234" t="str">
        <f t="shared" si="35"/>
        <v>B34_L12_N</v>
      </c>
      <c r="C234" t="str">
        <f t="shared" si="36"/>
        <v>U1-B34_L12_N</v>
      </c>
      <c r="D234" t="str">
        <f t="shared" si="37"/>
        <v>U1-T4</v>
      </c>
      <c r="E234" t="s">
        <v>304</v>
      </c>
      <c r="F234" t="s">
        <v>629</v>
      </c>
      <c r="G234" t="s">
        <v>774</v>
      </c>
      <c r="AT234" t="str">
        <f t="shared" si="38"/>
        <v>B34_L12_N</v>
      </c>
      <c r="AU234" t="str">
        <f t="shared" si="39"/>
        <v>--</v>
      </c>
    </row>
    <row r="235" spans="1:47" x14ac:dyDescent="0.35">
      <c r="A235" t="str">
        <f t="shared" si="34"/>
        <v>U1-T5</v>
      </c>
      <c r="B235" t="str">
        <f t="shared" si="35"/>
        <v>B34_L12_P</v>
      </c>
      <c r="C235" t="str">
        <f t="shared" si="36"/>
        <v>U1-B34_L12_P</v>
      </c>
      <c r="D235" t="str">
        <f t="shared" si="37"/>
        <v>U1-T5</v>
      </c>
      <c r="E235" t="s">
        <v>304</v>
      </c>
      <c r="F235" t="s">
        <v>630</v>
      </c>
      <c r="G235" t="s">
        <v>776</v>
      </c>
      <c r="AT235" t="str">
        <f t="shared" si="38"/>
        <v>B34_L12_P</v>
      </c>
      <c r="AU235" t="str">
        <f t="shared" si="39"/>
        <v>--</v>
      </c>
    </row>
    <row r="236" spans="1:47" x14ac:dyDescent="0.35">
      <c r="A236" t="str">
        <f t="shared" si="34"/>
        <v>U1-T6</v>
      </c>
      <c r="B236" t="str">
        <f t="shared" si="35"/>
        <v>B34_L23_N</v>
      </c>
      <c r="C236" t="str">
        <f t="shared" si="36"/>
        <v>U1-B34_L23_N</v>
      </c>
      <c r="D236" t="str">
        <f t="shared" si="37"/>
        <v>U1-T6</v>
      </c>
      <c r="E236" t="s">
        <v>304</v>
      </c>
      <c r="F236" t="s">
        <v>631</v>
      </c>
      <c r="G236" t="s">
        <v>822</v>
      </c>
      <c r="AT236" t="str">
        <f t="shared" si="38"/>
        <v>B34_L23_N</v>
      </c>
      <c r="AU236" t="str">
        <f t="shared" si="39"/>
        <v>--</v>
      </c>
    </row>
    <row r="237" spans="1:47" x14ac:dyDescent="0.35">
      <c r="A237" t="str">
        <f t="shared" si="34"/>
        <v>U1-T8</v>
      </c>
      <c r="B237" t="str">
        <f t="shared" si="35"/>
        <v>B34_L24_N</v>
      </c>
      <c r="C237" t="str">
        <f t="shared" si="36"/>
        <v>U1-B34_L24_N</v>
      </c>
      <c r="D237" t="str">
        <f t="shared" si="37"/>
        <v>U1-T8</v>
      </c>
      <c r="E237" t="s">
        <v>304</v>
      </c>
      <c r="F237" t="s">
        <v>633</v>
      </c>
      <c r="G237" t="s">
        <v>826</v>
      </c>
      <c r="AT237" t="str">
        <f t="shared" si="38"/>
        <v>B34_L24_N</v>
      </c>
      <c r="AU237" t="str">
        <f t="shared" si="39"/>
        <v>--</v>
      </c>
    </row>
    <row r="238" spans="1:47" x14ac:dyDescent="0.35">
      <c r="A238" t="str">
        <f t="shared" si="34"/>
        <v>U1-U1</v>
      </c>
      <c r="B238" t="str">
        <f t="shared" si="35"/>
        <v>B34_L7_P</v>
      </c>
      <c r="C238" t="str">
        <f t="shared" si="36"/>
        <v>U1-B34_L7_P</v>
      </c>
      <c r="D238" t="str">
        <f t="shared" si="37"/>
        <v>U1-U1</v>
      </c>
      <c r="E238" t="s">
        <v>304</v>
      </c>
      <c r="F238" t="s">
        <v>304</v>
      </c>
      <c r="G238" t="s">
        <v>840</v>
      </c>
      <c r="AT238" t="str">
        <f t="shared" si="38"/>
        <v>B34_L7_P</v>
      </c>
      <c r="AU238" t="str">
        <f t="shared" si="39"/>
        <v>--</v>
      </c>
    </row>
    <row r="239" spans="1:47" x14ac:dyDescent="0.35">
      <c r="A239" t="str">
        <f t="shared" si="34"/>
        <v>U1-U2</v>
      </c>
      <c r="B239" t="str">
        <f t="shared" si="35"/>
        <v>B34_L9_P</v>
      </c>
      <c r="C239" t="str">
        <f t="shared" si="36"/>
        <v>U1-B34_L9_P</v>
      </c>
      <c r="D239" t="str">
        <f t="shared" si="37"/>
        <v>U1-U2</v>
      </c>
      <c r="E239" t="s">
        <v>304</v>
      </c>
      <c r="F239" t="s">
        <v>307</v>
      </c>
      <c r="G239" t="s">
        <v>846</v>
      </c>
      <c r="AT239" t="str">
        <f t="shared" si="38"/>
        <v>B34_L9_P</v>
      </c>
      <c r="AU239" t="str">
        <f t="shared" si="39"/>
        <v>--</v>
      </c>
    </row>
    <row r="240" spans="1:47" x14ac:dyDescent="0.35">
      <c r="A240" t="str">
        <f t="shared" si="34"/>
        <v>U1-U3</v>
      </c>
      <c r="B240" t="str">
        <f t="shared" si="35"/>
        <v>B34_L8_N</v>
      </c>
      <c r="C240" t="str">
        <f t="shared" si="36"/>
        <v>U1-B34_L8_N</v>
      </c>
      <c r="D240" t="str">
        <f t="shared" si="37"/>
        <v>U1-U3</v>
      </c>
      <c r="E240" t="s">
        <v>304</v>
      </c>
      <c r="F240" t="s">
        <v>308</v>
      </c>
      <c r="G240" t="s">
        <v>842</v>
      </c>
      <c r="AT240" t="str">
        <f t="shared" si="38"/>
        <v>B34_L8_N</v>
      </c>
      <c r="AU240" t="str">
        <f t="shared" si="39"/>
        <v>--</v>
      </c>
    </row>
    <row r="241" spans="1:47" x14ac:dyDescent="0.35">
      <c r="A241" t="str">
        <f t="shared" si="34"/>
        <v>U1-U4</v>
      </c>
      <c r="B241" t="str">
        <f t="shared" si="35"/>
        <v>B34_L8_P</v>
      </c>
      <c r="C241" t="str">
        <f t="shared" si="36"/>
        <v>U1-B34_L8_P</v>
      </c>
      <c r="D241" t="str">
        <f t="shared" si="37"/>
        <v>U1-U4</v>
      </c>
      <c r="E241" t="s">
        <v>304</v>
      </c>
      <c r="F241" t="s">
        <v>309</v>
      </c>
      <c r="G241" t="s">
        <v>843</v>
      </c>
      <c r="AT241" t="str">
        <f t="shared" si="38"/>
        <v>B34_L8_P</v>
      </c>
      <c r="AU241" t="str">
        <f t="shared" si="39"/>
        <v>--</v>
      </c>
    </row>
    <row r="242" spans="1:47" x14ac:dyDescent="0.35">
      <c r="A242" t="str">
        <f t="shared" si="34"/>
        <v>U1-U5</v>
      </c>
      <c r="B242" t="str">
        <f t="shared" si="35"/>
        <v>VCCIO34</v>
      </c>
      <c r="C242" t="str">
        <f t="shared" si="36"/>
        <v>U1-VCCIO34</v>
      </c>
      <c r="D242" t="str">
        <f t="shared" si="37"/>
        <v>U1-U5</v>
      </c>
      <c r="E242" t="s">
        <v>304</v>
      </c>
      <c r="F242" t="s">
        <v>386</v>
      </c>
      <c r="G242" t="s">
        <v>848</v>
      </c>
      <c r="AT242" t="str">
        <f t="shared" si="38"/>
        <v>VCCIO34</v>
      </c>
      <c r="AU242" t="str">
        <f t="shared" si="39"/>
        <v>--</v>
      </c>
    </row>
    <row r="243" spans="1:47" x14ac:dyDescent="0.35">
      <c r="A243" t="str">
        <f t="shared" si="34"/>
        <v>U1-U6</v>
      </c>
      <c r="B243" t="str">
        <f t="shared" si="35"/>
        <v>B34_L22_N</v>
      </c>
      <c r="C243" t="str">
        <f t="shared" si="36"/>
        <v>U1-B34_L22_N</v>
      </c>
      <c r="D243" t="str">
        <f t="shared" si="37"/>
        <v>U1-U6</v>
      </c>
      <c r="E243" t="s">
        <v>304</v>
      </c>
      <c r="F243" t="s">
        <v>310</v>
      </c>
      <c r="G243" t="s">
        <v>818</v>
      </c>
      <c r="AT243" t="str">
        <f t="shared" si="38"/>
        <v>B34_L22_N</v>
      </c>
      <c r="AU243" t="str">
        <f t="shared" si="39"/>
        <v>--</v>
      </c>
    </row>
    <row r="244" spans="1:47" x14ac:dyDescent="0.35">
      <c r="A244" t="str">
        <f t="shared" si="34"/>
        <v>U1-U7</v>
      </c>
      <c r="B244" t="str">
        <f t="shared" si="35"/>
        <v>B34_L22_P</v>
      </c>
      <c r="C244" t="str">
        <f t="shared" si="36"/>
        <v>U1-B34_L22_P</v>
      </c>
      <c r="D244" t="str">
        <f t="shared" si="37"/>
        <v>U1-U7</v>
      </c>
      <c r="E244" t="s">
        <v>304</v>
      </c>
      <c r="F244" t="s">
        <v>311</v>
      </c>
      <c r="G244" t="s">
        <v>820</v>
      </c>
      <c r="AT244" t="str">
        <f t="shared" si="38"/>
        <v>B34_L22_P</v>
      </c>
      <c r="AU244" t="str">
        <f t="shared" si="39"/>
        <v>--</v>
      </c>
    </row>
    <row r="245" spans="1:47" x14ac:dyDescent="0.35">
      <c r="A245" t="str">
        <f t="shared" si="34"/>
        <v>U1-U8</v>
      </c>
      <c r="B245" t="str">
        <f t="shared" si="35"/>
        <v>NetU1_U8</v>
      </c>
      <c r="C245" t="str">
        <f t="shared" si="36"/>
        <v>U1-NetU1_U8</v>
      </c>
      <c r="D245" t="str">
        <f t="shared" si="37"/>
        <v>U1-U8</v>
      </c>
      <c r="E245" t="s">
        <v>304</v>
      </c>
      <c r="F245" t="s">
        <v>312</v>
      </c>
      <c r="G245" t="s">
        <v>918</v>
      </c>
      <c r="AT245" t="str">
        <f t="shared" si="38"/>
        <v>NetU1_U8</v>
      </c>
      <c r="AU245" t="str">
        <f t="shared" si="39"/>
        <v>--</v>
      </c>
    </row>
    <row r="246" spans="1:47" x14ac:dyDescent="0.35">
      <c r="A246" t="str">
        <f t="shared" si="34"/>
        <v>U1-U9</v>
      </c>
      <c r="B246" t="str">
        <f t="shared" si="35"/>
        <v>B34_L21_P</v>
      </c>
      <c r="C246" t="str">
        <f t="shared" si="36"/>
        <v>U1-B34_L21_P</v>
      </c>
      <c r="D246" t="str">
        <f t="shared" si="37"/>
        <v>U1-U9</v>
      </c>
      <c r="E246" t="s">
        <v>304</v>
      </c>
      <c r="F246" t="s">
        <v>313</v>
      </c>
      <c r="G246" t="s">
        <v>816</v>
      </c>
      <c r="AT246" t="str">
        <f t="shared" si="38"/>
        <v>B34_L21_P</v>
      </c>
      <c r="AU246" t="str">
        <f t="shared" si="39"/>
        <v>--</v>
      </c>
    </row>
    <row r="247" spans="1:47" x14ac:dyDescent="0.35">
      <c r="A247" t="str">
        <f t="shared" si="34"/>
        <v>U1-V1</v>
      </c>
      <c r="B247" t="str">
        <f t="shared" si="35"/>
        <v>B34_L7_N</v>
      </c>
      <c r="C247" t="str">
        <f t="shared" si="36"/>
        <v>U1-B34_L7_N</v>
      </c>
      <c r="D247" t="str">
        <f t="shared" si="37"/>
        <v>U1-V1</v>
      </c>
      <c r="E247" t="s">
        <v>304</v>
      </c>
      <c r="F247" t="s">
        <v>714</v>
      </c>
      <c r="G247" t="s">
        <v>838</v>
      </c>
      <c r="AT247" t="str">
        <f t="shared" si="38"/>
        <v>B34_L7_N</v>
      </c>
      <c r="AU247" t="str">
        <f t="shared" si="39"/>
        <v>--</v>
      </c>
    </row>
    <row r="248" spans="1:47" x14ac:dyDescent="0.35">
      <c r="A248" t="str">
        <f t="shared" si="34"/>
        <v>U1-V2</v>
      </c>
      <c r="B248" t="str">
        <f t="shared" si="35"/>
        <v>B34_L9_N</v>
      </c>
      <c r="C248" t="str">
        <f t="shared" si="36"/>
        <v>U1-B34_L9_N</v>
      </c>
      <c r="D248" t="str">
        <f t="shared" si="37"/>
        <v>U1-V2</v>
      </c>
      <c r="E248" t="s">
        <v>304</v>
      </c>
      <c r="F248" t="s">
        <v>715</v>
      </c>
      <c r="G248" t="s">
        <v>844</v>
      </c>
      <c r="AT248" t="str">
        <f t="shared" si="38"/>
        <v>B34_L9_N</v>
      </c>
      <c r="AU248" t="str">
        <f t="shared" si="39"/>
        <v>--</v>
      </c>
    </row>
    <row r="249" spans="1:47" x14ac:dyDescent="0.35">
      <c r="A249" t="str">
        <f t="shared" si="34"/>
        <v>U1-V4</v>
      </c>
      <c r="B249" t="str">
        <f t="shared" si="35"/>
        <v>B34_L10_N</v>
      </c>
      <c r="C249" t="str">
        <f t="shared" si="36"/>
        <v>U1-B34_L10_N</v>
      </c>
      <c r="D249" t="str">
        <f t="shared" si="37"/>
        <v>U1-V4</v>
      </c>
      <c r="E249" t="s">
        <v>304</v>
      </c>
      <c r="F249" t="s">
        <v>717</v>
      </c>
      <c r="G249" t="s">
        <v>766</v>
      </c>
      <c r="AT249" t="str">
        <f t="shared" si="38"/>
        <v>B34_L10_N</v>
      </c>
      <c r="AU249" t="str">
        <f t="shared" si="39"/>
        <v>--</v>
      </c>
    </row>
    <row r="250" spans="1:47" x14ac:dyDescent="0.35">
      <c r="A250" t="str">
        <f t="shared" si="34"/>
        <v>U1-V5</v>
      </c>
      <c r="B250" t="str">
        <f t="shared" si="35"/>
        <v>B34_L10_P</v>
      </c>
      <c r="C250" t="str">
        <f t="shared" si="36"/>
        <v>U1-B34_L10_P</v>
      </c>
      <c r="D250" t="str">
        <f t="shared" si="37"/>
        <v>U1-V5</v>
      </c>
      <c r="E250" t="s">
        <v>304</v>
      </c>
      <c r="F250" t="s">
        <v>718</v>
      </c>
      <c r="G250" t="s">
        <v>768</v>
      </c>
      <c r="AT250" t="str">
        <f t="shared" si="38"/>
        <v>B34_L10_P</v>
      </c>
      <c r="AU250" t="str">
        <f t="shared" si="39"/>
        <v>--</v>
      </c>
    </row>
    <row r="251" spans="1:47" x14ac:dyDescent="0.35">
      <c r="A251" t="str">
        <f t="shared" si="34"/>
        <v>U1-V6</v>
      </c>
      <c r="B251" t="str">
        <f t="shared" si="35"/>
        <v>B34_L20_N</v>
      </c>
      <c r="C251" t="str">
        <f t="shared" si="36"/>
        <v>U1-B34_L20_N</v>
      </c>
      <c r="D251" t="str">
        <f t="shared" si="37"/>
        <v>U1-V6</v>
      </c>
      <c r="E251" t="s">
        <v>304</v>
      </c>
      <c r="F251" t="s">
        <v>719</v>
      </c>
      <c r="G251" t="s">
        <v>810</v>
      </c>
      <c r="AT251" t="str">
        <f t="shared" si="38"/>
        <v>B34_L20_N</v>
      </c>
      <c r="AU251" t="str">
        <f t="shared" si="39"/>
        <v>--</v>
      </c>
    </row>
    <row r="252" spans="1:47" x14ac:dyDescent="0.35">
      <c r="A252" t="str">
        <f t="shared" si="34"/>
        <v>U1-V7</v>
      </c>
      <c r="B252" t="str">
        <f t="shared" si="35"/>
        <v>B34_L20_P</v>
      </c>
      <c r="C252" t="str">
        <f t="shared" si="36"/>
        <v>U1-B34_L20_P</v>
      </c>
      <c r="D252" t="str">
        <f t="shared" si="37"/>
        <v>U1-V7</v>
      </c>
      <c r="E252" t="s">
        <v>304</v>
      </c>
      <c r="F252" t="s">
        <v>720</v>
      </c>
      <c r="G252" t="s">
        <v>812</v>
      </c>
      <c r="AT252" t="str">
        <f t="shared" si="38"/>
        <v>B34_L20_P</v>
      </c>
      <c r="AU252" t="str">
        <f t="shared" si="39"/>
        <v>--</v>
      </c>
    </row>
    <row r="253" spans="1:47" x14ac:dyDescent="0.35">
      <c r="A253" t="str">
        <f t="shared" si="34"/>
        <v>U1-V8</v>
      </c>
      <c r="B253" t="str">
        <f t="shared" si="35"/>
        <v>VCCIO34</v>
      </c>
      <c r="C253" t="str">
        <f t="shared" si="36"/>
        <v>U1-VCCIO34</v>
      </c>
      <c r="D253" t="str">
        <f t="shared" si="37"/>
        <v>U1-V8</v>
      </c>
      <c r="E253" t="s">
        <v>304</v>
      </c>
      <c r="F253" t="s">
        <v>721</v>
      </c>
      <c r="G253" t="s">
        <v>848</v>
      </c>
      <c r="AT253" t="str">
        <f t="shared" si="38"/>
        <v>VCCIO34</v>
      </c>
      <c r="AU253" t="str">
        <f t="shared" si="39"/>
        <v>--</v>
      </c>
    </row>
    <row r="254" spans="1:47" x14ac:dyDescent="0.35">
      <c r="A254" t="str">
        <f t="shared" si="34"/>
        <v>U1-V9</v>
      </c>
      <c r="B254" t="str">
        <f t="shared" si="35"/>
        <v>B34_L21_N</v>
      </c>
      <c r="C254" t="str">
        <f t="shared" si="36"/>
        <v>U1-B34_L21_N</v>
      </c>
      <c r="D254" t="str">
        <f t="shared" si="37"/>
        <v>U1-V9</v>
      </c>
      <c r="E254" t="s">
        <v>304</v>
      </c>
      <c r="F254" t="s">
        <v>722</v>
      </c>
      <c r="G254" t="s">
        <v>814</v>
      </c>
      <c r="AT254" t="str">
        <f t="shared" si="38"/>
        <v>B34_L21_N</v>
      </c>
      <c r="AU254" t="str">
        <f t="shared" si="39"/>
        <v>--</v>
      </c>
    </row>
    <row r="255" spans="1:47" x14ac:dyDescent="0.35">
      <c r="A255" t="str">
        <f t="shared" si="34"/>
        <v>U1-A2</v>
      </c>
      <c r="B255" t="str">
        <f t="shared" si="35"/>
        <v>GND</v>
      </c>
      <c r="C255" t="str">
        <f t="shared" si="36"/>
        <v>U1-GND</v>
      </c>
      <c r="D255" t="str">
        <f t="shared" si="37"/>
        <v>U1-A2</v>
      </c>
      <c r="E255" t="s">
        <v>304</v>
      </c>
      <c r="F255" t="s">
        <v>435</v>
      </c>
      <c r="G255" t="s">
        <v>302</v>
      </c>
      <c r="AT255" t="str">
        <f t="shared" si="38"/>
        <v>GND</v>
      </c>
      <c r="AU255" t="str">
        <f t="shared" si="39"/>
        <v>--</v>
      </c>
    </row>
    <row r="256" spans="1:47" x14ac:dyDescent="0.35">
      <c r="A256" t="str">
        <f t="shared" si="34"/>
        <v>U1-A12</v>
      </c>
      <c r="B256" t="str">
        <f t="shared" si="35"/>
        <v>GND</v>
      </c>
      <c r="C256" t="str">
        <f t="shared" si="36"/>
        <v>U1-GND</v>
      </c>
      <c r="D256" t="str">
        <f t="shared" si="37"/>
        <v>U1-A12</v>
      </c>
      <c r="E256" t="s">
        <v>304</v>
      </c>
      <c r="F256" t="s">
        <v>433</v>
      </c>
      <c r="G256" t="s">
        <v>302</v>
      </c>
      <c r="AT256" t="str">
        <f t="shared" si="38"/>
        <v>GND</v>
      </c>
      <c r="AU256" t="str">
        <f t="shared" si="39"/>
        <v>--</v>
      </c>
    </row>
    <row r="257" spans="1:47" x14ac:dyDescent="0.35">
      <c r="A257" t="str">
        <f t="shared" si="34"/>
        <v>U1-B5</v>
      </c>
      <c r="B257" t="str">
        <f t="shared" si="35"/>
        <v>GND</v>
      </c>
      <c r="C257" t="str">
        <f t="shared" si="36"/>
        <v>U1-GND</v>
      </c>
      <c r="D257" t="str">
        <f t="shared" si="37"/>
        <v>U1-B5</v>
      </c>
      <c r="E257" t="s">
        <v>304</v>
      </c>
      <c r="F257" t="s">
        <v>446</v>
      </c>
      <c r="G257" t="s">
        <v>302</v>
      </c>
      <c r="AT257" t="str">
        <f t="shared" si="38"/>
        <v>GND</v>
      </c>
      <c r="AU257" t="str">
        <f t="shared" si="39"/>
        <v>--</v>
      </c>
    </row>
    <row r="258" spans="1:47" x14ac:dyDescent="0.35">
      <c r="A258" t="str">
        <f t="shared" si="34"/>
        <v>U1-B15</v>
      </c>
      <c r="B258" t="str">
        <f t="shared" si="35"/>
        <v>GND</v>
      </c>
      <c r="C258" t="str">
        <f t="shared" si="36"/>
        <v>U1-GND</v>
      </c>
      <c r="D258" t="str">
        <f t="shared" si="37"/>
        <v>U1-B15</v>
      </c>
      <c r="E258" t="s">
        <v>304</v>
      </c>
      <c r="F258" t="s">
        <v>576</v>
      </c>
      <c r="G258" t="s">
        <v>302</v>
      </c>
      <c r="AT258" t="str">
        <f t="shared" si="38"/>
        <v>GND</v>
      </c>
      <c r="AU258" t="str">
        <f t="shared" si="39"/>
        <v>--</v>
      </c>
    </row>
    <row r="259" spans="1:47" x14ac:dyDescent="0.35">
      <c r="A259" t="str">
        <f t="shared" si="34"/>
        <v>U1-C8</v>
      </c>
      <c r="B259" t="str">
        <f t="shared" si="35"/>
        <v>GND</v>
      </c>
      <c r="C259" t="str">
        <f t="shared" si="36"/>
        <v>U1-GND</v>
      </c>
      <c r="D259" t="str">
        <f t="shared" si="37"/>
        <v>U1-C8</v>
      </c>
      <c r="E259" t="s">
        <v>304</v>
      </c>
      <c r="F259" t="s">
        <v>321</v>
      </c>
      <c r="G259" t="s">
        <v>302</v>
      </c>
      <c r="AT259" t="str">
        <f t="shared" si="38"/>
        <v>GND</v>
      </c>
      <c r="AU259" t="str">
        <f t="shared" si="39"/>
        <v>--</v>
      </c>
    </row>
    <row r="260" spans="1:47" x14ac:dyDescent="0.35">
      <c r="A260" t="str">
        <f t="shared" si="34"/>
        <v>U1-C18</v>
      </c>
      <c r="B260" t="str">
        <f t="shared" si="35"/>
        <v>GND</v>
      </c>
      <c r="C260" t="str">
        <f t="shared" si="36"/>
        <v>U1-GND</v>
      </c>
      <c r="D260" t="str">
        <f t="shared" si="37"/>
        <v>U1-C18</v>
      </c>
      <c r="E260" t="s">
        <v>304</v>
      </c>
      <c r="F260" t="s">
        <v>331</v>
      </c>
      <c r="G260" t="s">
        <v>302</v>
      </c>
      <c r="AT260" t="str">
        <f t="shared" si="38"/>
        <v>GND</v>
      </c>
      <c r="AU260" t="str">
        <f t="shared" si="39"/>
        <v>--</v>
      </c>
    </row>
    <row r="261" spans="1:47" x14ac:dyDescent="0.35">
      <c r="A261" t="str">
        <f t="shared" si="34"/>
        <v>U1-D1</v>
      </c>
      <c r="B261" t="str">
        <f t="shared" si="35"/>
        <v>GND</v>
      </c>
      <c r="C261" t="str">
        <f t="shared" si="36"/>
        <v>U1-GND</v>
      </c>
      <c r="D261" t="str">
        <f t="shared" si="37"/>
        <v>U1-D1</v>
      </c>
      <c r="E261" t="s">
        <v>304</v>
      </c>
      <c r="F261" t="s">
        <v>288</v>
      </c>
      <c r="G261" t="s">
        <v>302</v>
      </c>
      <c r="AT261" t="str">
        <f t="shared" si="38"/>
        <v>GND</v>
      </c>
      <c r="AU261" t="str">
        <f t="shared" si="39"/>
        <v>--</v>
      </c>
    </row>
    <row r="262" spans="1:47" x14ac:dyDescent="0.35">
      <c r="A262" t="str">
        <f t="shared" ref="A262:A325" si="40">$E262&amp;"-"&amp;$F262</f>
        <v>U1-D11</v>
      </c>
      <c r="B262" t="str">
        <f t="shared" ref="B262:B325" si="41">IF(OR(E262=$A$2,E262=$B$2,E262=$C$2,E262=$D$2),"--",G262)</f>
        <v>GND</v>
      </c>
      <c r="C262" t="str">
        <f t="shared" ref="C262:C325" si="42">$E262&amp;"-"&amp;$G262</f>
        <v>U1-GND</v>
      </c>
      <c r="D262" t="str">
        <f t="shared" ref="D262:D325" si="43">A262</f>
        <v>U1-D11</v>
      </c>
      <c r="E262" t="s">
        <v>304</v>
      </c>
      <c r="F262" t="s">
        <v>298</v>
      </c>
      <c r="G262" t="s">
        <v>302</v>
      </c>
      <c r="AT262" t="str">
        <f t="shared" ref="AT262:AT325" si="44">IF(IF(COUNTIF($AO$6:$AQ$150,B262)&gt;0,"---","--")="---",VLOOKUP(B262,$AO$6:$AQ$150,3,0),B262)</f>
        <v>GND</v>
      </c>
      <c r="AU262" t="str">
        <f t="shared" ref="AU262:AU325" si="45">IF(IF(COUNTIF($AO$6:$AQ$150,B262)&gt;0,"---","--")="---",VLOOKUP(B262,$AO$6:$AQ$150,2,0),"--")</f>
        <v>--</v>
      </c>
    </row>
    <row r="263" spans="1:47" x14ac:dyDescent="0.35">
      <c r="A263" t="str">
        <f t="shared" si="40"/>
        <v>U1-E4</v>
      </c>
      <c r="B263" t="str">
        <f t="shared" si="41"/>
        <v>GND</v>
      </c>
      <c r="C263" t="str">
        <f t="shared" si="42"/>
        <v>U1-GND</v>
      </c>
      <c r="D263" t="str">
        <f t="shared" si="43"/>
        <v>U1-E4</v>
      </c>
      <c r="E263" t="s">
        <v>304</v>
      </c>
      <c r="F263" t="s">
        <v>541</v>
      </c>
      <c r="G263" t="s">
        <v>302</v>
      </c>
      <c r="AT263" t="str">
        <f t="shared" si="44"/>
        <v>GND</v>
      </c>
      <c r="AU263" t="str">
        <f t="shared" si="45"/>
        <v>--</v>
      </c>
    </row>
    <row r="264" spans="1:47" x14ac:dyDescent="0.35">
      <c r="A264" t="str">
        <f t="shared" si="40"/>
        <v>U1-E14</v>
      </c>
      <c r="B264" t="str">
        <f t="shared" si="41"/>
        <v>GND</v>
      </c>
      <c r="C264" t="str">
        <f t="shared" si="42"/>
        <v>U1-GND</v>
      </c>
      <c r="D264" t="str">
        <f t="shared" si="43"/>
        <v>U1-E14</v>
      </c>
      <c r="E264" t="s">
        <v>304</v>
      </c>
      <c r="F264" t="s">
        <v>580</v>
      </c>
      <c r="G264" t="s">
        <v>302</v>
      </c>
      <c r="AT264" t="str">
        <f t="shared" si="44"/>
        <v>GND</v>
      </c>
      <c r="AU264" t="str">
        <f t="shared" si="45"/>
        <v>--</v>
      </c>
    </row>
    <row r="265" spans="1:47" x14ac:dyDescent="0.35">
      <c r="A265" t="str">
        <f t="shared" si="40"/>
        <v>U1-F7</v>
      </c>
      <c r="B265" t="str">
        <f t="shared" si="41"/>
        <v>GND</v>
      </c>
      <c r="C265" t="str">
        <f t="shared" si="42"/>
        <v>U1-GND</v>
      </c>
      <c r="D265" t="str">
        <f t="shared" si="43"/>
        <v>U1-F7</v>
      </c>
      <c r="E265" t="s">
        <v>304</v>
      </c>
      <c r="F265" t="s">
        <v>550</v>
      </c>
      <c r="G265" t="s">
        <v>302</v>
      </c>
      <c r="AT265" t="str">
        <f t="shared" si="44"/>
        <v>GND</v>
      </c>
      <c r="AU265" t="str">
        <f t="shared" si="45"/>
        <v>--</v>
      </c>
    </row>
    <row r="266" spans="1:47" x14ac:dyDescent="0.35">
      <c r="A266" t="str">
        <f t="shared" si="40"/>
        <v>U1-F8</v>
      </c>
      <c r="B266" t="str">
        <f t="shared" si="41"/>
        <v>1V</v>
      </c>
      <c r="C266" t="str">
        <f t="shared" si="42"/>
        <v>U1-1V</v>
      </c>
      <c r="D266" t="str">
        <f t="shared" si="43"/>
        <v>U1-F8</v>
      </c>
      <c r="E266" t="s">
        <v>304</v>
      </c>
      <c r="F266" t="s">
        <v>464</v>
      </c>
      <c r="G266" t="s">
        <v>761</v>
      </c>
      <c r="AT266" t="str">
        <f t="shared" si="44"/>
        <v>1V</v>
      </c>
      <c r="AU266" t="str">
        <f t="shared" si="45"/>
        <v>--</v>
      </c>
    </row>
    <row r="267" spans="1:47" x14ac:dyDescent="0.35">
      <c r="A267" t="str">
        <f t="shared" si="40"/>
        <v>U1-F9</v>
      </c>
      <c r="B267" t="str">
        <f t="shared" si="41"/>
        <v>GND</v>
      </c>
      <c r="C267" t="str">
        <f t="shared" si="42"/>
        <v>U1-GND</v>
      </c>
      <c r="D267" t="str">
        <f t="shared" si="43"/>
        <v>U1-F9</v>
      </c>
      <c r="E267" t="s">
        <v>304</v>
      </c>
      <c r="F267" t="s">
        <v>465</v>
      </c>
      <c r="G267" t="s">
        <v>302</v>
      </c>
      <c r="AT267" t="str">
        <f t="shared" si="44"/>
        <v>GND</v>
      </c>
      <c r="AU267" t="str">
        <f t="shared" si="45"/>
        <v>--</v>
      </c>
    </row>
    <row r="268" spans="1:47" x14ac:dyDescent="0.35">
      <c r="A268" t="str">
        <f t="shared" si="40"/>
        <v>U1-F10</v>
      </c>
      <c r="B268" t="str">
        <f t="shared" si="41"/>
        <v>1V</v>
      </c>
      <c r="C268" t="str">
        <f t="shared" si="42"/>
        <v>U1-1V</v>
      </c>
      <c r="D268" t="str">
        <f t="shared" si="43"/>
        <v>U1-F10</v>
      </c>
      <c r="E268" t="s">
        <v>304</v>
      </c>
      <c r="F268" t="s">
        <v>466</v>
      </c>
      <c r="G268" t="s">
        <v>761</v>
      </c>
      <c r="AT268" t="str">
        <f t="shared" si="44"/>
        <v>1V</v>
      </c>
      <c r="AU268" t="str">
        <f t="shared" si="45"/>
        <v>--</v>
      </c>
    </row>
    <row r="269" spans="1:47" x14ac:dyDescent="0.35">
      <c r="A269" t="str">
        <f t="shared" si="40"/>
        <v>U1-F11</v>
      </c>
      <c r="B269" t="str">
        <f t="shared" si="41"/>
        <v>GND</v>
      </c>
      <c r="C269" t="str">
        <f t="shared" si="42"/>
        <v>U1-GND</v>
      </c>
      <c r="D269" t="str">
        <f t="shared" si="43"/>
        <v>U1-F11</v>
      </c>
      <c r="E269" t="s">
        <v>304</v>
      </c>
      <c r="F269" t="s">
        <v>467</v>
      </c>
      <c r="G269" t="s">
        <v>302</v>
      </c>
      <c r="AT269" t="str">
        <f t="shared" si="44"/>
        <v>GND</v>
      </c>
      <c r="AU269" t="str">
        <f t="shared" si="45"/>
        <v>--</v>
      </c>
    </row>
    <row r="270" spans="1:47" x14ac:dyDescent="0.35">
      <c r="A270" t="str">
        <f t="shared" si="40"/>
        <v>U1-F12</v>
      </c>
      <c r="B270" t="str">
        <f t="shared" si="41"/>
        <v>1.8V</v>
      </c>
      <c r="C270" t="str">
        <f t="shared" si="42"/>
        <v>U1-1.8V</v>
      </c>
      <c r="D270" t="str">
        <f t="shared" si="43"/>
        <v>U1-F12</v>
      </c>
      <c r="E270" t="s">
        <v>304</v>
      </c>
      <c r="F270" t="s">
        <v>468</v>
      </c>
      <c r="G270" t="s">
        <v>667</v>
      </c>
      <c r="AT270" t="str">
        <f t="shared" si="44"/>
        <v>1.8V</v>
      </c>
      <c r="AU270" t="str">
        <f t="shared" si="45"/>
        <v>--</v>
      </c>
    </row>
    <row r="271" spans="1:47" x14ac:dyDescent="0.35">
      <c r="A271" t="str">
        <f t="shared" si="40"/>
        <v>U1-F17</v>
      </c>
      <c r="B271" t="str">
        <f t="shared" si="41"/>
        <v>GND</v>
      </c>
      <c r="C271" t="str">
        <f t="shared" si="42"/>
        <v>U1-GND</v>
      </c>
      <c r="D271" t="str">
        <f t="shared" si="43"/>
        <v>U1-F17</v>
      </c>
      <c r="E271" t="s">
        <v>304</v>
      </c>
      <c r="F271" t="s">
        <v>707</v>
      </c>
      <c r="G271" t="s">
        <v>302</v>
      </c>
      <c r="AT271" t="str">
        <f t="shared" si="44"/>
        <v>GND</v>
      </c>
      <c r="AU271" t="str">
        <f t="shared" si="45"/>
        <v>--</v>
      </c>
    </row>
    <row r="272" spans="1:47" x14ac:dyDescent="0.35">
      <c r="A272" t="str">
        <f t="shared" si="40"/>
        <v>U1-G7</v>
      </c>
      <c r="B272" t="str">
        <f t="shared" si="41"/>
        <v>1V</v>
      </c>
      <c r="C272" t="str">
        <f t="shared" si="42"/>
        <v>U1-1V</v>
      </c>
      <c r="D272" t="str">
        <f t="shared" si="43"/>
        <v>U1-G7</v>
      </c>
      <c r="E272" t="s">
        <v>304</v>
      </c>
      <c r="F272" t="s">
        <v>556</v>
      </c>
      <c r="G272" t="s">
        <v>761</v>
      </c>
      <c r="AT272" t="str">
        <f t="shared" si="44"/>
        <v>1V</v>
      </c>
      <c r="AU272" t="str">
        <f t="shared" si="45"/>
        <v>--</v>
      </c>
    </row>
    <row r="273" spans="1:47" x14ac:dyDescent="0.35">
      <c r="A273" t="str">
        <f t="shared" si="40"/>
        <v>U1-G8</v>
      </c>
      <c r="B273" t="str">
        <f t="shared" si="41"/>
        <v>GND</v>
      </c>
      <c r="C273" t="str">
        <f t="shared" si="42"/>
        <v>U1-GND</v>
      </c>
      <c r="D273" t="str">
        <f t="shared" si="43"/>
        <v>U1-G8</v>
      </c>
      <c r="E273" t="s">
        <v>304</v>
      </c>
      <c r="F273" t="s">
        <v>557</v>
      </c>
      <c r="G273" t="s">
        <v>302</v>
      </c>
      <c r="AT273" t="str">
        <f t="shared" si="44"/>
        <v>GND</v>
      </c>
      <c r="AU273" t="str">
        <f t="shared" si="45"/>
        <v>--</v>
      </c>
    </row>
    <row r="274" spans="1:47" x14ac:dyDescent="0.35">
      <c r="A274" t="str">
        <f t="shared" si="40"/>
        <v>U1-G9</v>
      </c>
      <c r="B274" t="str">
        <f t="shared" si="41"/>
        <v>1V</v>
      </c>
      <c r="C274" t="str">
        <f t="shared" si="42"/>
        <v>U1-1V</v>
      </c>
      <c r="D274" t="str">
        <f t="shared" si="43"/>
        <v>U1-G9</v>
      </c>
      <c r="E274" t="s">
        <v>304</v>
      </c>
      <c r="F274" t="s">
        <v>471</v>
      </c>
      <c r="G274" t="s">
        <v>761</v>
      </c>
      <c r="AT274" t="str">
        <f t="shared" si="44"/>
        <v>1V</v>
      </c>
      <c r="AU274" t="str">
        <f t="shared" si="45"/>
        <v>--</v>
      </c>
    </row>
    <row r="275" spans="1:47" x14ac:dyDescent="0.35">
      <c r="A275" t="str">
        <f t="shared" si="40"/>
        <v>U1-G10</v>
      </c>
      <c r="B275" t="str">
        <f t="shared" si="41"/>
        <v>GND</v>
      </c>
      <c r="C275" t="str">
        <f t="shared" si="42"/>
        <v>U1-GND</v>
      </c>
      <c r="D275" t="str">
        <f t="shared" si="43"/>
        <v>U1-G10</v>
      </c>
      <c r="E275" t="s">
        <v>304</v>
      </c>
      <c r="F275" t="s">
        <v>472</v>
      </c>
      <c r="G275" t="s">
        <v>302</v>
      </c>
      <c r="AT275" t="str">
        <f t="shared" si="44"/>
        <v>GND</v>
      </c>
      <c r="AU275" t="str">
        <f t="shared" si="45"/>
        <v>--</v>
      </c>
    </row>
    <row r="276" spans="1:47" x14ac:dyDescent="0.35">
      <c r="A276" t="str">
        <f t="shared" si="40"/>
        <v>U1-G11</v>
      </c>
      <c r="B276" t="str">
        <f t="shared" si="41"/>
        <v>1V</v>
      </c>
      <c r="C276" t="str">
        <f t="shared" si="42"/>
        <v>U1-1V</v>
      </c>
      <c r="D276" t="str">
        <f t="shared" si="43"/>
        <v>U1-G11</v>
      </c>
      <c r="E276" t="s">
        <v>304</v>
      </c>
      <c r="F276" t="s">
        <v>473</v>
      </c>
      <c r="G276" t="s">
        <v>761</v>
      </c>
      <c r="AT276" t="str">
        <f t="shared" si="44"/>
        <v>1V</v>
      </c>
      <c r="AU276" t="str">
        <f t="shared" si="45"/>
        <v>--</v>
      </c>
    </row>
    <row r="277" spans="1:47" x14ac:dyDescent="0.35">
      <c r="A277" t="str">
        <f t="shared" si="40"/>
        <v>U1-G12</v>
      </c>
      <c r="B277" t="str">
        <f t="shared" si="41"/>
        <v>GND</v>
      </c>
      <c r="C277" t="str">
        <f t="shared" si="42"/>
        <v>U1-GND</v>
      </c>
      <c r="D277" t="str">
        <f t="shared" si="43"/>
        <v>U1-G12</v>
      </c>
      <c r="E277" t="s">
        <v>304</v>
      </c>
      <c r="F277" t="s">
        <v>474</v>
      </c>
      <c r="G277" t="s">
        <v>302</v>
      </c>
      <c r="AT277" t="str">
        <f t="shared" si="44"/>
        <v>GND</v>
      </c>
      <c r="AU277" t="str">
        <f t="shared" si="45"/>
        <v>--</v>
      </c>
    </row>
    <row r="278" spans="1:47" x14ac:dyDescent="0.35">
      <c r="A278" t="str">
        <f t="shared" si="40"/>
        <v>U1-H3</v>
      </c>
      <c r="B278" t="str">
        <f t="shared" si="41"/>
        <v>GND</v>
      </c>
      <c r="C278" t="str">
        <f t="shared" si="42"/>
        <v>U1-GND</v>
      </c>
      <c r="D278" t="str">
        <f t="shared" si="43"/>
        <v>U1-H3</v>
      </c>
      <c r="E278" t="s">
        <v>304</v>
      </c>
      <c r="F278" t="s">
        <v>349</v>
      </c>
      <c r="G278" t="s">
        <v>302</v>
      </c>
      <c r="AT278" t="str">
        <f t="shared" si="44"/>
        <v>GND</v>
      </c>
      <c r="AU278" t="str">
        <f t="shared" si="45"/>
        <v>--</v>
      </c>
    </row>
    <row r="279" spans="1:47" x14ac:dyDescent="0.35">
      <c r="A279" t="str">
        <f t="shared" si="40"/>
        <v>U1-H7</v>
      </c>
      <c r="B279" t="str">
        <f t="shared" si="41"/>
        <v>GND</v>
      </c>
      <c r="C279" t="str">
        <f t="shared" si="42"/>
        <v>U1-GND</v>
      </c>
      <c r="D279" t="str">
        <f t="shared" si="43"/>
        <v>U1-H7</v>
      </c>
      <c r="E279" t="s">
        <v>304</v>
      </c>
      <c r="F279" t="s">
        <v>558</v>
      </c>
      <c r="G279" t="s">
        <v>302</v>
      </c>
      <c r="AT279" t="str">
        <f t="shared" si="44"/>
        <v>GND</v>
      </c>
      <c r="AU279" t="str">
        <f t="shared" si="45"/>
        <v>--</v>
      </c>
    </row>
    <row r="280" spans="1:47" x14ac:dyDescent="0.35">
      <c r="A280" t="str">
        <f t="shared" si="40"/>
        <v>U1-H8</v>
      </c>
      <c r="B280" t="str">
        <f t="shared" si="41"/>
        <v>1V</v>
      </c>
      <c r="C280" t="str">
        <f t="shared" si="42"/>
        <v>U1-1V</v>
      </c>
      <c r="D280" t="str">
        <f t="shared" si="43"/>
        <v>U1-H8</v>
      </c>
      <c r="E280" t="s">
        <v>304</v>
      </c>
      <c r="F280" t="s">
        <v>479</v>
      </c>
      <c r="G280" t="s">
        <v>761</v>
      </c>
      <c r="AT280" t="str">
        <f t="shared" si="44"/>
        <v>1V</v>
      </c>
      <c r="AU280" t="str">
        <f t="shared" si="45"/>
        <v>--</v>
      </c>
    </row>
    <row r="281" spans="1:47" x14ac:dyDescent="0.35">
      <c r="A281" t="str">
        <f t="shared" si="40"/>
        <v>U1-H9</v>
      </c>
      <c r="B281" t="str">
        <f t="shared" si="41"/>
        <v>AGND</v>
      </c>
      <c r="C281" t="str">
        <f t="shared" si="42"/>
        <v>U1-AGND</v>
      </c>
      <c r="D281" t="str">
        <f t="shared" si="43"/>
        <v>U1-H9</v>
      </c>
      <c r="E281" t="s">
        <v>304</v>
      </c>
      <c r="F281" t="s">
        <v>480</v>
      </c>
      <c r="G281" t="s">
        <v>763</v>
      </c>
      <c r="AT281" t="str">
        <f t="shared" si="44"/>
        <v>AGND</v>
      </c>
      <c r="AU281" t="str">
        <f t="shared" si="45"/>
        <v>--</v>
      </c>
    </row>
    <row r="282" spans="1:47" x14ac:dyDescent="0.35">
      <c r="A282" t="str">
        <f t="shared" si="40"/>
        <v>U1-H10</v>
      </c>
      <c r="B282" t="str">
        <f t="shared" si="41"/>
        <v>AVCC</v>
      </c>
      <c r="C282" t="str">
        <f t="shared" si="42"/>
        <v>U1-AVCC</v>
      </c>
      <c r="D282" t="str">
        <f t="shared" si="43"/>
        <v>U1-H10</v>
      </c>
      <c r="E282" t="s">
        <v>304</v>
      </c>
      <c r="F282" t="s">
        <v>481</v>
      </c>
      <c r="G282" t="s">
        <v>764</v>
      </c>
      <c r="AT282" t="str">
        <f t="shared" si="44"/>
        <v>AVCC</v>
      </c>
      <c r="AU282" t="str">
        <f t="shared" si="45"/>
        <v>--</v>
      </c>
    </row>
    <row r="283" spans="1:47" x14ac:dyDescent="0.35">
      <c r="A283" t="str">
        <f t="shared" si="40"/>
        <v>U1-H11</v>
      </c>
      <c r="B283" t="str">
        <f t="shared" si="41"/>
        <v>GND</v>
      </c>
      <c r="C283" t="str">
        <f t="shared" si="42"/>
        <v>U1-GND</v>
      </c>
      <c r="D283" t="str">
        <f t="shared" si="43"/>
        <v>U1-H11</v>
      </c>
      <c r="E283" t="s">
        <v>304</v>
      </c>
      <c r="F283" t="s">
        <v>482</v>
      </c>
      <c r="G283" t="s">
        <v>302</v>
      </c>
      <c r="AT283" t="str">
        <f t="shared" si="44"/>
        <v>GND</v>
      </c>
      <c r="AU283" t="str">
        <f t="shared" si="45"/>
        <v>--</v>
      </c>
    </row>
    <row r="284" spans="1:47" x14ac:dyDescent="0.35">
      <c r="A284" t="str">
        <f t="shared" si="40"/>
        <v>U1-H12</v>
      </c>
      <c r="B284" t="str">
        <f t="shared" si="41"/>
        <v>1.8V</v>
      </c>
      <c r="C284" t="str">
        <f t="shared" si="42"/>
        <v>U1-1.8V</v>
      </c>
      <c r="D284" t="str">
        <f t="shared" si="43"/>
        <v>U1-H12</v>
      </c>
      <c r="E284" t="s">
        <v>304</v>
      </c>
      <c r="F284" t="s">
        <v>559</v>
      </c>
      <c r="G284" t="s">
        <v>667</v>
      </c>
      <c r="AT284" t="str">
        <f t="shared" si="44"/>
        <v>1.8V</v>
      </c>
      <c r="AU284" t="str">
        <f t="shared" si="45"/>
        <v>--</v>
      </c>
    </row>
    <row r="285" spans="1:47" x14ac:dyDescent="0.35">
      <c r="A285" t="str">
        <f t="shared" si="40"/>
        <v>U1-H13</v>
      </c>
      <c r="B285" t="str">
        <f t="shared" si="41"/>
        <v>GND</v>
      </c>
      <c r="C285" t="str">
        <f t="shared" si="42"/>
        <v>U1-GND</v>
      </c>
      <c r="D285" t="str">
        <f t="shared" si="43"/>
        <v>U1-H13</v>
      </c>
      <c r="E285" t="s">
        <v>304</v>
      </c>
      <c r="F285" t="s">
        <v>483</v>
      </c>
      <c r="G285" t="s">
        <v>302</v>
      </c>
      <c r="AT285" t="str">
        <f t="shared" si="44"/>
        <v>GND</v>
      </c>
      <c r="AU285" t="str">
        <f t="shared" si="45"/>
        <v>--</v>
      </c>
    </row>
    <row r="286" spans="1:47" x14ac:dyDescent="0.35">
      <c r="A286" t="str">
        <f t="shared" si="40"/>
        <v>U1-J6</v>
      </c>
      <c r="B286" t="str">
        <f t="shared" si="41"/>
        <v>GND</v>
      </c>
      <c r="C286" t="str">
        <f t="shared" si="42"/>
        <v>U1-GND</v>
      </c>
      <c r="D286" t="str">
        <f t="shared" si="43"/>
        <v>U1-J6</v>
      </c>
      <c r="E286" t="s">
        <v>304</v>
      </c>
      <c r="F286" t="s">
        <v>186</v>
      </c>
      <c r="G286" t="s">
        <v>302</v>
      </c>
      <c r="AT286" t="str">
        <f t="shared" si="44"/>
        <v>GND</v>
      </c>
      <c r="AU286" t="str">
        <f t="shared" si="45"/>
        <v>--</v>
      </c>
    </row>
    <row r="287" spans="1:47" x14ac:dyDescent="0.35">
      <c r="A287" t="str">
        <f t="shared" si="40"/>
        <v>U1-J7</v>
      </c>
      <c r="B287" t="str">
        <f t="shared" si="41"/>
        <v>1V</v>
      </c>
      <c r="C287" t="str">
        <f t="shared" si="42"/>
        <v>U1-1V</v>
      </c>
      <c r="D287" t="str">
        <f t="shared" si="43"/>
        <v>U1-J7</v>
      </c>
      <c r="E287" t="s">
        <v>304</v>
      </c>
      <c r="F287" t="s">
        <v>485</v>
      </c>
      <c r="G287" t="s">
        <v>761</v>
      </c>
      <c r="AT287" t="str">
        <f t="shared" si="44"/>
        <v>1V</v>
      </c>
      <c r="AU287" t="str">
        <f t="shared" si="45"/>
        <v>--</v>
      </c>
    </row>
    <row r="288" spans="1:47" x14ac:dyDescent="0.35">
      <c r="A288" t="str">
        <f t="shared" si="40"/>
        <v>U1-J8</v>
      </c>
      <c r="B288" t="str">
        <f t="shared" si="41"/>
        <v>GND</v>
      </c>
      <c r="C288" t="str">
        <f t="shared" si="42"/>
        <v>U1-GND</v>
      </c>
      <c r="D288" t="str">
        <f t="shared" si="43"/>
        <v>U1-J8</v>
      </c>
      <c r="E288" t="s">
        <v>304</v>
      </c>
      <c r="F288" t="s">
        <v>486</v>
      </c>
      <c r="G288" t="s">
        <v>302</v>
      </c>
      <c r="AT288" t="str">
        <f t="shared" si="44"/>
        <v>GND</v>
      </c>
      <c r="AU288" t="str">
        <f t="shared" si="45"/>
        <v>--</v>
      </c>
    </row>
    <row r="289" spans="1:47" x14ac:dyDescent="0.35">
      <c r="A289" t="str">
        <f t="shared" si="40"/>
        <v>U1-J9</v>
      </c>
      <c r="B289" t="str">
        <f t="shared" si="41"/>
        <v>AGND</v>
      </c>
      <c r="C289" t="str">
        <f t="shared" si="42"/>
        <v>U1-AGND</v>
      </c>
      <c r="D289" t="str">
        <f t="shared" si="43"/>
        <v>U1-J9</v>
      </c>
      <c r="E289" t="s">
        <v>304</v>
      </c>
      <c r="F289" t="s">
        <v>187</v>
      </c>
      <c r="G289" t="s">
        <v>763</v>
      </c>
      <c r="AT289" t="str">
        <f t="shared" si="44"/>
        <v>AGND</v>
      </c>
      <c r="AU289" t="str">
        <f t="shared" si="45"/>
        <v>--</v>
      </c>
    </row>
    <row r="290" spans="1:47" x14ac:dyDescent="0.35">
      <c r="A290" t="str">
        <f t="shared" si="40"/>
        <v>U1-J10</v>
      </c>
      <c r="B290" t="str">
        <f t="shared" si="41"/>
        <v>V_P</v>
      </c>
      <c r="C290" t="str">
        <f t="shared" si="42"/>
        <v>U1-V_P</v>
      </c>
      <c r="D290" t="str">
        <f t="shared" si="43"/>
        <v>U1-J10</v>
      </c>
      <c r="E290" t="s">
        <v>304</v>
      </c>
      <c r="F290" t="s">
        <v>487</v>
      </c>
      <c r="G290" t="s">
        <v>916</v>
      </c>
      <c r="AT290" t="str">
        <f t="shared" si="44"/>
        <v>AIN_XADC</v>
      </c>
      <c r="AU290" t="str">
        <f t="shared" si="45"/>
        <v>R54</v>
      </c>
    </row>
    <row r="291" spans="1:47" x14ac:dyDescent="0.35">
      <c r="A291" t="str">
        <f t="shared" si="40"/>
        <v>U1-J11</v>
      </c>
      <c r="B291" t="str">
        <f t="shared" si="41"/>
        <v>1V</v>
      </c>
      <c r="C291" t="str">
        <f t="shared" si="42"/>
        <v>U1-1V</v>
      </c>
      <c r="D291" t="str">
        <f t="shared" si="43"/>
        <v>U1-J11</v>
      </c>
      <c r="E291" t="s">
        <v>304</v>
      </c>
      <c r="F291" t="s">
        <v>488</v>
      </c>
      <c r="G291" t="s">
        <v>761</v>
      </c>
      <c r="AT291" t="str">
        <f t="shared" si="44"/>
        <v>1V</v>
      </c>
      <c r="AU291" t="str">
        <f t="shared" si="45"/>
        <v>--</v>
      </c>
    </row>
    <row r="292" spans="1:47" x14ac:dyDescent="0.35">
      <c r="A292" t="str">
        <f t="shared" si="40"/>
        <v>U1-J12</v>
      </c>
      <c r="B292" t="str">
        <f t="shared" si="41"/>
        <v>GND</v>
      </c>
      <c r="C292" t="str">
        <f t="shared" si="42"/>
        <v>U1-GND</v>
      </c>
      <c r="D292" t="str">
        <f t="shared" si="43"/>
        <v>U1-J12</v>
      </c>
      <c r="E292" t="s">
        <v>304</v>
      </c>
      <c r="F292" t="s">
        <v>489</v>
      </c>
      <c r="G292" t="s">
        <v>302</v>
      </c>
      <c r="AT292" t="str">
        <f t="shared" si="44"/>
        <v>GND</v>
      </c>
      <c r="AU292" t="str">
        <f t="shared" si="45"/>
        <v>--</v>
      </c>
    </row>
    <row r="293" spans="1:47" x14ac:dyDescent="0.35">
      <c r="A293" t="str">
        <f t="shared" si="40"/>
        <v>U1-J16</v>
      </c>
      <c r="B293" t="str">
        <f t="shared" si="41"/>
        <v>GND</v>
      </c>
      <c r="C293" t="str">
        <f t="shared" si="42"/>
        <v>U1-GND</v>
      </c>
      <c r="D293" t="str">
        <f t="shared" si="43"/>
        <v>U1-J16</v>
      </c>
      <c r="E293" t="s">
        <v>304</v>
      </c>
      <c r="F293" t="s">
        <v>600</v>
      </c>
      <c r="G293" t="s">
        <v>302</v>
      </c>
      <c r="AT293" t="str">
        <f t="shared" si="44"/>
        <v>GND</v>
      </c>
      <c r="AU293" t="str">
        <f t="shared" si="45"/>
        <v>--</v>
      </c>
    </row>
    <row r="294" spans="1:47" x14ac:dyDescent="0.35">
      <c r="A294" t="str">
        <f t="shared" si="40"/>
        <v>U1-K7</v>
      </c>
      <c r="B294" t="str">
        <f t="shared" si="41"/>
        <v>GND</v>
      </c>
      <c r="C294" t="str">
        <f t="shared" si="42"/>
        <v>U1-GND</v>
      </c>
      <c r="D294" t="str">
        <f t="shared" si="43"/>
        <v>U1-K7</v>
      </c>
      <c r="E294" t="s">
        <v>304</v>
      </c>
      <c r="F294" t="s">
        <v>496</v>
      </c>
      <c r="G294" t="s">
        <v>302</v>
      </c>
      <c r="AT294" t="str">
        <f t="shared" si="44"/>
        <v>GND</v>
      </c>
      <c r="AU294" t="str">
        <f t="shared" si="45"/>
        <v>--</v>
      </c>
    </row>
    <row r="295" spans="1:47" x14ac:dyDescent="0.35">
      <c r="A295" t="str">
        <f t="shared" si="40"/>
        <v>U1-K8</v>
      </c>
      <c r="B295" t="str">
        <f t="shared" si="41"/>
        <v>1V</v>
      </c>
      <c r="C295" t="str">
        <f t="shared" si="42"/>
        <v>U1-1V</v>
      </c>
      <c r="D295" t="str">
        <f t="shared" si="43"/>
        <v>U1-K8</v>
      </c>
      <c r="E295" t="s">
        <v>304</v>
      </c>
      <c r="F295" t="s">
        <v>497</v>
      </c>
      <c r="G295" t="s">
        <v>761</v>
      </c>
      <c r="AT295" t="str">
        <f t="shared" si="44"/>
        <v>1V</v>
      </c>
      <c r="AU295" t="str">
        <f t="shared" si="45"/>
        <v>--</v>
      </c>
    </row>
    <row r="296" spans="1:47" x14ac:dyDescent="0.35">
      <c r="A296" t="str">
        <f t="shared" si="40"/>
        <v>U1-K9</v>
      </c>
      <c r="B296" t="str">
        <f t="shared" si="41"/>
        <v>V_N</v>
      </c>
      <c r="C296" t="str">
        <f t="shared" si="42"/>
        <v>U1-V_N</v>
      </c>
      <c r="D296" t="str">
        <f t="shared" si="43"/>
        <v>U1-K9</v>
      </c>
      <c r="E296" t="s">
        <v>304</v>
      </c>
      <c r="F296" t="s">
        <v>561</v>
      </c>
      <c r="G296" t="s">
        <v>915</v>
      </c>
      <c r="AT296" t="str">
        <f t="shared" si="44"/>
        <v>V_N</v>
      </c>
      <c r="AU296" t="str">
        <f t="shared" si="45"/>
        <v>--</v>
      </c>
    </row>
    <row r="297" spans="1:47" x14ac:dyDescent="0.35">
      <c r="A297" t="str">
        <f t="shared" si="40"/>
        <v>U1-K10</v>
      </c>
      <c r="B297" t="str">
        <f t="shared" si="41"/>
        <v>AGND</v>
      </c>
      <c r="C297" t="str">
        <f t="shared" si="42"/>
        <v>U1-AGND</v>
      </c>
      <c r="D297" t="str">
        <f t="shared" si="43"/>
        <v>U1-K10</v>
      </c>
      <c r="E297" t="s">
        <v>304</v>
      </c>
      <c r="F297" t="s">
        <v>498</v>
      </c>
      <c r="G297" t="s">
        <v>763</v>
      </c>
      <c r="AT297" t="str">
        <f t="shared" si="44"/>
        <v>AGND</v>
      </c>
      <c r="AU297" t="str">
        <f t="shared" si="45"/>
        <v>--</v>
      </c>
    </row>
    <row r="298" spans="1:47" x14ac:dyDescent="0.35">
      <c r="A298" t="str">
        <f t="shared" si="40"/>
        <v>U1-K11</v>
      </c>
      <c r="B298" t="str">
        <f t="shared" si="41"/>
        <v>GND</v>
      </c>
      <c r="C298" t="str">
        <f t="shared" si="42"/>
        <v>U1-GND</v>
      </c>
      <c r="D298" t="str">
        <f t="shared" si="43"/>
        <v>U1-K11</v>
      </c>
      <c r="E298" t="s">
        <v>304</v>
      </c>
      <c r="F298" t="s">
        <v>499</v>
      </c>
      <c r="G298" t="s">
        <v>302</v>
      </c>
      <c r="AT298" t="str">
        <f t="shared" si="44"/>
        <v>GND</v>
      </c>
      <c r="AU298" t="str">
        <f t="shared" si="45"/>
        <v>--</v>
      </c>
    </row>
    <row r="299" spans="1:47" x14ac:dyDescent="0.35">
      <c r="A299" t="str">
        <f t="shared" si="40"/>
        <v>U1-K12</v>
      </c>
      <c r="B299" t="str">
        <f t="shared" si="41"/>
        <v>1.8V</v>
      </c>
      <c r="C299" t="str">
        <f t="shared" si="42"/>
        <v>U1-1.8V</v>
      </c>
      <c r="D299" t="str">
        <f t="shared" si="43"/>
        <v>U1-K12</v>
      </c>
      <c r="E299" t="s">
        <v>304</v>
      </c>
      <c r="F299" t="s">
        <v>500</v>
      </c>
      <c r="G299" t="s">
        <v>667</v>
      </c>
      <c r="AT299" t="str">
        <f t="shared" si="44"/>
        <v>1.8V</v>
      </c>
      <c r="AU299" t="str">
        <f t="shared" si="45"/>
        <v>--</v>
      </c>
    </row>
    <row r="300" spans="1:47" x14ac:dyDescent="0.35">
      <c r="A300" t="str">
        <f t="shared" si="40"/>
        <v>U1-L2</v>
      </c>
      <c r="B300" t="str">
        <f t="shared" si="41"/>
        <v>GND</v>
      </c>
      <c r="C300" t="str">
        <f t="shared" si="42"/>
        <v>U1-GND</v>
      </c>
      <c r="D300" t="str">
        <f t="shared" si="43"/>
        <v>U1-L2</v>
      </c>
      <c r="E300" t="s">
        <v>304</v>
      </c>
      <c r="F300" t="s">
        <v>352</v>
      </c>
      <c r="G300" t="s">
        <v>302</v>
      </c>
      <c r="AT300" t="str">
        <f t="shared" si="44"/>
        <v>GND</v>
      </c>
      <c r="AU300" t="str">
        <f t="shared" si="45"/>
        <v>--</v>
      </c>
    </row>
    <row r="301" spans="1:47" x14ac:dyDescent="0.35">
      <c r="A301" t="str">
        <f t="shared" si="40"/>
        <v>U1-L7</v>
      </c>
      <c r="B301" t="str">
        <f t="shared" si="41"/>
        <v>1V</v>
      </c>
      <c r="C301" t="str">
        <f t="shared" si="42"/>
        <v>U1-1V</v>
      </c>
      <c r="D301" t="str">
        <f t="shared" si="43"/>
        <v>U1-L7</v>
      </c>
      <c r="E301" t="s">
        <v>304</v>
      </c>
      <c r="F301" t="s">
        <v>507</v>
      </c>
      <c r="G301" t="s">
        <v>761</v>
      </c>
      <c r="AT301" t="str">
        <f t="shared" si="44"/>
        <v>1V</v>
      </c>
      <c r="AU301" t="str">
        <f t="shared" si="45"/>
        <v>--</v>
      </c>
    </row>
    <row r="302" spans="1:47" x14ac:dyDescent="0.35">
      <c r="A302" t="str">
        <f t="shared" si="40"/>
        <v>U1-L8</v>
      </c>
      <c r="B302" t="str">
        <f t="shared" si="41"/>
        <v>GND</v>
      </c>
      <c r="C302" t="str">
        <f t="shared" si="42"/>
        <v>U1-GND</v>
      </c>
      <c r="D302" t="str">
        <f t="shared" si="43"/>
        <v>U1-L8</v>
      </c>
      <c r="E302" t="s">
        <v>304</v>
      </c>
      <c r="F302" t="s">
        <v>508</v>
      </c>
      <c r="G302" t="s">
        <v>302</v>
      </c>
      <c r="AT302" t="str">
        <f t="shared" si="44"/>
        <v>GND</v>
      </c>
      <c r="AU302" t="str">
        <f t="shared" si="45"/>
        <v>--</v>
      </c>
    </row>
    <row r="303" spans="1:47" x14ac:dyDescent="0.35">
      <c r="A303" t="str">
        <f t="shared" si="40"/>
        <v>U1-L9</v>
      </c>
      <c r="B303" t="str">
        <f t="shared" si="41"/>
        <v>NetU1_L9</v>
      </c>
      <c r="C303" t="str">
        <f t="shared" si="42"/>
        <v>U1-NetU1_L9</v>
      </c>
      <c r="D303" t="str">
        <f t="shared" si="43"/>
        <v>U1-L9</v>
      </c>
      <c r="E303" t="s">
        <v>304</v>
      </c>
      <c r="F303" t="s">
        <v>562</v>
      </c>
      <c r="G303" t="s">
        <v>905</v>
      </c>
      <c r="AT303" t="str">
        <f t="shared" si="44"/>
        <v>NetU1_L9</v>
      </c>
      <c r="AU303" t="str">
        <f t="shared" si="45"/>
        <v>--</v>
      </c>
    </row>
    <row r="304" spans="1:47" x14ac:dyDescent="0.35">
      <c r="A304" t="str">
        <f t="shared" si="40"/>
        <v>U1-L10</v>
      </c>
      <c r="B304" t="str">
        <f t="shared" si="41"/>
        <v>NetU1_L10</v>
      </c>
      <c r="C304" t="str">
        <f t="shared" si="42"/>
        <v>U1-NetU1_L10</v>
      </c>
      <c r="D304" t="str">
        <f t="shared" si="43"/>
        <v>U1-L10</v>
      </c>
      <c r="E304" t="s">
        <v>304</v>
      </c>
      <c r="F304" t="s">
        <v>509</v>
      </c>
      <c r="G304" t="s">
        <v>904</v>
      </c>
      <c r="AT304" t="str">
        <f t="shared" si="44"/>
        <v>NetU1_L10</v>
      </c>
      <c r="AU304" t="str">
        <f t="shared" si="45"/>
        <v>--</v>
      </c>
    </row>
    <row r="305" spans="1:47" x14ac:dyDescent="0.35">
      <c r="A305" t="str">
        <f t="shared" si="40"/>
        <v>U1-L11</v>
      </c>
      <c r="B305" t="str">
        <f t="shared" si="41"/>
        <v>1V</v>
      </c>
      <c r="C305" t="str">
        <f t="shared" si="42"/>
        <v>U1-1V</v>
      </c>
      <c r="D305" t="str">
        <f t="shared" si="43"/>
        <v>U1-L11</v>
      </c>
      <c r="E305" t="s">
        <v>304</v>
      </c>
      <c r="F305" t="s">
        <v>510</v>
      </c>
      <c r="G305" t="s">
        <v>761</v>
      </c>
      <c r="AT305" t="str">
        <f t="shared" si="44"/>
        <v>1V</v>
      </c>
      <c r="AU305" t="str">
        <f t="shared" si="45"/>
        <v>--</v>
      </c>
    </row>
    <row r="306" spans="1:47" x14ac:dyDescent="0.35">
      <c r="A306" t="str">
        <f t="shared" si="40"/>
        <v>U1-L12</v>
      </c>
      <c r="B306" t="str">
        <f t="shared" si="41"/>
        <v>GND</v>
      </c>
      <c r="C306" t="str">
        <f t="shared" si="42"/>
        <v>U1-GND</v>
      </c>
      <c r="D306" t="str">
        <f t="shared" si="43"/>
        <v>U1-L12</v>
      </c>
      <c r="E306" t="s">
        <v>304</v>
      </c>
      <c r="F306" t="s">
        <v>511</v>
      </c>
      <c r="G306" t="s">
        <v>302</v>
      </c>
      <c r="AT306" t="str">
        <f t="shared" si="44"/>
        <v>GND</v>
      </c>
      <c r="AU306" t="str">
        <f t="shared" si="45"/>
        <v>--</v>
      </c>
    </row>
    <row r="307" spans="1:47" x14ac:dyDescent="0.35">
      <c r="A307" t="str">
        <f t="shared" si="40"/>
        <v>U1-M5</v>
      </c>
      <c r="B307" t="str">
        <f t="shared" si="41"/>
        <v>GND</v>
      </c>
      <c r="C307" t="str">
        <f t="shared" si="42"/>
        <v>U1-GND</v>
      </c>
      <c r="D307" t="str">
        <f t="shared" si="43"/>
        <v>U1-M5</v>
      </c>
      <c r="E307" t="s">
        <v>304</v>
      </c>
      <c r="F307" t="s">
        <v>517</v>
      </c>
      <c r="G307" t="s">
        <v>302</v>
      </c>
      <c r="AT307" t="str">
        <f t="shared" si="44"/>
        <v>GND</v>
      </c>
      <c r="AU307" t="str">
        <f t="shared" si="45"/>
        <v>--</v>
      </c>
    </row>
    <row r="308" spans="1:47" x14ac:dyDescent="0.35">
      <c r="A308" t="str">
        <f t="shared" si="40"/>
        <v>U1-M7</v>
      </c>
      <c r="B308" t="str">
        <f t="shared" si="41"/>
        <v>GND</v>
      </c>
      <c r="C308" t="str">
        <f t="shared" si="42"/>
        <v>U1-GND</v>
      </c>
      <c r="D308" t="str">
        <f t="shared" si="43"/>
        <v>U1-M7</v>
      </c>
      <c r="E308" t="s">
        <v>304</v>
      </c>
      <c r="F308" t="s">
        <v>518</v>
      </c>
      <c r="G308" t="s">
        <v>302</v>
      </c>
      <c r="AT308" t="str">
        <f t="shared" si="44"/>
        <v>GND</v>
      </c>
      <c r="AU308" t="str">
        <f t="shared" si="45"/>
        <v>--</v>
      </c>
    </row>
    <row r="309" spans="1:47" x14ac:dyDescent="0.35">
      <c r="A309" t="str">
        <f t="shared" si="40"/>
        <v>U1-M8</v>
      </c>
      <c r="B309" t="str">
        <f t="shared" si="41"/>
        <v>1V</v>
      </c>
      <c r="C309" t="str">
        <f t="shared" si="42"/>
        <v>U1-1V</v>
      </c>
      <c r="D309" t="str">
        <f t="shared" si="43"/>
        <v>U1-M8</v>
      </c>
      <c r="E309" t="s">
        <v>304</v>
      </c>
      <c r="F309" t="s">
        <v>519</v>
      </c>
      <c r="G309" t="s">
        <v>761</v>
      </c>
      <c r="AT309" t="str">
        <f t="shared" si="44"/>
        <v>1V</v>
      </c>
      <c r="AU309" t="str">
        <f t="shared" si="45"/>
        <v>--</v>
      </c>
    </row>
    <row r="310" spans="1:47" x14ac:dyDescent="0.35">
      <c r="A310" t="str">
        <f t="shared" si="40"/>
        <v>U1-M9</v>
      </c>
      <c r="B310" t="str">
        <f t="shared" si="41"/>
        <v>GND</v>
      </c>
      <c r="C310" t="str">
        <f t="shared" si="42"/>
        <v>U1-GND</v>
      </c>
      <c r="D310" t="str">
        <f t="shared" si="43"/>
        <v>U1-M9</v>
      </c>
      <c r="E310" t="s">
        <v>304</v>
      </c>
      <c r="F310" t="s">
        <v>520</v>
      </c>
      <c r="G310" t="s">
        <v>302</v>
      </c>
      <c r="AT310" t="str">
        <f t="shared" si="44"/>
        <v>GND</v>
      </c>
      <c r="AU310" t="str">
        <f t="shared" si="45"/>
        <v>--</v>
      </c>
    </row>
    <row r="311" spans="1:47" x14ac:dyDescent="0.35">
      <c r="A311" t="str">
        <f t="shared" si="40"/>
        <v>U1-M10</v>
      </c>
      <c r="B311" t="str">
        <f t="shared" si="41"/>
        <v>1V</v>
      </c>
      <c r="C311" t="str">
        <f t="shared" si="42"/>
        <v>U1-1V</v>
      </c>
      <c r="D311" t="str">
        <f t="shared" si="43"/>
        <v>U1-M10</v>
      </c>
      <c r="E311" t="s">
        <v>304</v>
      </c>
      <c r="F311" t="s">
        <v>521</v>
      </c>
      <c r="G311" t="s">
        <v>761</v>
      </c>
      <c r="AT311" t="str">
        <f t="shared" si="44"/>
        <v>1V</v>
      </c>
      <c r="AU311" t="str">
        <f t="shared" si="45"/>
        <v>--</v>
      </c>
    </row>
    <row r="312" spans="1:47" x14ac:dyDescent="0.35">
      <c r="A312" t="str">
        <f t="shared" si="40"/>
        <v>U1-M11</v>
      </c>
      <c r="B312" t="str">
        <f t="shared" si="41"/>
        <v>GND</v>
      </c>
      <c r="C312" t="str">
        <f t="shared" si="42"/>
        <v>U1-GND</v>
      </c>
      <c r="D312" t="str">
        <f t="shared" si="43"/>
        <v>U1-M11</v>
      </c>
      <c r="E312" t="s">
        <v>304</v>
      </c>
      <c r="F312" t="s">
        <v>522</v>
      </c>
      <c r="G312" t="s">
        <v>302</v>
      </c>
      <c r="AT312" t="str">
        <f t="shared" si="44"/>
        <v>GND</v>
      </c>
      <c r="AU312" t="str">
        <f t="shared" si="45"/>
        <v>--</v>
      </c>
    </row>
    <row r="313" spans="1:47" x14ac:dyDescent="0.35">
      <c r="A313" t="str">
        <f t="shared" si="40"/>
        <v>U1-M12</v>
      </c>
      <c r="B313" t="str">
        <f t="shared" si="41"/>
        <v>1.8V</v>
      </c>
      <c r="C313" t="str">
        <f t="shared" si="42"/>
        <v>U1-1.8V</v>
      </c>
      <c r="D313" t="str">
        <f t="shared" si="43"/>
        <v>U1-M12</v>
      </c>
      <c r="E313" t="s">
        <v>304</v>
      </c>
      <c r="F313" t="s">
        <v>523</v>
      </c>
      <c r="G313" t="s">
        <v>667</v>
      </c>
      <c r="AT313" t="str">
        <f t="shared" si="44"/>
        <v>1.8V</v>
      </c>
      <c r="AU313" t="str">
        <f t="shared" si="45"/>
        <v>--</v>
      </c>
    </row>
    <row r="314" spans="1:47" x14ac:dyDescent="0.35">
      <c r="A314" t="str">
        <f t="shared" si="40"/>
        <v>U1-M15</v>
      </c>
      <c r="B314" t="str">
        <f t="shared" si="41"/>
        <v>GND</v>
      </c>
      <c r="C314" t="str">
        <f t="shared" si="42"/>
        <v>U1-GND</v>
      </c>
      <c r="D314" t="str">
        <f t="shared" si="43"/>
        <v>U1-M15</v>
      </c>
      <c r="E314" t="s">
        <v>304</v>
      </c>
      <c r="F314" t="s">
        <v>608</v>
      </c>
      <c r="G314" t="s">
        <v>302</v>
      </c>
      <c r="AT314" t="str">
        <f t="shared" si="44"/>
        <v>GND</v>
      </c>
      <c r="AU314" t="str">
        <f t="shared" si="45"/>
        <v>--</v>
      </c>
    </row>
    <row r="315" spans="1:47" x14ac:dyDescent="0.35">
      <c r="A315" t="str">
        <f t="shared" si="40"/>
        <v>U1-N7</v>
      </c>
      <c r="B315" t="str">
        <f t="shared" si="41"/>
        <v>1V</v>
      </c>
      <c r="C315" t="str">
        <f t="shared" si="42"/>
        <v>U1-1V</v>
      </c>
      <c r="D315" t="str">
        <f t="shared" si="43"/>
        <v>U1-N7</v>
      </c>
      <c r="E315" t="s">
        <v>304</v>
      </c>
      <c r="F315" t="s">
        <v>530</v>
      </c>
      <c r="G315" t="s">
        <v>761</v>
      </c>
      <c r="AT315" t="str">
        <f t="shared" si="44"/>
        <v>1V</v>
      </c>
      <c r="AU315" t="str">
        <f t="shared" si="45"/>
        <v>--</v>
      </c>
    </row>
    <row r="316" spans="1:47" x14ac:dyDescent="0.35">
      <c r="A316" t="str">
        <f t="shared" si="40"/>
        <v>U1-N8</v>
      </c>
      <c r="B316" t="str">
        <f t="shared" si="41"/>
        <v>GND</v>
      </c>
      <c r="C316" t="str">
        <f t="shared" si="42"/>
        <v>U1-GND</v>
      </c>
      <c r="D316" t="str">
        <f t="shared" si="43"/>
        <v>U1-N8</v>
      </c>
      <c r="E316" t="s">
        <v>304</v>
      </c>
      <c r="F316" t="s">
        <v>531</v>
      </c>
      <c r="G316" t="s">
        <v>302</v>
      </c>
      <c r="AT316" t="str">
        <f t="shared" si="44"/>
        <v>GND</v>
      </c>
      <c r="AU316" t="str">
        <f t="shared" si="45"/>
        <v>--</v>
      </c>
    </row>
    <row r="317" spans="1:47" x14ac:dyDescent="0.35">
      <c r="A317" t="str">
        <f t="shared" si="40"/>
        <v>U1-N9</v>
      </c>
      <c r="B317" t="str">
        <f t="shared" si="41"/>
        <v>1V</v>
      </c>
      <c r="C317" t="str">
        <f t="shared" si="42"/>
        <v>U1-1V</v>
      </c>
      <c r="D317" t="str">
        <f t="shared" si="43"/>
        <v>U1-N9</v>
      </c>
      <c r="E317" t="s">
        <v>304</v>
      </c>
      <c r="F317" t="s">
        <v>532</v>
      </c>
      <c r="G317" t="s">
        <v>761</v>
      </c>
      <c r="AT317" t="str">
        <f t="shared" si="44"/>
        <v>1V</v>
      </c>
      <c r="AU317" t="str">
        <f t="shared" si="45"/>
        <v>--</v>
      </c>
    </row>
    <row r="318" spans="1:47" x14ac:dyDescent="0.35">
      <c r="A318" t="str">
        <f t="shared" si="40"/>
        <v>U1-N10</v>
      </c>
      <c r="B318" t="str">
        <f t="shared" si="41"/>
        <v>GND</v>
      </c>
      <c r="C318" t="str">
        <f t="shared" si="42"/>
        <v>U1-GND</v>
      </c>
      <c r="D318" t="str">
        <f t="shared" si="43"/>
        <v>U1-N10</v>
      </c>
      <c r="E318" t="s">
        <v>304</v>
      </c>
      <c r="F318" t="s">
        <v>533</v>
      </c>
      <c r="G318" t="s">
        <v>302</v>
      </c>
      <c r="AT318" t="str">
        <f t="shared" si="44"/>
        <v>GND</v>
      </c>
      <c r="AU318" t="str">
        <f t="shared" si="45"/>
        <v>--</v>
      </c>
    </row>
    <row r="319" spans="1:47" x14ac:dyDescent="0.35">
      <c r="A319" t="str">
        <f t="shared" si="40"/>
        <v>U1-N11</v>
      </c>
      <c r="B319" t="str">
        <f t="shared" si="41"/>
        <v>1V</v>
      </c>
      <c r="C319" t="str">
        <f t="shared" si="42"/>
        <v>U1-1V</v>
      </c>
      <c r="D319" t="str">
        <f t="shared" si="43"/>
        <v>U1-N11</v>
      </c>
      <c r="E319" t="s">
        <v>304</v>
      </c>
      <c r="F319" t="s">
        <v>534</v>
      </c>
      <c r="G319" t="s">
        <v>761</v>
      </c>
      <c r="AT319" t="str">
        <f t="shared" si="44"/>
        <v>1V</v>
      </c>
      <c r="AU319" t="str">
        <f t="shared" si="45"/>
        <v>--</v>
      </c>
    </row>
    <row r="320" spans="1:47" x14ac:dyDescent="0.35">
      <c r="A320" t="str">
        <f t="shared" si="40"/>
        <v>U1-N12</v>
      </c>
      <c r="B320" t="str">
        <f t="shared" si="41"/>
        <v>GND</v>
      </c>
      <c r="C320" t="str">
        <f t="shared" si="42"/>
        <v>U1-GND</v>
      </c>
      <c r="D320" t="str">
        <f t="shared" si="43"/>
        <v>U1-N12</v>
      </c>
      <c r="E320" t="s">
        <v>304</v>
      </c>
      <c r="F320" t="s">
        <v>535</v>
      </c>
      <c r="G320" t="s">
        <v>302</v>
      </c>
      <c r="AT320" t="str">
        <f t="shared" si="44"/>
        <v>GND</v>
      </c>
      <c r="AU320" t="str">
        <f t="shared" si="45"/>
        <v>--</v>
      </c>
    </row>
    <row r="321" spans="1:47" x14ac:dyDescent="0.35">
      <c r="A321" t="str">
        <f t="shared" si="40"/>
        <v>U1-N18</v>
      </c>
      <c r="B321" t="str">
        <f t="shared" si="41"/>
        <v>GND</v>
      </c>
      <c r="C321" t="str">
        <f t="shared" si="42"/>
        <v>U1-GND</v>
      </c>
      <c r="D321" t="str">
        <f t="shared" si="43"/>
        <v>U1-N18</v>
      </c>
      <c r="E321" t="s">
        <v>304</v>
      </c>
      <c r="F321" t="s">
        <v>710</v>
      </c>
      <c r="G321" t="s">
        <v>302</v>
      </c>
      <c r="AT321" t="str">
        <f t="shared" si="44"/>
        <v>GND</v>
      </c>
      <c r="AU321" t="str">
        <f t="shared" si="45"/>
        <v>--</v>
      </c>
    </row>
    <row r="322" spans="1:47" x14ac:dyDescent="0.35">
      <c r="A322" t="str">
        <f t="shared" si="40"/>
        <v>U1-P1</v>
      </c>
      <c r="B322" t="str">
        <f t="shared" si="41"/>
        <v>GND</v>
      </c>
      <c r="C322" t="str">
        <f t="shared" si="42"/>
        <v>U1-GND</v>
      </c>
      <c r="D322" t="str">
        <f t="shared" si="43"/>
        <v>U1-P1</v>
      </c>
      <c r="E322" t="s">
        <v>304</v>
      </c>
      <c r="F322" t="s">
        <v>614</v>
      </c>
      <c r="G322" t="s">
        <v>302</v>
      </c>
      <c r="AT322" t="str">
        <f t="shared" si="44"/>
        <v>GND</v>
      </c>
      <c r="AU322" t="str">
        <f t="shared" si="45"/>
        <v>--</v>
      </c>
    </row>
    <row r="323" spans="1:47" x14ac:dyDescent="0.35">
      <c r="A323" t="str">
        <f t="shared" si="40"/>
        <v>U1-R4</v>
      </c>
      <c r="B323" t="str">
        <f t="shared" si="41"/>
        <v>GND</v>
      </c>
      <c r="C323" t="str">
        <f t="shared" si="42"/>
        <v>U1-GND</v>
      </c>
      <c r="D323" t="str">
        <f t="shared" si="43"/>
        <v>U1-R4</v>
      </c>
      <c r="E323" t="s">
        <v>304</v>
      </c>
      <c r="F323" t="s">
        <v>356</v>
      </c>
      <c r="G323" t="s">
        <v>302</v>
      </c>
      <c r="AT323" t="str">
        <f t="shared" si="44"/>
        <v>GND</v>
      </c>
      <c r="AU323" t="str">
        <f t="shared" si="45"/>
        <v>--</v>
      </c>
    </row>
    <row r="324" spans="1:47" x14ac:dyDescent="0.35">
      <c r="A324" t="str">
        <f t="shared" si="40"/>
        <v>U1-R14</v>
      </c>
      <c r="B324" t="str">
        <f t="shared" si="41"/>
        <v>GND</v>
      </c>
      <c r="C324" t="str">
        <f t="shared" si="42"/>
        <v>U1-GND</v>
      </c>
      <c r="D324" t="str">
        <f t="shared" si="43"/>
        <v>U1-R14</v>
      </c>
      <c r="E324" t="s">
        <v>304</v>
      </c>
      <c r="F324" t="s">
        <v>366</v>
      </c>
      <c r="G324" t="s">
        <v>302</v>
      </c>
      <c r="AT324" t="str">
        <f t="shared" si="44"/>
        <v>GND</v>
      </c>
      <c r="AU324" t="str">
        <f t="shared" si="45"/>
        <v>--</v>
      </c>
    </row>
    <row r="325" spans="1:47" x14ac:dyDescent="0.35">
      <c r="A325" t="str">
        <f t="shared" si="40"/>
        <v>U1-T7</v>
      </c>
      <c r="B325" t="str">
        <f t="shared" si="41"/>
        <v>GND</v>
      </c>
      <c r="C325" t="str">
        <f t="shared" si="42"/>
        <v>U1-GND</v>
      </c>
      <c r="D325" t="str">
        <f t="shared" si="43"/>
        <v>U1-T7</v>
      </c>
      <c r="E325" t="s">
        <v>304</v>
      </c>
      <c r="F325" t="s">
        <v>632</v>
      </c>
      <c r="G325" t="s">
        <v>302</v>
      </c>
      <c r="AT325" t="str">
        <f t="shared" si="44"/>
        <v>GND</v>
      </c>
      <c r="AU325" t="str">
        <f t="shared" si="45"/>
        <v>--</v>
      </c>
    </row>
    <row r="326" spans="1:47" x14ac:dyDescent="0.35">
      <c r="A326" t="str">
        <f t="shared" ref="A326:A389" si="46">$E326&amp;"-"&amp;$F326</f>
        <v>U1-T17</v>
      </c>
      <c r="B326" t="str">
        <f t="shared" ref="B326:B389" si="47">IF(OR(E326=$A$2,E326=$B$2,E326=$C$2,E326=$D$2),"--",G326)</f>
        <v>GND</v>
      </c>
      <c r="C326" t="str">
        <f t="shared" ref="C326:C389" si="48">$E326&amp;"-"&amp;$G326</f>
        <v>U1-GND</v>
      </c>
      <c r="D326" t="str">
        <f t="shared" ref="D326:D389" si="49">A326</f>
        <v>U1-T17</v>
      </c>
      <c r="E326" t="s">
        <v>304</v>
      </c>
      <c r="F326" t="s">
        <v>711</v>
      </c>
      <c r="G326" t="s">
        <v>302</v>
      </c>
      <c r="AT326" t="str">
        <f t="shared" ref="AT326:AT389" si="50">IF(IF(COUNTIF($AO$6:$AQ$150,B326)&gt;0,"---","--")="---",VLOOKUP(B326,$AO$6:$AQ$150,3,0),B326)</f>
        <v>GND</v>
      </c>
      <c r="AU326" t="str">
        <f t="shared" ref="AU326:AU389" si="51">IF(IF(COUNTIF($AO$6:$AQ$150,B326)&gt;0,"---","--")="---",VLOOKUP(B326,$AO$6:$AQ$150,2,0),"--")</f>
        <v>--</v>
      </c>
    </row>
    <row r="327" spans="1:47" x14ac:dyDescent="0.35">
      <c r="A327" t="str">
        <f t="shared" si="46"/>
        <v>U1-U10</v>
      </c>
      <c r="B327" t="str">
        <f t="shared" si="47"/>
        <v>GND</v>
      </c>
      <c r="C327" t="str">
        <f t="shared" si="48"/>
        <v>U1-GND</v>
      </c>
      <c r="D327" t="str">
        <f t="shared" si="49"/>
        <v>U1-U10</v>
      </c>
      <c r="E327" t="s">
        <v>304</v>
      </c>
      <c r="F327" t="s">
        <v>642</v>
      </c>
      <c r="G327" t="s">
        <v>302</v>
      </c>
      <c r="AT327" t="str">
        <f t="shared" si="50"/>
        <v>GND</v>
      </c>
      <c r="AU327" t="str">
        <f t="shared" si="51"/>
        <v>--</v>
      </c>
    </row>
    <row r="328" spans="1:47" x14ac:dyDescent="0.35">
      <c r="A328" t="str">
        <f t="shared" si="46"/>
        <v>U1-V3</v>
      </c>
      <c r="B328" t="str">
        <f t="shared" si="47"/>
        <v>GND</v>
      </c>
      <c r="C328" t="str">
        <f t="shared" si="48"/>
        <v>U1-GND</v>
      </c>
      <c r="D328" t="str">
        <f t="shared" si="49"/>
        <v>U1-V3</v>
      </c>
      <c r="E328" t="s">
        <v>304</v>
      </c>
      <c r="F328" t="s">
        <v>716</v>
      </c>
      <c r="G328" t="s">
        <v>302</v>
      </c>
      <c r="AT328" t="str">
        <f t="shared" si="50"/>
        <v>GND</v>
      </c>
      <c r="AU328" t="str">
        <f t="shared" si="51"/>
        <v>--</v>
      </c>
    </row>
    <row r="329" spans="1:47" x14ac:dyDescent="0.35">
      <c r="A329" t="str">
        <f t="shared" si="46"/>
        <v>U1-V13</v>
      </c>
      <c r="B329" t="str">
        <f t="shared" si="47"/>
        <v>GND</v>
      </c>
      <c r="C329" t="str">
        <f t="shared" si="48"/>
        <v>U1-GND</v>
      </c>
      <c r="D329" t="str">
        <f t="shared" si="49"/>
        <v>U1-V13</v>
      </c>
      <c r="E329" t="s">
        <v>304</v>
      </c>
      <c r="F329" t="s">
        <v>724</v>
      </c>
      <c r="G329" t="s">
        <v>302</v>
      </c>
      <c r="AT329" t="str">
        <f t="shared" si="50"/>
        <v>GND</v>
      </c>
      <c r="AU329" t="str">
        <f t="shared" si="51"/>
        <v>--</v>
      </c>
    </row>
    <row r="330" spans="1:47" x14ac:dyDescent="0.35">
      <c r="A330" t="str">
        <f t="shared" si="46"/>
        <v>U1-A1</v>
      </c>
      <c r="B330" t="str">
        <f t="shared" si="47"/>
        <v>B35_L9_N</v>
      </c>
      <c r="C330" t="str">
        <f t="shared" si="48"/>
        <v>U1-B35_L9_N</v>
      </c>
      <c r="D330" t="str">
        <f t="shared" si="49"/>
        <v>U1-A1</v>
      </c>
      <c r="E330" t="s">
        <v>304</v>
      </c>
      <c r="F330" t="s">
        <v>430</v>
      </c>
      <c r="G330" t="s">
        <v>799</v>
      </c>
      <c r="AT330" t="str">
        <f t="shared" si="50"/>
        <v>B35_L9_N</v>
      </c>
      <c r="AU330" t="str">
        <f t="shared" si="51"/>
        <v>--</v>
      </c>
    </row>
    <row r="331" spans="1:47" x14ac:dyDescent="0.35">
      <c r="A331" t="str">
        <f t="shared" si="46"/>
        <v>U1-A3</v>
      </c>
      <c r="B331" t="str">
        <f t="shared" si="47"/>
        <v>B35_L8_N</v>
      </c>
      <c r="C331" t="str">
        <f t="shared" si="48"/>
        <v>U1-B35_L8_N</v>
      </c>
      <c r="D331" t="str">
        <f t="shared" si="49"/>
        <v>U1-A3</v>
      </c>
      <c r="E331" t="s">
        <v>304</v>
      </c>
      <c r="F331" t="s">
        <v>436</v>
      </c>
      <c r="G331" t="s">
        <v>807</v>
      </c>
      <c r="AT331" t="str">
        <f t="shared" si="50"/>
        <v>B35_L8_N</v>
      </c>
      <c r="AU331" t="str">
        <f t="shared" si="51"/>
        <v>--</v>
      </c>
    </row>
    <row r="332" spans="1:47" x14ac:dyDescent="0.35">
      <c r="A332" t="str">
        <f t="shared" si="46"/>
        <v>U1-A4</v>
      </c>
      <c r="B332" t="str">
        <f t="shared" si="47"/>
        <v>B35_L8_P</v>
      </c>
      <c r="C332" t="str">
        <f t="shared" si="48"/>
        <v>U1-B35_L8_P</v>
      </c>
      <c r="D332" t="str">
        <f t="shared" si="49"/>
        <v>U1-A4</v>
      </c>
      <c r="E332" t="s">
        <v>304</v>
      </c>
      <c r="F332" t="s">
        <v>437</v>
      </c>
      <c r="G332" t="s">
        <v>809</v>
      </c>
      <c r="AT332" t="str">
        <f t="shared" si="50"/>
        <v>B35_L8_P</v>
      </c>
      <c r="AU332" t="str">
        <f t="shared" si="51"/>
        <v>--</v>
      </c>
    </row>
    <row r="333" spans="1:47" x14ac:dyDescent="0.35">
      <c r="A333" t="str">
        <f t="shared" si="46"/>
        <v>U1-A5</v>
      </c>
      <c r="B333" t="str">
        <f t="shared" si="47"/>
        <v>B35_L3_N</v>
      </c>
      <c r="C333" t="str">
        <f t="shared" si="48"/>
        <v>U1-B35_L3_N</v>
      </c>
      <c r="D333" t="str">
        <f t="shared" si="49"/>
        <v>U1-A5</v>
      </c>
      <c r="E333" t="s">
        <v>304</v>
      </c>
      <c r="F333" t="s">
        <v>438</v>
      </c>
      <c r="G333" t="s">
        <v>815</v>
      </c>
      <c r="AT333" t="str">
        <f t="shared" si="50"/>
        <v>B35_L3_N</v>
      </c>
      <c r="AU333" t="str">
        <f t="shared" si="51"/>
        <v>--</v>
      </c>
    </row>
    <row r="334" spans="1:47" x14ac:dyDescent="0.35">
      <c r="A334" t="str">
        <f t="shared" si="46"/>
        <v>U1-A6</v>
      </c>
      <c r="B334" t="str">
        <f t="shared" si="47"/>
        <v>B35_L3_P</v>
      </c>
      <c r="C334" t="str">
        <f t="shared" si="48"/>
        <v>U1-B35_L3_P</v>
      </c>
      <c r="D334" t="str">
        <f t="shared" si="49"/>
        <v>U1-A6</v>
      </c>
      <c r="E334" t="s">
        <v>304</v>
      </c>
      <c r="F334" t="s">
        <v>439</v>
      </c>
      <c r="G334" t="s">
        <v>817</v>
      </c>
      <c r="AT334" t="str">
        <f t="shared" si="50"/>
        <v>B35_L3_P</v>
      </c>
      <c r="AU334" t="str">
        <f t="shared" si="51"/>
        <v>--</v>
      </c>
    </row>
    <row r="335" spans="1:47" x14ac:dyDescent="0.35">
      <c r="A335" t="str">
        <f t="shared" si="46"/>
        <v>U1-A7</v>
      </c>
      <c r="B335" t="str">
        <f t="shared" si="47"/>
        <v>VCCIO35</v>
      </c>
      <c r="C335" t="str">
        <f t="shared" si="48"/>
        <v>U1-VCCIO35</v>
      </c>
      <c r="D335" t="str">
        <f t="shared" si="49"/>
        <v>U1-A7</v>
      </c>
      <c r="E335" t="s">
        <v>304</v>
      </c>
      <c r="F335" t="s">
        <v>440</v>
      </c>
      <c r="G335" t="s">
        <v>765</v>
      </c>
      <c r="AT335" t="str">
        <f t="shared" si="50"/>
        <v>VCCIO35</v>
      </c>
      <c r="AU335" t="str">
        <f t="shared" si="51"/>
        <v>--</v>
      </c>
    </row>
    <row r="336" spans="1:47" x14ac:dyDescent="0.35">
      <c r="A336" t="str">
        <f t="shared" si="46"/>
        <v>U1-B1</v>
      </c>
      <c r="B336" t="str">
        <f t="shared" si="47"/>
        <v>B35_L9_P</v>
      </c>
      <c r="C336" t="str">
        <f t="shared" si="48"/>
        <v>U1-B35_L9_P</v>
      </c>
      <c r="D336" t="str">
        <f t="shared" si="49"/>
        <v>U1-B1</v>
      </c>
      <c r="E336" t="s">
        <v>304</v>
      </c>
      <c r="F336" t="s">
        <v>536</v>
      </c>
      <c r="G336" t="s">
        <v>801</v>
      </c>
      <c r="AT336" t="str">
        <f t="shared" si="50"/>
        <v>B35_L9_P</v>
      </c>
      <c r="AU336" t="str">
        <f t="shared" si="51"/>
        <v>--</v>
      </c>
    </row>
    <row r="337" spans="1:47" x14ac:dyDescent="0.35">
      <c r="A337" t="str">
        <f t="shared" si="46"/>
        <v>U1-B2</v>
      </c>
      <c r="B337" t="str">
        <f t="shared" si="47"/>
        <v>B35_L10_N</v>
      </c>
      <c r="C337" t="str">
        <f t="shared" si="48"/>
        <v>U1-B35_L10_N</v>
      </c>
      <c r="D337" t="str">
        <f t="shared" si="49"/>
        <v>U1-B2</v>
      </c>
      <c r="E337" t="s">
        <v>304</v>
      </c>
      <c r="F337" t="s">
        <v>443</v>
      </c>
      <c r="G337" t="s">
        <v>805</v>
      </c>
      <c r="AT337" t="str">
        <f t="shared" si="50"/>
        <v>B35_L10_N</v>
      </c>
      <c r="AU337" t="str">
        <f t="shared" si="51"/>
        <v>--</v>
      </c>
    </row>
    <row r="338" spans="1:47" x14ac:dyDescent="0.35">
      <c r="A338" t="str">
        <f t="shared" si="46"/>
        <v>U1-B3</v>
      </c>
      <c r="B338" t="str">
        <f t="shared" si="47"/>
        <v>B35_L10_P</v>
      </c>
      <c r="C338" t="str">
        <f t="shared" si="48"/>
        <v>U1-B35_L10_P</v>
      </c>
      <c r="D338" t="str">
        <f t="shared" si="49"/>
        <v>U1-B3</v>
      </c>
      <c r="E338" t="s">
        <v>304</v>
      </c>
      <c r="F338" t="s">
        <v>444</v>
      </c>
      <c r="G338" t="s">
        <v>803</v>
      </c>
      <c r="AT338" t="str">
        <f t="shared" si="50"/>
        <v>B35_L10_P</v>
      </c>
      <c r="AU338" t="str">
        <f t="shared" si="51"/>
        <v>--</v>
      </c>
    </row>
    <row r="339" spans="1:47" x14ac:dyDescent="0.35">
      <c r="A339" t="str">
        <f t="shared" si="46"/>
        <v>U1-B4</v>
      </c>
      <c r="B339" t="str">
        <f t="shared" si="47"/>
        <v>B35_L7_N</v>
      </c>
      <c r="C339" t="str">
        <f t="shared" si="48"/>
        <v>U1-B35_L7_N</v>
      </c>
      <c r="D339" t="str">
        <f t="shared" si="49"/>
        <v>U1-B4</v>
      </c>
      <c r="E339" t="s">
        <v>304</v>
      </c>
      <c r="F339" t="s">
        <v>445</v>
      </c>
      <c r="G339" t="s">
        <v>823</v>
      </c>
      <c r="AT339" t="str">
        <f t="shared" si="50"/>
        <v>B35_L7_N</v>
      </c>
      <c r="AU339" t="str">
        <f t="shared" si="51"/>
        <v>--</v>
      </c>
    </row>
    <row r="340" spans="1:47" x14ac:dyDescent="0.35">
      <c r="A340" t="str">
        <f t="shared" si="46"/>
        <v>U1-B6</v>
      </c>
      <c r="B340" t="str">
        <f t="shared" si="47"/>
        <v>B35_L2_N</v>
      </c>
      <c r="C340" t="str">
        <f t="shared" si="48"/>
        <v>U1-B35_L2_N</v>
      </c>
      <c r="D340" t="str">
        <f t="shared" si="49"/>
        <v>U1-B6</v>
      </c>
      <c r="E340" t="s">
        <v>304</v>
      </c>
      <c r="F340" t="s">
        <v>447</v>
      </c>
      <c r="G340" t="s">
        <v>819</v>
      </c>
      <c r="AT340" t="str">
        <f t="shared" si="50"/>
        <v>B35_L2_N</v>
      </c>
      <c r="AU340" t="str">
        <f t="shared" si="51"/>
        <v>--</v>
      </c>
    </row>
    <row r="341" spans="1:47" x14ac:dyDescent="0.35">
      <c r="A341" t="str">
        <f t="shared" si="46"/>
        <v>U1-B7</v>
      </c>
      <c r="B341" t="str">
        <f t="shared" si="47"/>
        <v>B35_L2_P</v>
      </c>
      <c r="C341" t="str">
        <f t="shared" si="48"/>
        <v>U1-B35_L2_P</v>
      </c>
      <c r="D341" t="str">
        <f t="shared" si="49"/>
        <v>U1-B7</v>
      </c>
      <c r="E341" t="s">
        <v>304</v>
      </c>
      <c r="F341" t="s">
        <v>448</v>
      </c>
      <c r="G341" t="s">
        <v>821</v>
      </c>
      <c r="AT341" t="str">
        <f t="shared" si="50"/>
        <v>B35_L2_P</v>
      </c>
      <c r="AU341" t="str">
        <f t="shared" si="51"/>
        <v>--</v>
      </c>
    </row>
    <row r="342" spans="1:47" x14ac:dyDescent="0.35">
      <c r="A342" t="str">
        <f t="shared" si="46"/>
        <v>U1-C1</v>
      </c>
      <c r="B342" t="str">
        <f t="shared" si="47"/>
        <v>B35_L16_N</v>
      </c>
      <c r="C342" t="str">
        <f t="shared" si="48"/>
        <v>U1-B35_L16_N</v>
      </c>
      <c r="D342" t="str">
        <f t="shared" si="49"/>
        <v>U1-C1</v>
      </c>
      <c r="E342" t="s">
        <v>304</v>
      </c>
      <c r="F342" t="s">
        <v>314</v>
      </c>
      <c r="G342" t="s">
        <v>797</v>
      </c>
      <c r="AT342" t="str">
        <f t="shared" si="50"/>
        <v>B35_L16_N</v>
      </c>
      <c r="AU342" t="str">
        <f t="shared" si="51"/>
        <v>--</v>
      </c>
    </row>
    <row r="343" spans="1:47" x14ac:dyDescent="0.35">
      <c r="A343" t="str">
        <f t="shared" si="46"/>
        <v>U1-C2</v>
      </c>
      <c r="B343" t="str">
        <f t="shared" si="47"/>
        <v>B35_L16_P</v>
      </c>
      <c r="C343" t="str">
        <f t="shared" si="48"/>
        <v>U1-B35_L16_P</v>
      </c>
      <c r="D343" t="str">
        <f t="shared" si="49"/>
        <v>U1-C2</v>
      </c>
      <c r="E343" t="s">
        <v>304</v>
      </c>
      <c r="F343" t="s">
        <v>315</v>
      </c>
      <c r="G343" t="s">
        <v>795</v>
      </c>
      <c r="AT343" t="str">
        <f t="shared" si="50"/>
        <v>B35_L16_P</v>
      </c>
      <c r="AU343" t="str">
        <f t="shared" si="51"/>
        <v>--</v>
      </c>
    </row>
    <row r="344" spans="1:47" x14ac:dyDescent="0.35">
      <c r="A344" t="str">
        <f t="shared" si="46"/>
        <v>U1-C3</v>
      </c>
      <c r="B344" t="str">
        <f t="shared" si="47"/>
        <v>VCCIO35</v>
      </c>
      <c r="C344" t="str">
        <f t="shared" si="48"/>
        <v>U1-VCCIO35</v>
      </c>
      <c r="D344" t="str">
        <f t="shared" si="49"/>
        <v>U1-C3</v>
      </c>
      <c r="E344" t="s">
        <v>304</v>
      </c>
      <c r="F344" t="s">
        <v>316</v>
      </c>
      <c r="G344" t="s">
        <v>765</v>
      </c>
      <c r="AT344" t="str">
        <f t="shared" si="50"/>
        <v>VCCIO35</v>
      </c>
      <c r="AU344" t="str">
        <f t="shared" si="51"/>
        <v>--</v>
      </c>
    </row>
    <row r="345" spans="1:47" x14ac:dyDescent="0.35">
      <c r="A345" t="str">
        <f t="shared" si="46"/>
        <v>U1-C4</v>
      </c>
      <c r="B345" t="str">
        <f t="shared" si="47"/>
        <v>B35_L7_P</v>
      </c>
      <c r="C345" t="str">
        <f t="shared" si="48"/>
        <v>U1-B35_L7_P</v>
      </c>
      <c r="D345" t="str">
        <f t="shared" si="49"/>
        <v>U1-C4</v>
      </c>
      <c r="E345" t="s">
        <v>304</v>
      </c>
      <c r="F345" t="s">
        <v>317</v>
      </c>
      <c r="G345" t="s">
        <v>825</v>
      </c>
      <c r="AT345" t="str">
        <f t="shared" si="50"/>
        <v>B35_L7_P</v>
      </c>
      <c r="AU345" t="str">
        <f t="shared" si="51"/>
        <v>--</v>
      </c>
    </row>
    <row r="346" spans="1:47" x14ac:dyDescent="0.35">
      <c r="A346" t="str">
        <f t="shared" si="46"/>
        <v>U1-C5</v>
      </c>
      <c r="B346" t="str">
        <f t="shared" si="47"/>
        <v>B35_L1_N</v>
      </c>
      <c r="C346" t="str">
        <f t="shared" si="48"/>
        <v>U1-B35_L1_N</v>
      </c>
      <c r="D346" t="str">
        <f t="shared" si="49"/>
        <v>U1-C5</v>
      </c>
      <c r="E346" t="s">
        <v>304</v>
      </c>
      <c r="F346" t="s">
        <v>318</v>
      </c>
      <c r="G346" t="s">
        <v>827</v>
      </c>
      <c r="AT346" t="str">
        <f t="shared" si="50"/>
        <v>B35_L1_N</v>
      </c>
      <c r="AU346" t="str">
        <f t="shared" si="51"/>
        <v>--</v>
      </c>
    </row>
    <row r="347" spans="1:47" x14ac:dyDescent="0.35">
      <c r="A347" t="str">
        <f t="shared" si="46"/>
        <v>U1-C6</v>
      </c>
      <c r="B347" t="str">
        <f t="shared" si="47"/>
        <v>B35_L1_P</v>
      </c>
      <c r="C347" t="str">
        <f t="shared" si="48"/>
        <v>U1-B35_L1_P</v>
      </c>
      <c r="D347" t="str">
        <f t="shared" si="49"/>
        <v>U1-C6</v>
      </c>
      <c r="E347" t="s">
        <v>304</v>
      </c>
      <c r="F347" t="s">
        <v>319</v>
      </c>
      <c r="G347" t="s">
        <v>829</v>
      </c>
      <c r="AT347" t="str">
        <f t="shared" si="50"/>
        <v>B35_L1_P</v>
      </c>
      <c r="AU347" t="str">
        <f t="shared" si="51"/>
        <v>--</v>
      </c>
    </row>
    <row r="348" spans="1:47" x14ac:dyDescent="0.35">
      <c r="A348" t="str">
        <f t="shared" si="46"/>
        <v>U1-C7</v>
      </c>
      <c r="B348" t="str">
        <f t="shared" si="47"/>
        <v>B35_L4_N</v>
      </c>
      <c r="C348" t="str">
        <f t="shared" si="48"/>
        <v>U1-B35_L4_N</v>
      </c>
      <c r="D348" t="str">
        <f t="shared" si="49"/>
        <v>U1-C7</v>
      </c>
      <c r="E348" t="s">
        <v>304</v>
      </c>
      <c r="F348" t="s">
        <v>320</v>
      </c>
      <c r="G348" t="s">
        <v>845</v>
      </c>
      <c r="AT348" t="str">
        <f t="shared" si="50"/>
        <v>B35_L4_N</v>
      </c>
      <c r="AU348" t="str">
        <f t="shared" si="51"/>
        <v>--</v>
      </c>
    </row>
    <row r="349" spans="1:47" x14ac:dyDescent="0.35">
      <c r="A349" t="str">
        <f t="shared" si="46"/>
        <v>U1-D2</v>
      </c>
      <c r="B349" t="str">
        <f t="shared" si="47"/>
        <v>B35_L14_N</v>
      </c>
      <c r="C349" t="str">
        <f t="shared" si="48"/>
        <v>U1-B35_L14_N</v>
      </c>
      <c r="D349" t="str">
        <f t="shared" si="49"/>
        <v>U1-D2</v>
      </c>
      <c r="E349" t="s">
        <v>304</v>
      </c>
      <c r="F349" t="s">
        <v>289</v>
      </c>
      <c r="G349" t="s">
        <v>791</v>
      </c>
      <c r="AT349" t="str">
        <f t="shared" si="50"/>
        <v>B35_L14_N</v>
      </c>
      <c r="AU349" t="str">
        <f t="shared" si="51"/>
        <v>--</v>
      </c>
    </row>
    <row r="350" spans="1:47" x14ac:dyDescent="0.35">
      <c r="A350" t="str">
        <f t="shared" si="46"/>
        <v>U1-D3</v>
      </c>
      <c r="B350" t="str">
        <f t="shared" si="47"/>
        <v>B35_L12_N</v>
      </c>
      <c r="C350" t="str">
        <f t="shared" si="48"/>
        <v>U1-B35_L12_N</v>
      </c>
      <c r="D350" t="str">
        <f t="shared" si="49"/>
        <v>U1-D3</v>
      </c>
      <c r="E350" t="s">
        <v>304</v>
      </c>
      <c r="F350" t="s">
        <v>290</v>
      </c>
      <c r="G350" t="s">
        <v>775</v>
      </c>
      <c r="AT350" t="str">
        <f t="shared" si="50"/>
        <v>B35_L12_N</v>
      </c>
      <c r="AU350" t="str">
        <f t="shared" si="51"/>
        <v>--</v>
      </c>
    </row>
    <row r="351" spans="1:47" x14ac:dyDescent="0.35">
      <c r="A351" t="str">
        <f t="shared" si="46"/>
        <v>U1-D4</v>
      </c>
      <c r="B351" t="str">
        <f t="shared" si="47"/>
        <v>B35_L11_N</v>
      </c>
      <c r="C351" t="str">
        <f t="shared" si="48"/>
        <v>U1-B35_L11_N</v>
      </c>
      <c r="D351" t="str">
        <f t="shared" si="49"/>
        <v>U1-D4</v>
      </c>
      <c r="E351" t="s">
        <v>304</v>
      </c>
      <c r="F351" t="s">
        <v>291</v>
      </c>
      <c r="G351" t="s">
        <v>811</v>
      </c>
      <c r="AT351" t="str">
        <f t="shared" si="50"/>
        <v>B35_L11_N</v>
      </c>
      <c r="AU351" t="str">
        <f t="shared" si="51"/>
        <v>--</v>
      </c>
    </row>
    <row r="352" spans="1:47" x14ac:dyDescent="0.35">
      <c r="A352" t="str">
        <f t="shared" si="46"/>
        <v>U1-D5</v>
      </c>
      <c r="B352" t="str">
        <f t="shared" si="47"/>
        <v>B35_L11_P</v>
      </c>
      <c r="C352" t="str">
        <f t="shared" si="48"/>
        <v>U1-B35_L11_P</v>
      </c>
      <c r="D352" t="str">
        <f t="shared" si="49"/>
        <v>U1-D5</v>
      </c>
      <c r="E352" t="s">
        <v>304</v>
      </c>
      <c r="F352" t="s">
        <v>292</v>
      </c>
      <c r="G352" t="s">
        <v>813</v>
      </c>
      <c r="AT352" t="str">
        <f t="shared" si="50"/>
        <v>B35_L11_P</v>
      </c>
      <c r="AU352" t="str">
        <f t="shared" si="51"/>
        <v>--</v>
      </c>
    </row>
    <row r="353" spans="1:47" x14ac:dyDescent="0.35">
      <c r="A353" t="str">
        <f t="shared" si="46"/>
        <v>U1-D6</v>
      </c>
      <c r="B353" t="str">
        <f t="shared" si="47"/>
        <v>VCCIO35</v>
      </c>
      <c r="C353" t="str">
        <f t="shared" si="48"/>
        <v>U1-VCCIO35</v>
      </c>
      <c r="D353" t="str">
        <f t="shared" si="49"/>
        <v>U1-D6</v>
      </c>
      <c r="E353" t="s">
        <v>304</v>
      </c>
      <c r="F353" t="s">
        <v>293</v>
      </c>
      <c r="G353" t="s">
        <v>765</v>
      </c>
      <c r="AT353" t="str">
        <f t="shared" si="50"/>
        <v>VCCIO35</v>
      </c>
      <c r="AU353" t="str">
        <f t="shared" si="51"/>
        <v>--</v>
      </c>
    </row>
    <row r="354" spans="1:47" x14ac:dyDescent="0.35">
      <c r="A354" t="str">
        <f t="shared" si="46"/>
        <v>U1-D7</v>
      </c>
      <c r="B354" t="str">
        <f t="shared" si="47"/>
        <v>B35_L6_N</v>
      </c>
      <c r="C354" t="str">
        <f t="shared" si="48"/>
        <v>U1-B35_L6_N</v>
      </c>
      <c r="D354" t="str">
        <f t="shared" si="49"/>
        <v>U1-D7</v>
      </c>
      <c r="E354" t="s">
        <v>304</v>
      </c>
      <c r="F354" t="s">
        <v>294</v>
      </c>
      <c r="G354" t="s">
        <v>835</v>
      </c>
      <c r="AT354" t="str">
        <f t="shared" si="50"/>
        <v>B35_L6_N</v>
      </c>
      <c r="AU354" t="str">
        <f t="shared" si="51"/>
        <v>--</v>
      </c>
    </row>
    <row r="355" spans="1:47" x14ac:dyDescent="0.35">
      <c r="A355" t="str">
        <f t="shared" si="46"/>
        <v>U1-D8</v>
      </c>
      <c r="B355" t="str">
        <f t="shared" si="47"/>
        <v>B35_L4_P</v>
      </c>
      <c r="C355" t="str">
        <f t="shared" si="48"/>
        <v>U1-B35_L4_P</v>
      </c>
      <c r="D355" t="str">
        <f t="shared" si="49"/>
        <v>U1-D8</v>
      </c>
      <c r="E355" t="s">
        <v>304</v>
      </c>
      <c r="F355" t="s">
        <v>295</v>
      </c>
      <c r="G355" t="s">
        <v>847</v>
      </c>
      <c r="AT355" t="str">
        <f t="shared" si="50"/>
        <v>B35_L4_P</v>
      </c>
      <c r="AU355" t="str">
        <f t="shared" si="51"/>
        <v>--</v>
      </c>
    </row>
    <row r="356" spans="1:47" x14ac:dyDescent="0.35">
      <c r="A356" t="str">
        <f t="shared" si="46"/>
        <v>U1-E1</v>
      </c>
      <c r="B356" t="str">
        <f t="shared" si="47"/>
        <v>B35_L18_N</v>
      </c>
      <c r="C356" t="str">
        <f t="shared" si="48"/>
        <v>U1-B35_L18_N</v>
      </c>
      <c r="D356" t="str">
        <f t="shared" si="49"/>
        <v>U1-E1</v>
      </c>
      <c r="E356" t="s">
        <v>304</v>
      </c>
      <c r="F356" t="s">
        <v>538</v>
      </c>
      <c r="G356" t="s">
        <v>787</v>
      </c>
      <c r="AT356" t="str">
        <f t="shared" si="50"/>
        <v>B35_L18_N</v>
      </c>
      <c r="AU356" t="str">
        <f t="shared" si="51"/>
        <v>--</v>
      </c>
    </row>
    <row r="357" spans="1:47" x14ac:dyDescent="0.35">
      <c r="A357" t="str">
        <f t="shared" si="46"/>
        <v>U1-E2</v>
      </c>
      <c r="B357" t="str">
        <f t="shared" si="47"/>
        <v>B35_L14_P</v>
      </c>
      <c r="C357" t="str">
        <f t="shared" si="48"/>
        <v>U1-B35_L14_P</v>
      </c>
      <c r="D357" t="str">
        <f t="shared" si="49"/>
        <v>U1-E2</v>
      </c>
      <c r="E357" t="s">
        <v>304</v>
      </c>
      <c r="F357" t="s">
        <v>539</v>
      </c>
      <c r="G357" t="s">
        <v>793</v>
      </c>
      <c r="AT357" t="str">
        <f t="shared" si="50"/>
        <v>B35_L14_P</v>
      </c>
      <c r="AU357" t="str">
        <f t="shared" si="51"/>
        <v>--</v>
      </c>
    </row>
    <row r="358" spans="1:47" x14ac:dyDescent="0.35">
      <c r="A358" t="str">
        <f t="shared" si="46"/>
        <v>U1-E3</v>
      </c>
      <c r="B358" t="str">
        <f t="shared" si="47"/>
        <v>B35_L12_P</v>
      </c>
      <c r="C358" t="str">
        <f t="shared" si="48"/>
        <v>U1-B35_L12_P</v>
      </c>
      <c r="D358" t="str">
        <f t="shared" si="49"/>
        <v>U1-E3</v>
      </c>
      <c r="E358" t="s">
        <v>304</v>
      </c>
      <c r="F358" t="s">
        <v>540</v>
      </c>
      <c r="G358" t="s">
        <v>777</v>
      </c>
      <c r="AT358" t="str">
        <f t="shared" si="50"/>
        <v>B35_L12_P</v>
      </c>
      <c r="AU358" t="str">
        <f t="shared" si="51"/>
        <v>--</v>
      </c>
    </row>
    <row r="359" spans="1:47" x14ac:dyDescent="0.35">
      <c r="A359" t="str">
        <f t="shared" si="46"/>
        <v>U1-E5</v>
      </c>
      <c r="B359" t="str">
        <f t="shared" si="47"/>
        <v>B35_L5_N</v>
      </c>
      <c r="C359" t="str">
        <f t="shared" si="48"/>
        <v>U1-B35_L5_N</v>
      </c>
      <c r="D359" t="str">
        <f t="shared" si="49"/>
        <v>U1-E5</v>
      </c>
      <c r="E359" t="s">
        <v>304</v>
      </c>
      <c r="F359" t="s">
        <v>542</v>
      </c>
      <c r="G359" t="s">
        <v>831</v>
      </c>
      <c r="AT359" t="str">
        <f t="shared" si="50"/>
        <v>B35_L5_N</v>
      </c>
      <c r="AU359" t="str">
        <f t="shared" si="51"/>
        <v>--</v>
      </c>
    </row>
    <row r="360" spans="1:47" x14ac:dyDescent="0.35">
      <c r="A360" t="str">
        <f t="shared" si="46"/>
        <v>U1-E6</v>
      </c>
      <c r="B360" t="str">
        <f t="shared" si="47"/>
        <v>B35_L5_P</v>
      </c>
      <c r="C360" t="str">
        <f t="shared" si="48"/>
        <v>U1-B35_L5_P</v>
      </c>
      <c r="D360" t="str">
        <f t="shared" si="49"/>
        <v>U1-E6</v>
      </c>
      <c r="E360" t="s">
        <v>304</v>
      </c>
      <c r="F360" t="s">
        <v>457</v>
      </c>
      <c r="G360" t="s">
        <v>833</v>
      </c>
      <c r="AT360" t="str">
        <f t="shared" si="50"/>
        <v>B35_L5_P</v>
      </c>
      <c r="AU360" t="str">
        <f t="shared" si="51"/>
        <v>--</v>
      </c>
    </row>
    <row r="361" spans="1:47" x14ac:dyDescent="0.35">
      <c r="A361" t="str">
        <f t="shared" si="46"/>
        <v>U1-E7</v>
      </c>
      <c r="B361" t="str">
        <f t="shared" si="47"/>
        <v>B35_L6_P</v>
      </c>
      <c r="C361" t="str">
        <f t="shared" si="48"/>
        <v>U1-B35_L6_P</v>
      </c>
      <c r="D361" t="str">
        <f t="shared" si="49"/>
        <v>U1-E7</v>
      </c>
      <c r="E361" t="s">
        <v>304</v>
      </c>
      <c r="F361" t="s">
        <v>458</v>
      </c>
      <c r="G361" t="s">
        <v>837</v>
      </c>
      <c r="AT361" t="str">
        <f t="shared" si="50"/>
        <v>B35_L6_P</v>
      </c>
      <c r="AU361" t="str">
        <f t="shared" si="51"/>
        <v>--</v>
      </c>
    </row>
    <row r="362" spans="1:47" x14ac:dyDescent="0.35">
      <c r="A362" t="str">
        <f t="shared" si="46"/>
        <v>U1-F1</v>
      </c>
      <c r="B362" t="str">
        <f t="shared" si="47"/>
        <v>B35_L18_P</v>
      </c>
      <c r="C362" t="str">
        <f t="shared" si="48"/>
        <v>U1-B35_L18_P</v>
      </c>
      <c r="D362" t="str">
        <f t="shared" si="49"/>
        <v>U1-F1</v>
      </c>
      <c r="E362" t="s">
        <v>304</v>
      </c>
      <c r="F362" t="s">
        <v>544</v>
      </c>
      <c r="G362" t="s">
        <v>789</v>
      </c>
      <c r="AT362" t="str">
        <f t="shared" si="50"/>
        <v>B35_L18_P</v>
      </c>
      <c r="AU362" t="str">
        <f t="shared" si="51"/>
        <v>--</v>
      </c>
    </row>
    <row r="363" spans="1:47" x14ac:dyDescent="0.35">
      <c r="A363" t="str">
        <f t="shared" si="46"/>
        <v>U1-F2</v>
      </c>
      <c r="B363" t="str">
        <f t="shared" si="47"/>
        <v>VCCIO35</v>
      </c>
      <c r="C363" t="str">
        <f t="shared" si="48"/>
        <v>U1-VCCIO35</v>
      </c>
      <c r="D363" t="str">
        <f t="shared" si="49"/>
        <v>U1-F2</v>
      </c>
      <c r="E363" t="s">
        <v>304</v>
      </c>
      <c r="F363" t="s">
        <v>545</v>
      </c>
      <c r="G363" t="s">
        <v>765</v>
      </c>
      <c r="AT363" t="str">
        <f t="shared" si="50"/>
        <v>VCCIO35</v>
      </c>
      <c r="AU363" t="str">
        <f t="shared" si="51"/>
        <v>--</v>
      </c>
    </row>
    <row r="364" spans="1:47" x14ac:dyDescent="0.35">
      <c r="A364" t="str">
        <f t="shared" si="46"/>
        <v>U1-F3</v>
      </c>
      <c r="B364" t="str">
        <f t="shared" si="47"/>
        <v>B35_L13_N</v>
      </c>
      <c r="C364" t="str">
        <f t="shared" si="48"/>
        <v>U1-B35_L13_N</v>
      </c>
      <c r="D364" t="str">
        <f t="shared" si="49"/>
        <v>U1-F3</v>
      </c>
      <c r="E364" t="s">
        <v>304</v>
      </c>
      <c r="F364" t="s">
        <v>546</v>
      </c>
      <c r="G364" t="s">
        <v>771</v>
      </c>
      <c r="AT364" t="str">
        <f t="shared" si="50"/>
        <v>B35_L13_N</v>
      </c>
      <c r="AU364" t="str">
        <f t="shared" si="51"/>
        <v>--</v>
      </c>
    </row>
    <row r="365" spans="1:47" x14ac:dyDescent="0.35">
      <c r="A365" t="str">
        <f t="shared" si="46"/>
        <v>U1-F4</v>
      </c>
      <c r="B365" t="str">
        <f t="shared" si="47"/>
        <v>B35_L13_P</v>
      </c>
      <c r="C365" t="str">
        <f t="shared" si="48"/>
        <v>U1-B35_L13_P</v>
      </c>
      <c r="D365" t="str">
        <f t="shared" si="49"/>
        <v>U1-F4</v>
      </c>
      <c r="E365" t="s">
        <v>304</v>
      </c>
      <c r="F365" t="s">
        <v>547</v>
      </c>
      <c r="G365" t="s">
        <v>773</v>
      </c>
      <c r="AT365" t="str">
        <f t="shared" si="50"/>
        <v>B35_L13_P</v>
      </c>
      <c r="AU365" t="str">
        <f t="shared" si="51"/>
        <v>--</v>
      </c>
    </row>
    <row r="366" spans="1:47" x14ac:dyDescent="0.35">
      <c r="A366" t="str">
        <f t="shared" si="46"/>
        <v>U1-F5</v>
      </c>
      <c r="B366" t="str">
        <f t="shared" si="47"/>
        <v>NetU1_F5</v>
      </c>
      <c r="C366" t="str">
        <f t="shared" si="48"/>
        <v>U1-NetU1_F5</v>
      </c>
      <c r="D366" t="str">
        <f t="shared" si="49"/>
        <v>U1-F5</v>
      </c>
      <c r="E366" t="s">
        <v>304</v>
      </c>
      <c r="F366" t="s">
        <v>548</v>
      </c>
      <c r="G366" t="s">
        <v>984</v>
      </c>
      <c r="AT366" t="str">
        <f t="shared" si="50"/>
        <v>NetU1_F5</v>
      </c>
      <c r="AU366" t="str">
        <f t="shared" si="51"/>
        <v>--</v>
      </c>
    </row>
    <row r="367" spans="1:47" x14ac:dyDescent="0.35">
      <c r="A367" t="str">
        <f t="shared" si="46"/>
        <v>U1-F6</v>
      </c>
      <c r="B367" t="str">
        <f t="shared" si="47"/>
        <v>B35_L19_N</v>
      </c>
      <c r="C367" t="str">
        <f t="shared" si="48"/>
        <v>U1-B35_L19_N</v>
      </c>
      <c r="D367" t="str">
        <f t="shared" si="49"/>
        <v>U1-F6</v>
      </c>
      <c r="E367" t="s">
        <v>304</v>
      </c>
      <c r="F367" t="s">
        <v>549</v>
      </c>
      <c r="G367" t="s">
        <v>841</v>
      </c>
      <c r="AT367" t="str">
        <f t="shared" si="50"/>
        <v>B35_L19_N</v>
      </c>
      <c r="AU367" t="str">
        <f t="shared" si="51"/>
        <v>--</v>
      </c>
    </row>
    <row r="368" spans="1:47" x14ac:dyDescent="0.35">
      <c r="A368" t="str">
        <f t="shared" si="46"/>
        <v>U1-G1</v>
      </c>
      <c r="B368" t="str">
        <f t="shared" si="47"/>
        <v>B35_L17_N</v>
      </c>
      <c r="C368" t="str">
        <f t="shared" si="48"/>
        <v>U1-B35_L17_N</v>
      </c>
      <c r="D368" t="str">
        <f t="shared" si="49"/>
        <v>U1-G1</v>
      </c>
      <c r="E368" t="s">
        <v>304</v>
      </c>
      <c r="F368" t="s">
        <v>551</v>
      </c>
      <c r="G368" t="s">
        <v>783</v>
      </c>
      <c r="AT368" t="str">
        <f t="shared" si="50"/>
        <v>B35_L17_N</v>
      </c>
      <c r="AU368" t="str">
        <f t="shared" si="51"/>
        <v>--</v>
      </c>
    </row>
    <row r="369" spans="1:47" x14ac:dyDescent="0.35">
      <c r="A369" t="str">
        <f t="shared" si="46"/>
        <v>U1-G2</v>
      </c>
      <c r="B369" t="str">
        <f t="shared" si="47"/>
        <v>B35_L15_N</v>
      </c>
      <c r="C369" t="str">
        <f t="shared" si="48"/>
        <v>U1-B35_L15_N</v>
      </c>
      <c r="D369" t="str">
        <f t="shared" si="49"/>
        <v>U1-G2</v>
      </c>
      <c r="E369" t="s">
        <v>304</v>
      </c>
      <c r="F369" t="s">
        <v>552</v>
      </c>
      <c r="G369" t="s">
        <v>767</v>
      </c>
      <c r="AT369" t="str">
        <f t="shared" si="50"/>
        <v>B35_L15_N</v>
      </c>
      <c r="AU369" t="str">
        <f t="shared" si="51"/>
        <v>--</v>
      </c>
    </row>
    <row r="370" spans="1:47" x14ac:dyDescent="0.35">
      <c r="A370" t="str">
        <f t="shared" si="46"/>
        <v>U1-G3</v>
      </c>
      <c r="B370" t="str">
        <f t="shared" si="47"/>
        <v>NetU1_G3</v>
      </c>
      <c r="C370" t="str">
        <f t="shared" si="48"/>
        <v>U1-NetU1_G3</v>
      </c>
      <c r="D370" t="str">
        <f t="shared" si="49"/>
        <v>U1-G3</v>
      </c>
      <c r="E370" t="s">
        <v>304</v>
      </c>
      <c r="F370" t="s">
        <v>553</v>
      </c>
      <c r="G370" t="s">
        <v>985</v>
      </c>
      <c r="AT370" t="str">
        <f t="shared" si="50"/>
        <v>NetU1_G3</v>
      </c>
      <c r="AU370" t="str">
        <f t="shared" si="51"/>
        <v>--</v>
      </c>
    </row>
    <row r="371" spans="1:47" x14ac:dyDescent="0.35">
      <c r="A371" t="str">
        <f t="shared" si="46"/>
        <v>U1-G4</v>
      </c>
      <c r="B371" t="str">
        <f t="shared" si="47"/>
        <v>NetU1_G4</v>
      </c>
      <c r="C371" t="str">
        <f t="shared" si="48"/>
        <v>U1-NetU1_G4</v>
      </c>
      <c r="D371" t="str">
        <f t="shared" si="49"/>
        <v>U1-G4</v>
      </c>
      <c r="E371" t="s">
        <v>304</v>
      </c>
      <c r="F371" t="s">
        <v>554</v>
      </c>
      <c r="G371" t="s">
        <v>574</v>
      </c>
      <c r="AT371" t="str">
        <f t="shared" si="50"/>
        <v>NetU1_G4</v>
      </c>
      <c r="AU371" t="str">
        <f t="shared" si="51"/>
        <v>--</v>
      </c>
    </row>
    <row r="372" spans="1:47" x14ac:dyDescent="0.35">
      <c r="A372" t="str">
        <f t="shared" si="46"/>
        <v>U1-G5</v>
      </c>
      <c r="B372" t="str">
        <f t="shared" si="47"/>
        <v>VCCIO35</v>
      </c>
      <c r="C372" t="str">
        <f t="shared" si="48"/>
        <v>U1-VCCIO35</v>
      </c>
      <c r="D372" t="str">
        <f t="shared" si="49"/>
        <v>U1-G5</v>
      </c>
      <c r="E372" t="s">
        <v>304</v>
      </c>
      <c r="F372" t="s">
        <v>470</v>
      </c>
      <c r="G372" t="s">
        <v>765</v>
      </c>
      <c r="AT372" t="str">
        <f t="shared" si="50"/>
        <v>VCCIO35</v>
      </c>
      <c r="AU372" t="str">
        <f t="shared" si="51"/>
        <v>--</v>
      </c>
    </row>
    <row r="373" spans="1:47" x14ac:dyDescent="0.35">
      <c r="A373" t="str">
        <f t="shared" si="46"/>
        <v>U1-G6</v>
      </c>
      <c r="B373" t="str">
        <f t="shared" si="47"/>
        <v>B35_L19_P</v>
      </c>
      <c r="C373" t="str">
        <f t="shared" si="48"/>
        <v>U1-B35_L19_P</v>
      </c>
      <c r="D373" t="str">
        <f t="shared" si="49"/>
        <v>U1-G6</v>
      </c>
      <c r="E373" t="s">
        <v>304</v>
      </c>
      <c r="F373" t="s">
        <v>555</v>
      </c>
      <c r="G373" t="s">
        <v>839</v>
      </c>
      <c r="AT373" t="str">
        <f t="shared" si="50"/>
        <v>B35_L19_P</v>
      </c>
      <c r="AU373" t="str">
        <f t="shared" si="51"/>
        <v>--</v>
      </c>
    </row>
    <row r="374" spans="1:47" x14ac:dyDescent="0.35">
      <c r="A374" t="str">
        <f t="shared" si="46"/>
        <v>U1-H1</v>
      </c>
      <c r="B374" t="str">
        <f t="shared" si="47"/>
        <v>B35_L17_P</v>
      </c>
      <c r="C374" t="str">
        <f t="shared" si="48"/>
        <v>U1-B35_L17_P</v>
      </c>
      <c r="D374" t="str">
        <f t="shared" si="49"/>
        <v>U1-H1</v>
      </c>
      <c r="E374" t="s">
        <v>304</v>
      </c>
      <c r="F374" t="s">
        <v>347</v>
      </c>
      <c r="G374" t="s">
        <v>785</v>
      </c>
      <c r="AT374" t="str">
        <f t="shared" si="50"/>
        <v>B35_L17_P</v>
      </c>
      <c r="AU374" t="str">
        <f t="shared" si="51"/>
        <v>--</v>
      </c>
    </row>
    <row r="375" spans="1:47" x14ac:dyDescent="0.35">
      <c r="A375" t="str">
        <f t="shared" si="46"/>
        <v>U1-H2</v>
      </c>
      <c r="B375" t="str">
        <f t="shared" si="47"/>
        <v>B35_L15_P</v>
      </c>
      <c r="C375" t="str">
        <f t="shared" si="48"/>
        <v>U1-B35_L15_P</v>
      </c>
      <c r="D375" t="str">
        <f t="shared" si="49"/>
        <v>U1-H2</v>
      </c>
      <c r="E375" t="s">
        <v>304</v>
      </c>
      <c r="F375" t="s">
        <v>348</v>
      </c>
      <c r="G375" t="s">
        <v>769</v>
      </c>
      <c r="AT375" t="str">
        <f t="shared" si="50"/>
        <v>B35_L15_P</v>
      </c>
      <c r="AU375" t="str">
        <f t="shared" si="51"/>
        <v>--</v>
      </c>
    </row>
    <row r="376" spans="1:47" x14ac:dyDescent="0.35">
      <c r="A376" t="str">
        <f t="shared" si="46"/>
        <v>U1-H4</v>
      </c>
      <c r="B376" t="str">
        <f t="shared" si="47"/>
        <v>NetU1_H4</v>
      </c>
      <c r="C376" t="str">
        <f t="shared" si="48"/>
        <v>U1-NetU1_H4</v>
      </c>
      <c r="D376" t="str">
        <f t="shared" si="49"/>
        <v>U1-H4</v>
      </c>
      <c r="E376" t="s">
        <v>304</v>
      </c>
      <c r="F376" t="s">
        <v>350</v>
      </c>
      <c r="G376" t="s">
        <v>986</v>
      </c>
      <c r="AT376" t="str">
        <f t="shared" si="50"/>
        <v>NetU1_H4</v>
      </c>
      <c r="AU376" t="str">
        <f t="shared" si="51"/>
        <v>--</v>
      </c>
    </row>
    <row r="377" spans="1:47" x14ac:dyDescent="0.35">
      <c r="A377" t="str">
        <f t="shared" si="46"/>
        <v>U1-H5</v>
      </c>
      <c r="B377" t="str">
        <f t="shared" si="47"/>
        <v>NetU1_H5</v>
      </c>
      <c r="C377" t="str">
        <f t="shared" si="48"/>
        <v>U1-NetU1_H5</v>
      </c>
      <c r="D377" t="str">
        <f t="shared" si="49"/>
        <v>U1-H5</v>
      </c>
      <c r="E377" t="s">
        <v>304</v>
      </c>
      <c r="F377" t="s">
        <v>476</v>
      </c>
      <c r="G377" t="s">
        <v>477</v>
      </c>
      <c r="AT377" t="str">
        <f t="shared" si="50"/>
        <v>NetU1_H5</v>
      </c>
      <c r="AU377" t="str">
        <f t="shared" si="51"/>
        <v>--</v>
      </c>
    </row>
    <row r="378" spans="1:47" x14ac:dyDescent="0.35">
      <c r="A378" t="str">
        <f t="shared" si="46"/>
        <v>U1-H6</v>
      </c>
      <c r="B378" t="str">
        <f t="shared" si="47"/>
        <v>NetU1_H6</v>
      </c>
      <c r="C378" t="str">
        <f t="shared" si="48"/>
        <v>U1-NetU1_H6</v>
      </c>
      <c r="D378" t="str">
        <f t="shared" si="49"/>
        <v>U1-H6</v>
      </c>
      <c r="E378" t="s">
        <v>304</v>
      </c>
      <c r="F378" t="s">
        <v>478</v>
      </c>
      <c r="G378" t="s">
        <v>987</v>
      </c>
      <c r="AT378" t="str">
        <f t="shared" si="50"/>
        <v>NetU1_H6</v>
      </c>
      <c r="AU378" t="str">
        <f t="shared" si="51"/>
        <v>--</v>
      </c>
    </row>
    <row r="379" spans="1:47" x14ac:dyDescent="0.35">
      <c r="A379" t="str">
        <f t="shared" si="46"/>
        <v>U1-J1</v>
      </c>
      <c r="B379" t="str">
        <f t="shared" si="47"/>
        <v>VCCIO35</v>
      </c>
      <c r="C379" t="str">
        <f t="shared" si="48"/>
        <v>U1-VCCIO35</v>
      </c>
      <c r="D379" t="str">
        <f t="shared" si="49"/>
        <v>U1-J1</v>
      </c>
      <c r="E379" t="s">
        <v>304</v>
      </c>
      <c r="F379" t="s">
        <v>167</v>
      </c>
      <c r="G379" t="s">
        <v>765</v>
      </c>
      <c r="AT379" t="str">
        <f t="shared" si="50"/>
        <v>VCCIO35</v>
      </c>
      <c r="AU379" t="str">
        <f t="shared" si="51"/>
        <v>--</v>
      </c>
    </row>
    <row r="380" spans="1:47" x14ac:dyDescent="0.35">
      <c r="A380" t="str">
        <f t="shared" si="46"/>
        <v>U1-J2</v>
      </c>
      <c r="B380" t="str">
        <f t="shared" si="47"/>
        <v>B35_L22_N</v>
      </c>
      <c r="C380" t="str">
        <f t="shared" si="48"/>
        <v>U1-B35_L22_N</v>
      </c>
      <c r="D380" t="str">
        <f t="shared" si="49"/>
        <v>U1-J2</v>
      </c>
      <c r="E380" t="s">
        <v>304</v>
      </c>
      <c r="F380" t="s">
        <v>183</v>
      </c>
      <c r="G380" t="s">
        <v>781</v>
      </c>
      <c r="AT380" t="str">
        <f t="shared" si="50"/>
        <v>B35_L22_N</v>
      </c>
      <c r="AU380" t="str">
        <f t="shared" si="51"/>
        <v>--</v>
      </c>
    </row>
    <row r="381" spans="1:47" x14ac:dyDescent="0.35">
      <c r="A381" t="str">
        <f t="shared" si="46"/>
        <v>U1-J3</v>
      </c>
      <c r="B381" t="str">
        <f t="shared" si="47"/>
        <v>B35_L22_P</v>
      </c>
      <c r="C381" t="str">
        <f t="shared" si="48"/>
        <v>U1-B35_L22_P</v>
      </c>
      <c r="D381" t="str">
        <f t="shared" si="49"/>
        <v>U1-J3</v>
      </c>
      <c r="E381" t="s">
        <v>304</v>
      </c>
      <c r="F381" t="s">
        <v>184</v>
      </c>
      <c r="G381" t="s">
        <v>779</v>
      </c>
      <c r="AT381" t="str">
        <f t="shared" si="50"/>
        <v>B35_L22_P</v>
      </c>
      <c r="AU381" t="str">
        <f t="shared" si="51"/>
        <v>--</v>
      </c>
    </row>
    <row r="382" spans="1:47" x14ac:dyDescent="0.35">
      <c r="A382" t="str">
        <f t="shared" si="46"/>
        <v>U1-J4</v>
      </c>
      <c r="B382" t="str">
        <f t="shared" si="47"/>
        <v>NetU1_J4</v>
      </c>
      <c r="C382" t="str">
        <f t="shared" si="48"/>
        <v>U1-NetU1_J4</v>
      </c>
      <c r="D382" t="str">
        <f t="shared" si="49"/>
        <v>U1-J4</v>
      </c>
      <c r="E382" t="s">
        <v>304</v>
      </c>
      <c r="F382" t="s">
        <v>185</v>
      </c>
      <c r="G382" t="s">
        <v>988</v>
      </c>
      <c r="AT382" t="str">
        <f t="shared" si="50"/>
        <v>NetU1_J4</v>
      </c>
      <c r="AU382" t="str">
        <f t="shared" si="51"/>
        <v>--</v>
      </c>
    </row>
    <row r="383" spans="1:47" x14ac:dyDescent="0.35">
      <c r="A383" t="str">
        <f t="shared" si="46"/>
        <v>U1-J5</v>
      </c>
      <c r="B383" t="str">
        <f t="shared" si="47"/>
        <v>NetU1_J5</v>
      </c>
      <c r="C383" t="str">
        <f t="shared" si="48"/>
        <v>U1-NetU1_J5</v>
      </c>
      <c r="D383" t="str">
        <f t="shared" si="49"/>
        <v>U1-J5</v>
      </c>
      <c r="E383" t="s">
        <v>304</v>
      </c>
      <c r="F383" t="s">
        <v>484</v>
      </c>
      <c r="G383" t="s">
        <v>731</v>
      </c>
      <c r="AT383" t="str">
        <f t="shared" si="50"/>
        <v>NetU1_J5</v>
      </c>
      <c r="AU383" t="str">
        <f t="shared" si="51"/>
        <v>--</v>
      </c>
    </row>
    <row r="384" spans="1:47" x14ac:dyDescent="0.35">
      <c r="A384" t="str">
        <f t="shared" si="46"/>
        <v>U1-K1</v>
      </c>
      <c r="B384" t="str">
        <f t="shared" si="47"/>
        <v>B35_L23_N</v>
      </c>
      <c r="C384" t="str">
        <f t="shared" si="48"/>
        <v>U1-B35_L23_N</v>
      </c>
      <c r="D384" t="str">
        <f t="shared" si="49"/>
        <v>U1-K1</v>
      </c>
      <c r="E384" t="s">
        <v>304</v>
      </c>
      <c r="F384" t="s">
        <v>491</v>
      </c>
      <c r="G384" t="s">
        <v>760</v>
      </c>
      <c r="AT384" t="str">
        <f t="shared" si="50"/>
        <v>B35_L23_N</v>
      </c>
      <c r="AU384" t="str">
        <f t="shared" si="51"/>
        <v>--</v>
      </c>
    </row>
    <row r="385" spans="1:47" x14ac:dyDescent="0.35">
      <c r="A385" t="str">
        <f t="shared" si="46"/>
        <v>U1-K2</v>
      </c>
      <c r="B385" t="str">
        <f t="shared" si="47"/>
        <v>B35_L23_P</v>
      </c>
      <c r="C385" t="str">
        <f t="shared" si="48"/>
        <v>U1-B35_L23_P</v>
      </c>
      <c r="D385" t="str">
        <f t="shared" si="49"/>
        <v>U1-K2</v>
      </c>
      <c r="E385" t="s">
        <v>304</v>
      </c>
      <c r="F385" t="s">
        <v>492</v>
      </c>
      <c r="G385" t="s">
        <v>762</v>
      </c>
      <c r="AT385" t="str">
        <f t="shared" si="50"/>
        <v>B35_L23_P</v>
      </c>
      <c r="AU385" t="str">
        <f t="shared" si="51"/>
        <v>--</v>
      </c>
    </row>
    <row r="386" spans="1:47" x14ac:dyDescent="0.35">
      <c r="A386" t="str">
        <f t="shared" si="46"/>
        <v>U1-A11</v>
      </c>
      <c r="B386" t="str">
        <f t="shared" si="47"/>
        <v>NetU1_A11</v>
      </c>
      <c r="C386" t="str">
        <f t="shared" si="48"/>
        <v>U1-NetU1_A11</v>
      </c>
      <c r="D386" t="str">
        <f t="shared" si="49"/>
        <v>U1-A11</v>
      </c>
      <c r="E386" t="s">
        <v>304</v>
      </c>
      <c r="F386" t="s">
        <v>432</v>
      </c>
      <c r="G386" t="s">
        <v>955</v>
      </c>
      <c r="AT386" t="str">
        <f t="shared" si="50"/>
        <v>NetU1_A11</v>
      </c>
      <c r="AU386" t="str">
        <f t="shared" si="51"/>
        <v>--</v>
      </c>
    </row>
    <row r="387" spans="1:47" x14ac:dyDescent="0.35">
      <c r="A387" t="str">
        <f t="shared" si="46"/>
        <v>U1-A13</v>
      </c>
      <c r="B387" t="str">
        <f t="shared" si="47"/>
        <v>H1_CLK_P</v>
      </c>
      <c r="C387" t="str">
        <f t="shared" si="48"/>
        <v>U1-H1_CLK_P</v>
      </c>
      <c r="D387" t="str">
        <f t="shared" si="49"/>
        <v>U1-A13</v>
      </c>
      <c r="E387" t="s">
        <v>304</v>
      </c>
      <c r="F387" t="s">
        <v>434</v>
      </c>
      <c r="G387" t="s">
        <v>866</v>
      </c>
      <c r="AT387" t="str">
        <f t="shared" si="50"/>
        <v>H1_CLK_P</v>
      </c>
      <c r="AU387" t="str">
        <f t="shared" si="51"/>
        <v>--</v>
      </c>
    </row>
    <row r="388" spans="1:47" x14ac:dyDescent="0.35">
      <c r="A388" t="str">
        <f t="shared" si="46"/>
        <v>U1-A14</v>
      </c>
      <c r="B388" t="str">
        <f t="shared" si="47"/>
        <v>H1_CLK_N</v>
      </c>
      <c r="C388" t="str">
        <f t="shared" si="48"/>
        <v>U1-H1_CLK_N</v>
      </c>
      <c r="D388" t="str">
        <f t="shared" si="49"/>
        <v>U1-A14</v>
      </c>
      <c r="E388" t="s">
        <v>304</v>
      </c>
      <c r="F388" t="s">
        <v>594</v>
      </c>
      <c r="G388" t="s">
        <v>865</v>
      </c>
      <c r="AT388" t="str">
        <f t="shared" si="50"/>
        <v>H1_CLK_N</v>
      </c>
      <c r="AU388" t="str">
        <f t="shared" si="51"/>
        <v>--</v>
      </c>
    </row>
    <row r="389" spans="1:47" x14ac:dyDescent="0.35">
      <c r="A389" t="str">
        <f t="shared" si="46"/>
        <v>U1-A15</v>
      </c>
      <c r="B389" t="str">
        <f t="shared" si="47"/>
        <v>NetU1_A15</v>
      </c>
      <c r="C389" t="str">
        <f t="shared" si="48"/>
        <v>U1-NetU1_A15</v>
      </c>
      <c r="D389" t="str">
        <f t="shared" si="49"/>
        <v>U1-A15</v>
      </c>
      <c r="E389" t="s">
        <v>304</v>
      </c>
      <c r="F389" t="s">
        <v>595</v>
      </c>
      <c r="G389" t="s">
        <v>956</v>
      </c>
      <c r="AT389" t="str">
        <f t="shared" si="50"/>
        <v>NetU1_A15</v>
      </c>
      <c r="AU389" t="str">
        <f t="shared" si="51"/>
        <v>--</v>
      </c>
    </row>
    <row r="390" spans="1:47" x14ac:dyDescent="0.35">
      <c r="A390" t="str">
        <f t="shared" ref="A390:A453" si="52">$E390&amp;"-"&amp;$F390</f>
        <v>U1-A16</v>
      </c>
      <c r="B390" t="str">
        <f t="shared" ref="B390:B453" si="53">IF(OR(E390=$A$2,E390=$B$2,E390=$C$2,E390=$D$2),"--",G390)</f>
        <v>H1_D7</v>
      </c>
      <c r="C390" t="str">
        <f t="shared" ref="C390:C453" si="54">$E390&amp;"-"&amp;$G390</f>
        <v>U1-H1_D7</v>
      </c>
      <c r="D390" t="str">
        <f t="shared" ref="D390:D453" si="55">A390</f>
        <v>U1-A16</v>
      </c>
      <c r="E390" t="s">
        <v>304</v>
      </c>
      <c r="F390" t="s">
        <v>596</v>
      </c>
      <c r="G390" t="s">
        <v>878</v>
      </c>
      <c r="AT390" t="str">
        <f t="shared" ref="AT390:AT453" si="56">IF(IF(COUNTIF($AO$6:$AQ$150,B390)&gt;0,"---","--")="---",VLOOKUP(B390,$AO$6:$AQ$150,3,0),B390)</f>
        <v>H1_D7</v>
      </c>
      <c r="AU390" t="str">
        <f t="shared" ref="AU390:AU453" si="57">IF(IF(COUNTIF($AO$6:$AQ$150,B390)&gt;0,"---","--")="---",VLOOKUP(B390,$AO$6:$AQ$150,2,0),"--")</f>
        <v>--</v>
      </c>
    </row>
    <row r="391" spans="1:47" x14ac:dyDescent="0.35">
      <c r="A391" t="str">
        <f t="shared" si="52"/>
        <v>U1-A17</v>
      </c>
      <c r="B391" t="str">
        <f t="shared" si="53"/>
        <v>1.8V</v>
      </c>
      <c r="C391" t="str">
        <f t="shared" si="54"/>
        <v>U1-1.8V</v>
      </c>
      <c r="D391" t="str">
        <f t="shared" si="55"/>
        <v>U1-A17</v>
      </c>
      <c r="E391" t="s">
        <v>304</v>
      </c>
      <c r="F391" t="s">
        <v>677</v>
      </c>
      <c r="G391" t="s">
        <v>667</v>
      </c>
      <c r="AT391" t="str">
        <f t="shared" si="56"/>
        <v>1.8V</v>
      </c>
      <c r="AU391" t="str">
        <f t="shared" si="57"/>
        <v>--</v>
      </c>
    </row>
    <row r="392" spans="1:47" x14ac:dyDescent="0.35">
      <c r="A392" t="str">
        <f t="shared" si="52"/>
        <v>U1-A18</v>
      </c>
      <c r="B392" t="str">
        <f t="shared" si="53"/>
        <v>H1_CS</v>
      </c>
      <c r="C392" t="str">
        <f t="shared" si="54"/>
        <v>U1-H1_CS</v>
      </c>
      <c r="D392" t="str">
        <f t="shared" si="55"/>
        <v>U1-A18</v>
      </c>
      <c r="E392" t="s">
        <v>304</v>
      </c>
      <c r="F392" t="s">
        <v>678</v>
      </c>
      <c r="G392" t="s">
        <v>867</v>
      </c>
      <c r="AT392" t="str">
        <f t="shared" si="56"/>
        <v>H1_CS</v>
      </c>
      <c r="AU392" t="str">
        <f t="shared" si="57"/>
        <v>--</v>
      </c>
    </row>
    <row r="393" spans="1:47" x14ac:dyDescent="0.35">
      <c r="A393" t="str">
        <f t="shared" si="52"/>
        <v>U1-B11</v>
      </c>
      <c r="B393" t="str">
        <f t="shared" si="53"/>
        <v>NetU1_B11</v>
      </c>
      <c r="C393" t="str">
        <f t="shared" si="54"/>
        <v>U1-NetU1_B11</v>
      </c>
      <c r="D393" t="str">
        <f t="shared" si="55"/>
        <v>U1-B11</v>
      </c>
      <c r="E393" t="s">
        <v>304</v>
      </c>
      <c r="F393" t="s">
        <v>451</v>
      </c>
      <c r="G393" t="s">
        <v>452</v>
      </c>
      <c r="AT393" t="str">
        <f t="shared" si="56"/>
        <v>NetU1_B11</v>
      </c>
      <c r="AU393" t="str">
        <f t="shared" si="57"/>
        <v>--</v>
      </c>
    </row>
    <row r="394" spans="1:47" x14ac:dyDescent="0.35">
      <c r="A394" t="str">
        <f t="shared" si="52"/>
        <v>U1-B12</v>
      </c>
      <c r="B394" t="str">
        <f t="shared" si="53"/>
        <v>NetU1_B12</v>
      </c>
      <c r="C394" t="str">
        <f t="shared" si="54"/>
        <v>U1-NetU1_B12</v>
      </c>
      <c r="D394" t="str">
        <f t="shared" si="55"/>
        <v>U1-B12</v>
      </c>
      <c r="E394" t="s">
        <v>304</v>
      </c>
      <c r="F394" t="s">
        <v>453</v>
      </c>
      <c r="G394" t="s">
        <v>957</v>
      </c>
      <c r="AT394" t="str">
        <f t="shared" si="56"/>
        <v>NetU1_B12</v>
      </c>
      <c r="AU394" t="str">
        <f t="shared" si="57"/>
        <v>--</v>
      </c>
    </row>
    <row r="395" spans="1:47" x14ac:dyDescent="0.35">
      <c r="A395" t="str">
        <f t="shared" si="52"/>
        <v>U1-B13</v>
      </c>
      <c r="B395" t="str">
        <f t="shared" si="53"/>
        <v>NetU1_B13</v>
      </c>
      <c r="C395" t="str">
        <f t="shared" si="54"/>
        <v>U1-NetU1_B13</v>
      </c>
      <c r="D395" t="str">
        <f t="shared" si="55"/>
        <v>U1-B13</v>
      </c>
      <c r="E395" t="s">
        <v>304</v>
      </c>
      <c r="F395" t="s">
        <v>454</v>
      </c>
      <c r="G395" t="s">
        <v>958</v>
      </c>
      <c r="AT395" t="str">
        <f t="shared" si="56"/>
        <v>NetU1_B13</v>
      </c>
      <c r="AU395" t="str">
        <f t="shared" si="57"/>
        <v>--</v>
      </c>
    </row>
    <row r="396" spans="1:47" x14ac:dyDescent="0.35">
      <c r="A396" t="str">
        <f t="shared" si="52"/>
        <v>U1-B14</v>
      </c>
      <c r="B396" t="str">
        <f t="shared" si="53"/>
        <v>NetU1_B14</v>
      </c>
      <c r="C396" t="str">
        <f t="shared" si="54"/>
        <v>U1-NetU1_B14</v>
      </c>
      <c r="D396" t="str">
        <f t="shared" si="55"/>
        <v>U1-B14</v>
      </c>
      <c r="E396" t="s">
        <v>304</v>
      </c>
      <c r="F396" t="s">
        <v>597</v>
      </c>
      <c r="G396" t="s">
        <v>959</v>
      </c>
      <c r="AT396" t="str">
        <f t="shared" si="56"/>
        <v>NetU1_B14</v>
      </c>
      <c r="AU396" t="str">
        <f t="shared" si="57"/>
        <v>--</v>
      </c>
    </row>
    <row r="397" spans="1:47" x14ac:dyDescent="0.35">
      <c r="A397" t="str">
        <f t="shared" si="52"/>
        <v>U1-B16</v>
      </c>
      <c r="B397" t="str">
        <f t="shared" si="53"/>
        <v>NetU1_B16</v>
      </c>
      <c r="C397" t="str">
        <f t="shared" si="54"/>
        <v>U1-NetU1_B16</v>
      </c>
      <c r="D397" t="str">
        <f t="shared" si="55"/>
        <v>U1-B16</v>
      </c>
      <c r="E397" t="s">
        <v>304</v>
      </c>
      <c r="F397" t="s">
        <v>577</v>
      </c>
      <c r="G397" t="s">
        <v>960</v>
      </c>
      <c r="AT397" t="str">
        <f t="shared" si="56"/>
        <v>NetU1_B16</v>
      </c>
      <c r="AU397" t="str">
        <f t="shared" si="57"/>
        <v>--</v>
      </c>
    </row>
    <row r="398" spans="1:47" x14ac:dyDescent="0.35">
      <c r="A398" t="str">
        <f t="shared" si="52"/>
        <v>U1-B17</v>
      </c>
      <c r="B398" t="str">
        <f t="shared" si="53"/>
        <v>H1_D1</v>
      </c>
      <c r="C398" t="str">
        <f t="shared" si="54"/>
        <v>U1-H1_D1</v>
      </c>
      <c r="D398" t="str">
        <f t="shared" si="55"/>
        <v>U1-B17</v>
      </c>
      <c r="E398" t="s">
        <v>304</v>
      </c>
      <c r="F398" t="s">
        <v>679</v>
      </c>
      <c r="G398" t="s">
        <v>869</v>
      </c>
      <c r="AT398" t="str">
        <f t="shared" si="56"/>
        <v>H1_D1</v>
      </c>
      <c r="AU398" t="str">
        <f t="shared" si="57"/>
        <v>--</v>
      </c>
    </row>
    <row r="399" spans="1:47" x14ac:dyDescent="0.35">
      <c r="A399" t="str">
        <f t="shared" si="52"/>
        <v>U1-B18</v>
      </c>
      <c r="B399" t="str">
        <f t="shared" si="53"/>
        <v>H1_D6</v>
      </c>
      <c r="C399" t="str">
        <f t="shared" si="54"/>
        <v>U1-H1_D6</v>
      </c>
      <c r="D399" t="str">
        <f t="shared" si="55"/>
        <v>U1-B18</v>
      </c>
      <c r="E399" t="s">
        <v>304</v>
      </c>
      <c r="F399" t="s">
        <v>680</v>
      </c>
      <c r="G399" t="s">
        <v>877</v>
      </c>
      <c r="AT399" t="str">
        <f t="shared" si="56"/>
        <v>H1_D6</v>
      </c>
      <c r="AU399" t="str">
        <f t="shared" si="57"/>
        <v>--</v>
      </c>
    </row>
    <row r="400" spans="1:47" x14ac:dyDescent="0.35">
      <c r="A400" t="str">
        <f t="shared" si="52"/>
        <v>U1-C12</v>
      </c>
      <c r="B400" t="str">
        <f t="shared" si="53"/>
        <v>NetU1_C12</v>
      </c>
      <c r="C400" t="str">
        <f t="shared" si="54"/>
        <v>U1-NetU1_C12</v>
      </c>
      <c r="D400" t="str">
        <f t="shared" si="55"/>
        <v>U1-C12</v>
      </c>
      <c r="E400" t="s">
        <v>304</v>
      </c>
      <c r="F400" t="s">
        <v>325</v>
      </c>
      <c r="G400" t="s">
        <v>961</v>
      </c>
      <c r="AT400" t="str">
        <f t="shared" si="56"/>
        <v>NetU1_C12</v>
      </c>
      <c r="AU400" t="str">
        <f t="shared" si="57"/>
        <v>--</v>
      </c>
    </row>
    <row r="401" spans="1:47" x14ac:dyDescent="0.35">
      <c r="A401" t="str">
        <f t="shared" si="52"/>
        <v>U1-C13</v>
      </c>
      <c r="B401" t="str">
        <f t="shared" si="53"/>
        <v>1.8V</v>
      </c>
      <c r="C401" t="str">
        <f t="shared" si="54"/>
        <v>U1-1.8V</v>
      </c>
      <c r="D401" t="str">
        <f t="shared" si="55"/>
        <v>U1-C13</v>
      </c>
      <c r="E401" t="s">
        <v>304</v>
      </c>
      <c r="F401" t="s">
        <v>326</v>
      </c>
      <c r="G401" t="s">
        <v>667</v>
      </c>
      <c r="AT401" t="str">
        <f t="shared" si="56"/>
        <v>1.8V</v>
      </c>
      <c r="AU401" t="str">
        <f t="shared" si="57"/>
        <v>--</v>
      </c>
    </row>
    <row r="402" spans="1:47" x14ac:dyDescent="0.35">
      <c r="A402" t="str">
        <f t="shared" si="52"/>
        <v>U1-C14</v>
      </c>
      <c r="B402" t="str">
        <f t="shared" si="53"/>
        <v>NetU1_C14</v>
      </c>
      <c r="C402" t="str">
        <f t="shared" si="54"/>
        <v>U1-NetU1_C14</v>
      </c>
      <c r="D402" t="str">
        <f t="shared" si="55"/>
        <v>U1-C14</v>
      </c>
      <c r="E402" t="s">
        <v>304</v>
      </c>
      <c r="F402" t="s">
        <v>327</v>
      </c>
      <c r="G402" t="s">
        <v>962</v>
      </c>
      <c r="AT402" t="str">
        <f t="shared" si="56"/>
        <v>NetU1_C14</v>
      </c>
      <c r="AU402" t="str">
        <f t="shared" si="57"/>
        <v>--</v>
      </c>
    </row>
    <row r="403" spans="1:47" x14ac:dyDescent="0.35">
      <c r="A403" t="str">
        <f t="shared" si="52"/>
        <v>U1-C15</v>
      </c>
      <c r="B403" t="str">
        <f t="shared" si="53"/>
        <v>NetU1_C15</v>
      </c>
      <c r="C403" t="str">
        <f t="shared" si="54"/>
        <v>U1-NetU1_C15</v>
      </c>
      <c r="D403" t="str">
        <f t="shared" si="55"/>
        <v>U1-C15</v>
      </c>
      <c r="E403" t="s">
        <v>304</v>
      </c>
      <c r="F403" t="s">
        <v>328</v>
      </c>
      <c r="G403" t="s">
        <v>963</v>
      </c>
      <c r="AT403" t="str">
        <f t="shared" si="56"/>
        <v>NetU1_C15</v>
      </c>
      <c r="AU403" t="str">
        <f t="shared" si="57"/>
        <v>--</v>
      </c>
    </row>
    <row r="404" spans="1:47" x14ac:dyDescent="0.35">
      <c r="A404" t="str">
        <f t="shared" si="52"/>
        <v>U1-C16</v>
      </c>
      <c r="B404" t="str">
        <f t="shared" si="53"/>
        <v>NetU1_C16</v>
      </c>
      <c r="C404" t="str">
        <f t="shared" si="54"/>
        <v>U1-NetU1_C16</v>
      </c>
      <c r="D404" t="str">
        <f t="shared" si="55"/>
        <v>U1-C16</v>
      </c>
      <c r="E404" t="s">
        <v>304</v>
      </c>
      <c r="F404" t="s">
        <v>329</v>
      </c>
      <c r="G404" t="s">
        <v>964</v>
      </c>
      <c r="AT404" t="str">
        <f t="shared" si="56"/>
        <v>NetU1_C16</v>
      </c>
      <c r="AU404" t="str">
        <f t="shared" si="57"/>
        <v>--</v>
      </c>
    </row>
    <row r="405" spans="1:47" x14ac:dyDescent="0.35">
      <c r="A405" t="str">
        <f t="shared" si="52"/>
        <v>U1-C17</v>
      </c>
      <c r="B405" t="str">
        <f t="shared" si="53"/>
        <v>H1_RSTO</v>
      </c>
      <c r="C405" t="str">
        <f t="shared" si="54"/>
        <v>U1-H1_RSTO</v>
      </c>
      <c r="D405" t="str">
        <f t="shared" si="55"/>
        <v>U1-C17</v>
      </c>
      <c r="E405" t="s">
        <v>304</v>
      </c>
      <c r="F405" t="s">
        <v>330</v>
      </c>
      <c r="G405" t="s">
        <v>883</v>
      </c>
      <c r="AT405" t="str">
        <f t="shared" si="56"/>
        <v>H1_RSTO</v>
      </c>
      <c r="AU405" t="str">
        <f t="shared" si="57"/>
        <v>--</v>
      </c>
    </row>
    <row r="406" spans="1:47" x14ac:dyDescent="0.35">
      <c r="A406" t="str">
        <f t="shared" si="52"/>
        <v>U1-D12</v>
      </c>
      <c r="B406" t="str">
        <f t="shared" si="53"/>
        <v>NetU1_D12</v>
      </c>
      <c r="C406" t="str">
        <f t="shared" si="54"/>
        <v>U1-NetU1_D12</v>
      </c>
      <c r="D406" t="str">
        <f t="shared" si="55"/>
        <v>U1-D12</v>
      </c>
      <c r="E406" t="s">
        <v>304</v>
      </c>
      <c r="F406" t="s">
        <v>299</v>
      </c>
      <c r="G406" t="s">
        <v>965</v>
      </c>
      <c r="AT406" t="str">
        <f t="shared" si="56"/>
        <v>NetU1_D12</v>
      </c>
      <c r="AU406" t="str">
        <f t="shared" si="57"/>
        <v>--</v>
      </c>
    </row>
    <row r="407" spans="1:47" x14ac:dyDescent="0.35">
      <c r="A407" t="str">
        <f t="shared" si="52"/>
        <v>U1-D13</v>
      </c>
      <c r="B407" t="str">
        <f t="shared" si="53"/>
        <v>NetU1_D13</v>
      </c>
      <c r="C407" t="str">
        <f t="shared" si="54"/>
        <v>U1-NetU1_D13</v>
      </c>
      <c r="D407" t="str">
        <f t="shared" si="55"/>
        <v>U1-D13</v>
      </c>
      <c r="E407" t="s">
        <v>304</v>
      </c>
      <c r="F407" t="s">
        <v>300</v>
      </c>
      <c r="G407" t="s">
        <v>456</v>
      </c>
      <c r="AT407" t="str">
        <f t="shared" si="56"/>
        <v>NetU1_D13</v>
      </c>
      <c r="AU407" t="str">
        <f t="shared" si="57"/>
        <v>--</v>
      </c>
    </row>
    <row r="408" spans="1:47" x14ac:dyDescent="0.35">
      <c r="A408" t="str">
        <f t="shared" si="52"/>
        <v>U1-D14</v>
      </c>
      <c r="B408" t="str">
        <f t="shared" si="53"/>
        <v>NetU1_D14</v>
      </c>
      <c r="C408" t="str">
        <f t="shared" si="54"/>
        <v>U1-NetU1_D14</v>
      </c>
      <c r="D408" t="str">
        <f t="shared" si="55"/>
        <v>U1-D14</v>
      </c>
      <c r="E408" t="s">
        <v>304</v>
      </c>
      <c r="F408" t="s">
        <v>301</v>
      </c>
      <c r="G408" t="s">
        <v>966</v>
      </c>
      <c r="AT408" t="str">
        <f t="shared" si="56"/>
        <v>NetU1_D14</v>
      </c>
      <c r="AU408" t="str">
        <f t="shared" si="57"/>
        <v>--</v>
      </c>
    </row>
    <row r="409" spans="1:47" x14ac:dyDescent="0.35">
      <c r="A409" t="str">
        <f t="shared" si="52"/>
        <v>U1-D15</v>
      </c>
      <c r="B409" t="str">
        <f t="shared" si="53"/>
        <v>NetU1_D15</v>
      </c>
      <c r="C409" t="str">
        <f t="shared" si="54"/>
        <v>U1-NetU1_D15</v>
      </c>
      <c r="D409" t="str">
        <f t="shared" si="55"/>
        <v>U1-D15</v>
      </c>
      <c r="E409" t="s">
        <v>304</v>
      </c>
      <c r="F409" t="s">
        <v>578</v>
      </c>
      <c r="G409" t="s">
        <v>967</v>
      </c>
      <c r="AT409" t="str">
        <f t="shared" si="56"/>
        <v>NetU1_D15</v>
      </c>
      <c r="AU409" t="str">
        <f t="shared" si="57"/>
        <v>--</v>
      </c>
    </row>
    <row r="410" spans="1:47" x14ac:dyDescent="0.35">
      <c r="A410" t="str">
        <f t="shared" si="52"/>
        <v>U1-D16</v>
      </c>
      <c r="B410" t="str">
        <f t="shared" si="53"/>
        <v>1.8V</v>
      </c>
      <c r="C410" t="str">
        <f t="shared" si="54"/>
        <v>U1-1.8V</v>
      </c>
      <c r="D410" t="str">
        <f t="shared" si="55"/>
        <v>U1-D16</v>
      </c>
      <c r="E410" t="s">
        <v>304</v>
      </c>
      <c r="F410" t="s">
        <v>579</v>
      </c>
      <c r="G410" t="s">
        <v>667</v>
      </c>
      <c r="AT410" t="str">
        <f t="shared" si="56"/>
        <v>1.8V</v>
      </c>
      <c r="AU410" t="str">
        <f t="shared" si="57"/>
        <v>--</v>
      </c>
    </row>
    <row r="411" spans="1:47" x14ac:dyDescent="0.35">
      <c r="A411" t="str">
        <f t="shared" si="52"/>
        <v>U1-D17</v>
      </c>
      <c r="B411" t="str">
        <f t="shared" si="53"/>
        <v>H1_A3</v>
      </c>
      <c r="C411" t="str">
        <f t="shared" si="54"/>
        <v>U1-H1_A3</v>
      </c>
      <c r="D411" t="str">
        <f t="shared" si="55"/>
        <v>U1-D17</v>
      </c>
      <c r="E411" t="s">
        <v>304</v>
      </c>
      <c r="F411" t="s">
        <v>681</v>
      </c>
      <c r="G411" t="s">
        <v>862</v>
      </c>
      <c r="AT411" t="str">
        <f t="shared" si="56"/>
        <v>H1_A3</v>
      </c>
      <c r="AU411" t="str">
        <f t="shared" si="57"/>
        <v>--</v>
      </c>
    </row>
    <row r="412" spans="1:47" x14ac:dyDescent="0.35">
      <c r="A412" t="str">
        <f t="shared" si="52"/>
        <v>U1-D18</v>
      </c>
      <c r="B412" t="str">
        <f t="shared" si="53"/>
        <v>H1_D5</v>
      </c>
      <c r="C412" t="str">
        <f t="shared" si="54"/>
        <v>U1-H1_D5</v>
      </c>
      <c r="D412" t="str">
        <f t="shared" si="55"/>
        <v>U1-D18</v>
      </c>
      <c r="E412" t="s">
        <v>304</v>
      </c>
      <c r="F412" t="s">
        <v>682</v>
      </c>
      <c r="G412" t="s">
        <v>875</v>
      </c>
      <c r="AT412" t="str">
        <f t="shared" si="56"/>
        <v>H1_D5</v>
      </c>
      <c r="AU412" t="str">
        <f t="shared" si="57"/>
        <v>--</v>
      </c>
    </row>
    <row r="413" spans="1:47" x14ac:dyDescent="0.35">
      <c r="A413" t="str">
        <f t="shared" si="52"/>
        <v>U1-E15</v>
      </c>
      <c r="B413" t="str">
        <f t="shared" si="53"/>
        <v>NetU1_E15</v>
      </c>
      <c r="C413" t="str">
        <f t="shared" si="54"/>
        <v>U1-NetU1_E15</v>
      </c>
      <c r="D413" t="str">
        <f t="shared" si="55"/>
        <v>U1-E15</v>
      </c>
      <c r="E413" t="s">
        <v>304</v>
      </c>
      <c r="F413" t="s">
        <v>581</v>
      </c>
      <c r="G413" t="s">
        <v>968</v>
      </c>
      <c r="AT413" t="str">
        <f t="shared" si="56"/>
        <v>NetU1_E15</v>
      </c>
      <c r="AU413" t="str">
        <f t="shared" si="57"/>
        <v>--</v>
      </c>
    </row>
    <row r="414" spans="1:47" x14ac:dyDescent="0.35">
      <c r="A414" t="str">
        <f t="shared" si="52"/>
        <v>U1-E16</v>
      </c>
      <c r="B414" t="str">
        <f t="shared" si="53"/>
        <v>NetU1_E16</v>
      </c>
      <c r="C414" t="str">
        <f t="shared" si="54"/>
        <v>U1-NetU1_E16</v>
      </c>
      <c r="D414" t="str">
        <f t="shared" si="55"/>
        <v>U1-E16</v>
      </c>
      <c r="E414" t="s">
        <v>304</v>
      </c>
      <c r="F414" t="s">
        <v>582</v>
      </c>
      <c r="G414" t="s">
        <v>969</v>
      </c>
      <c r="AT414" t="str">
        <f t="shared" si="56"/>
        <v>NetU1_E16</v>
      </c>
      <c r="AU414" t="str">
        <f t="shared" si="57"/>
        <v>--</v>
      </c>
    </row>
    <row r="415" spans="1:47" x14ac:dyDescent="0.35">
      <c r="A415" t="str">
        <f t="shared" si="52"/>
        <v>U1-E17</v>
      </c>
      <c r="B415" t="str">
        <f t="shared" si="53"/>
        <v>H1_D0</v>
      </c>
      <c r="C415" t="str">
        <f t="shared" si="54"/>
        <v>U1-H1_D0</v>
      </c>
      <c r="D415" t="str">
        <f t="shared" si="55"/>
        <v>U1-E17</v>
      </c>
      <c r="E415" t="s">
        <v>304</v>
      </c>
      <c r="F415" t="s">
        <v>683</v>
      </c>
      <c r="G415" t="s">
        <v>868</v>
      </c>
      <c r="AT415" t="str">
        <f t="shared" si="56"/>
        <v>H1_D0</v>
      </c>
      <c r="AU415" t="str">
        <f t="shared" si="57"/>
        <v>--</v>
      </c>
    </row>
    <row r="416" spans="1:47" x14ac:dyDescent="0.35">
      <c r="A416" t="str">
        <f t="shared" si="52"/>
        <v>U1-E18</v>
      </c>
      <c r="B416" t="str">
        <f t="shared" si="53"/>
        <v>H1_RWDS</v>
      </c>
      <c r="C416" t="str">
        <f t="shared" si="54"/>
        <v>U1-H1_RWDS</v>
      </c>
      <c r="D416" t="str">
        <f t="shared" si="55"/>
        <v>U1-E18</v>
      </c>
      <c r="E416" t="s">
        <v>304</v>
      </c>
      <c r="F416" t="s">
        <v>684</v>
      </c>
      <c r="G416" t="s">
        <v>884</v>
      </c>
      <c r="AT416" t="str">
        <f t="shared" si="56"/>
        <v>H1_RWDS</v>
      </c>
      <c r="AU416" t="str">
        <f t="shared" si="57"/>
        <v>--</v>
      </c>
    </row>
    <row r="417" spans="1:47" x14ac:dyDescent="0.35">
      <c r="A417" t="str">
        <f t="shared" si="52"/>
        <v>U1-F13</v>
      </c>
      <c r="B417" t="str">
        <f t="shared" si="53"/>
        <v>NetU1_F13</v>
      </c>
      <c r="C417" t="str">
        <f t="shared" si="54"/>
        <v>U1-NetU1_F13</v>
      </c>
      <c r="D417" t="str">
        <f t="shared" si="55"/>
        <v>U1-F13</v>
      </c>
      <c r="E417" t="s">
        <v>304</v>
      </c>
      <c r="F417" t="s">
        <v>469</v>
      </c>
      <c r="G417" t="s">
        <v>970</v>
      </c>
      <c r="AT417" t="str">
        <f t="shared" si="56"/>
        <v>NetU1_F13</v>
      </c>
      <c r="AU417" t="str">
        <f t="shared" si="57"/>
        <v>--</v>
      </c>
    </row>
    <row r="418" spans="1:47" x14ac:dyDescent="0.35">
      <c r="A418" t="str">
        <f t="shared" si="52"/>
        <v>U1-F14</v>
      </c>
      <c r="B418" t="str">
        <f t="shared" si="53"/>
        <v>NetU1_F14</v>
      </c>
      <c r="C418" t="str">
        <f t="shared" si="54"/>
        <v>U1-NetU1_F14</v>
      </c>
      <c r="D418" t="str">
        <f t="shared" si="55"/>
        <v>U1-F14</v>
      </c>
      <c r="E418" t="s">
        <v>304</v>
      </c>
      <c r="F418" t="s">
        <v>583</v>
      </c>
      <c r="G418" t="s">
        <v>971</v>
      </c>
      <c r="AT418" t="str">
        <f t="shared" si="56"/>
        <v>NetU1_F14</v>
      </c>
      <c r="AU418" t="str">
        <f t="shared" si="57"/>
        <v>--</v>
      </c>
    </row>
    <row r="419" spans="1:47" x14ac:dyDescent="0.35">
      <c r="A419" t="str">
        <f t="shared" si="52"/>
        <v>U1-F15</v>
      </c>
      <c r="B419" t="str">
        <f t="shared" si="53"/>
        <v>NetU1_F15</v>
      </c>
      <c r="C419" t="str">
        <f t="shared" si="54"/>
        <v>U1-NetU1_F15</v>
      </c>
      <c r="D419" t="str">
        <f t="shared" si="55"/>
        <v>U1-F15</v>
      </c>
      <c r="E419" t="s">
        <v>304</v>
      </c>
      <c r="F419" t="s">
        <v>584</v>
      </c>
      <c r="G419" t="s">
        <v>972</v>
      </c>
      <c r="AT419" t="str">
        <f t="shared" si="56"/>
        <v>NetU1_F15</v>
      </c>
      <c r="AU419" t="str">
        <f t="shared" si="57"/>
        <v>--</v>
      </c>
    </row>
    <row r="420" spans="1:47" x14ac:dyDescent="0.35">
      <c r="A420" t="str">
        <f t="shared" si="52"/>
        <v>U1-F16</v>
      </c>
      <c r="B420" t="str">
        <f t="shared" si="53"/>
        <v>H1_D3</v>
      </c>
      <c r="C420" t="str">
        <f t="shared" si="54"/>
        <v>U1-H1_D3</v>
      </c>
      <c r="D420" t="str">
        <f t="shared" si="55"/>
        <v>U1-F16</v>
      </c>
      <c r="E420" t="s">
        <v>304</v>
      </c>
      <c r="F420" t="s">
        <v>585</v>
      </c>
      <c r="G420" t="s">
        <v>873</v>
      </c>
      <c r="AT420" t="str">
        <f t="shared" si="56"/>
        <v>H1_D3</v>
      </c>
      <c r="AU420" t="str">
        <f t="shared" si="57"/>
        <v>--</v>
      </c>
    </row>
    <row r="421" spans="1:47" x14ac:dyDescent="0.35">
      <c r="A421" t="str">
        <f t="shared" si="52"/>
        <v>U1-F18</v>
      </c>
      <c r="B421" t="str">
        <f t="shared" si="53"/>
        <v>H1_D2</v>
      </c>
      <c r="C421" t="str">
        <f t="shared" si="54"/>
        <v>U1-H1_D2</v>
      </c>
      <c r="D421" t="str">
        <f t="shared" si="55"/>
        <v>U1-F18</v>
      </c>
      <c r="E421" t="s">
        <v>304</v>
      </c>
      <c r="F421" t="s">
        <v>685</v>
      </c>
      <c r="G421" t="s">
        <v>871</v>
      </c>
      <c r="AT421" t="str">
        <f t="shared" si="56"/>
        <v>H1_D2</v>
      </c>
      <c r="AU421" t="str">
        <f t="shared" si="57"/>
        <v>--</v>
      </c>
    </row>
    <row r="422" spans="1:47" x14ac:dyDescent="0.35">
      <c r="A422" t="str">
        <f t="shared" si="52"/>
        <v>U1-G13</v>
      </c>
      <c r="B422" t="str">
        <f t="shared" si="53"/>
        <v>NetU1_G13</v>
      </c>
      <c r="C422" t="str">
        <f t="shared" si="54"/>
        <v>U1-NetU1_G13</v>
      </c>
      <c r="D422" t="str">
        <f t="shared" si="55"/>
        <v>U1-G13</v>
      </c>
      <c r="E422" t="s">
        <v>304</v>
      </c>
      <c r="F422" t="s">
        <v>475</v>
      </c>
      <c r="G422" t="s">
        <v>973</v>
      </c>
      <c r="AT422" t="str">
        <f t="shared" si="56"/>
        <v>NetU1_G13</v>
      </c>
      <c r="AU422" t="str">
        <f t="shared" si="57"/>
        <v>--</v>
      </c>
    </row>
    <row r="423" spans="1:47" x14ac:dyDescent="0.35">
      <c r="A423" t="str">
        <f t="shared" si="52"/>
        <v>U1-G14</v>
      </c>
      <c r="B423" t="str">
        <f t="shared" si="53"/>
        <v>NetU1_G14</v>
      </c>
      <c r="C423" t="str">
        <f t="shared" si="54"/>
        <v>U1-NetU1_G14</v>
      </c>
      <c r="D423" t="str">
        <f t="shared" si="55"/>
        <v>U1-G14</v>
      </c>
      <c r="E423" t="s">
        <v>304</v>
      </c>
      <c r="F423" t="s">
        <v>586</v>
      </c>
      <c r="G423" t="s">
        <v>974</v>
      </c>
      <c r="AT423" t="str">
        <f t="shared" si="56"/>
        <v>NetU1_G14</v>
      </c>
      <c r="AU423" t="str">
        <f t="shared" si="57"/>
        <v>--</v>
      </c>
    </row>
    <row r="424" spans="1:47" x14ac:dyDescent="0.35">
      <c r="A424" t="str">
        <f t="shared" si="52"/>
        <v>U1-G15</v>
      </c>
      <c r="B424" t="str">
        <f t="shared" si="53"/>
        <v>1.8V</v>
      </c>
      <c r="C424" t="str">
        <f t="shared" si="54"/>
        <v>U1-1.8V</v>
      </c>
      <c r="D424" t="str">
        <f t="shared" si="55"/>
        <v>U1-G15</v>
      </c>
      <c r="E424" t="s">
        <v>304</v>
      </c>
      <c r="F424" t="s">
        <v>587</v>
      </c>
      <c r="G424" t="s">
        <v>667</v>
      </c>
      <c r="AT424" t="str">
        <f t="shared" si="56"/>
        <v>1.8V</v>
      </c>
      <c r="AU424" t="str">
        <f t="shared" si="57"/>
        <v>--</v>
      </c>
    </row>
    <row r="425" spans="1:47" x14ac:dyDescent="0.35">
      <c r="A425" t="str">
        <f t="shared" si="52"/>
        <v>U1-G16</v>
      </c>
      <c r="B425" t="str">
        <f t="shared" si="53"/>
        <v>NetU1_G16</v>
      </c>
      <c r="C425" t="str">
        <f t="shared" si="54"/>
        <v>U1-NetU1_G16</v>
      </c>
      <c r="D425" t="str">
        <f t="shared" si="55"/>
        <v>U1-G16</v>
      </c>
      <c r="E425" t="s">
        <v>304</v>
      </c>
      <c r="F425" t="s">
        <v>588</v>
      </c>
      <c r="G425" t="s">
        <v>975</v>
      </c>
      <c r="AT425" t="str">
        <f t="shared" si="56"/>
        <v>NetU1_G16</v>
      </c>
      <c r="AU425" t="str">
        <f t="shared" si="57"/>
        <v>--</v>
      </c>
    </row>
    <row r="426" spans="1:47" x14ac:dyDescent="0.35">
      <c r="A426" t="str">
        <f t="shared" si="52"/>
        <v>U1-G17</v>
      </c>
      <c r="B426" t="str">
        <f t="shared" si="53"/>
        <v>H1_D4</v>
      </c>
      <c r="C426" t="str">
        <f t="shared" si="54"/>
        <v>U1-H1_D4</v>
      </c>
      <c r="D426" t="str">
        <f t="shared" si="55"/>
        <v>U1-G17</v>
      </c>
      <c r="E426" t="s">
        <v>304</v>
      </c>
      <c r="F426" t="s">
        <v>686</v>
      </c>
      <c r="G426" t="s">
        <v>874</v>
      </c>
      <c r="AT426" t="str">
        <f t="shared" si="56"/>
        <v>H1_D4</v>
      </c>
      <c r="AU426" t="str">
        <f t="shared" si="57"/>
        <v>--</v>
      </c>
    </row>
    <row r="427" spans="1:47" x14ac:dyDescent="0.35">
      <c r="A427" t="str">
        <f t="shared" si="52"/>
        <v>U1-G18</v>
      </c>
      <c r="B427" t="str">
        <f t="shared" si="53"/>
        <v>H1_C5</v>
      </c>
      <c r="C427" t="str">
        <f t="shared" si="54"/>
        <v>U1-H1_C5</v>
      </c>
      <c r="D427" t="str">
        <f t="shared" si="55"/>
        <v>U1-G18</v>
      </c>
      <c r="E427" t="s">
        <v>304</v>
      </c>
      <c r="F427" t="s">
        <v>687</v>
      </c>
      <c r="G427" t="s">
        <v>864</v>
      </c>
      <c r="AT427" t="str">
        <f t="shared" si="56"/>
        <v>H1_C5</v>
      </c>
      <c r="AU427" t="str">
        <f t="shared" si="57"/>
        <v>--</v>
      </c>
    </row>
    <row r="428" spans="1:47" x14ac:dyDescent="0.35">
      <c r="A428" t="str">
        <f t="shared" si="52"/>
        <v>U1-H14</v>
      </c>
      <c r="B428" t="str">
        <f t="shared" si="53"/>
        <v>NetU1_H14</v>
      </c>
      <c r="C428" t="str">
        <f t="shared" si="54"/>
        <v>U1-NetU1_H14</v>
      </c>
      <c r="D428" t="str">
        <f t="shared" si="55"/>
        <v>U1-H14</v>
      </c>
      <c r="E428" t="s">
        <v>304</v>
      </c>
      <c r="F428" t="s">
        <v>589</v>
      </c>
      <c r="G428" t="s">
        <v>976</v>
      </c>
      <c r="AT428" t="str">
        <f t="shared" si="56"/>
        <v>NetU1_H14</v>
      </c>
      <c r="AU428" t="str">
        <f t="shared" si="57"/>
        <v>--</v>
      </c>
    </row>
    <row r="429" spans="1:47" x14ac:dyDescent="0.35">
      <c r="A429" t="str">
        <f t="shared" si="52"/>
        <v>U1-H15</v>
      </c>
      <c r="B429" t="str">
        <f t="shared" si="53"/>
        <v>NetU1_H15</v>
      </c>
      <c r="C429" t="str">
        <f t="shared" si="54"/>
        <v>U1-NetU1_H15</v>
      </c>
      <c r="D429" t="str">
        <f t="shared" si="55"/>
        <v>U1-H15</v>
      </c>
      <c r="E429" t="s">
        <v>304</v>
      </c>
      <c r="F429" t="s">
        <v>590</v>
      </c>
      <c r="G429" t="s">
        <v>977</v>
      </c>
      <c r="AT429" t="str">
        <f t="shared" si="56"/>
        <v>NetU1_H15</v>
      </c>
      <c r="AU429" t="str">
        <f t="shared" si="57"/>
        <v>--</v>
      </c>
    </row>
    <row r="430" spans="1:47" x14ac:dyDescent="0.35">
      <c r="A430" t="str">
        <f t="shared" si="52"/>
        <v>U1-H16</v>
      </c>
      <c r="B430" t="str">
        <f t="shared" si="53"/>
        <v>NetU1_H16</v>
      </c>
      <c r="C430" t="str">
        <f t="shared" si="54"/>
        <v>U1-NetU1_H16</v>
      </c>
      <c r="D430" t="str">
        <f t="shared" si="55"/>
        <v>U1-H16</v>
      </c>
      <c r="E430" t="s">
        <v>304</v>
      </c>
      <c r="F430" t="s">
        <v>591</v>
      </c>
      <c r="G430" t="s">
        <v>978</v>
      </c>
      <c r="AT430" t="str">
        <f t="shared" si="56"/>
        <v>NetU1_H16</v>
      </c>
      <c r="AU430" t="str">
        <f t="shared" si="57"/>
        <v>--</v>
      </c>
    </row>
    <row r="431" spans="1:47" x14ac:dyDescent="0.35">
      <c r="A431" t="str">
        <f t="shared" si="52"/>
        <v>U1-H17</v>
      </c>
      <c r="B431" t="str">
        <f t="shared" si="53"/>
        <v>H1_B5</v>
      </c>
      <c r="C431" t="str">
        <f t="shared" si="54"/>
        <v>U1-H1_B5</v>
      </c>
      <c r="D431" t="str">
        <f t="shared" si="55"/>
        <v>U1-H17</v>
      </c>
      <c r="E431" t="s">
        <v>304</v>
      </c>
      <c r="F431" t="s">
        <v>688</v>
      </c>
      <c r="G431" t="s">
        <v>863</v>
      </c>
      <c r="AT431" t="str">
        <f t="shared" si="56"/>
        <v>H1_B5</v>
      </c>
      <c r="AU431" t="str">
        <f t="shared" si="57"/>
        <v>--</v>
      </c>
    </row>
    <row r="432" spans="1:47" x14ac:dyDescent="0.35">
      <c r="A432" t="str">
        <f t="shared" si="52"/>
        <v>U1-H18</v>
      </c>
      <c r="B432" t="str">
        <f t="shared" si="53"/>
        <v>1.8V</v>
      </c>
      <c r="C432" t="str">
        <f t="shared" si="54"/>
        <v>U1-1.8V</v>
      </c>
      <c r="D432" t="str">
        <f t="shared" si="55"/>
        <v>U1-H18</v>
      </c>
      <c r="E432" t="s">
        <v>304</v>
      </c>
      <c r="F432" t="s">
        <v>689</v>
      </c>
      <c r="G432" t="s">
        <v>667</v>
      </c>
      <c r="AT432" t="str">
        <f t="shared" si="56"/>
        <v>1.8V</v>
      </c>
      <c r="AU432" t="str">
        <f t="shared" si="57"/>
        <v>--</v>
      </c>
    </row>
    <row r="433" spans="1:47" x14ac:dyDescent="0.35">
      <c r="A433" t="str">
        <f t="shared" si="52"/>
        <v>U1-J13</v>
      </c>
      <c r="B433" t="str">
        <f t="shared" si="53"/>
        <v>NetU1_J13</v>
      </c>
      <c r="C433" t="str">
        <f t="shared" si="54"/>
        <v>U1-NetU1_J13</v>
      </c>
      <c r="D433" t="str">
        <f t="shared" si="55"/>
        <v>U1-J13</v>
      </c>
      <c r="E433" t="s">
        <v>304</v>
      </c>
      <c r="F433" t="s">
        <v>490</v>
      </c>
      <c r="G433" t="s">
        <v>979</v>
      </c>
      <c r="AT433" t="str">
        <f t="shared" si="56"/>
        <v>NetU1_J13</v>
      </c>
      <c r="AU433" t="str">
        <f t="shared" si="57"/>
        <v>--</v>
      </c>
    </row>
    <row r="434" spans="1:47" x14ac:dyDescent="0.35">
      <c r="A434" t="str">
        <f t="shared" si="52"/>
        <v>U1-J14</v>
      </c>
      <c r="B434" t="str">
        <f t="shared" si="53"/>
        <v>NetU1_J14</v>
      </c>
      <c r="C434" t="str">
        <f t="shared" si="54"/>
        <v>U1-NetU1_J14</v>
      </c>
      <c r="D434" t="str">
        <f t="shared" si="55"/>
        <v>U1-J14</v>
      </c>
      <c r="E434" t="s">
        <v>304</v>
      </c>
      <c r="F434" t="s">
        <v>598</v>
      </c>
      <c r="G434" t="s">
        <v>980</v>
      </c>
      <c r="AT434" t="str">
        <f t="shared" si="56"/>
        <v>NetU1_J14</v>
      </c>
      <c r="AU434" t="str">
        <f t="shared" si="57"/>
        <v>--</v>
      </c>
    </row>
    <row r="435" spans="1:47" x14ac:dyDescent="0.35">
      <c r="A435" t="str">
        <f t="shared" si="52"/>
        <v>U1-J15</v>
      </c>
      <c r="B435" t="str">
        <f t="shared" si="53"/>
        <v>NetU1_J15</v>
      </c>
      <c r="C435" t="str">
        <f t="shared" si="54"/>
        <v>U1-NetU1_J15</v>
      </c>
      <c r="D435" t="str">
        <f t="shared" si="55"/>
        <v>U1-J15</v>
      </c>
      <c r="E435" t="s">
        <v>304</v>
      </c>
      <c r="F435" t="s">
        <v>599</v>
      </c>
      <c r="G435" t="s">
        <v>981</v>
      </c>
      <c r="AT435" t="str">
        <f t="shared" si="56"/>
        <v>NetU1_J15</v>
      </c>
      <c r="AU435" t="str">
        <f t="shared" si="57"/>
        <v>--</v>
      </c>
    </row>
    <row r="436" spans="1:47" x14ac:dyDescent="0.35">
      <c r="A436" t="str">
        <f t="shared" si="52"/>
        <v>U1-J17</v>
      </c>
      <c r="B436" t="str">
        <f t="shared" si="53"/>
        <v>H1_RESET</v>
      </c>
      <c r="C436" t="str">
        <f t="shared" si="54"/>
        <v>U1-H1_RESET</v>
      </c>
      <c r="D436" t="str">
        <f t="shared" si="55"/>
        <v>U1-J17</v>
      </c>
      <c r="E436" t="s">
        <v>304</v>
      </c>
      <c r="F436" t="s">
        <v>690</v>
      </c>
      <c r="G436" t="s">
        <v>881</v>
      </c>
      <c r="AT436" t="str">
        <f t="shared" si="56"/>
        <v>H1_RESET</v>
      </c>
      <c r="AU436" t="str">
        <f t="shared" si="57"/>
        <v>--</v>
      </c>
    </row>
    <row r="437" spans="1:47" x14ac:dyDescent="0.35">
      <c r="A437" t="str">
        <f t="shared" si="52"/>
        <v>U1-J18</v>
      </c>
      <c r="B437" t="str">
        <f t="shared" si="53"/>
        <v>H1_INT</v>
      </c>
      <c r="C437" t="str">
        <f t="shared" si="54"/>
        <v>U1-H1_INT</v>
      </c>
      <c r="D437" t="str">
        <f t="shared" si="55"/>
        <v>U1-J18</v>
      </c>
      <c r="E437" t="s">
        <v>304</v>
      </c>
      <c r="F437" t="s">
        <v>691</v>
      </c>
      <c r="G437" t="s">
        <v>880</v>
      </c>
      <c r="AT437" t="str">
        <f t="shared" si="56"/>
        <v>H1_INT</v>
      </c>
      <c r="AU437" t="str">
        <f t="shared" si="57"/>
        <v>--</v>
      </c>
    </row>
    <row r="438" spans="1:47" x14ac:dyDescent="0.35">
      <c r="A438" t="str">
        <f t="shared" si="52"/>
        <v>U1-K13</v>
      </c>
      <c r="B438" t="str">
        <f t="shared" si="53"/>
        <v>NetU1_K13</v>
      </c>
      <c r="C438" t="str">
        <f t="shared" si="54"/>
        <v>U1-NetU1_K13</v>
      </c>
      <c r="D438" t="str">
        <f t="shared" si="55"/>
        <v>U1-K13</v>
      </c>
      <c r="E438" t="s">
        <v>304</v>
      </c>
      <c r="F438" t="s">
        <v>501</v>
      </c>
      <c r="G438" t="s">
        <v>502</v>
      </c>
      <c r="AT438" t="str">
        <f t="shared" si="56"/>
        <v>NetU1_K13</v>
      </c>
      <c r="AU438" t="str">
        <f t="shared" si="57"/>
        <v>--</v>
      </c>
    </row>
    <row r="439" spans="1:47" x14ac:dyDescent="0.35">
      <c r="A439" t="str">
        <f t="shared" si="52"/>
        <v>U1-K14</v>
      </c>
      <c r="B439" t="str">
        <f t="shared" si="53"/>
        <v>1.8V</v>
      </c>
      <c r="C439" t="str">
        <f t="shared" si="54"/>
        <v>U1-1.8V</v>
      </c>
      <c r="D439" t="str">
        <f t="shared" si="55"/>
        <v>U1-K14</v>
      </c>
      <c r="E439" t="s">
        <v>304</v>
      </c>
      <c r="F439" t="s">
        <v>601</v>
      </c>
      <c r="G439" t="s">
        <v>667</v>
      </c>
      <c r="AT439" t="str">
        <f t="shared" si="56"/>
        <v>1.8V</v>
      </c>
      <c r="AU439" t="str">
        <f t="shared" si="57"/>
        <v>--</v>
      </c>
    </row>
    <row r="440" spans="1:47" x14ac:dyDescent="0.35">
      <c r="A440" t="str">
        <f t="shared" si="52"/>
        <v>U1-K15</v>
      </c>
      <c r="B440" t="str">
        <f t="shared" si="53"/>
        <v>NetU1_K15</v>
      </c>
      <c r="C440" t="str">
        <f t="shared" si="54"/>
        <v>U1-NetU1_K15</v>
      </c>
      <c r="D440" t="str">
        <f t="shared" si="55"/>
        <v>U1-K15</v>
      </c>
      <c r="E440" t="s">
        <v>304</v>
      </c>
      <c r="F440" t="s">
        <v>602</v>
      </c>
      <c r="G440" t="s">
        <v>982</v>
      </c>
      <c r="AT440" t="str">
        <f t="shared" si="56"/>
        <v>NetU1_K15</v>
      </c>
      <c r="AU440" t="str">
        <f t="shared" si="57"/>
        <v>--</v>
      </c>
    </row>
    <row r="441" spans="1:47" x14ac:dyDescent="0.35">
      <c r="A441" t="str">
        <f t="shared" si="52"/>
        <v>U1-K16</v>
      </c>
      <c r="B441" t="str">
        <f t="shared" si="53"/>
        <v>NetU1_K16</v>
      </c>
      <c r="C441" t="str">
        <f t="shared" si="54"/>
        <v>U1-NetU1_K16</v>
      </c>
      <c r="D441" t="str">
        <f t="shared" si="55"/>
        <v>U1-K16</v>
      </c>
      <c r="E441" t="s">
        <v>304</v>
      </c>
      <c r="F441" t="s">
        <v>603</v>
      </c>
      <c r="G441" t="s">
        <v>983</v>
      </c>
      <c r="AT441" t="str">
        <f t="shared" si="56"/>
        <v>NetU1_K16</v>
      </c>
      <c r="AU441" t="str">
        <f t="shared" si="57"/>
        <v>--</v>
      </c>
    </row>
    <row r="442" spans="1:47" x14ac:dyDescent="0.35">
      <c r="A442" t="str">
        <f t="shared" si="52"/>
        <v>U2-1</v>
      </c>
      <c r="B442" t="str">
        <f t="shared" si="53"/>
        <v>GND</v>
      </c>
      <c r="C442" t="str">
        <f t="shared" si="54"/>
        <v>U2-GND</v>
      </c>
      <c r="D442" t="str">
        <f t="shared" si="55"/>
        <v>U2-1</v>
      </c>
      <c r="E442" t="s">
        <v>307</v>
      </c>
      <c r="F442">
        <v>1</v>
      </c>
      <c r="G442" t="s">
        <v>302</v>
      </c>
      <c r="AT442" t="str">
        <f t="shared" si="56"/>
        <v>GND</v>
      </c>
      <c r="AU442" t="str">
        <f t="shared" si="57"/>
        <v>--</v>
      </c>
    </row>
    <row r="443" spans="1:47" x14ac:dyDescent="0.35">
      <c r="A443" t="str">
        <f t="shared" si="52"/>
        <v>U2-2</v>
      </c>
      <c r="B443" t="str">
        <f t="shared" si="53"/>
        <v>GND</v>
      </c>
      <c r="C443" t="str">
        <f t="shared" si="54"/>
        <v>U2-GND</v>
      </c>
      <c r="D443" t="str">
        <f t="shared" si="55"/>
        <v>U2-2</v>
      </c>
      <c r="E443" t="s">
        <v>307</v>
      </c>
      <c r="F443">
        <v>2</v>
      </c>
      <c r="G443" t="s">
        <v>302</v>
      </c>
      <c r="AT443" t="str">
        <f t="shared" si="56"/>
        <v>GND</v>
      </c>
      <c r="AU443" t="str">
        <f t="shared" si="57"/>
        <v>--</v>
      </c>
    </row>
    <row r="444" spans="1:47" x14ac:dyDescent="0.35">
      <c r="A444" t="str">
        <f t="shared" si="52"/>
        <v>U2-3</v>
      </c>
      <c r="B444" t="str">
        <f t="shared" si="53"/>
        <v>GND</v>
      </c>
      <c r="C444" t="str">
        <f t="shared" si="54"/>
        <v>U2-GND</v>
      </c>
      <c r="D444" t="str">
        <f t="shared" si="55"/>
        <v>U2-3</v>
      </c>
      <c r="E444" t="s">
        <v>307</v>
      </c>
      <c r="F444">
        <v>3</v>
      </c>
      <c r="G444" t="s">
        <v>302</v>
      </c>
      <c r="AT444" t="str">
        <f t="shared" si="56"/>
        <v>GND</v>
      </c>
      <c r="AU444" t="str">
        <f t="shared" si="57"/>
        <v>--</v>
      </c>
    </row>
    <row r="445" spans="1:47" x14ac:dyDescent="0.35">
      <c r="A445" t="str">
        <f t="shared" si="52"/>
        <v>U2-4</v>
      </c>
      <c r="B445" t="str">
        <f t="shared" si="53"/>
        <v>GND</v>
      </c>
      <c r="C445" t="str">
        <f t="shared" si="54"/>
        <v>U2-GND</v>
      </c>
      <c r="D445" t="str">
        <f t="shared" si="55"/>
        <v>U2-4</v>
      </c>
      <c r="E445" t="s">
        <v>307</v>
      </c>
      <c r="F445">
        <v>4</v>
      </c>
      <c r="G445" t="s">
        <v>302</v>
      </c>
      <c r="AT445" t="str">
        <f t="shared" si="56"/>
        <v>GND</v>
      </c>
      <c r="AU445" t="str">
        <f t="shared" si="57"/>
        <v>--</v>
      </c>
    </row>
    <row r="446" spans="1:47" x14ac:dyDescent="0.35">
      <c r="A446" t="str">
        <f t="shared" si="52"/>
        <v>U2-5</v>
      </c>
      <c r="B446" t="str">
        <f t="shared" si="53"/>
        <v>I2C_SDA</v>
      </c>
      <c r="C446" t="str">
        <f t="shared" si="54"/>
        <v>U2-I2C_SDA</v>
      </c>
      <c r="D446" t="str">
        <f t="shared" si="55"/>
        <v>U2-5</v>
      </c>
      <c r="E446" t="s">
        <v>307</v>
      </c>
      <c r="F446">
        <v>5</v>
      </c>
      <c r="G446" t="s">
        <v>887</v>
      </c>
      <c r="AT446" t="str">
        <f t="shared" si="56"/>
        <v>I2C_SDA</v>
      </c>
      <c r="AU446" t="str">
        <f t="shared" si="57"/>
        <v>--</v>
      </c>
    </row>
    <row r="447" spans="1:47" x14ac:dyDescent="0.35">
      <c r="A447" t="str">
        <f t="shared" si="52"/>
        <v>U2-6</v>
      </c>
      <c r="B447" t="str">
        <f t="shared" si="53"/>
        <v>I2C_SCL</v>
      </c>
      <c r="C447" t="str">
        <f t="shared" si="54"/>
        <v>U2-I2C_SCL</v>
      </c>
      <c r="D447" t="str">
        <f t="shared" si="55"/>
        <v>U2-6</v>
      </c>
      <c r="E447" t="s">
        <v>307</v>
      </c>
      <c r="F447">
        <v>6</v>
      </c>
      <c r="G447" t="s">
        <v>886</v>
      </c>
      <c r="AT447" t="str">
        <f t="shared" si="56"/>
        <v>I2C_SCL</v>
      </c>
      <c r="AU447" t="str">
        <f t="shared" si="57"/>
        <v>--</v>
      </c>
    </row>
    <row r="448" spans="1:47" x14ac:dyDescent="0.35">
      <c r="A448" t="str">
        <f t="shared" si="52"/>
        <v>U2-7</v>
      </c>
      <c r="B448" t="str">
        <f t="shared" si="53"/>
        <v>I2C_WP</v>
      </c>
      <c r="C448" t="str">
        <f t="shared" si="54"/>
        <v>U2-I2C_WP</v>
      </c>
      <c r="D448" t="str">
        <f t="shared" si="55"/>
        <v>U2-7</v>
      </c>
      <c r="E448" t="s">
        <v>307</v>
      </c>
      <c r="F448">
        <v>7</v>
      </c>
      <c r="G448" t="s">
        <v>889</v>
      </c>
      <c r="AT448" t="str">
        <f t="shared" si="56"/>
        <v>I2C_WP</v>
      </c>
      <c r="AU448" t="str">
        <f t="shared" si="57"/>
        <v>--</v>
      </c>
    </row>
    <row r="449" spans="1:47" x14ac:dyDescent="0.35">
      <c r="A449" t="str">
        <f t="shared" si="52"/>
        <v>U2-8</v>
      </c>
      <c r="B449" t="str">
        <f t="shared" si="53"/>
        <v>3.3V</v>
      </c>
      <c r="C449" t="str">
        <f t="shared" si="54"/>
        <v>U2-3.3V</v>
      </c>
      <c r="D449" t="str">
        <f t="shared" si="55"/>
        <v>U2-8</v>
      </c>
      <c r="E449" t="s">
        <v>307</v>
      </c>
      <c r="F449">
        <v>8</v>
      </c>
      <c r="G449" t="s">
        <v>287</v>
      </c>
      <c r="AT449" t="str">
        <f t="shared" si="56"/>
        <v>3.3V</v>
      </c>
      <c r="AU449" t="str">
        <f t="shared" si="57"/>
        <v>--</v>
      </c>
    </row>
    <row r="450" spans="1:47" x14ac:dyDescent="0.35">
      <c r="A450" t="str">
        <f t="shared" si="52"/>
        <v>U3-1</v>
      </c>
      <c r="B450" t="str">
        <f t="shared" si="53"/>
        <v>NetC13_2</v>
      </c>
      <c r="C450" t="str">
        <f t="shared" si="54"/>
        <v>U3-NetC13_2</v>
      </c>
      <c r="D450" t="str">
        <f t="shared" si="55"/>
        <v>U3-1</v>
      </c>
      <c r="E450" t="s">
        <v>308</v>
      </c>
      <c r="F450">
        <v>1</v>
      </c>
      <c r="G450" t="s">
        <v>894</v>
      </c>
      <c r="AT450" t="str">
        <f t="shared" si="56"/>
        <v>NetC13_2</v>
      </c>
      <c r="AU450" t="str">
        <f t="shared" si="57"/>
        <v>--</v>
      </c>
    </row>
    <row r="451" spans="1:47" x14ac:dyDescent="0.35">
      <c r="A451" t="str">
        <f t="shared" si="52"/>
        <v>U3-2</v>
      </c>
      <c r="B451" t="str">
        <f t="shared" si="53"/>
        <v>GND</v>
      </c>
      <c r="C451" t="str">
        <f t="shared" si="54"/>
        <v>U3-GND</v>
      </c>
      <c r="D451" t="str">
        <f t="shared" si="55"/>
        <v>U3-2</v>
      </c>
      <c r="E451" t="s">
        <v>308</v>
      </c>
      <c r="F451">
        <v>2</v>
      </c>
      <c r="G451" t="s">
        <v>302</v>
      </c>
      <c r="AT451" t="str">
        <f t="shared" si="56"/>
        <v>GND</v>
      </c>
      <c r="AU451" t="str">
        <f t="shared" si="57"/>
        <v>--</v>
      </c>
    </row>
    <row r="452" spans="1:47" x14ac:dyDescent="0.35">
      <c r="A452" t="str">
        <f t="shared" si="52"/>
        <v>U3-3</v>
      </c>
      <c r="B452" t="str">
        <f t="shared" si="53"/>
        <v>NetR10_1</v>
      </c>
      <c r="C452" t="str">
        <f t="shared" si="54"/>
        <v>U3-NetR10_1</v>
      </c>
      <c r="D452" t="str">
        <f t="shared" si="55"/>
        <v>U3-3</v>
      </c>
      <c r="E452" t="s">
        <v>308</v>
      </c>
      <c r="F452">
        <v>3</v>
      </c>
      <c r="G452" t="s">
        <v>673</v>
      </c>
      <c r="AT452" t="str">
        <f t="shared" si="56"/>
        <v>CLK_SYS</v>
      </c>
      <c r="AU452" t="str">
        <f t="shared" si="57"/>
        <v>R10</v>
      </c>
    </row>
    <row r="453" spans="1:47" x14ac:dyDescent="0.35">
      <c r="A453" t="str">
        <f t="shared" si="52"/>
        <v>U3-4</v>
      </c>
      <c r="B453" t="str">
        <f t="shared" si="53"/>
        <v>NetC13_2</v>
      </c>
      <c r="C453" t="str">
        <f t="shared" si="54"/>
        <v>U3-NetC13_2</v>
      </c>
      <c r="D453" t="str">
        <f t="shared" si="55"/>
        <v>U3-4</v>
      </c>
      <c r="E453" t="s">
        <v>308</v>
      </c>
      <c r="F453">
        <v>4</v>
      </c>
      <c r="G453" t="s">
        <v>894</v>
      </c>
      <c r="AT453" t="str">
        <f t="shared" si="56"/>
        <v>NetC13_2</v>
      </c>
      <c r="AU453" t="str">
        <f t="shared" si="57"/>
        <v>--</v>
      </c>
    </row>
    <row r="454" spans="1:47" x14ac:dyDescent="0.35">
      <c r="A454" t="str">
        <f t="shared" ref="A454:A517" si="58">$E454&amp;"-"&amp;$F454</f>
        <v>U4-A1</v>
      </c>
      <c r="B454" t="str">
        <f t="shared" ref="B454:B517" si="59">IF(OR(E454=$A$2,E454=$B$2,E454=$C$2,E454=$D$2),"--",G454)</f>
        <v>GND</v>
      </c>
      <c r="C454" t="str">
        <f t="shared" ref="C454:C517" si="60">$E454&amp;"-"&amp;$G454</f>
        <v>U4-GND</v>
      </c>
      <c r="D454" t="str">
        <f t="shared" ref="D454:D517" si="61">A454</f>
        <v>U4-A1</v>
      </c>
      <c r="E454" t="s">
        <v>309</v>
      </c>
      <c r="F454" t="s">
        <v>430</v>
      </c>
      <c r="G454" t="s">
        <v>302</v>
      </c>
      <c r="AT454" t="str">
        <f t="shared" ref="AT454:AT517" si="62">IF(IF(COUNTIF($AO$6:$AQ$150,B454)&gt;0,"---","--")="---",VLOOKUP(B454,$AO$6:$AQ$150,3,0),B454)</f>
        <v>GND</v>
      </c>
      <c r="AU454" t="str">
        <f t="shared" ref="AU454:AU517" si="63">IF(IF(COUNTIF($AO$6:$AQ$150,B454)&gt;0,"---","--")="---",VLOOKUP(B454,$AO$6:$AQ$150,2,0),"--")</f>
        <v>--</v>
      </c>
    </row>
    <row r="455" spans="1:47" x14ac:dyDescent="0.35">
      <c r="A455" t="str">
        <f t="shared" si="58"/>
        <v>U4-A2</v>
      </c>
      <c r="B455" t="str">
        <f t="shared" si="59"/>
        <v>H1_RSTO</v>
      </c>
      <c r="C455" t="str">
        <f t="shared" si="60"/>
        <v>U4-H1_RSTO</v>
      </c>
      <c r="D455" t="str">
        <f t="shared" si="61"/>
        <v>U4-A2</v>
      </c>
      <c r="E455" t="s">
        <v>309</v>
      </c>
      <c r="F455" t="s">
        <v>435</v>
      </c>
      <c r="G455" t="s">
        <v>883</v>
      </c>
      <c r="AT455" t="str">
        <f t="shared" si="62"/>
        <v>H1_RSTO</v>
      </c>
      <c r="AU455" t="str">
        <f t="shared" si="63"/>
        <v>--</v>
      </c>
    </row>
    <row r="456" spans="1:47" x14ac:dyDescent="0.35">
      <c r="A456" t="str">
        <f t="shared" si="58"/>
        <v>U4-A3</v>
      </c>
      <c r="B456" t="str">
        <f t="shared" si="59"/>
        <v>H1_A3</v>
      </c>
      <c r="C456" t="str">
        <f t="shared" si="60"/>
        <v>U4-H1_A3</v>
      </c>
      <c r="D456" t="str">
        <f t="shared" si="61"/>
        <v>U4-A3</v>
      </c>
      <c r="E456" t="s">
        <v>309</v>
      </c>
      <c r="F456" t="s">
        <v>436</v>
      </c>
      <c r="G456" t="s">
        <v>862</v>
      </c>
      <c r="AT456" t="str">
        <f t="shared" si="62"/>
        <v>H1_A3</v>
      </c>
      <c r="AU456" t="str">
        <f t="shared" si="63"/>
        <v>--</v>
      </c>
    </row>
    <row r="457" spans="1:47" x14ac:dyDescent="0.35">
      <c r="A457" t="str">
        <f t="shared" si="58"/>
        <v>U4-A4</v>
      </c>
      <c r="B457" t="str">
        <f t="shared" si="59"/>
        <v>H1_RESET</v>
      </c>
      <c r="C457" t="str">
        <f t="shared" si="60"/>
        <v>U4-H1_RESET</v>
      </c>
      <c r="D457" t="str">
        <f t="shared" si="61"/>
        <v>U4-A4</v>
      </c>
      <c r="E457" t="s">
        <v>309</v>
      </c>
      <c r="F457" t="s">
        <v>437</v>
      </c>
      <c r="G457" t="s">
        <v>881</v>
      </c>
      <c r="AT457" t="str">
        <f t="shared" si="62"/>
        <v>H1_RESET</v>
      </c>
      <c r="AU457" t="str">
        <f t="shared" si="63"/>
        <v>--</v>
      </c>
    </row>
    <row r="458" spans="1:47" x14ac:dyDescent="0.35">
      <c r="A458" t="str">
        <f t="shared" si="58"/>
        <v>U4-A5</v>
      </c>
      <c r="B458" t="str">
        <f t="shared" si="59"/>
        <v>H1_INT</v>
      </c>
      <c r="C458" t="str">
        <f t="shared" si="60"/>
        <v>U4-H1_INT</v>
      </c>
      <c r="D458" t="str">
        <f t="shared" si="61"/>
        <v>U4-A5</v>
      </c>
      <c r="E458" t="s">
        <v>309</v>
      </c>
      <c r="F458" t="s">
        <v>438</v>
      </c>
      <c r="G458" t="s">
        <v>880</v>
      </c>
      <c r="AT458" t="str">
        <f t="shared" si="62"/>
        <v>H1_INT</v>
      </c>
      <c r="AU458" t="str">
        <f t="shared" si="63"/>
        <v>--</v>
      </c>
    </row>
    <row r="459" spans="1:47" x14ac:dyDescent="0.35">
      <c r="A459" t="str">
        <f t="shared" si="58"/>
        <v>U4-B1</v>
      </c>
      <c r="B459" t="str">
        <f t="shared" si="59"/>
        <v>H1_CLK_N</v>
      </c>
      <c r="C459" t="str">
        <f t="shared" si="60"/>
        <v>U4-H1_CLK_N</v>
      </c>
      <c r="D459" t="str">
        <f t="shared" si="61"/>
        <v>U4-B1</v>
      </c>
      <c r="E459" t="s">
        <v>309</v>
      </c>
      <c r="F459" t="s">
        <v>536</v>
      </c>
      <c r="G459" t="s">
        <v>865</v>
      </c>
      <c r="AT459" t="str">
        <f t="shared" si="62"/>
        <v>H1_CLK_N</v>
      </c>
      <c r="AU459" t="str">
        <f t="shared" si="63"/>
        <v>--</v>
      </c>
    </row>
    <row r="460" spans="1:47" x14ac:dyDescent="0.35">
      <c r="A460" t="str">
        <f t="shared" si="58"/>
        <v>U4-B2</v>
      </c>
      <c r="B460" t="str">
        <f t="shared" si="59"/>
        <v>H1_CLK_P</v>
      </c>
      <c r="C460" t="str">
        <f t="shared" si="60"/>
        <v>U4-H1_CLK_P</v>
      </c>
      <c r="D460" t="str">
        <f t="shared" si="61"/>
        <v>U4-B2</v>
      </c>
      <c r="E460" t="s">
        <v>309</v>
      </c>
      <c r="F460" t="s">
        <v>443</v>
      </c>
      <c r="G460" t="s">
        <v>866</v>
      </c>
      <c r="AT460" t="str">
        <f t="shared" si="62"/>
        <v>H1_CLK_P</v>
      </c>
      <c r="AU460" t="str">
        <f t="shared" si="63"/>
        <v>--</v>
      </c>
    </row>
    <row r="461" spans="1:47" x14ac:dyDescent="0.35">
      <c r="A461" t="str">
        <f t="shared" si="58"/>
        <v>U4-B3</v>
      </c>
      <c r="B461" t="str">
        <f t="shared" si="59"/>
        <v>GND</v>
      </c>
      <c r="C461" t="str">
        <f t="shared" si="60"/>
        <v>U4-GND</v>
      </c>
      <c r="D461" t="str">
        <f t="shared" si="61"/>
        <v>U4-B3</v>
      </c>
      <c r="E461" t="s">
        <v>309</v>
      </c>
      <c r="F461" t="s">
        <v>444</v>
      </c>
      <c r="G461" t="s">
        <v>302</v>
      </c>
      <c r="AT461" t="str">
        <f t="shared" si="62"/>
        <v>GND</v>
      </c>
      <c r="AU461" t="str">
        <f t="shared" si="63"/>
        <v>--</v>
      </c>
    </row>
    <row r="462" spans="1:47" x14ac:dyDescent="0.35">
      <c r="A462" t="str">
        <f t="shared" si="58"/>
        <v>U4-B4</v>
      </c>
      <c r="B462" t="str">
        <f t="shared" si="59"/>
        <v>1.8V</v>
      </c>
      <c r="C462" t="str">
        <f t="shared" si="60"/>
        <v>U4-1.8V</v>
      </c>
      <c r="D462" t="str">
        <f t="shared" si="61"/>
        <v>U4-B4</v>
      </c>
      <c r="E462" t="s">
        <v>309</v>
      </c>
      <c r="F462" t="s">
        <v>445</v>
      </c>
      <c r="G462" t="s">
        <v>667</v>
      </c>
      <c r="AT462" t="str">
        <f t="shared" si="62"/>
        <v>1.8V</v>
      </c>
      <c r="AU462" t="str">
        <f t="shared" si="63"/>
        <v>--</v>
      </c>
    </row>
    <row r="463" spans="1:47" x14ac:dyDescent="0.35">
      <c r="A463" t="str">
        <f t="shared" si="58"/>
        <v>U4-B5</v>
      </c>
      <c r="B463" t="str">
        <f t="shared" si="59"/>
        <v>H1_B5</v>
      </c>
      <c r="C463" t="str">
        <f t="shared" si="60"/>
        <v>U4-H1_B5</v>
      </c>
      <c r="D463" t="str">
        <f t="shared" si="61"/>
        <v>U4-B5</v>
      </c>
      <c r="E463" t="s">
        <v>309</v>
      </c>
      <c r="F463" t="s">
        <v>446</v>
      </c>
      <c r="G463" t="s">
        <v>863</v>
      </c>
      <c r="AT463" t="str">
        <f t="shared" si="62"/>
        <v>H1_B5</v>
      </c>
      <c r="AU463" t="str">
        <f t="shared" si="63"/>
        <v>--</v>
      </c>
    </row>
    <row r="464" spans="1:47" x14ac:dyDescent="0.35">
      <c r="A464" t="str">
        <f t="shared" si="58"/>
        <v>U4-C1</v>
      </c>
      <c r="B464" t="str">
        <f t="shared" si="59"/>
        <v>GND</v>
      </c>
      <c r="C464" t="str">
        <f t="shared" si="60"/>
        <v>U4-GND</v>
      </c>
      <c r="D464" t="str">
        <f t="shared" si="61"/>
        <v>U4-C1</v>
      </c>
      <c r="E464" t="s">
        <v>309</v>
      </c>
      <c r="F464" t="s">
        <v>314</v>
      </c>
      <c r="G464" t="s">
        <v>302</v>
      </c>
      <c r="AT464" t="str">
        <f t="shared" si="62"/>
        <v>GND</v>
      </c>
      <c r="AU464" t="str">
        <f t="shared" si="63"/>
        <v>--</v>
      </c>
    </row>
    <row r="465" spans="1:47" x14ac:dyDescent="0.35">
      <c r="A465" t="str">
        <f t="shared" si="58"/>
        <v>U4-C2</v>
      </c>
      <c r="B465" t="str">
        <f t="shared" si="59"/>
        <v>H1_CS</v>
      </c>
      <c r="C465" t="str">
        <f t="shared" si="60"/>
        <v>U4-H1_CS</v>
      </c>
      <c r="D465" t="str">
        <f t="shared" si="61"/>
        <v>U4-C2</v>
      </c>
      <c r="E465" t="s">
        <v>309</v>
      </c>
      <c r="F465" t="s">
        <v>315</v>
      </c>
      <c r="G465" t="s">
        <v>867</v>
      </c>
      <c r="AT465" t="str">
        <f t="shared" si="62"/>
        <v>H1_CS</v>
      </c>
      <c r="AU465" t="str">
        <f t="shared" si="63"/>
        <v>--</v>
      </c>
    </row>
    <row r="466" spans="1:47" x14ac:dyDescent="0.35">
      <c r="A466" t="str">
        <f t="shared" si="58"/>
        <v>U4-C3</v>
      </c>
      <c r="B466" t="str">
        <f t="shared" si="59"/>
        <v>H1_RWDS</v>
      </c>
      <c r="C466" t="str">
        <f t="shared" si="60"/>
        <v>U4-H1_RWDS</v>
      </c>
      <c r="D466" t="str">
        <f t="shared" si="61"/>
        <v>U4-C3</v>
      </c>
      <c r="E466" t="s">
        <v>309</v>
      </c>
      <c r="F466" t="s">
        <v>316</v>
      </c>
      <c r="G466" t="s">
        <v>884</v>
      </c>
      <c r="AT466" t="str">
        <f t="shared" si="62"/>
        <v>H1_RWDS</v>
      </c>
      <c r="AU466" t="str">
        <f t="shared" si="63"/>
        <v>--</v>
      </c>
    </row>
    <row r="467" spans="1:47" x14ac:dyDescent="0.35">
      <c r="A467" t="str">
        <f t="shared" si="58"/>
        <v>U4-C4</v>
      </c>
      <c r="B467" t="str">
        <f t="shared" si="59"/>
        <v>H1_D2</v>
      </c>
      <c r="C467" t="str">
        <f t="shared" si="60"/>
        <v>U4-H1_D2</v>
      </c>
      <c r="D467" t="str">
        <f t="shared" si="61"/>
        <v>U4-C4</v>
      </c>
      <c r="E467" t="s">
        <v>309</v>
      </c>
      <c r="F467" t="s">
        <v>317</v>
      </c>
      <c r="G467" t="s">
        <v>871</v>
      </c>
      <c r="AT467" t="str">
        <f t="shared" si="62"/>
        <v>H1_D2</v>
      </c>
      <c r="AU467" t="str">
        <f t="shared" si="63"/>
        <v>--</v>
      </c>
    </row>
    <row r="468" spans="1:47" x14ac:dyDescent="0.35">
      <c r="A468" t="str">
        <f t="shared" si="58"/>
        <v>U4-C5</v>
      </c>
      <c r="B468" t="str">
        <f t="shared" si="59"/>
        <v>H1_C5</v>
      </c>
      <c r="C468" t="str">
        <f t="shared" si="60"/>
        <v>U4-H1_C5</v>
      </c>
      <c r="D468" t="str">
        <f t="shared" si="61"/>
        <v>U4-C5</v>
      </c>
      <c r="E468" t="s">
        <v>309</v>
      </c>
      <c r="F468" t="s">
        <v>318</v>
      </c>
      <c r="G468" t="s">
        <v>864</v>
      </c>
      <c r="AT468" t="str">
        <f t="shared" si="62"/>
        <v>H1_C5</v>
      </c>
      <c r="AU468" t="str">
        <f t="shared" si="63"/>
        <v>--</v>
      </c>
    </row>
    <row r="469" spans="1:47" x14ac:dyDescent="0.35">
      <c r="A469" t="str">
        <f t="shared" si="58"/>
        <v>U4-D1</v>
      </c>
      <c r="B469" t="str">
        <f t="shared" si="59"/>
        <v>1.8V</v>
      </c>
      <c r="C469" t="str">
        <f t="shared" si="60"/>
        <v>U4-1.8V</v>
      </c>
      <c r="D469" t="str">
        <f t="shared" si="61"/>
        <v>U4-D1</v>
      </c>
      <c r="E469" t="s">
        <v>309</v>
      </c>
      <c r="F469" t="s">
        <v>288</v>
      </c>
      <c r="G469" t="s">
        <v>667</v>
      </c>
      <c r="AT469" t="str">
        <f t="shared" si="62"/>
        <v>1.8V</v>
      </c>
      <c r="AU469" t="str">
        <f t="shared" si="63"/>
        <v>--</v>
      </c>
    </row>
    <row r="470" spans="1:47" x14ac:dyDescent="0.35">
      <c r="A470" t="str">
        <f t="shared" si="58"/>
        <v>U4-D2</v>
      </c>
      <c r="B470" t="str">
        <f t="shared" si="59"/>
        <v>H1_D1</v>
      </c>
      <c r="C470" t="str">
        <f t="shared" si="60"/>
        <v>U4-H1_D1</v>
      </c>
      <c r="D470" t="str">
        <f t="shared" si="61"/>
        <v>U4-D2</v>
      </c>
      <c r="E470" t="s">
        <v>309</v>
      </c>
      <c r="F470" t="s">
        <v>289</v>
      </c>
      <c r="G470" t="s">
        <v>869</v>
      </c>
      <c r="AT470" t="str">
        <f t="shared" si="62"/>
        <v>H1_D1</v>
      </c>
      <c r="AU470" t="str">
        <f t="shared" si="63"/>
        <v>--</v>
      </c>
    </row>
    <row r="471" spans="1:47" x14ac:dyDescent="0.35">
      <c r="A471" t="str">
        <f t="shared" si="58"/>
        <v>U4-D3</v>
      </c>
      <c r="B471" t="str">
        <f t="shared" si="59"/>
        <v>H1_D0</v>
      </c>
      <c r="C471" t="str">
        <f t="shared" si="60"/>
        <v>U4-H1_D0</v>
      </c>
      <c r="D471" t="str">
        <f t="shared" si="61"/>
        <v>U4-D3</v>
      </c>
      <c r="E471" t="s">
        <v>309</v>
      </c>
      <c r="F471" t="s">
        <v>290</v>
      </c>
      <c r="G471" t="s">
        <v>868</v>
      </c>
      <c r="AT471" t="str">
        <f t="shared" si="62"/>
        <v>H1_D0</v>
      </c>
      <c r="AU471" t="str">
        <f t="shared" si="63"/>
        <v>--</v>
      </c>
    </row>
    <row r="472" spans="1:47" x14ac:dyDescent="0.35">
      <c r="A472" t="str">
        <f t="shared" si="58"/>
        <v>U4-D4</v>
      </c>
      <c r="B472" t="str">
        <f t="shared" si="59"/>
        <v>H1_D3</v>
      </c>
      <c r="C472" t="str">
        <f t="shared" si="60"/>
        <v>U4-H1_D3</v>
      </c>
      <c r="D472" t="str">
        <f t="shared" si="61"/>
        <v>U4-D4</v>
      </c>
      <c r="E472" t="s">
        <v>309</v>
      </c>
      <c r="F472" t="s">
        <v>291</v>
      </c>
      <c r="G472" t="s">
        <v>873</v>
      </c>
      <c r="AT472" t="str">
        <f t="shared" si="62"/>
        <v>H1_D3</v>
      </c>
      <c r="AU472" t="str">
        <f t="shared" si="63"/>
        <v>--</v>
      </c>
    </row>
    <row r="473" spans="1:47" x14ac:dyDescent="0.35">
      <c r="A473" t="str">
        <f t="shared" si="58"/>
        <v>U4-D5</v>
      </c>
      <c r="B473" t="str">
        <f t="shared" si="59"/>
        <v>H1_D4</v>
      </c>
      <c r="C473" t="str">
        <f t="shared" si="60"/>
        <v>U4-H1_D4</v>
      </c>
      <c r="D473" t="str">
        <f t="shared" si="61"/>
        <v>U4-D5</v>
      </c>
      <c r="E473" t="s">
        <v>309</v>
      </c>
      <c r="F473" t="s">
        <v>292</v>
      </c>
      <c r="G473" t="s">
        <v>874</v>
      </c>
      <c r="AT473" t="str">
        <f t="shared" si="62"/>
        <v>H1_D4</v>
      </c>
      <c r="AU473" t="str">
        <f t="shared" si="63"/>
        <v>--</v>
      </c>
    </row>
    <row r="474" spans="1:47" x14ac:dyDescent="0.35">
      <c r="A474" t="str">
        <f t="shared" si="58"/>
        <v>U4-E1</v>
      </c>
      <c r="B474" t="str">
        <f t="shared" si="59"/>
        <v>H1_D7</v>
      </c>
      <c r="C474" t="str">
        <f t="shared" si="60"/>
        <v>U4-H1_D7</v>
      </c>
      <c r="D474" t="str">
        <f t="shared" si="61"/>
        <v>U4-E1</v>
      </c>
      <c r="E474" t="s">
        <v>309</v>
      </c>
      <c r="F474" t="s">
        <v>538</v>
      </c>
      <c r="G474" t="s">
        <v>878</v>
      </c>
      <c r="AT474" t="str">
        <f t="shared" si="62"/>
        <v>H1_D7</v>
      </c>
      <c r="AU474" t="str">
        <f t="shared" si="63"/>
        <v>--</v>
      </c>
    </row>
    <row r="475" spans="1:47" x14ac:dyDescent="0.35">
      <c r="A475" t="str">
        <f t="shared" si="58"/>
        <v>U4-E2</v>
      </c>
      <c r="B475" t="str">
        <f t="shared" si="59"/>
        <v>H1_D6</v>
      </c>
      <c r="C475" t="str">
        <f t="shared" si="60"/>
        <v>U4-H1_D6</v>
      </c>
      <c r="D475" t="str">
        <f t="shared" si="61"/>
        <v>U4-E2</v>
      </c>
      <c r="E475" t="s">
        <v>309</v>
      </c>
      <c r="F475" t="s">
        <v>539</v>
      </c>
      <c r="G475" t="s">
        <v>877</v>
      </c>
      <c r="AT475" t="str">
        <f t="shared" si="62"/>
        <v>H1_D6</v>
      </c>
      <c r="AU475" t="str">
        <f t="shared" si="63"/>
        <v>--</v>
      </c>
    </row>
    <row r="476" spans="1:47" x14ac:dyDescent="0.35">
      <c r="A476" t="str">
        <f t="shared" si="58"/>
        <v>U4-E3</v>
      </c>
      <c r="B476" t="str">
        <f t="shared" si="59"/>
        <v>H1_D5</v>
      </c>
      <c r="C476" t="str">
        <f t="shared" si="60"/>
        <v>U4-H1_D5</v>
      </c>
      <c r="D476" t="str">
        <f t="shared" si="61"/>
        <v>U4-E3</v>
      </c>
      <c r="E476" t="s">
        <v>309</v>
      </c>
      <c r="F476" t="s">
        <v>540</v>
      </c>
      <c r="G476" t="s">
        <v>875</v>
      </c>
      <c r="AT476" t="str">
        <f t="shared" si="62"/>
        <v>H1_D5</v>
      </c>
      <c r="AU476" t="str">
        <f t="shared" si="63"/>
        <v>--</v>
      </c>
    </row>
    <row r="477" spans="1:47" x14ac:dyDescent="0.35">
      <c r="A477" t="str">
        <f t="shared" si="58"/>
        <v>U4-E4</v>
      </c>
      <c r="B477" t="str">
        <f t="shared" si="59"/>
        <v>1.8V</v>
      </c>
      <c r="C477" t="str">
        <f t="shared" si="60"/>
        <v>U4-1.8V</v>
      </c>
      <c r="D477" t="str">
        <f t="shared" si="61"/>
        <v>U4-E4</v>
      </c>
      <c r="E477" t="s">
        <v>309</v>
      </c>
      <c r="F477" t="s">
        <v>541</v>
      </c>
      <c r="G477" t="s">
        <v>667</v>
      </c>
      <c r="AT477" t="str">
        <f t="shared" si="62"/>
        <v>1.8V</v>
      </c>
      <c r="AU477" t="str">
        <f t="shared" si="63"/>
        <v>--</v>
      </c>
    </row>
    <row r="478" spans="1:47" x14ac:dyDescent="0.35">
      <c r="A478" t="str">
        <f t="shared" si="58"/>
        <v>U4-E5</v>
      </c>
      <c r="B478" t="str">
        <f t="shared" si="59"/>
        <v>GND</v>
      </c>
      <c r="C478" t="str">
        <f t="shared" si="60"/>
        <v>U4-GND</v>
      </c>
      <c r="D478" t="str">
        <f t="shared" si="61"/>
        <v>U4-E5</v>
      </c>
      <c r="E478" t="s">
        <v>309</v>
      </c>
      <c r="F478" t="s">
        <v>542</v>
      </c>
      <c r="G478" t="s">
        <v>302</v>
      </c>
      <c r="AT478" t="str">
        <f t="shared" si="62"/>
        <v>GND</v>
      </c>
      <c r="AU478" t="str">
        <f t="shared" si="63"/>
        <v>--</v>
      </c>
    </row>
    <row r="479" spans="1:47" x14ac:dyDescent="0.35">
      <c r="A479" t="str">
        <f t="shared" si="58"/>
        <v>U6-1</v>
      </c>
      <c r="B479" t="str">
        <f t="shared" si="59"/>
        <v>3.3V</v>
      </c>
      <c r="C479" t="str">
        <f t="shared" si="60"/>
        <v>U6-3.3V</v>
      </c>
      <c r="D479" t="str">
        <f t="shared" si="61"/>
        <v>U6-1</v>
      </c>
      <c r="E479" t="s">
        <v>310</v>
      </c>
      <c r="F479">
        <v>1</v>
      </c>
      <c r="G479" t="s">
        <v>287</v>
      </c>
      <c r="AT479" t="str">
        <f t="shared" si="62"/>
        <v>3.3V</v>
      </c>
      <c r="AU479" t="str">
        <f t="shared" si="63"/>
        <v>--</v>
      </c>
    </row>
    <row r="480" spans="1:47" x14ac:dyDescent="0.35">
      <c r="A480" t="str">
        <f t="shared" si="58"/>
        <v>U6-2</v>
      </c>
      <c r="B480" t="str">
        <f t="shared" si="59"/>
        <v>GND</v>
      </c>
      <c r="C480" t="str">
        <f t="shared" si="60"/>
        <v>U6-GND</v>
      </c>
      <c r="D480" t="str">
        <f t="shared" si="61"/>
        <v>U6-2</v>
      </c>
      <c r="E480" t="s">
        <v>310</v>
      </c>
      <c r="F480">
        <v>2</v>
      </c>
      <c r="G480" t="s">
        <v>302</v>
      </c>
      <c r="AT480" t="str">
        <f t="shared" si="62"/>
        <v>GND</v>
      </c>
      <c r="AU480" t="str">
        <f t="shared" si="63"/>
        <v>--</v>
      </c>
    </row>
    <row r="481" spans="1:47" x14ac:dyDescent="0.35">
      <c r="A481" t="str">
        <f t="shared" si="58"/>
        <v>U6-3</v>
      </c>
      <c r="B481" t="str">
        <f t="shared" si="59"/>
        <v>1.8V</v>
      </c>
      <c r="C481" t="str">
        <f t="shared" si="60"/>
        <v>U6-1.8V</v>
      </c>
      <c r="D481" t="str">
        <f t="shared" si="61"/>
        <v>U6-3</v>
      </c>
      <c r="E481" t="s">
        <v>310</v>
      </c>
      <c r="F481">
        <v>3</v>
      </c>
      <c r="G481" t="s">
        <v>667</v>
      </c>
      <c r="AT481" t="str">
        <f t="shared" si="62"/>
        <v>1.8V</v>
      </c>
      <c r="AU481" t="str">
        <f t="shared" si="63"/>
        <v>--</v>
      </c>
    </row>
    <row r="482" spans="1:47" x14ac:dyDescent="0.35">
      <c r="A482" t="str">
        <f t="shared" si="58"/>
        <v>U6-4</v>
      </c>
      <c r="B482" t="str">
        <f t="shared" si="59"/>
        <v>NetC34_1</v>
      </c>
      <c r="C482" t="str">
        <f t="shared" si="60"/>
        <v>U6-NetC34_1</v>
      </c>
      <c r="D482" t="str">
        <f t="shared" si="61"/>
        <v>U6-4</v>
      </c>
      <c r="E482" t="s">
        <v>310</v>
      </c>
      <c r="F482">
        <v>4</v>
      </c>
      <c r="G482" t="s">
        <v>1028</v>
      </c>
      <c r="AT482" t="str">
        <f t="shared" si="62"/>
        <v>NetC34_1</v>
      </c>
      <c r="AU482" t="str">
        <f t="shared" si="63"/>
        <v>--</v>
      </c>
    </row>
    <row r="483" spans="1:47" x14ac:dyDescent="0.35">
      <c r="A483" t="str">
        <f t="shared" si="58"/>
        <v>U6-5</v>
      </c>
      <c r="B483" t="str">
        <f t="shared" si="59"/>
        <v>2.5V</v>
      </c>
      <c r="C483" t="str">
        <f t="shared" si="60"/>
        <v>U6-2.5V</v>
      </c>
      <c r="D483" t="str">
        <f t="shared" si="61"/>
        <v>U6-5</v>
      </c>
      <c r="E483" t="s">
        <v>310</v>
      </c>
      <c r="F483">
        <v>5</v>
      </c>
      <c r="G483" t="s">
        <v>575</v>
      </c>
      <c r="AT483" t="str">
        <f t="shared" si="62"/>
        <v>2.5V</v>
      </c>
      <c r="AU483" t="str">
        <f t="shared" si="63"/>
        <v>--</v>
      </c>
    </row>
    <row r="484" spans="1:47" x14ac:dyDescent="0.35">
      <c r="A484" t="str">
        <f t="shared" si="58"/>
        <v>U7-A2</v>
      </c>
      <c r="B484" t="str">
        <f t="shared" si="59"/>
        <v>NetU7_A2</v>
      </c>
      <c r="C484" t="str">
        <f t="shared" si="60"/>
        <v>U7-NetU7_A2</v>
      </c>
      <c r="D484" t="str">
        <f t="shared" si="61"/>
        <v>U7-A2</v>
      </c>
      <c r="E484" t="s">
        <v>311</v>
      </c>
      <c r="F484" t="s">
        <v>435</v>
      </c>
      <c r="G484" t="s">
        <v>990</v>
      </c>
      <c r="AT484" t="str">
        <f t="shared" si="62"/>
        <v>NetU7_A2</v>
      </c>
      <c r="AU484" t="str">
        <f t="shared" si="63"/>
        <v>--</v>
      </c>
    </row>
    <row r="485" spans="1:47" x14ac:dyDescent="0.35">
      <c r="A485" t="str">
        <f t="shared" si="58"/>
        <v>U7-A3</v>
      </c>
      <c r="B485" t="str">
        <f t="shared" si="59"/>
        <v>NetU7_A3</v>
      </c>
      <c r="C485" t="str">
        <f t="shared" si="60"/>
        <v>U7-NetU7_A3</v>
      </c>
      <c r="D485" t="str">
        <f t="shared" si="61"/>
        <v>U7-A3</v>
      </c>
      <c r="E485" t="s">
        <v>311</v>
      </c>
      <c r="F485" t="s">
        <v>436</v>
      </c>
      <c r="G485" t="s">
        <v>991</v>
      </c>
      <c r="AT485" t="str">
        <f t="shared" si="62"/>
        <v>NetU7_A3</v>
      </c>
      <c r="AU485" t="str">
        <f t="shared" si="63"/>
        <v>--</v>
      </c>
    </row>
    <row r="486" spans="1:47" x14ac:dyDescent="0.35">
      <c r="A486" t="str">
        <f t="shared" si="58"/>
        <v>U7-A4</v>
      </c>
      <c r="B486" t="str">
        <f t="shared" si="59"/>
        <v>NetU7_A4</v>
      </c>
      <c r="C486" t="str">
        <f t="shared" si="60"/>
        <v>U7-NetU7_A4</v>
      </c>
      <c r="D486" t="str">
        <f t="shared" si="61"/>
        <v>U7-A4</v>
      </c>
      <c r="E486" t="s">
        <v>311</v>
      </c>
      <c r="F486" t="s">
        <v>437</v>
      </c>
      <c r="G486" t="s">
        <v>992</v>
      </c>
      <c r="AT486" t="str">
        <f t="shared" si="62"/>
        <v>NetU7_A4</v>
      </c>
      <c r="AU486" t="str">
        <f t="shared" si="63"/>
        <v>--</v>
      </c>
    </row>
    <row r="487" spans="1:47" x14ac:dyDescent="0.35">
      <c r="A487" t="str">
        <f t="shared" si="58"/>
        <v>U7-A5</v>
      </c>
      <c r="B487" t="str">
        <f t="shared" si="59"/>
        <v>NetU7_A5</v>
      </c>
      <c r="C487" t="str">
        <f t="shared" si="60"/>
        <v>U7-NetU7_A5</v>
      </c>
      <c r="D487" t="str">
        <f t="shared" si="61"/>
        <v>U7-A5</v>
      </c>
      <c r="E487" t="s">
        <v>311</v>
      </c>
      <c r="F487" t="s">
        <v>438</v>
      </c>
      <c r="G487" t="s">
        <v>993</v>
      </c>
      <c r="AT487" t="str">
        <f t="shared" si="62"/>
        <v>NetU7_A5</v>
      </c>
      <c r="AU487" t="str">
        <f t="shared" si="63"/>
        <v>--</v>
      </c>
    </row>
    <row r="488" spans="1:47" x14ac:dyDescent="0.35">
      <c r="A488" t="str">
        <f t="shared" si="58"/>
        <v>U7-B1</v>
      </c>
      <c r="B488" t="str">
        <f t="shared" si="59"/>
        <v>NetU7_B1</v>
      </c>
      <c r="C488" t="str">
        <f t="shared" si="60"/>
        <v>U7-NetU7_B1</v>
      </c>
      <c r="D488" t="str">
        <f t="shared" si="61"/>
        <v>U7-B1</v>
      </c>
      <c r="E488" t="s">
        <v>311</v>
      </c>
      <c r="F488" t="s">
        <v>536</v>
      </c>
      <c r="G488" t="s">
        <v>994</v>
      </c>
      <c r="AT488" t="str">
        <f t="shared" si="62"/>
        <v>NetU7_B1</v>
      </c>
      <c r="AU488" t="str">
        <f t="shared" si="63"/>
        <v>--</v>
      </c>
    </row>
    <row r="489" spans="1:47" x14ac:dyDescent="0.35">
      <c r="A489" t="str">
        <f t="shared" si="58"/>
        <v>U7-B2</v>
      </c>
      <c r="B489" t="str">
        <f t="shared" si="59"/>
        <v>SPI-SCK</v>
      </c>
      <c r="C489" t="str">
        <f t="shared" si="60"/>
        <v>U7-SPI-SCK</v>
      </c>
      <c r="D489" t="str">
        <f t="shared" si="61"/>
        <v>U7-B2</v>
      </c>
      <c r="E489" t="s">
        <v>311</v>
      </c>
      <c r="F489" t="s">
        <v>443</v>
      </c>
      <c r="G489" t="s">
        <v>912</v>
      </c>
      <c r="AT489" t="str">
        <f t="shared" si="62"/>
        <v>SPI_SCK</v>
      </c>
      <c r="AU489" t="str">
        <f t="shared" si="63"/>
        <v>R14</v>
      </c>
    </row>
    <row r="490" spans="1:47" x14ac:dyDescent="0.35">
      <c r="A490" t="str">
        <f t="shared" si="58"/>
        <v>U7-B3</v>
      </c>
      <c r="B490" t="str">
        <f t="shared" si="59"/>
        <v>GND</v>
      </c>
      <c r="C490" t="str">
        <f t="shared" si="60"/>
        <v>U7-GND</v>
      </c>
      <c r="D490" t="str">
        <f t="shared" si="61"/>
        <v>U7-B3</v>
      </c>
      <c r="E490" t="s">
        <v>311</v>
      </c>
      <c r="F490" t="s">
        <v>444</v>
      </c>
      <c r="G490" t="s">
        <v>302</v>
      </c>
      <c r="AT490" t="str">
        <f t="shared" si="62"/>
        <v>GND</v>
      </c>
      <c r="AU490" t="str">
        <f t="shared" si="63"/>
        <v>--</v>
      </c>
    </row>
    <row r="491" spans="1:47" x14ac:dyDescent="0.35">
      <c r="A491" t="str">
        <f t="shared" si="58"/>
        <v>U7-B4</v>
      </c>
      <c r="B491" t="str">
        <f t="shared" si="59"/>
        <v>3.3V</v>
      </c>
      <c r="C491" t="str">
        <f t="shared" si="60"/>
        <v>U7-3.3V</v>
      </c>
      <c r="D491" t="str">
        <f t="shared" si="61"/>
        <v>U7-B4</v>
      </c>
      <c r="E491" t="s">
        <v>311</v>
      </c>
      <c r="F491" t="s">
        <v>445</v>
      </c>
      <c r="G491" t="s">
        <v>287</v>
      </c>
      <c r="AT491" t="str">
        <f t="shared" si="62"/>
        <v>3.3V</v>
      </c>
      <c r="AU491" t="str">
        <f t="shared" si="63"/>
        <v>--</v>
      </c>
    </row>
    <row r="492" spans="1:47" x14ac:dyDescent="0.35">
      <c r="A492" t="str">
        <f t="shared" si="58"/>
        <v>U7-B5</v>
      </c>
      <c r="B492" t="str">
        <f t="shared" si="59"/>
        <v>NetU7_B5</v>
      </c>
      <c r="C492" t="str">
        <f t="shared" si="60"/>
        <v>U7-NetU7_B5</v>
      </c>
      <c r="D492" t="str">
        <f t="shared" si="61"/>
        <v>U7-B5</v>
      </c>
      <c r="E492" t="s">
        <v>311</v>
      </c>
      <c r="F492" t="s">
        <v>446</v>
      </c>
      <c r="G492" t="s">
        <v>995</v>
      </c>
      <c r="AT492" t="str">
        <f t="shared" si="62"/>
        <v>NetU7_B5</v>
      </c>
      <c r="AU492" t="str">
        <f t="shared" si="63"/>
        <v>--</v>
      </c>
    </row>
    <row r="493" spans="1:47" x14ac:dyDescent="0.35">
      <c r="A493" t="str">
        <f t="shared" si="58"/>
        <v>U7-C1</v>
      </c>
      <c r="B493" t="str">
        <f t="shared" si="59"/>
        <v>NetU7_C1</v>
      </c>
      <c r="C493" t="str">
        <f t="shared" si="60"/>
        <v>U7-NetU7_C1</v>
      </c>
      <c r="D493" t="str">
        <f t="shared" si="61"/>
        <v>U7-C1</v>
      </c>
      <c r="E493" t="s">
        <v>311</v>
      </c>
      <c r="F493" t="s">
        <v>314</v>
      </c>
      <c r="G493" t="s">
        <v>996</v>
      </c>
      <c r="AT493" t="str">
        <f t="shared" si="62"/>
        <v>NetU7_C1</v>
      </c>
      <c r="AU493" t="str">
        <f t="shared" si="63"/>
        <v>--</v>
      </c>
    </row>
    <row r="494" spans="1:47" x14ac:dyDescent="0.35">
      <c r="A494" t="str">
        <f t="shared" si="58"/>
        <v>U7-C2</v>
      </c>
      <c r="B494" t="str">
        <f t="shared" si="59"/>
        <v>SPI-CS</v>
      </c>
      <c r="C494" t="str">
        <f t="shared" si="60"/>
        <v>U7-SPI-CS</v>
      </c>
      <c r="D494" t="str">
        <f t="shared" si="61"/>
        <v>U7-C2</v>
      </c>
      <c r="E494" t="s">
        <v>311</v>
      </c>
      <c r="F494" t="s">
        <v>315</v>
      </c>
      <c r="G494" t="s">
        <v>907</v>
      </c>
      <c r="AT494" t="str">
        <f t="shared" si="62"/>
        <v>SPI-CS</v>
      </c>
      <c r="AU494" t="str">
        <f t="shared" si="63"/>
        <v>--</v>
      </c>
    </row>
    <row r="495" spans="1:47" x14ac:dyDescent="0.35">
      <c r="A495" t="str">
        <f t="shared" si="58"/>
        <v>U7-C3</v>
      </c>
      <c r="B495" t="str">
        <f t="shared" si="59"/>
        <v>NetU7_C3</v>
      </c>
      <c r="C495" t="str">
        <f t="shared" si="60"/>
        <v>U7-NetU7_C3</v>
      </c>
      <c r="D495" t="str">
        <f t="shared" si="61"/>
        <v>U7-C3</v>
      </c>
      <c r="E495" t="s">
        <v>311</v>
      </c>
      <c r="F495" t="s">
        <v>316</v>
      </c>
      <c r="G495" t="s">
        <v>997</v>
      </c>
      <c r="AT495" t="str">
        <f t="shared" si="62"/>
        <v>NetU7_C3</v>
      </c>
      <c r="AU495" t="str">
        <f t="shared" si="63"/>
        <v>--</v>
      </c>
    </row>
    <row r="496" spans="1:47" x14ac:dyDescent="0.35">
      <c r="A496" t="str">
        <f t="shared" si="58"/>
        <v>U7-C4</v>
      </c>
      <c r="B496" t="str">
        <f t="shared" si="59"/>
        <v>SPI-DQ2</v>
      </c>
      <c r="C496" t="str">
        <f t="shared" si="60"/>
        <v>U7-SPI-DQ2</v>
      </c>
      <c r="D496" t="str">
        <f t="shared" si="61"/>
        <v>U7-C4</v>
      </c>
      <c r="E496" t="s">
        <v>311</v>
      </c>
      <c r="F496" t="s">
        <v>317</v>
      </c>
      <c r="G496" t="s">
        <v>909</v>
      </c>
      <c r="AT496" t="str">
        <f t="shared" si="62"/>
        <v>SPI-DQ2</v>
      </c>
      <c r="AU496" t="str">
        <f t="shared" si="63"/>
        <v>--</v>
      </c>
    </row>
    <row r="497" spans="1:47" x14ac:dyDescent="0.35">
      <c r="A497" t="str">
        <f t="shared" si="58"/>
        <v>U7-C5</v>
      </c>
      <c r="B497" t="str">
        <f t="shared" si="59"/>
        <v>NetU7_C5</v>
      </c>
      <c r="C497" t="str">
        <f t="shared" si="60"/>
        <v>U7-NetU7_C5</v>
      </c>
      <c r="D497" t="str">
        <f t="shared" si="61"/>
        <v>U7-C5</v>
      </c>
      <c r="E497" t="s">
        <v>311</v>
      </c>
      <c r="F497" t="s">
        <v>318</v>
      </c>
      <c r="G497" t="s">
        <v>998</v>
      </c>
      <c r="AT497" t="str">
        <f t="shared" si="62"/>
        <v>NetU7_C5</v>
      </c>
      <c r="AU497" t="str">
        <f t="shared" si="63"/>
        <v>--</v>
      </c>
    </row>
    <row r="498" spans="1:47" x14ac:dyDescent="0.35">
      <c r="A498" t="str">
        <f t="shared" si="58"/>
        <v>U7-D1</v>
      </c>
      <c r="B498" t="str">
        <f t="shared" si="59"/>
        <v>NetU7_D1</v>
      </c>
      <c r="C498" t="str">
        <f t="shared" si="60"/>
        <v>U7-NetU7_D1</v>
      </c>
      <c r="D498" t="str">
        <f t="shared" si="61"/>
        <v>U7-D1</v>
      </c>
      <c r="E498" t="s">
        <v>311</v>
      </c>
      <c r="F498" t="s">
        <v>288</v>
      </c>
      <c r="G498" t="s">
        <v>999</v>
      </c>
      <c r="AT498" t="str">
        <f t="shared" si="62"/>
        <v>NetU7_D1</v>
      </c>
      <c r="AU498" t="str">
        <f t="shared" si="63"/>
        <v>--</v>
      </c>
    </row>
    <row r="499" spans="1:47" x14ac:dyDescent="0.35">
      <c r="A499" t="str">
        <f t="shared" si="58"/>
        <v>U7-D2</v>
      </c>
      <c r="B499" t="str">
        <f t="shared" si="59"/>
        <v>SPI-DQ1</v>
      </c>
      <c r="C499" t="str">
        <f t="shared" si="60"/>
        <v>U7-SPI-DQ1</v>
      </c>
      <c r="D499" t="str">
        <f t="shared" si="61"/>
        <v>U7-D2</v>
      </c>
      <c r="E499" t="s">
        <v>311</v>
      </c>
      <c r="F499" t="s">
        <v>289</v>
      </c>
      <c r="G499" t="s">
        <v>908</v>
      </c>
      <c r="AT499" t="str">
        <f t="shared" si="62"/>
        <v>SPI-DQ1</v>
      </c>
      <c r="AU499" t="str">
        <f t="shared" si="63"/>
        <v>--</v>
      </c>
    </row>
    <row r="500" spans="1:47" x14ac:dyDescent="0.35">
      <c r="A500" t="str">
        <f t="shared" si="58"/>
        <v>U7-D3</v>
      </c>
      <c r="B500" t="str">
        <f t="shared" si="59"/>
        <v>SPI-DQO</v>
      </c>
      <c r="C500" t="str">
        <f t="shared" si="60"/>
        <v>U7-SPI-DQO</v>
      </c>
      <c r="D500" t="str">
        <f t="shared" si="61"/>
        <v>U7-D3</v>
      </c>
      <c r="E500" t="s">
        <v>311</v>
      </c>
      <c r="F500" t="s">
        <v>290</v>
      </c>
      <c r="G500" t="s">
        <v>911</v>
      </c>
      <c r="AT500" t="str">
        <f t="shared" si="62"/>
        <v>SPI-DQO</v>
      </c>
      <c r="AU500" t="str">
        <f t="shared" si="63"/>
        <v>--</v>
      </c>
    </row>
    <row r="501" spans="1:47" x14ac:dyDescent="0.35">
      <c r="A501" t="str">
        <f t="shared" si="58"/>
        <v>U7-D4</v>
      </c>
      <c r="B501" t="str">
        <f t="shared" si="59"/>
        <v>SPI-DQ3</v>
      </c>
      <c r="C501" t="str">
        <f t="shared" si="60"/>
        <v>U7-SPI-DQ3</v>
      </c>
      <c r="D501" t="str">
        <f t="shared" si="61"/>
        <v>U7-D4</v>
      </c>
      <c r="E501" t="s">
        <v>311</v>
      </c>
      <c r="F501" t="s">
        <v>291</v>
      </c>
      <c r="G501" t="s">
        <v>910</v>
      </c>
      <c r="AT501" t="str">
        <f t="shared" si="62"/>
        <v>SPI-DQ3</v>
      </c>
      <c r="AU501" t="str">
        <f t="shared" si="63"/>
        <v>--</v>
      </c>
    </row>
    <row r="502" spans="1:47" x14ac:dyDescent="0.35">
      <c r="A502" t="str">
        <f t="shared" si="58"/>
        <v>U7-D5</v>
      </c>
      <c r="B502" t="str">
        <f t="shared" si="59"/>
        <v>NetU7_D5</v>
      </c>
      <c r="C502" t="str">
        <f t="shared" si="60"/>
        <v>U7-NetU7_D5</v>
      </c>
      <c r="D502" t="str">
        <f t="shared" si="61"/>
        <v>U7-D5</v>
      </c>
      <c r="E502" t="s">
        <v>311</v>
      </c>
      <c r="F502" t="s">
        <v>292</v>
      </c>
      <c r="G502" t="s">
        <v>1000</v>
      </c>
      <c r="AT502" t="str">
        <f t="shared" si="62"/>
        <v>NetU7_D5</v>
      </c>
      <c r="AU502" t="str">
        <f t="shared" si="63"/>
        <v>--</v>
      </c>
    </row>
    <row r="503" spans="1:47" x14ac:dyDescent="0.35">
      <c r="A503" t="str">
        <f t="shared" si="58"/>
        <v>U7-E1</v>
      </c>
      <c r="B503" t="str">
        <f t="shared" si="59"/>
        <v>NetU7_E1</v>
      </c>
      <c r="C503" t="str">
        <f t="shared" si="60"/>
        <v>U7-NetU7_E1</v>
      </c>
      <c r="D503" t="str">
        <f t="shared" si="61"/>
        <v>U7-E1</v>
      </c>
      <c r="E503" t="s">
        <v>311</v>
      </c>
      <c r="F503" t="s">
        <v>538</v>
      </c>
      <c r="G503" t="s">
        <v>1001</v>
      </c>
      <c r="AT503" t="str">
        <f t="shared" si="62"/>
        <v>NetU7_E1</v>
      </c>
      <c r="AU503" t="str">
        <f t="shared" si="63"/>
        <v>--</v>
      </c>
    </row>
    <row r="504" spans="1:47" x14ac:dyDescent="0.35">
      <c r="A504" t="str">
        <f t="shared" si="58"/>
        <v>U7-E2</v>
      </c>
      <c r="B504" t="str">
        <f t="shared" si="59"/>
        <v>NetU7_E2</v>
      </c>
      <c r="C504" t="str">
        <f t="shared" si="60"/>
        <v>U7-NetU7_E2</v>
      </c>
      <c r="D504" t="str">
        <f t="shared" si="61"/>
        <v>U7-E2</v>
      </c>
      <c r="E504" t="s">
        <v>311</v>
      </c>
      <c r="F504" t="s">
        <v>539</v>
      </c>
      <c r="G504" t="s">
        <v>1002</v>
      </c>
      <c r="AT504" t="str">
        <f t="shared" si="62"/>
        <v>NetU7_E2</v>
      </c>
      <c r="AU504" t="str">
        <f t="shared" si="63"/>
        <v>--</v>
      </c>
    </row>
    <row r="505" spans="1:47" x14ac:dyDescent="0.35">
      <c r="A505" t="str">
        <f t="shared" si="58"/>
        <v>U7-E3</v>
      </c>
      <c r="B505" t="str">
        <f t="shared" si="59"/>
        <v>NetU7_E3</v>
      </c>
      <c r="C505" t="str">
        <f t="shared" si="60"/>
        <v>U7-NetU7_E3</v>
      </c>
      <c r="D505" t="str">
        <f t="shared" si="61"/>
        <v>U7-E3</v>
      </c>
      <c r="E505" t="s">
        <v>311</v>
      </c>
      <c r="F505" t="s">
        <v>540</v>
      </c>
      <c r="G505" t="s">
        <v>1003</v>
      </c>
      <c r="AT505" t="str">
        <f t="shared" si="62"/>
        <v>NetU7_E3</v>
      </c>
      <c r="AU505" t="str">
        <f t="shared" si="63"/>
        <v>--</v>
      </c>
    </row>
    <row r="506" spans="1:47" x14ac:dyDescent="0.35">
      <c r="A506" t="str">
        <f t="shared" si="58"/>
        <v>U7-E4</v>
      </c>
      <c r="B506" t="str">
        <f t="shared" si="59"/>
        <v>NetU7_E4</v>
      </c>
      <c r="C506" t="str">
        <f t="shared" si="60"/>
        <v>U7-NetU7_E4</v>
      </c>
      <c r="D506" t="str">
        <f t="shared" si="61"/>
        <v>U7-E4</v>
      </c>
      <c r="E506" t="s">
        <v>311</v>
      </c>
      <c r="F506" t="s">
        <v>541</v>
      </c>
      <c r="G506" t="s">
        <v>1004</v>
      </c>
      <c r="AT506" t="str">
        <f t="shared" si="62"/>
        <v>NetU7_E4</v>
      </c>
      <c r="AU506" t="str">
        <f t="shared" si="63"/>
        <v>--</v>
      </c>
    </row>
    <row r="507" spans="1:47" x14ac:dyDescent="0.35">
      <c r="A507" t="str">
        <f t="shared" si="58"/>
        <v>U7-E5</v>
      </c>
      <c r="B507" t="str">
        <f t="shared" si="59"/>
        <v>NetU7_E5</v>
      </c>
      <c r="C507" t="str">
        <f t="shared" si="60"/>
        <v>U7-NetU7_E5</v>
      </c>
      <c r="D507" t="str">
        <f t="shared" si="61"/>
        <v>U7-E5</v>
      </c>
      <c r="E507" t="s">
        <v>311</v>
      </c>
      <c r="F507" t="s">
        <v>542</v>
      </c>
      <c r="G507" t="s">
        <v>1005</v>
      </c>
      <c r="AT507" t="str">
        <f t="shared" si="62"/>
        <v>NetU7_E5</v>
      </c>
      <c r="AU507" t="str">
        <f t="shared" si="63"/>
        <v>--</v>
      </c>
    </row>
    <row r="508" spans="1:47" x14ac:dyDescent="0.35">
      <c r="A508" t="str">
        <f t="shared" si="58"/>
        <v>U8-1</v>
      </c>
      <c r="B508" t="str">
        <f t="shared" si="59"/>
        <v>TD_C_N</v>
      </c>
      <c r="C508" t="str">
        <f t="shared" si="60"/>
        <v>U8-TD_C_N</v>
      </c>
      <c r="D508" t="str">
        <f t="shared" si="61"/>
        <v>U8-1</v>
      </c>
      <c r="E508" t="s">
        <v>312</v>
      </c>
      <c r="F508">
        <v>1</v>
      </c>
      <c r="G508" t="s">
        <v>1034</v>
      </c>
      <c r="AT508" t="str">
        <f t="shared" si="62"/>
        <v>TD_C_P</v>
      </c>
      <c r="AU508" t="str">
        <f t="shared" si="63"/>
        <v>R12</v>
      </c>
    </row>
    <row r="509" spans="1:47" x14ac:dyDescent="0.35">
      <c r="A509" t="str">
        <f t="shared" si="58"/>
        <v>U8-2</v>
      </c>
      <c r="B509" t="str">
        <f t="shared" si="59"/>
        <v>TD_C_P</v>
      </c>
      <c r="C509" t="str">
        <f t="shared" si="60"/>
        <v>U8-TD_C_P</v>
      </c>
      <c r="D509" t="str">
        <f t="shared" si="61"/>
        <v>U8-2</v>
      </c>
      <c r="E509" t="s">
        <v>312</v>
      </c>
      <c r="F509">
        <v>2</v>
      </c>
      <c r="G509" t="s">
        <v>1035</v>
      </c>
      <c r="AT509" t="str">
        <f t="shared" si="62"/>
        <v>TD_P</v>
      </c>
      <c r="AU509" t="str">
        <f t="shared" si="63"/>
        <v>C72</v>
      </c>
    </row>
    <row r="510" spans="1:47" x14ac:dyDescent="0.35">
      <c r="A510" t="str">
        <f t="shared" si="58"/>
        <v>U8-3</v>
      </c>
      <c r="B510" t="str">
        <f t="shared" si="59"/>
        <v>GND</v>
      </c>
      <c r="C510" t="str">
        <f t="shared" si="60"/>
        <v>U8-GND</v>
      </c>
      <c r="D510" t="str">
        <f t="shared" si="61"/>
        <v>U8-3</v>
      </c>
      <c r="E510" t="s">
        <v>312</v>
      </c>
      <c r="F510">
        <v>3</v>
      </c>
      <c r="G510" t="s">
        <v>302</v>
      </c>
      <c r="AT510" t="str">
        <f t="shared" si="62"/>
        <v>GND</v>
      </c>
      <c r="AU510" t="str">
        <f t="shared" si="63"/>
        <v>--</v>
      </c>
    </row>
    <row r="511" spans="1:47" x14ac:dyDescent="0.35">
      <c r="A511" t="str">
        <f t="shared" si="58"/>
        <v>U8-4</v>
      </c>
      <c r="B511" t="str">
        <f t="shared" si="59"/>
        <v>3.3V</v>
      </c>
      <c r="C511" t="str">
        <f t="shared" si="60"/>
        <v>U8-3.3V</v>
      </c>
      <c r="D511" t="str">
        <f t="shared" si="61"/>
        <v>U8-4</v>
      </c>
      <c r="E511" t="s">
        <v>312</v>
      </c>
      <c r="F511">
        <v>4</v>
      </c>
      <c r="G511" t="s">
        <v>287</v>
      </c>
      <c r="AT511" t="str">
        <f t="shared" si="62"/>
        <v>3.3V</v>
      </c>
      <c r="AU511" t="str">
        <f t="shared" si="63"/>
        <v>--</v>
      </c>
    </row>
    <row r="512" spans="1:47" x14ac:dyDescent="0.35">
      <c r="A512" t="str">
        <f t="shared" si="58"/>
        <v>U8-5</v>
      </c>
      <c r="B512" t="str">
        <f t="shared" si="59"/>
        <v>GND</v>
      </c>
      <c r="C512" t="str">
        <f t="shared" si="60"/>
        <v>U8-GND</v>
      </c>
      <c r="D512" t="str">
        <f t="shared" si="61"/>
        <v>U8-5</v>
      </c>
      <c r="E512" t="s">
        <v>312</v>
      </c>
      <c r="F512">
        <v>5</v>
      </c>
      <c r="G512" t="s">
        <v>302</v>
      </c>
      <c r="AT512" t="str">
        <f t="shared" si="62"/>
        <v>GND</v>
      </c>
      <c r="AU512" t="str">
        <f t="shared" si="63"/>
        <v>--</v>
      </c>
    </row>
    <row r="513" spans="1:47" x14ac:dyDescent="0.35">
      <c r="A513" t="str">
        <f t="shared" si="58"/>
        <v>U8-6</v>
      </c>
      <c r="B513" t="str">
        <f t="shared" si="59"/>
        <v>NetC39_1</v>
      </c>
      <c r="C513" t="str">
        <f t="shared" si="60"/>
        <v>U8-NetC39_1</v>
      </c>
      <c r="D513" t="str">
        <f t="shared" si="61"/>
        <v>U8-6</v>
      </c>
      <c r="E513" t="s">
        <v>312</v>
      </c>
      <c r="F513">
        <v>6</v>
      </c>
      <c r="G513" t="s">
        <v>1029</v>
      </c>
      <c r="AT513" t="str">
        <f t="shared" si="62"/>
        <v>NetC39_1</v>
      </c>
      <c r="AU513" t="str">
        <f t="shared" si="63"/>
        <v>--</v>
      </c>
    </row>
    <row r="514" spans="1:47" x14ac:dyDescent="0.35">
      <c r="A514" t="str">
        <f t="shared" si="58"/>
        <v>U8-7</v>
      </c>
      <c r="B514" t="str">
        <f t="shared" si="59"/>
        <v>GND</v>
      </c>
      <c r="C514" t="str">
        <f t="shared" si="60"/>
        <v>U8-GND</v>
      </c>
      <c r="D514" t="str">
        <f t="shared" si="61"/>
        <v>U8-7</v>
      </c>
      <c r="E514" t="s">
        <v>312</v>
      </c>
      <c r="F514">
        <v>7</v>
      </c>
      <c r="G514" t="s">
        <v>302</v>
      </c>
      <c r="AT514" t="str">
        <f t="shared" si="62"/>
        <v>GND</v>
      </c>
      <c r="AU514" t="str">
        <f t="shared" si="63"/>
        <v>--</v>
      </c>
    </row>
    <row r="515" spans="1:47" x14ac:dyDescent="0.35">
      <c r="A515" t="str">
        <f t="shared" si="58"/>
        <v>U8-8</v>
      </c>
      <c r="B515" t="str">
        <f t="shared" si="59"/>
        <v>V_MON</v>
      </c>
      <c r="C515" t="str">
        <f t="shared" si="60"/>
        <v>U8-V_MON</v>
      </c>
      <c r="D515" t="str">
        <f t="shared" si="61"/>
        <v>U8-8</v>
      </c>
      <c r="E515" t="s">
        <v>312</v>
      </c>
      <c r="F515">
        <v>8</v>
      </c>
      <c r="G515" t="s">
        <v>1038</v>
      </c>
      <c r="AT515" t="str">
        <f t="shared" si="62"/>
        <v>AIN_XADC</v>
      </c>
      <c r="AU515" t="str">
        <f t="shared" si="63"/>
        <v>R46</v>
      </c>
    </row>
    <row r="516" spans="1:47" x14ac:dyDescent="0.35">
      <c r="A516" t="str">
        <f t="shared" si="58"/>
        <v>U8-9</v>
      </c>
      <c r="B516" t="str">
        <f t="shared" si="59"/>
        <v>RD_C_N</v>
      </c>
      <c r="C516" t="str">
        <f t="shared" si="60"/>
        <v>U8-RD_C_N</v>
      </c>
      <c r="D516" t="str">
        <f t="shared" si="61"/>
        <v>U8-9</v>
      </c>
      <c r="E516" t="s">
        <v>312</v>
      </c>
      <c r="F516">
        <v>9</v>
      </c>
      <c r="G516" t="s">
        <v>1031</v>
      </c>
      <c r="AT516" t="str">
        <f t="shared" si="62"/>
        <v>RD_N</v>
      </c>
      <c r="AU516" t="str">
        <f t="shared" si="63"/>
        <v>C73</v>
      </c>
    </row>
    <row r="517" spans="1:47" x14ac:dyDescent="0.35">
      <c r="A517" t="str">
        <f t="shared" si="58"/>
        <v>U8-10</v>
      </c>
      <c r="B517" t="str">
        <f t="shared" si="59"/>
        <v>RD_C_P</v>
      </c>
      <c r="C517" t="str">
        <f t="shared" si="60"/>
        <v>U8-RD_C_P</v>
      </c>
      <c r="D517" t="str">
        <f t="shared" si="61"/>
        <v>U8-10</v>
      </c>
      <c r="E517" t="s">
        <v>312</v>
      </c>
      <c r="F517">
        <v>10</v>
      </c>
      <c r="G517" t="s">
        <v>1032</v>
      </c>
      <c r="AT517" t="str">
        <f t="shared" si="62"/>
        <v>RD_P</v>
      </c>
      <c r="AU517" t="str">
        <f t="shared" si="63"/>
        <v>C74</v>
      </c>
    </row>
    <row r="518" spans="1:47" x14ac:dyDescent="0.35">
      <c r="A518" t="str">
        <f t="shared" ref="A518:A581" si="64">$E518&amp;"-"&amp;$F518</f>
        <v>U8-11</v>
      </c>
      <c r="B518" t="str">
        <f t="shared" ref="B518:B581" si="65">IF(OR(E518=$A$2,E518=$B$2,E518=$C$2,E518=$D$2),"--",G518)</f>
        <v>GND</v>
      </c>
      <c r="C518" t="str">
        <f t="shared" ref="C518:C581" si="66">$E518&amp;"-"&amp;$G518</f>
        <v>U8-GND</v>
      </c>
      <c r="D518" t="str">
        <f t="shared" ref="D518:D581" si="67">A518</f>
        <v>U8-11</v>
      </c>
      <c r="E518" t="s">
        <v>312</v>
      </c>
      <c r="F518">
        <v>11</v>
      </c>
      <c r="G518" t="s">
        <v>302</v>
      </c>
      <c r="AT518" t="str">
        <f t="shared" ref="AT518:AT581" si="68">IF(IF(COUNTIF($AO$6:$AQ$150,B518)&gt;0,"---","--")="---",VLOOKUP(B518,$AO$6:$AQ$150,3,0),B518)</f>
        <v>GND</v>
      </c>
      <c r="AU518" t="str">
        <f t="shared" ref="AU518:AU581" si="69">IF(IF(COUNTIF($AO$6:$AQ$150,B518)&gt;0,"---","--")="---",VLOOKUP(B518,$AO$6:$AQ$150,2,0),"--")</f>
        <v>--</v>
      </c>
    </row>
    <row r="519" spans="1:47" x14ac:dyDescent="0.35">
      <c r="A519" t="str">
        <f t="shared" si="64"/>
        <v>U8-12</v>
      </c>
      <c r="B519" t="str">
        <f t="shared" si="65"/>
        <v>GND</v>
      </c>
      <c r="C519" t="str">
        <f t="shared" si="66"/>
        <v>U8-GND</v>
      </c>
      <c r="D519" t="str">
        <f t="shared" si="67"/>
        <v>U8-12</v>
      </c>
      <c r="E519" t="s">
        <v>312</v>
      </c>
      <c r="F519">
        <v>12</v>
      </c>
      <c r="G519" t="s">
        <v>302</v>
      </c>
      <c r="AT519" t="str">
        <f t="shared" si="68"/>
        <v>GND</v>
      </c>
      <c r="AU519" t="str">
        <f t="shared" si="69"/>
        <v>--</v>
      </c>
    </row>
    <row r="520" spans="1:47" x14ac:dyDescent="0.35">
      <c r="A520" t="str">
        <f t="shared" si="64"/>
        <v>U8-13</v>
      </c>
      <c r="B520" t="str">
        <f t="shared" si="65"/>
        <v>GND</v>
      </c>
      <c r="C520" t="str">
        <f t="shared" si="66"/>
        <v>U8-GND</v>
      </c>
      <c r="D520" t="str">
        <f t="shared" si="67"/>
        <v>U8-13</v>
      </c>
      <c r="E520" t="s">
        <v>312</v>
      </c>
      <c r="F520">
        <v>13</v>
      </c>
      <c r="G520" t="s">
        <v>302</v>
      </c>
      <c r="AT520" t="str">
        <f t="shared" si="68"/>
        <v>GND</v>
      </c>
      <c r="AU520" t="str">
        <f t="shared" si="69"/>
        <v>--</v>
      </c>
    </row>
    <row r="521" spans="1:47" x14ac:dyDescent="0.35">
      <c r="A521" t="str">
        <f t="shared" si="64"/>
        <v>U8-14</v>
      </c>
      <c r="B521" t="str">
        <f t="shared" si="65"/>
        <v>GND</v>
      </c>
      <c r="C521" t="str">
        <f t="shared" si="66"/>
        <v>U8-GND</v>
      </c>
      <c r="D521" t="str">
        <f t="shared" si="67"/>
        <v>U8-14</v>
      </c>
      <c r="E521" t="s">
        <v>312</v>
      </c>
      <c r="F521">
        <v>14</v>
      </c>
      <c r="G521" t="s">
        <v>302</v>
      </c>
      <c r="AT521" t="str">
        <f t="shared" si="68"/>
        <v>GND</v>
      </c>
      <c r="AU521" t="str">
        <f t="shared" si="69"/>
        <v>--</v>
      </c>
    </row>
    <row r="522" spans="1:47" x14ac:dyDescent="0.35">
      <c r="A522" t="str">
        <f t="shared" si="64"/>
        <v>U9-1</v>
      </c>
      <c r="B522" t="str">
        <f t="shared" si="65"/>
        <v>PROG_B</v>
      </c>
      <c r="C522" t="str">
        <f t="shared" si="66"/>
        <v>U9-PROG_B</v>
      </c>
      <c r="D522" t="str">
        <f t="shared" si="67"/>
        <v>U9-1</v>
      </c>
      <c r="E522" t="s">
        <v>313</v>
      </c>
      <c r="F522">
        <v>1</v>
      </c>
      <c r="G522" t="s">
        <v>906</v>
      </c>
      <c r="AT522" t="str">
        <f t="shared" si="68"/>
        <v>PROG_B</v>
      </c>
      <c r="AU522" t="str">
        <f t="shared" si="69"/>
        <v>--</v>
      </c>
    </row>
    <row r="523" spans="1:47" x14ac:dyDescent="0.35">
      <c r="A523" t="str">
        <f t="shared" si="64"/>
        <v>U9-2</v>
      </c>
      <c r="B523" t="str">
        <f t="shared" si="65"/>
        <v>GND</v>
      </c>
      <c r="C523" t="str">
        <f t="shared" si="66"/>
        <v>U9-GND</v>
      </c>
      <c r="D523" t="str">
        <f t="shared" si="67"/>
        <v>U9-2</v>
      </c>
      <c r="E523" t="s">
        <v>313</v>
      </c>
      <c r="F523">
        <v>2</v>
      </c>
      <c r="G523" t="s">
        <v>302</v>
      </c>
      <c r="AT523" t="str">
        <f t="shared" si="68"/>
        <v>GND</v>
      </c>
      <c r="AU523" t="str">
        <f t="shared" si="69"/>
        <v>--</v>
      </c>
    </row>
    <row r="524" spans="1:47" x14ac:dyDescent="0.35">
      <c r="A524" t="str">
        <f t="shared" si="64"/>
        <v>U9-3</v>
      </c>
      <c r="B524" t="str">
        <f t="shared" si="65"/>
        <v>nRST</v>
      </c>
      <c r="C524" t="str">
        <f t="shared" si="66"/>
        <v>U9-nRST</v>
      </c>
      <c r="D524" t="str">
        <f t="shared" si="67"/>
        <v>U9-3</v>
      </c>
      <c r="E524" t="s">
        <v>313</v>
      </c>
      <c r="F524">
        <v>3</v>
      </c>
      <c r="G524" t="s">
        <v>888</v>
      </c>
      <c r="AT524" t="str">
        <f t="shared" si="68"/>
        <v>nRST</v>
      </c>
      <c r="AU524" t="str">
        <f t="shared" si="69"/>
        <v>--</v>
      </c>
    </row>
    <row r="525" spans="1:47" x14ac:dyDescent="0.35">
      <c r="A525" t="str">
        <f t="shared" si="64"/>
        <v>U9-4</v>
      </c>
      <c r="B525" t="str">
        <f t="shared" si="65"/>
        <v>SENSE</v>
      </c>
      <c r="C525" t="str">
        <f t="shared" si="66"/>
        <v>U9-SENSE</v>
      </c>
      <c r="D525" t="str">
        <f t="shared" si="67"/>
        <v>U9-4</v>
      </c>
      <c r="E525" t="s">
        <v>313</v>
      </c>
      <c r="F525">
        <v>4</v>
      </c>
      <c r="G525" t="s">
        <v>1033</v>
      </c>
      <c r="AT525" t="str">
        <f t="shared" si="68"/>
        <v>SENSE</v>
      </c>
      <c r="AU525" t="str">
        <f t="shared" si="69"/>
        <v>--</v>
      </c>
    </row>
    <row r="526" spans="1:47" x14ac:dyDescent="0.35">
      <c r="A526" t="str">
        <f t="shared" si="64"/>
        <v>U9-5</v>
      </c>
      <c r="B526" t="str">
        <f t="shared" si="65"/>
        <v>PROG_B</v>
      </c>
      <c r="C526" t="str">
        <f t="shared" si="66"/>
        <v>U9-PROG_B</v>
      </c>
      <c r="D526" t="str">
        <f t="shared" si="67"/>
        <v>U9-5</v>
      </c>
      <c r="E526" t="s">
        <v>313</v>
      </c>
      <c r="F526">
        <v>5</v>
      </c>
      <c r="G526" t="s">
        <v>906</v>
      </c>
      <c r="AT526" t="str">
        <f t="shared" si="68"/>
        <v>PROG_B</v>
      </c>
      <c r="AU526" t="str">
        <f t="shared" si="69"/>
        <v>--</v>
      </c>
    </row>
    <row r="527" spans="1:47" x14ac:dyDescent="0.35">
      <c r="A527" t="str">
        <f t="shared" si="64"/>
        <v>U9-6</v>
      </c>
      <c r="B527" t="str">
        <f t="shared" si="65"/>
        <v>3.3V</v>
      </c>
      <c r="C527" t="str">
        <f t="shared" si="66"/>
        <v>U9-3.3V</v>
      </c>
      <c r="D527" t="str">
        <f t="shared" si="67"/>
        <v>U9-6</v>
      </c>
      <c r="E527" t="s">
        <v>313</v>
      </c>
      <c r="F527">
        <v>6</v>
      </c>
      <c r="G527" t="s">
        <v>287</v>
      </c>
      <c r="AT527" t="str">
        <f t="shared" si="68"/>
        <v>3.3V</v>
      </c>
      <c r="AU527" t="str">
        <f t="shared" si="69"/>
        <v>--</v>
      </c>
    </row>
    <row r="528" spans="1:47" x14ac:dyDescent="0.35">
      <c r="A528" t="str">
        <f t="shared" si="64"/>
        <v>U10-1</v>
      </c>
      <c r="B528" t="str">
        <f t="shared" si="65"/>
        <v>NetU10_1</v>
      </c>
      <c r="C528" t="str">
        <f t="shared" si="66"/>
        <v>U10-NetU10_1</v>
      </c>
      <c r="D528" t="str">
        <f t="shared" si="67"/>
        <v>U10-1</v>
      </c>
      <c r="E528" t="s">
        <v>642</v>
      </c>
      <c r="F528">
        <v>1</v>
      </c>
      <c r="G528" t="s">
        <v>643</v>
      </c>
      <c r="AT528" t="str">
        <f t="shared" si="68"/>
        <v>NetU10_1</v>
      </c>
      <c r="AU528" t="str">
        <f t="shared" si="69"/>
        <v>--</v>
      </c>
    </row>
    <row r="529" spans="1:47" x14ac:dyDescent="0.35">
      <c r="A529" t="str">
        <f t="shared" si="64"/>
        <v>U10-2</v>
      </c>
      <c r="B529" t="str">
        <f t="shared" si="65"/>
        <v>NetU10_2</v>
      </c>
      <c r="C529" t="str">
        <f t="shared" si="66"/>
        <v>U10-NetU10_2</v>
      </c>
      <c r="D529" t="str">
        <f t="shared" si="67"/>
        <v>U10-2</v>
      </c>
      <c r="E529" t="s">
        <v>642</v>
      </c>
      <c r="F529">
        <v>2</v>
      </c>
      <c r="G529" t="s">
        <v>1045</v>
      </c>
      <c r="AT529" t="str">
        <f t="shared" si="68"/>
        <v>NetU10_2</v>
      </c>
      <c r="AU529" t="str">
        <f t="shared" si="69"/>
        <v>--</v>
      </c>
    </row>
    <row r="530" spans="1:47" x14ac:dyDescent="0.35">
      <c r="A530" t="str">
        <f t="shared" si="64"/>
        <v>U10-3</v>
      </c>
      <c r="B530" t="str">
        <f t="shared" si="65"/>
        <v>NetU10_3</v>
      </c>
      <c r="C530" t="str">
        <f t="shared" si="66"/>
        <v>U10-NetU10_3</v>
      </c>
      <c r="D530" t="str">
        <f t="shared" si="67"/>
        <v>U10-3</v>
      </c>
      <c r="E530" t="s">
        <v>642</v>
      </c>
      <c r="F530">
        <v>3</v>
      </c>
      <c r="G530" t="s">
        <v>1046</v>
      </c>
      <c r="AT530" t="str">
        <f t="shared" si="68"/>
        <v>NetU10_3</v>
      </c>
      <c r="AU530" t="str">
        <f t="shared" si="69"/>
        <v>--</v>
      </c>
    </row>
    <row r="531" spans="1:47" x14ac:dyDescent="0.35">
      <c r="A531" t="str">
        <f t="shared" si="64"/>
        <v>U10-4</v>
      </c>
      <c r="B531" t="str">
        <f t="shared" si="65"/>
        <v>NetU10_4</v>
      </c>
      <c r="C531" t="str">
        <f t="shared" si="66"/>
        <v>U10-NetU10_4</v>
      </c>
      <c r="D531" t="str">
        <f t="shared" si="67"/>
        <v>U10-4</v>
      </c>
      <c r="E531" t="s">
        <v>642</v>
      </c>
      <c r="F531">
        <v>4</v>
      </c>
      <c r="G531" t="s">
        <v>727</v>
      </c>
      <c r="AT531" t="str">
        <f t="shared" si="68"/>
        <v>NetU10_4</v>
      </c>
      <c r="AU531" t="str">
        <f t="shared" si="69"/>
        <v>--</v>
      </c>
    </row>
    <row r="532" spans="1:47" x14ac:dyDescent="0.35">
      <c r="A532" t="str">
        <f t="shared" si="64"/>
        <v>U10-5</v>
      </c>
      <c r="B532" t="str">
        <f t="shared" si="65"/>
        <v>1V</v>
      </c>
      <c r="C532" t="str">
        <f t="shared" si="66"/>
        <v>U10-1V</v>
      </c>
      <c r="D532" t="str">
        <f t="shared" si="67"/>
        <v>U10-5</v>
      </c>
      <c r="E532" t="s">
        <v>642</v>
      </c>
      <c r="F532">
        <v>5</v>
      </c>
      <c r="G532" t="s">
        <v>761</v>
      </c>
      <c r="AT532" t="str">
        <f t="shared" si="68"/>
        <v>1V</v>
      </c>
      <c r="AU532" t="str">
        <f t="shared" si="69"/>
        <v>--</v>
      </c>
    </row>
    <row r="533" spans="1:47" x14ac:dyDescent="0.35">
      <c r="A533" t="str">
        <f t="shared" si="64"/>
        <v>U10-6</v>
      </c>
      <c r="B533" t="str">
        <f t="shared" si="65"/>
        <v>1V</v>
      </c>
      <c r="C533" t="str">
        <f t="shared" si="66"/>
        <v>U10-1V</v>
      </c>
      <c r="D533" t="str">
        <f t="shared" si="67"/>
        <v>U10-6</v>
      </c>
      <c r="E533" t="s">
        <v>642</v>
      </c>
      <c r="F533">
        <v>6</v>
      </c>
      <c r="G533" t="s">
        <v>761</v>
      </c>
      <c r="AT533" t="str">
        <f t="shared" si="68"/>
        <v>1V</v>
      </c>
      <c r="AU533" t="str">
        <f t="shared" si="69"/>
        <v>--</v>
      </c>
    </row>
    <row r="534" spans="1:47" x14ac:dyDescent="0.35">
      <c r="A534" t="str">
        <f t="shared" si="64"/>
        <v>U10-7</v>
      </c>
      <c r="B534" t="str">
        <f t="shared" si="65"/>
        <v>1V</v>
      </c>
      <c r="C534" t="str">
        <f t="shared" si="66"/>
        <v>U10-1V</v>
      </c>
      <c r="D534" t="str">
        <f t="shared" si="67"/>
        <v>U10-7</v>
      </c>
      <c r="E534" t="s">
        <v>642</v>
      </c>
      <c r="F534">
        <v>7</v>
      </c>
      <c r="G534" t="s">
        <v>761</v>
      </c>
      <c r="AT534" t="str">
        <f t="shared" si="68"/>
        <v>1V</v>
      </c>
      <c r="AU534" t="str">
        <f t="shared" si="69"/>
        <v>--</v>
      </c>
    </row>
    <row r="535" spans="1:47" x14ac:dyDescent="0.35">
      <c r="A535" t="str">
        <f t="shared" si="64"/>
        <v>U10-8</v>
      </c>
      <c r="B535" t="str">
        <f t="shared" si="65"/>
        <v>1V</v>
      </c>
      <c r="C535" t="str">
        <f t="shared" si="66"/>
        <v>U10-1V</v>
      </c>
      <c r="D535" t="str">
        <f t="shared" si="67"/>
        <v>U10-8</v>
      </c>
      <c r="E535" t="s">
        <v>642</v>
      </c>
      <c r="F535">
        <v>8</v>
      </c>
      <c r="G535" t="s">
        <v>761</v>
      </c>
      <c r="AT535" t="str">
        <f t="shared" si="68"/>
        <v>1V</v>
      </c>
      <c r="AU535" t="str">
        <f t="shared" si="69"/>
        <v>--</v>
      </c>
    </row>
    <row r="536" spans="1:47" x14ac:dyDescent="0.35">
      <c r="A536" t="str">
        <f t="shared" si="64"/>
        <v>U10-9</v>
      </c>
      <c r="B536" t="str">
        <f t="shared" si="65"/>
        <v>1V</v>
      </c>
      <c r="C536" t="str">
        <f t="shared" si="66"/>
        <v>U10-1V</v>
      </c>
      <c r="D536" t="str">
        <f t="shared" si="67"/>
        <v>U10-9</v>
      </c>
      <c r="E536" t="s">
        <v>642</v>
      </c>
      <c r="F536">
        <v>9</v>
      </c>
      <c r="G536" t="s">
        <v>761</v>
      </c>
      <c r="AT536" t="str">
        <f t="shared" si="68"/>
        <v>1V</v>
      </c>
      <c r="AU536" t="str">
        <f t="shared" si="69"/>
        <v>--</v>
      </c>
    </row>
    <row r="537" spans="1:47" x14ac:dyDescent="0.35">
      <c r="A537" t="str">
        <f t="shared" si="64"/>
        <v>U10-10</v>
      </c>
      <c r="B537" t="str">
        <f t="shared" si="65"/>
        <v>1V</v>
      </c>
      <c r="C537" t="str">
        <f t="shared" si="66"/>
        <v>U10-1V</v>
      </c>
      <c r="D537" t="str">
        <f t="shared" si="67"/>
        <v>U10-10</v>
      </c>
      <c r="E537" t="s">
        <v>642</v>
      </c>
      <c r="F537">
        <v>10</v>
      </c>
      <c r="G537" t="s">
        <v>761</v>
      </c>
      <c r="AT537" t="str">
        <f t="shared" si="68"/>
        <v>1V</v>
      </c>
      <c r="AU537" t="str">
        <f t="shared" si="69"/>
        <v>--</v>
      </c>
    </row>
    <row r="538" spans="1:47" x14ac:dyDescent="0.35">
      <c r="A538" t="str">
        <f t="shared" si="64"/>
        <v>U10-11</v>
      </c>
      <c r="B538" t="str">
        <f t="shared" si="65"/>
        <v>1V</v>
      </c>
      <c r="C538" t="str">
        <f t="shared" si="66"/>
        <v>U10-1V</v>
      </c>
      <c r="D538" t="str">
        <f t="shared" si="67"/>
        <v>U10-11</v>
      </c>
      <c r="E538" t="s">
        <v>642</v>
      </c>
      <c r="F538">
        <v>11</v>
      </c>
      <c r="G538" t="s">
        <v>761</v>
      </c>
      <c r="AT538" t="str">
        <f t="shared" si="68"/>
        <v>1V</v>
      </c>
      <c r="AU538" t="str">
        <f t="shared" si="69"/>
        <v>--</v>
      </c>
    </row>
    <row r="539" spans="1:47" x14ac:dyDescent="0.35">
      <c r="A539" t="str">
        <f t="shared" si="64"/>
        <v>U10-12</v>
      </c>
      <c r="B539" t="str">
        <f t="shared" si="65"/>
        <v>NetU10_12</v>
      </c>
      <c r="C539" t="str">
        <f t="shared" si="66"/>
        <v>U10-NetU10_12</v>
      </c>
      <c r="D539" t="str">
        <f t="shared" si="67"/>
        <v>U10-12</v>
      </c>
      <c r="E539" t="s">
        <v>642</v>
      </c>
      <c r="F539">
        <v>12</v>
      </c>
      <c r="G539" t="s">
        <v>1047</v>
      </c>
      <c r="AT539" t="str">
        <f t="shared" si="68"/>
        <v>NetU10_12</v>
      </c>
      <c r="AU539" t="str">
        <f t="shared" si="69"/>
        <v>--</v>
      </c>
    </row>
    <row r="540" spans="1:47" x14ac:dyDescent="0.35">
      <c r="A540" t="str">
        <f t="shared" si="64"/>
        <v>U10-13</v>
      </c>
      <c r="B540" t="str">
        <f t="shared" si="65"/>
        <v>GND</v>
      </c>
      <c r="C540" t="str">
        <f t="shared" si="66"/>
        <v>U10-GND</v>
      </c>
      <c r="D540" t="str">
        <f t="shared" si="67"/>
        <v>U10-13</v>
      </c>
      <c r="E540" t="s">
        <v>642</v>
      </c>
      <c r="F540">
        <v>13</v>
      </c>
      <c r="G540" t="s">
        <v>302</v>
      </c>
      <c r="AT540" t="str">
        <f t="shared" si="68"/>
        <v>GND</v>
      </c>
      <c r="AU540" t="str">
        <f t="shared" si="69"/>
        <v>--</v>
      </c>
    </row>
    <row r="541" spans="1:47" x14ac:dyDescent="0.35">
      <c r="A541" t="str">
        <f t="shared" si="64"/>
        <v>U10-14</v>
      </c>
      <c r="B541" t="str">
        <f t="shared" si="65"/>
        <v>GND</v>
      </c>
      <c r="C541" t="str">
        <f t="shared" si="66"/>
        <v>U10-GND</v>
      </c>
      <c r="D541" t="str">
        <f t="shared" si="67"/>
        <v>U10-14</v>
      </c>
      <c r="E541" t="s">
        <v>642</v>
      </c>
      <c r="F541">
        <v>14</v>
      </c>
      <c r="G541" t="s">
        <v>302</v>
      </c>
      <c r="AT541" t="str">
        <f t="shared" si="68"/>
        <v>GND</v>
      </c>
      <c r="AU541" t="str">
        <f t="shared" si="69"/>
        <v>--</v>
      </c>
    </row>
    <row r="542" spans="1:47" x14ac:dyDescent="0.35">
      <c r="A542" t="str">
        <f t="shared" si="64"/>
        <v>U10-15</v>
      </c>
      <c r="B542" t="str">
        <f t="shared" si="65"/>
        <v>GND</v>
      </c>
      <c r="C542" t="str">
        <f t="shared" si="66"/>
        <v>U10-GND</v>
      </c>
      <c r="D542" t="str">
        <f t="shared" si="67"/>
        <v>U10-15</v>
      </c>
      <c r="E542" t="s">
        <v>642</v>
      </c>
      <c r="F542">
        <v>15</v>
      </c>
      <c r="G542" t="s">
        <v>302</v>
      </c>
      <c r="AT542" t="str">
        <f t="shared" si="68"/>
        <v>GND</v>
      </c>
      <c r="AU542" t="str">
        <f t="shared" si="69"/>
        <v>--</v>
      </c>
    </row>
    <row r="543" spans="1:47" x14ac:dyDescent="0.35">
      <c r="A543" t="str">
        <f t="shared" si="64"/>
        <v>U10-16</v>
      </c>
      <c r="B543" t="str">
        <f t="shared" si="65"/>
        <v>GND</v>
      </c>
      <c r="C543" t="str">
        <f t="shared" si="66"/>
        <v>U10-GND</v>
      </c>
      <c r="D543" t="str">
        <f t="shared" si="67"/>
        <v>U10-16</v>
      </c>
      <c r="E543" t="s">
        <v>642</v>
      </c>
      <c r="F543">
        <v>16</v>
      </c>
      <c r="G543" t="s">
        <v>302</v>
      </c>
      <c r="AT543" t="str">
        <f t="shared" si="68"/>
        <v>GND</v>
      </c>
      <c r="AU543" t="str">
        <f t="shared" si="69"/>
        <v>--</v>
      </c>
    </row>
    <row r="544" spans="1:47" x14ac:dyDescent="0.35">
      <c r="A544" t="str">
        <f t="shared" si="64"/>
        <v>U10-17</v>
      </c>
      <c r="B544" t="str">
        <f t="shared" si="65"/>
        <v>GND</v>
      </c>
      <c r="C544" t="str">
        <f t="shared" si="66"/>
        <v>U10-GND</v>
      </c>
      <c r="D544" t="str">
        <f t="shared" si="67"/>
        <v>U10-17</v>
      </c>
      <c r="E544" t="s">
        <v>642</v>
      </c>
      <c r="F544">
        <v>17</v>
      </c>
      <c r="G544" t="s">
        <v>302</v>
      </c>
      <c r="AT544" t="str">
        <f t="shared" si="68"/>
        <v>GND</v>
      </c>
      <c r="AU544" t="str">
        <f t="shared" si="69"/>
        <v>--</v>
      </c>
    </row>
    <row r="545" spans="1:47" x14ac:dyDescent="0.35">
      <c r="A545" t="str">
        <f t="shared" si="64"/>
        <v>U10-18</v>
      </c>
      <c r="B545" t="str">
        <f t="shared" si="65"/>
        <v>GND</v>
      </c>
      <c r="C545" t="str">
        <f t="shared" si="66"/>
        <v>U10-GND</v>
      </c>
      <c r="D545" t="str">
        <f t="shared" si="67"/>
        <v>U10-18</v>
      </c>
      <c r="E545" t="s">
        <v>642</v>
      </c>
      <c r="F545">
        <v>18</v>
      </c>
      <c r="G545" t="s">
        <v>302</v>
      </c>
      <c r="AT545" t="str">
        <f t="shared" si="68"/>
        <v>GND</v>
      </c>
      <c r="AU545" t="str">
        <f t="shared" si="69"/>
        <v>--</v>
      </c>
    </row>
    <row r="546" spans="1:47" x14ac:dyDescent="0.35">
      <c r="A546" t="str">
        <f t="shared" si="64"/>
        <v>U10-19</v>
      </c>
      <c r="B546" t="str">
        <f t="shared" si="65"/>
        <v>3.3V</v>
      </c>
      <c r="C546" t="str">
        <f t="shared" si="66"/>
        <v>U10-3.3V</v>
      </c>
      <c r="D546" t="str">
        <f t="shared" si="67"/>
        <v>U10-19</v>
      </c>
      <c r="E546" t="s">
        <v>642</v>
      </c>
      <c r="F546">
        <v>19</v>
      </c>
      <c r="G546" t="s">
        <v>287</v>
      </c>
      <c r="AT546" t="str">
        <f t="shared" si="68"/>
        <v>3.3V</v>
      </c>
      <c r="AU546" t="str">
        <f t="shared" si="69"/>
        <v>--</v>
      </c>
    </row>
    <row r="547" spans="1:47" x14ac:dyDescent="0.35">
      <c r="A547" t="str">
        <f t="shared" si="64"/>
        <v>U10-20</v>
      </c>
      <c r="B547" t="str">
        <f t="shared" si="65"/>
        <v>3.3V</v>
      </c>
      <c r="C547" t="str">
        <f t="shared" si="66"/>
        <v>U10-3.3V</v>
      </c>
      <c r="D547" t="str">
        <f t="shared" si="67"/>
        <v>U10-20</v>
      </c>
      <c r="E547" t="s">
        <v>642</v>
      </c>
      <c r="F547">
        <v>20</v>
      </c>
      <c r="G547" t="s">
        <v>287</v>
      </c>
      <c r="AT547" t="str">
        <f t="shared" si="68"/>
        <v>3.3V</v>
      </c>
      <c r="AU547" t="str">
        <f t="shared" si="69"/>
        <v>--</v>
      </c>
    </row>
    <row r="548" spans="1:47" x14ac:dyDescent="0.35">
      <c r="A548" t="str">
        <f t="shared" si="64"/>
        <v>U10-21</v>
      </c>
      <c r="B548" t="str">
        <f t="shared" si="65"/>
        <v>3.3V</v>
      </c>
      <c r="C548" t="str">
        <f t="shared" si="66"/>
        <v>U10-3.3V</v>
      </c>
      <c r="D548" t="str">
        <f t="shared" si="67"/>
        <v>U10-21</v>
      </c>
      <c r="E548" t="s">
        <v>642</v>
      </c>
      <c r="F548">
        <v>21</v>
      </c>
      <c r="G548" t="s">
        <v>287</v>
      </c>
      <c r="AT548" t="str">
        <f t="shared" si="68"/>
        <v>3.3V</v>
      </c>
      <c r="AU548" t="str">
        <f t="shared" si="69"/>
        <v>--</v>
      </c>
    </row>
    <row r="549" spans="1:47" x14ac:dyDescent="0.35">
      <c r="A549" t="str">
        <f t="shared" si="64"/>
        <v>U10-22</v>
      </c>
      <c r="B549" t="str">
        <f t="shared" si="65"/>
        <v>NetU10_22</v>
      </c>
      <c r="C549" t="str">
        <f t="shared" si="66"/>
        <v>U10-NetU10_22</v>
      </c>
      <c r="D549" t="str">
        <f t="shared" si="67"/>
        <v>U10-22</v>
      </c>
      <c r="E549" t="s">
        <v>642</v>
      </c>
      <c r="F549">
        <v>22</v>
      </c>
      <c r="G549" t="s">
        <v>1048</v>
      </c>
      <c r="AT549" t="str">
        <f t="shared" si="68"/>
        <v>NetU10_22</v>
      </c>
      <c r="AU549" t="str">
        <f t="shared" si="69"/>
        <v>--</v>
      </c>
    </row>
    <row r="550" spans="1:47" x14ac:dyDescent="0.35">
      <c r="A550" t="str">
        <f t="shared" si="64"/>
        <v>U10-23</v>
      </c>
      <c r="B550" t="str">
        <f t="shared" si="65"/>
        <v>NetU10_23</v>
      </c>
      <c r="C550" t="str">
        <f t="shared" si="66"/>
        <v>U10-NetU10_23</v>
      </c>
      <c r="D550" t="str">
        <f t="shared" si="67"/>
        <v>U10-23</v>
      </c>
      <c r="E550" t="s">
        <v>642</v>
      </c>
      <c r="F550">
        <v>23</v>
      </c>
      <c r="G550" t="s">
        <v>1049</v>
      </c>
      <c r="AT550" t="str">
        <f t="shared" si="68"/>
        <v>NetU10_23</v>
      </c>
      <c r="AU550" t="str">
        <f t="shared" si="69"/>
        <v>--</v>
      </c>
    </row>
    <row r="551" spans="1:47" x14ac:dyDescent="0.35">
      <c r="A551" t="str">
        <f t="shared" si="64"/>
        <v>U10-24</v>
      </c>
      <c r="B551" t="str">
        <f t="shared" si="65"/>
        <v>NetU10_24</v>
      </c>
      <c r="C551" t="str">
        <f t="shared" si="66"/>
        <v>U10-NetU10_24</v>
      </c>
      <c r="D551" t="str">
        <f t="shared" si="67"/>
        <v>U10-24</v>
      </c>
      <c r="E551" t="s">
        <v>642</v>
      </c>
      <c r="F551">
        <v>24</v>
      </c>
      <c r="G551" t="s">
        <v>1050</v>
      </c>
      <c r="AT551" t="str">
        <f t="shared" si="68"/>
        <v>NetU10_24</v>
      </c>
      <c r="AU551" t="str">
        <f t="shared" si="69"/>
        <v>--</v>
      </c>
    </row>
    <row r="552" spans="1:47" x14ac:dyDescent="0.35">
      <c r="A552" t="str">
        <f t="shared" si="64"/>
        <v>U10-25</v>
      </c>
      <c r="B552" t="str">
        <f t="shared" si="65"/>
        <v>NetU10_25</v>
      </c>
      <c r="C552" t="str">
        <f t="shared" si="66"/>
        <v>U10-NetU10_25</v>
      </c>
      <c r="D552" t="str">
        <f t="shared" si="67"/>
        <v>U10-25</v>
      </c>
      <c r="E552" t="s">
        <v>642</v>
      </c>
      <c r="F552">
        <v>25</v>
      </c>
      <c r="G552" t="s">
        <v>1051</v>
      </c>
      <c r="AT552" t="str">
        <f t="shared" si="68"/>
        <v>NetU10_25</v>
      </c>
      <c r="AU552" t="str">
        <f t="shared" si="69"/>
        <v>--</v>
      </c>
    </row>
    <row r="553" spans="1:47" x14ac:dyDescent="0.35">
      <c r="A553" t="str">
        <f t="shared" si="64"/>
        <v>U10-26</v>
      </c>
      <c r="B553" t="str">
        <f t="shared" si="65"/>
        <v>LLM</v>
      </c>
      <c r="C553" t="str">
        <f t="shared" si="66"/>
        <v>U10-LLM</v>
      </c>
      <c r="D553" t="str">
        <f t="shared" si="67"/>
        <v>U10-26</v>
      </c>
      <c r="E553" t="s">
        <v>642</v>
      </c>
      <c r="F553">
        <v>26</v>
      </c>
      <c r="G553" t="s">
        <v>1025</v>
      </c>
      <c r="AT553" t="str">
        <f t="shared" si="68"/>
        <v>LLM</v>
      </c>
      <c r="AU553" t="str">
        <f t="shared" si="69"/>
        <v>--</v>
      </c>
    </row>
    <row r="554" spans="1:47" x14ac:dyDescent="0.35">
      <c r="A554" t="str">
        <f t="shared" si="64"/>
        <v>U10-27</v>
      </c>
      <c r="B554" t="str">
        <f t="shared" si="65"/>
        <v>3.3V</v>
      </c>
      <c r="C554" t="str">
        <f t="shared" si="66"/>
        <v>U10-3.3V</v>
      </c>
      <c r="D554" t="str">
        <f t="shared" si="67"/>
        <v>U10-27</v>
      </c>
      <c r="E554" t="s">
        <v>642</v>
      </c>
      <c r="F554">
        <v>27</v>
      </c>
      <c r="G554" t="s">
        <v>287</v>
      </c>
      <c r="AT554" t="str">
        <f t="shared" si="68"/>
        <v>3.3V</v>
      </c>
      <c r="AU554" t="str">
        <f t="shared" si="69"/>
        <v>--</v>
      </c>
    </row>
    <row r="555" spans="1:47" x14ac:dyDescent="0.35">
      <c r="A555" t="str">
        <f t="shared" si="64"/>
        <v>U10-28</v>
      </c>
      <c r="B555" t="str">
        <f t="shared" si="65"/>
        <v>SENSE</v>
      </c>
      <c r="C555" t="str">
        <f t="shared" si="66"/>
        <v>U10-SENSE</v>
      </c>
      <c r="D555" t="str">
        <f t="shared" si="67"/>
        <v>U10-28</v>
      </c>
      <c r="E555" t="s">
        <v>642</v>
      </c>
      <c r="F555">
        <v>28</v>
      </c>
      <c r="G555" t="s">
        <v>1033</v>
      </c>
      <c r="AT555" t="str">
        <f t="shared" si="68"/>
        <v>SENSE</v>
      </c>
      <c r="AU555" t="str">
        <f t="shared" si="69"/>
        <v>--</v>
      </c>
    </row>
    <row r="556" spans="1:47" x14ac:dyDescent="0.35">
      <c r="A556" t="str">
        <f t="shared" si="64"/>
        <v>U10-29</v>
      </c>
      <c r="B556" t="str">
        <f t="shared" si="65"/>
        <v>NetR11_2</v>
      </c>
      <c r="C556" t="str">
        <f t="shared" si="66"/>
        <v>U10-NetR11_2</v>
      </c>
      <c r="D556" t="str">
        <f t="shared" si="67"/>
        <v>U10-29</v>
      </c>
      <c r="E556" t="s">
        <v>642</v>
      </c>
      <c r="F556">
        <v>29</v>
      </c>
      <c r="G556" t="s">
        <v>674</v>
      </c>
      <c r="AT556" t="str">
        <f t="shared" si="68"/>
        <v>NetR11_2</v>
      </c>
      <c r="AU556" t="str">
        <f t="shared" si="69"/>
        <v>--</v>
      </c>
    </row>
    <row r="557" spans="1:47" x14ac:dyDescent="0.35">
      <c r="A557" t="str">
        <f t="shared" si="64"/>
        <v>U10-30</v>
      </c>
      <c r="B557" t="str">
        <f t="shared" si="65"/>
        <v>NetC11_1</v>
      </c>
      <c r="C557" t="str">
        <f t="shared" si="66"/>
        <v>U10-NetC11_1</v>
      </c>
      <c r="D557" t="str">
        <f t="shared" si="67"/>
        <v>U10-30</v>
      </c>
      <c r="E557" t="s">
        <v>642</v>
      </c>
      <c r="F557">
        <v>30</v>
      </c>
      <c r="G557" t="s">
        <v>893</v>
      </c>
      <c r="AT557" t="str">
        <f t="shared" si="68"/>
        <v>NetC11_1</v>
      </c>
      <c r="AU557" t="str">
        <f t="shared" si="69"/>
        <v>--</v>
      </c>
    </row>
    <row r="558" spans="1:47" x14ac:dyDescent="0.35">
      <c r="A558" t="str">
        <f t="shared" si="64"/>
        <v>U10-31</v>
      </c>
      <c r="B558" t="str">
        <f t="shared" si="65"/>
        <v>NetC20_2</v>
      </c>
      <c r="C558" t="str">
        <f t="shared" si="66"/>
        <v>U10-NetC20_2</v>
      </c>
      <c r="D558" t="str">
        <f t="shared" si="67"/>
        <v>U10-31</v>
      </c>
      <c r="E558" t="s">
        <v>642</v>
      </c>
      <c r="F558">
        <v>31</v>
      </c>
      <c r="G558" t="s">
        <v>1027</v>
      </c>
      <c r="AT558" t="str">
        <f t="shared" si="68"/>
        <v>NetC20_2</v>
      </c>
      <c r="AU558" t="str">
        <f t="shared" si="69"/>
        <v>--</v>
      </c>
    </row>
    <row r="559" spans="1:47" x14ac:dyDescent="0.35">
      <c r="A559" t="str">
        <f t="shared" si="64"/>
        <v>U10-32</v>
      </c>
      <c r="B559" t="str">
        <f t="shared" si="65"/>
        <v>GND</v>
      </c>
      <c r="C559" t="str">
        <f t="shared" si="66"/>
        <v>U10-GND</v>
      </c>
      <c r="D559" t="str">
        <f t="shared" si="67"/>
        <v>U10-32</v>
      </c>
      <c r="E559" t="s">
        <v>642</v>
      </c>
      <c r="F559">
        <v>32</v>
      </c>
      <c r="G559" t="s">
        <v>302</v>
      </c>
      <c r="AT559" t="str">
        <f t="shared" si="68"/>
        <v>GND</v>
      </c>
      <c r="AU559" t="str">
        <f t="shared" si="69"/>
        <v>--</v>
      </c>
    </row>
    <row r="560" spans="1:47" x14ac:dyDescent="0.35">
      <c r="A560" t="str">
        <f t="shared" si="64"/>
        <v>U10-33</v>
      </c>
      <c r="B560" t="str">
        <f t="shared" si="65"/>
        <v>3.3V</v>
      </c>
      <c r="C560" t="str">
        <f t="shared" si="66"/>
        <v>U10-3.3V</v>
      </c>
      <c r="D560" t="str">
        <f t="shared" si="67"/>
        <v>U10-33</v>
      </c>
      <c r="E560" t="s">
        <v>642</v>
      </c>
      <c r="F560">
        <v>33</v>
      </c>
      <c r="G560" t="s">
        <v>287</v>
      </c>
      <c r="AT560" t="str">
        <f t="shared" si="68"/>
        <v>3.3V</v>
      </c>
      <c r="AU560" t="str">
        <f t="shared" si="69"/>
        <v>--</v>
      </c>
    </row>
    <row r="561" spans="1:47" x14ac:dyDescent="0.35">
      <c r="A561" t="str">
        <f t="shared" si="64"/>
        <v>U10-34</v>
      </c>
      <c r="B561" t="str">
        <f t="shared" si="65"/>
        <v>NetU10_34</v>
      </c>
      <c r="C561" t="str">
        <f t="shared" si="66"/>
        <v>U10-NetU10_34</v>
      </c>
      <c r="D561" t="str">
        <f t="shared" si="67"/>
        <v>U10-34</v>
      </c>
      <c r="E561" t="s">
        <v>642</v>
      </c>
      <c r="F561">
        <v>34</v>
      </c>
      <c r="G561" t="s">
        <v>1052</v>
      </c>
      <c r="AT561" t="str">
        <f t="shared" si="68"/>
        <v>NetU10_34</v>
      </c>
      <c r="AU561" t="str">
        <f t="shared" si="69"/>
        <v>--</v>
      </c>
    </row>
    <row r="562" spans="1:47" x14ac:dyDescent="0.35">
      <c r="A562" t="str">
        <f t="shared" si="64"/>
        <v>U10-35</v>
      </c>
      <c r="B562" t="str">
        <f t="shared" si="65"/>
        <v>NetU10_35</v>
      </c>
      <c r="C562" t="str">
        <f t="shared" si="66"/>
        <v>U10-NetU10_35</v>
      </c>
      <c r="D562" t="str">
        <f t="shared" si="67"/>
        <v>U10-35</v>
      </c>
      <c r="E562" t="s">
        <v>642</v>
      </c>
      <c r="F562">
        <v>35</v>
      </c>
      <c r="G562" t="s">
        <v>1053</v>
      </c>
      <c r="AT562" t="str">
        <f t="shared" si="68"/>
        <v>NetU10_35</v>
      </c>
      <c r="AU562" t="str">
        <f t="shared" si="69"/>
        <v>--</v>
      </c>
    </row>
    <row r="563" spans="1:47" x14ac:dyDescent="0.35">
      <c r="A563" t="str">
        <f t="shared" si="64"/>
        <v>U10-36</v>
      </c>
      <c r="B563" t="str">
        <f t="shared" si="65"/>
        <v>NetU10_36</v>
      </c>
      <c r="C563" t="str">
        <f t="shared" si="66"/>
        <v>U10-NetU10_36</v>
      </c>
      <c r="D563" t="str">
        <f t="shared" si="67"/>
        <v>U10-36</v>
      </c>
      <c r="E563" t="s">
        <v>642</v>
      </c>
      <c r="F563">
        <v>36</v>
      </c>
      <c r="G563" t="s">
        <v>1054</v>
      </c>
      <c r="AT563" t="str">
        <f t="shared" si="68"/>
        <v>NetU10_36</v>
      </c>
      <c r="AU563" t="str">
        <f t="shared" si="69"/>
        <v>--</v>
      </c>
    </row>
    <row r="564" spans="1:47" x14ac:dyDescent="0.35">
      <c r="A564" t="str">
        <f t="shared" si="64"/>
        <v>U10-37</v>
      </c>
      <c r="B564" t="str">
        <f t="shared" si="65"/>
        <v>NetU10_37</v>
      </c>
      <c r="C564" t="str">
        <f t="shared" si="66"/>
        <v>U10-NetU10_37</v>
      </c>
      <c r="D564" t="str">
        <f t="shared" si="67"/>
        <v>U10-37</v>
      </c>
      <c r="E564" t="s">
        <v>642</v>
      </c>
      <c r="F564">
        <v>37</v>
      </c>
      <c r="G564" t="s">
        <v>1055</v>
      </c>
      <c r="AT564" t="str">
        <f t="shared" si="68"/>
        <v>NetU10_37</v>
      </c>
      <c r="AU564" t="str">
        <f t="shared" si="69"/>
        <v>--</v>
      </c>
    </row>
    <row r="565" spans="1:47" x14ac:dyDescent="0.35">
      <c r="A565" t="str">
        <f t="shared" si="64"/>
        <v>U10-38</v>
      </c>
      <c r="B565" t="str">
        <f t="shared" si="65"/>
        <v>NetU10_38</v>
      </c>
      <c r="C565" t="str">
        <f t="shared" si="66"/>
        <v>U10-NetU10_38</v>
      </c>
      <c r="D565" t="str">
        <f t="shared" si="67"/>
        <v>U10-38</v>
      </c>
      <c r="E565" t="s">
        <v>642</v>
      </c>
      <c r="F565">
        <v>38</v>
      </c>
      <c r="G565" t="s">
        <v>1056</v>
      </c>
      <c r="AT565" t="str">
        <f t="shared" si="68"/>
        <v>NetU10_38</v>
      </c>
      <c r="AU565" t="str">
        <f t="shared" si="69"/>
        <v>--</v>
      </c>
    </row>
    <row r="566" spans="1:47" x14ac:dyDescent="0.35">
      <c r="A566" t="str">
        <f t="shared" si="64"/>
        <v>U10-39</v>
      </c>
      <c r="B566" t="str">
        <f t="shared" si="65"/>
        <v>GND</v>
      </c>
      <c r="C566" t="str">
        <f t="shared" si="66"/>
        <v>U10-GND</v>
      </c>
      <c r="D566" t="str">
        <f t="shared" si="67"/>
        <v>U10-39</v>
      </c>
      <c r="E566" t="s">
        <v>642</v>
      </c>
      <c r="F566">
        <v>39</v>
      </c>
      <c r="G566" t="s">
        <v>302</v>
      </c>
      <c r="AT566" t="str">
        <f t="shared" si="68"/>
        <v>GND</v>
      </c>
      <c r="AU566" t="str">
        <f t="shared" si="69"/>
        <v>--</v>
      </c>
    </row>
    <row r="567" spans="1:47" x14ac:dyDescent="0.35">
      <c r="A567" t="str">
        <f t="shared" si="64"/>
        <v>U11-1</v>
      </c>
      <c r="B567" t="str">
        <f t="shared" si="65"/>
        <v>3.3V</v>
      </c>
      <c r="C567" t="str">
        <f t="shared" si="66"/>
        <v>U11-3.3V</v>
      </c>
      <c r="D567" t="str">
        <f t="shared" si="67"/>
        <v>U11-1</v>
      </c>
      <c r="E567" t="s">
        <v>644</v>
      </c>
      <c r="F567">
        <v>1</v>
      </c>
      <c r="G567" t="s">
        <v>287</v>
      </c>
      <c r="AT567" t="str">
        <f t="shared" si="68"/>
        <v>3.3V</v>
      </c>
      <c r="AU567" t="str">
        <f t="shared" si="69"/>
        <v>--</v>
      </c>
    </row>
    <row r="568" spans="1:47" x14ac:dyDescent="0.35">
      <c r="A568" t="str">
        <f t="shared" si="64"/>
        <v>U11-2</v>
      </c>
      <c r="B568" t="str">
        <f t="shared" si="65"/>
        <v>3.3V</v>
      </c>
      <c r="C568" t="str">
        <f t="shared" si="66"/>
        <v>U11-3.3V</v>
      </c>
      <c r="D568" t="str">
        <f t="shared" si="67"/>
        <v>U11-2</v>
      </c>
      <c r="E568" t="s">
        <v>644</v>
      </c>
      <c r="F568">
        <v>2</v>
      </c>
      <c r="G568" t="s">
        <v>287</v>
      </c>
      <c r="AT568" t="str">
        <f t="shared" si="68"/>
        <v>3.3V</v>
      </c>
      <c r="AU568" t="str">
        <f t="shared" si="69"/>
        <v>--</v>
      </c>
    </row>
    <row r="569" spans="1:47" x14ac:dyDescent="0.35">
      <c r="A569" t="str">
        <f t="shared" si="64"/>
        <v>U11-3</v>
      </c>
      <c r="B569" t="str">
        <f t="shared" si="65"/>
        <v>GND</v>
      </c>
      <c r="C569" t="str">
        <f t="shared" si="66"/>
        <v>U11-GND</v>
      </c>
      <c r="D569" t="str">
        <f t="shared" si="67"/>
        <v>U11-3</v>
      </c>
      <c r="E569" t="s">
        <v>644</v>
      </c>
      <c r="F569">
        <v>3</v>
      </c>
      <c r="G569" t="s">
        <v>302</v>
      </c>
      <c r="AT569" t="str">
        <f t="shared" si="68"/>
        <v>GND</v>
      </c>
      <c r="AU569" t="str">
        <f t="shared" si="69"/>
        <v>--</v>
      </c>
    </row>
    <row r="570" spans="1:47" x14ac:dyDescent="0.35">
      <c r="A570" t="str">
        <f t="shared" si="64"/>
        <v>U11-4</v>
      </c>
      <c r="B570" t="str">
        <f t="shared" si="65"/>
        <v>GND</v>
      </c>
      <c r="C570" t="str">
        <f t="shared" si="66"/>
        <v>U11-GND</v>
      </c>
      <c r="D570" t="str">
        <f t="shared" si="67"/>
        <v>U11-4</v>
      </c>
      <c r="E570" t="s">
        <v>644</v>
      </c>
      <c r="F570">
        <v>4</v>
      </c>
      <c r="G570" t="s">
        <v>302</v>
      </c>
      <c r="AT570" t="str">
        <f t="shared" si="68"/>
        <v>GND</v>
      </c>
      <c r="AU570" t="str">
        <f t="shared" si="69"/>
        <v>--</v>
      </c>
    </row>
    <row r="571" spans="1:47" x14ac:dyDescent="0.35">
      <c r="A571" t="str">
        <f t="shared" si="64"/>
        <v>U11-5</v>
      </c>
      <c r="B571" t="str">
        <f t="shared" si="65"/>
        <v>1.8V</v>
      </c>
      <c r="C571" t="str">
        <f t="shared" si="66"/>
        <v>U11-1.8V</v>
      </c>
      <c r="D571" t="str">
        <f t="shared" si="67"/>
        <v>U11-5</v>
      </c>
      <c r="E571" t="s">
        <v>644</v>
      </c>
      <c r="F571">
        <v>5</v>
      </c>
      <c r="G571" t="s">
        <v>667</v>
      </c>
      <c r="AT571" t="str">
        <f t="shared" si="68"/>
        <v>1.8V</v>
      </c>
      <c r="AU571" t="str">
        <f t="shared" si="69"/>
        <v>--</v>
      </c>
    </row>
    <row r="572" spans="1:47" x14ac:dyDescent="0.35">
      <c r="A572" t="str">
        <f t="shared" si="64"/>
        <v>U11-6</v>
      </c>
      <c r="B572" t="str">
        <f t="shared" si="65"/>
        <v>1.8V</v>
      </c>
      <c r="C572" t="str">
        <f t="shared" si="66"/>
        <v>U11-1.8V</v>
      </c>
      <c r="D572" t="str">
        <f t="shared" si="67"/>
        <v>U11-6</v>
      </c>
      <c r="E572" t="s">
        <v>644</v>
      </c>
      <c r="F572">
        <v>6</v>
      </c>
      <c r="G572" t="s">
        <v>667</v>
      </c>
      <c r="AT572" t="str">
        <f t="shared" si="68"/>
        <v>1.8V</v>
      </c>
      <c r="AU572" t="str">
        <f t="shared" si="69"/>
        <v>--</v>
      </c>
    </row>
    <row r="573" spans="1:47" x14ac:dyDescent="0.35">
      <c r="A573" t="str">
        <f t="shared" si="64"/>
        <v>U11-7</v>
      </c>
      <c r="B573" t="str">
        <f t="shared" si="65"/>
        <v>1.8V</v>
      </c>
      <c r="C573" t="str">
        <f t="shared" si="66"/>
        <v>U11-1.8V</v>
      </c>
      <c r="D573" t="str">
        <f t="shared" si="67"/>
        <v>U11-7</v>
      </c>
      <c r="E573" t="s">
        <v>644</v>
      </c>
      <c r="F573">
        <v>7</v>
      </c>
      <c r="G573" t="s">
        <v>667</v>
      </c>
      <c r="AT573" t="str">
        <f t="shared" si="68"/>
        <v>1.8V</v>
      </c>
      <c r="AU573" t="str">
        <f t="shared" si="69"/>
        <v>--</v>
      </c>
    </row>
    <row r="574" spans="1:47" x14ac:dyDescent="0.35">
      <c r="A574" t="str">
        <f t="shared" si="64"/>
        <v>U11-8</v>
      </c>
      <c r="B574" t="str">
        <f t="shared" si="65"/>
        <v>NetU11_8</v>
      </c>
      <c r="C574" t="str">
        <f t="shared" si="66"/>
        <v>U11-NetU11_8</v>
      </c>
      <c r="D574" t="str">
        <f t="shared" si="67"/>
        <v>U11-8</v>
      </c>
      <c r="E574" t="s">
        <v>644</v>
      </c>
      <c r="F574">
        <v>8</v>
      </c>
      <c r="G574" t="s">
        <v>1057</v>
      </c>
      <c r="AT574" t="str">
        <f t="shared" si="68"/>
        <v>NetU11_8</v>
      </c>
      <c r="AU574" t="str">
        <f t="shared" si="69"/>
        <v>--</v>
      </c>
    </row>
    <row r="575" spans="1:47" x14ac:dyDescent="0.35">
      <c r="A575" t="str">
        <f t="shared" si="64"/>
        <v>U11-9</v>
      </c>
      <c r="B575" t="str">
        <f t="shared" si="65"/>
        <v>NetU11_9</v>
      </c>
      <c r="C575" t="str">
        <f t="shared" si="66"/>
        <v>U11-NetU11_9</v>
      </c>
      <c r="D575" t="str">
        <f t="shared" si="67"/>
        <v>U11-9</v>
      </c>
      <c r="E575" t="s">
        <v>644</v>
      </c>
      <c r="F575">
        <v>9</v>
      </c>
      <c r="G575" t="s">
        <v>1058</v>
      </c>
      <c r="AT575" t="str">
        <f t="shared" si="68"/>
        <v>NetU11_9</v>
      </c>
      <c r="AU575" t="str">
        <f t="shared" si="69"/>
        <v>--</v>
      </c>
    </row>
    <row r="576" spans="1:47" x14ac:dyDescent="0.35">
      <c r="A576" t="str">
        <f t="shared" si="64"/>
        <v>U11-10</v>
      </c>
      <c r="B576" t="str">
        <f t="shared" si="65"/>
        <v>NetU11_10</v>
      </c>
      <c r="C576" t="str">
        <f t="shared" si="66"/>
        <v>U11-NetU11_10</v>
      </c>
      <c r="D576" t="str">
        <f t="shared" si="67"/>
        <v>U11-10</v>
      </c>
      <c r="E576" t="s">
        <v>644</v>
      </c>
      <c r="F576">
        <v>10</v>
      </c>
      <c r="G576" t="s">
        <v>668</v>
      </c>
      <c r="AT576" t="str">
        <f t="shared" si="68"/>
        <v>NetU11_10</v>
      </c>
      <c r="AU576" t="str">
        <f t="shared" si="69"/>
        <v>--</v>
      </c>
    </row>
    <row r="577" spans="1:47" x14ac:dyDescent="0.35">
      <c r="A577" t="str">
        <f t="shared" si="64"/>
        <v>U11-11</v>
      </c>
      <c r="B577" t="str">
        <f t="shared" si="65"/>
        <v>NetU11_11</v>
      </c>
      <c r="C577" t="str">
        <f t="shared" si="66"/>
        <v>U11-NetU11_11</v>
      </c>
      <c r="D577" t="str">
        <f t="shared" si="67"/>
        <v>U11-11</v>
      </c>
      <c r="E577" t="s">
        <v>644</v>
      </c>
      <c r="F577">
        <v>11</v>
      </c>
      <c r="G577" t="s">
        <v>1059</v>
      </c>
      <c r="AT577" t="str">
        <f t="shared" si="68"/>
        <v>NetU11_11</v>
      </c>
      <c r="AU577" t="str">
        <f t="shared" si="69"/>
        <v>--</v>
      </c>
    </row>
    <row r="578" spans="1:47" x14ac:dyDescent="0.35">
      <c r="A578" t="str">
        <f t="shared" si="64"/>
        <v>U11-12</v>
      </c>
      <c r="B578" t="str">
        <f t="shared" si="65"/>
        <v>NetU11_12</v>
      </c>
      <c r="C578" t="str">
        <f t="shared" si="66"/>
        <v>U11-NetU11_12</v>
      </c>
      <c r="D578" t="str">
        <f t="shared" si="67"/>
        <v>U11-12</v>
      </c>
      <c r="E578" t="s">
        <v>644</v>
      </c>
      <c r="F578">
        <v>12</v>
      </c>
      <c r="G578" t="s">
        <v>1060</v>
      </c>
      <c r="AT578" t="str">
        <f t="shared" si="68"/>
        <v>NetU11_12</v>
      </c>
      <c r="AU578" t="str">
        <f t="shared" si="69"/>
        <v>--</v>
      </c>
    </row>
    <row r="579" spans="1:47" x14ac:dyDescent="0.35">
      <c r="A579" t="str">
        <f t="shared" si="64"/>
        <v>U11-13</v>
      </c>
      <c r="B579" t="str">
        <f t="shared" si="65"/>
        <v>NetU11_13</v>
      </c>
      <c r="C579" t="str">
        <f t="shared" si="66"/>
        <v>U11-NetU11_13</v>
      </c>
      <c r="D579" t="str">
        <f t="shared" si="67"/>
        <v>U11-13</v>
      </c>
      <c r="E579" t="s">
        <v>644</v>
      </c>
      <c r="F579">
        <v>13</v>
      </c>
      <c r="G579" t="s">
        <v>1061</v>
      </c>
      <c r="AT579" t="str">
        <f t="shared" si="68"/>
        <v>NetU11_13</v>
      </c>
      <c r="AU579" t="str">
        <f t="shared" si="69"/>
        <v>--</v>
      </c>
    </row>
    <row r="580" spans="1:47" x14ac:dyDescent="0.35">
      <c r="A580" t="str">
        <f t="shared" si="64"/>
        <v>U11-14</v>
      </c>
      <c r="B580" t="str">
        <f t="shared" si="65"/>
        <v>NetU11_14</v>
      </c>
      <c r="C580" t="str">
        <f t="shared" si="66"/>
        <v>U11-NetU11_14</v>
      </c>
      <c r="D580" t="str">
        <f t="shared" si="67"/>
        <v>U11-14</v>
      </c>
      <c r="E580" t="s">
        <v>644</v>
      </c>
      <c r="F580">
        <v>14</v>
      </c>
      <c r="G580" t="s">
        <v>1062</v>
      </c>
      <c r="AT580" t="str">
        <f t="shared" si="68"/>
        <v>NetU11_14</v>
      </c>
      <c r="AU580" t="str">
        <f t="shared" si="69"/>
        <v>--</v>
      </c>
    </row>
    <row r="581" spans="1:47" x14ac:dyDescent="0.35">
      <c r="A581" t="str">
        <f t="shared" si="64"/>
        <v>U11-15</v>
      </c>
      <c r="B581" t="str">
        <f t="shared" si="65"/>
        <v>1.8V</v>
      </c>
      <c r="C581" t="str">
        <f t="shared" si="66"/>
        <v>U11-1.8V</v>
      </c>
      <c r="D581" t="str">
        <f t="shared" si="67"/>
        <v>U11-15</v>
      </c>
      <c r="E581" t="s">
        <v>644</v>
      </c>
      <c r="F581">
        <v>15</v>
      </c>
      <c r="G581" t="s">
        <v>667</v>
      </c>
      <c r="AT581" t="str">
        <f t="shared" si="68"/>
        <v>1.8V</v>
      </c>
      <c r="AU581" t="str">
        <f t="shared" si="69"/>
        <v>--</v>
      </c>
    </row>
    <row r="582" spans="1:47" x14ac:dyDescent="0.35">
      <c r="A582" t="str">
        <f t="shared" ref="A582:A645" si="70">$E582&amp;"-"&amp;$F582</f>
        <v>U11-16</v>
      </c>
      <c r="B582" t="str">
        <f t="shared" ref="B582:B645" si="71">IF(OR(E582=$A$2,E582=$B$2,E582=$C$2,E582=$D$2),"--",G582)</f>
        <v>NetU11_16</v>
      </c>
      <c r="C582" t="str">
        <f t="shared" ref="C582:C645" si="72">$E582&amp;"-"&amp;$G582</f>
        <v>U11-NetU11_16</v>
      </c>
      <c r="D582" t="str">
        <f t="shared" ref="D582:D645" si="73">A582</f>
        <v>U11-16</v>
      </c>
      <c r="E582" t="s">
        <v>644</v>
      </c>
      <c r="F582">
        <v>16</v>
      </c>
      <c r="G582" t="s">
        <v>1063</v>
      </c>
      <c r="AT582" t="str">
        <f t="shared" ref="AT582:AT645" si="74">IF(IF(COUNTIF($AO$6:$AQ$150,B582)&gt;0,"---","--")="---",VLOOKUP(B582,$AO$6:$AQ$150,3,0),B582)</f>
        <v>NetU11_16</v>
      </c>
      <c r="AU582" t="str">
        <f t="shared" ref="AU582:AU645" si="75">IF(IF(COUNTIF($AO$6:$AQ$150,B582)&gt;0,"---","--")="---",VLOOKUP(B582,$AO$6:$AQ$150,2,0),"--")</f>
        <v>--</v>
      </c>
    </row>
    <row r="583" spans="1:47" x14ac:dyDescent="0.35">
      <c r="A583" t="str">
        <f t="shared" si="70"/>
        <v>U11-17</v>
      </c>
      <c r="B583" t="str">
        <f t="shared" si="71"/>
        <v>GND</v>
      </c>
      <c r="C583" t="str">
        <f t="shared" si="72"/>
        <v>U11-GND</v>
      </c>
      <c r="D583" t="str">
        <f t="shared" si="73"/>
        <v>U11-17</v>
      </c>
      <c r="E583" t="s">
        <v>644</v>
      </c>
      <c r="F583">
        <v>17</v>
      </c>
      <c r="G583" t="s">
        <v>302</v>
      </c>
      <c r="AT583" t="str">
        <f t="shared" si="74"/>
        <v>GND</v>
      </c>
      <c r="AU583" t="str">
        <f t="shared" si="75"/>
        <v>--</v>
      </c>
    </row>
    <row r="584" spans="1:47" x14ac:dyDescent="0.35">
      <c r="A584" t="str">
        <f t="shared" si="70"/>
        <v>U11-18</v>
      </c>
      <c r="B584" t="str">
        <f t="shared" si="71"/>
        <v>3.3V</v>
      </c>
      <c r="C584" t="str">
        <f t="shared" si="72"/>
        <v>U11-3.3V</v>
      </c>
      <c r="D584" t="str">
        <f t="shared" si="73"/>
        <v>U11-18</v>
      </c>
      <c r="E584" t="s">
        <v>644</v>
      </c>
      <c r="F584">
        <v>18</v>
      </c>
      <c r="G584" t="s">
        <v>287</v>
      </c>
      <c r="AT584" t="str">
        <f t="shared" si="74"/>
        <v>3.3V</v>
      </c>
      <c r="AU584" t="str">
        <f t="shared" si="75"/>
        <v>--</v>
      </c>
    </row>
    <row r="585" spans="1:47" x14ac:dyDescent="0.35">
      <c r="A585" t="str">
        <f t="shared" si="70"/>
        <v>U11-19</v>
      </c>
      <c r="B585" t="str">
        <f t="shared" si="71"/>
        <v>GND</v>
      </c>
      <c r="C585" t="str">
        <f t="shared" si="72"/>
        <v>U11-GND</v>
      </c>
      <c r="D585" t="str">
        <f t="shared" si="73"/>
        <v>U11-19</v>
      </c>
      <c r="E585" t="s">
        <v>644</v>
      </c>
      <c r="F585">
        <v>19</v>
      </c>
      <c r="G585" t="s">
        <v>302</v>
      </c>
      <c r="AT585" t="str">
        <f t="shared" si="74"/>
        <v>GND</v>
      </c>
      <c r="AU585" t="str">
        <f t="shared" si="75"/>
        <v>--</v>
      </c>
    </row>
    <row r="586" spans="1:47" x14ac:dyDescent="0.35">
      <c r="A586" t="str">
        <f t="shared" si="70"/>
        <v>U11-20</v>
      </c>
      <c r="B586" t="str">
        <f t="shared" si="71"/>
        <v>3.3V</v>
      </c>
      <c r="C586" t="str">
        <f t="shared" si="72"/>
        <v>U11-3.3V</v>
      </c>
      <c r="D586" t="str">
        <f t="shared" si="73"/>
        <v>U11-20</v>
      </c>
      <c r="E586" t="s">
        <v>644</v>
      </c>
      <c r="F586">
        <v>20</v>
      </c>
      <c r="G586" t="s">
        <v>287</v>
      </c>
      <c r="AT586" t="str">
        <f t="shared" si="74"/>
        <v>3.3V</v>
      </c>
      <c r="AU586" t="str">
        <f t="shared" si="75"/>
        <v>--</v>
      </c>
    </row>
    <row r="587" spans="1:47" x14ac:dyDescent="0.35">
      <c r="A587" t="str">
        <f t="shared" si="70"/>
        <v>U11-21</v>
      </c>
      <c r="B587" t="str">
        <f t="shared" si="71"/>
        <v>GND</v>
      </c>
      <c r="C587" t="str">
        <f t="shared" si="72"/>
        <v>U11-GND</v>
      </c>
      <c r="D587" t="str">
        <f t="shared" si="73"/>
        <v>U11-21</v>
      </c>
      <c r="E587" t="s">
        <v>644</v>
      </c>
      <c r="F587">
        <v>21</v>
      </c>
      <c r="G587" t="s">
        <v>302</v>
      </c>
      <c r="AT587" t="str">
        <f t="shared" si="74"/>
        <v>GND</v>
      </c>
      <c r="AU587" t="str">
        <f t="shared" si="75"/>
        <v>--</v>
      </c>
    </row>
    <row r="588" spans="1:47" x14ac:dyDescent="0.35">
      <c r="A588" t="str">
        <f t="shared" si="70"/>
        <v>C1-1</v>
      </c>
      <c r="B588" t="str">
        <f t="shared" si="71"/>
        <v>AVCC</v>
      </c>
      <c r="C588" t="str">
        <f t="shared" si="72"/>
        <v>C1-AVCC</v>
      </c>
      <c r="D588" t="str">
        <f t="shared" si="73"/>
        <v>C1-1</v>
      </c>
      <c r="E588" t="s">
        <v>314</v>
      </c>
      <c r="F588">
        <v>1</v>
      </c>
      <c r="G588" t="s">
        <v>764</v>
      </c>
      <c r="AT588" t="str">
        <f t="shared" si="74"/>
        <v>AVCC</v>
      </c>
      <c r="AU588" t="str">
        <f t="shared" si="75"/>
        <v>--</v>
      </c>
    </row>
    <row r="589" spans="1:47" x14ac:dyDescent="0.35">
      <c r="A589" t="str">
        <f t="shared" si="70"/>
        <v>C1-2</v>
      </c>
      <c r="B589" t="str">
        <f t="shared" si="71"/>
        <v>GND</v>
      </c>
      <c r="C589" t="str">
        <f t="shared" si="72"/>
        <v>C1-GND</v>
      </c>
      <c r="D589" t="str">
        <f t="shared" si="73"/>
        <v>C1-2</v>
      </c>
      <c r="E589" t="s">
        <v>314</v>
      </c>
      <c r="F589">
        <v>2</v>
      </c>
      <c r="G589" t="s">
        <v>302</v>
      </c>
      <c r="AT589" t="str">
        <f t="shared" si="74"/>
        <v>GND</v>
      </c>
      <c r="AU589" t="str">
        <f t="shared" si="75"/>
        <v>--</v>
      </c>
    </row>
    <row r="590" spans="1:47" x14ac:dyDescent="0.35">
      <c r="A590" t="str">
        <f t="shared" si="70"/>
        <v>C2-1</v>
      </c>
      <c r="B590" t="str">
        <f t="shared" si="71"/>
        <v>GND</v>
      </c>
      <c r="C590" t="str">
        <f t="shared" si="72"/>
        <v>C2-GND</v>
      </c>
      <c r="D590" t="str">
        <f t="shared" si="73"/>
        <v>C2-1</v>
      </c>
      <c r="E590" t="s">
        <v>315</v>
      </c>
      <c r="F590">
        <v>1</v>
      </c>
      <c r="G590" t="s">
        <v>302</v>
      </c>
      <c r="AT590" t="str">
        <f t="shared" si="74"/>
        <v>GND</v>
      </c>
      <c r="AU590" t="str">
        <f t="shared" si="75"/>
        <v>--</v>
      </c>
    </row>
    <row r="591" spans="1:47" x14ac:dyDescent="0.35">
      <c r="A591" t="str">
        <f t="shared" si="70"/>
        <v>C2-2</v>
      </c>
      <c r="B591" t="str">
        <f t="shared" si="71"/>
        <v>1V</v>
      </c>
      <c r="C591" t="str">
        <f t="shared" si="72"/>
        <v>C2-1V</v>
      </c>
      <c r="D591" t="str">
        <f t="shared" si="73"/>
        <v>C2-2</v>
      </c>
      <c r="E591" t="s">
        <v>315</v>
      </c>
      <c r="F591">
        <v>2</v>
      </c>
      <c r="G591" t="s">
        <v>761</v>
      </c>
      <c r="AT591" t="str">
        <f t="shared" si="74"/>
        <v>1V</v>
      </c>
      <c r="AU591" t="str">
        <f t="shared" si="75"/>
        <v>--</v>
      </c>
    </row>
    <row r="592" spans="1:47" x14ac:dyDescent="0.35">
      <c r="A592" t="str">
        <f t="shared" si="70"/>
        <v>C3-1</v>
      </c>
      <c r="B592" t="str">
        <f t="shared" si="71"/>
        <v>GND</v>
      </c>
      <c r="C592" t="str">
        <f t="shared" si="72"/>
        <v>C3-GND</v>
      </c>
      <c r="D592" t="str">
        <f t="shared" si="73"/>
        <v>C3-1</v>
      </c>
      <c r="E592" t="s">
        <v>316</v>
      </c>
      <c r="F592">
        <v>1</v>
      </c>
      <c r="G592" t="s">
        <v>302</v>
      </c>
      <c r="AT592" t="str">
        <f t="shared" si="74"/>
        <v>GND</v>
      </c>
      <c r="AU592" t="str">
        <f t="shared" si="75"/>
        <v>--</v>
      </c>
    </row>
    <row r="593" spans="1:47" x14ac:dyDescent="0.35">
      <c r="A593" t="str">
        <f t="shared" si="70"/>
        <v>C3-2</v>
      </c>
      <c r="B593" t="str">
        <f t="shared" si="71"/>
        <v>1.8V</v>
      </c>
      <c r="C593" t="str">
        <f t="shared" si="72"/>
        <v>C3-1.8V</v>
      </c>
      <c r="D593" t="str">
        <f t="shared" si="73"/>
        <v>C3-2</v>
      </c>
      <c r="E593" t="s">
        <v>316</v>
      </c>
      <c r="F593">
        <v>2</v>
      </c>
      <c r="G593" t="s">
        <v>667</v>
      </c>
      <c r="AT593" t="str">
        <f t="shared" si="74"/>
        <v>1.8V</v>
      </c>
      <c r="AU593" t="str">
        <f t="shared" si="75"/>
        <v>--</v>
      </c>
    </row>
    <row r="594" spans="1:47" x14ac:dyDescent="0.35">
      <c r="A594" t="str">
        <f t="shared" si="70"/>
        <v>C4-1</v>
      </c>
      <c r="B594" t="str">
        <f t="shared" si="71"/>
        <v>1V</v>
      </c>
      <c r="C594" t="str">
        <f t="shared" si="72"/>
        <v>C4-1V</v>
      </c>
      <c r="D594" t="str">
        <f t="shared" si="73"/>
        <v>C4-1</v>
      </c>
      <c r="E594" t="s">
        <v>317</v>
      </c>
      <c r="F594">
        <v>1</v>
      </c>
      <c r="G594" t="s">
        <v>761</v>
      </c>
      <c r="AT594" t="str">
        <f t="shared" si="74"/>
        <v>1V</v>
      </c>
      <c r="AU594" t="str">
        <f t="shared" si="75"/>
        <v>--</v>
      </c>
    </row>
    <row r="595" spans="1:47" x14ac:dyDescent="0.35">
      <c r="A595" t="str">
        <f t="shared" si="70"/>
        <v>C4-2</v>
      </c>
      <c r="B595" t="str">
        <f t="shared" si="71"/>
        <v>GND</v>
      </c>
      <c r="C595" t="str">
        <f t="shared" si="72"/>
        <v>C4-GND</v>
      </c>
      <c r="D595" t="str">
        <f t="shared" si="73"/>
        <v>C4-2</v>
      </c>
      <c r="E595" t="s">
        <v>317</v>
      </c>
      <c r="F595">
        <v>2</v>
      </c>
      <c r="G595" t="s">
        <v>302</v>
      </c>
      <c r="AT595" t="str">
        <f t="shared" si="74"/>
        <v>GND</v>
      </c>
      <c r="AU595" t="str">
        <f t="shared" si="75"/>
        <v>--</v>
      </c>
    </row>
    <row r="596" spans="1:47" x14ac:dyDescent="0.35">
      <c r="A596" t="str">
        <f t="shared" si="70"/>
        <v>C5-1</v>
      </c>
      <c r="B596" t="str">
        <f t="shared" si="71"/>
        <v>GND</v>
      </c>
      <c r="C596" t="str">
        <f t="shared" si="72"/>
        <v>C5-GND</v>
      </c>
      <c r="D596" t="str">
        <f t="shared" si="73"/>
        <v>C5-1</v>
      </c>
      <c r="E596" t="s">
        <v>318</v>
      </c>
      <c r="F596">
        <v>1</v>
      </c>
      <c r="G596" t="s">
        <v>302</v>
      </c>
      <c r="AT596" t="str">
        <f t="shared" si="74"/>
        <v>GND</v>
      </c>
      <c r="AU596" t="str">
        <f t="shared" si="75"/>
        <v>--</v>
      </c>
    </row>
    <row r="597" spans="1:47" x14ac:dyDescent="0.35">
      <c r="A597" t="str">
        <f t="shared" si="70"/>
        <v>C5-2</v>
      </c>
      <c r="B597" t="str">
        <f t="shared" si="71"/>
        <v>1V</v>
      </c>
      <c r="C597" t="str">
        <f t="shared" si="72"/>
        <v>C5-1V</v>
      </c>
      <c r="D597" t="str">
        <f t="shared" si="73"/>
        <v>C5-2</v>
      </c>
      <c r="E597" t="s">
        <v>318</v>
      </c>
      <c r="F597">
        <v>2</v>
      </c>
      <c r="G597" t="s">
        <v>761</v>
      </c>
      <c r="AT597" t="str">
        <f t="shared" si="74"/>
        <v>1V</v>
      </c>
      <c r="AU597" t="str">
        <f t="shared" si="75"/>
        <v>--</v>
      </c>
    </row>
    <row r="598" spans="1:47" x14ac:dyDescent="0.35">
      <c r="A598" t="str">
        <f t="shared" si="70"/>
        <v>C6-1</v>
      </c>
      <c r="B598" t="str">
        <f t="shared" si="71"/>
        <v>GND</v>
      </c>
      <c r="C598" t="str">
        <f t="shared" si="72"/>
        <v>C6-GND</v>
      </c>
      <c r="D598" t="str">
        <f t="shared" si="73"/>
        <v>C6-1</v>
      </c>
      <c r="E598" t="s">
        <v>319</v>
      </c>
      <c r="F598">
        <v>1</v>
      </c>
      <c r="G598" t="s">
        <v>302</v>
      </c>
      <c r="AT598" t="str">
        <f t="shared" si="74"/>
        <v>GND</v>
      </c>
      <c r="AU598" t="str">
        <f t="shared" si="75"/>
        <v>--</v>
      </c>
    </row>
    <row r="599" spans="1:47" x14ac:dyDescent="0.35">
      <c r="A599" t="str">
        <f t="shared" si="70"/>
        <v>C6-2</v>
      </c>
      <c r="B599" t="str">
        <f t="shared" si="71"/>
        <v>1V</v>
      </c>
      <c r="C599" t="str">
        <f t="shared" si="72"/>
        <v>C6-1V</v>
      </c>
      <c r="D599" t="str">
        <f t="shared" si="73"/>
        <v>C6-2</v>
      </c>
      <c r="E599" t="s">
        <v>319</v>
      </c>
      <c r="F599">
        <v>2</v>
      </c>
      <c r="G599" t="s">
        <v>761</v>
      </c>
      <c r="AT599" t="str">
        <f t="shared" si="74"/>
        <v>1V</v>
      </c>
      <c r="AU599" t="str">
        <f t="shared" si="75"/>
        <v>--</v>
      </c>
    </row>
    <row r="600" spans="1:47" x14ac:dyDescent="0.35">
      <c r="A600" t="str">
        <f t="shared" si="70"/>
        <v>C7-1</v>
      </c>
      <c r="B600" t="str">
        <f t="shared" si="71"/>
        <v>1V</v>
      </c>
      <c r="C600" t="str">
        <f t="shared" si="72"/>
        <v>C7-1V</v>
      </c>
      <c r="D600" t="str">
        <f t="shared" si="73"/>
        <v>C7-1</v>
      </c>
      <c r="E600" t="s">
        <v>320</v>
      </c>
      <c r="F600">
        <v>1</v>
      </c>
      <c r="G600" t="s">
        <v>761</v>
      </c>
      <c r="AT600" t="str">
        <f t="shared" si="74"/>
        <v>1V</v>
      </c>
      <c r="AU600" t="str">
        <f t="shared" si="75"/>
        <v>--</v>
      </c>
    </row>
    <row r="601" spans="1:47" x14ac:dyDescent="0.35">
      <c r="A601" t="str">
        <f t="shared" si="70"/>
        <v>C7-2</v>
      </c>
      <c r="B601" t="str">
        <f t="shared" si="71"/>
        <v>GND</v>
      </c>
      <c r="C601" t="str">
        <f t="shared" si="72"/>
        <v>C7-GND</v>
      </c>
      <c r="D601" t="str">
        <f t="shared" si="73"/>
        <v>C7-2</v>
      </c>
      <c r="E601" t="s">
        <v>320</v>
      </c>
      <c r="F601">
        <v>2</v>
      </c>
      <c r="G601" t="s">
        <v>302</v>
      </c>
      <c r="AT601" t="str">
        <f t="shared" si="74"/>
        <v>GND</v>
      </c>
      <c r="AU601" t="str">
        <f t="shared" si="75"/>
        <v>--</v>
      </c>
    </row>
    <row r="602" spans="1:47" x14ac:dyDescent="0.35">
      <c r="A602" t="str">
        <f t="shared" si="70"/>
        <v>C8-1</v>
      </c>
      <c r="B602" t="str">
        <f t="shared" si="71"/>
        <v>3.3V</v>
      </c>
      <c r="C602" t="str">
        <f t="shared" si="72"/>
        <v>C8-3.3V</v>
      </c>
      <c r="D602" t="str">
        <f t="shared" si="73"/>
        <v>C8-1</v>
      </c>
      <c r="E602" t="s">
        <v>321</v>
      </c>
      <c r="F602">
        <v>1</v>
      </c>
      <c r="G602" t="s">
        <v>287</v>
      </c>
      <c r="AT602" t="str">
        <f t="shared" si="74"/>
        <v>3.3V</v>
      </c>
      <c r="AU602" t="str">
        <f t="shared" si="75"/>
        <v>--</v>
      </c>
    </row>
    <row r="603" spans="1:47" x14ac:dyDescent="0.35">
      <c r="A603" t="str">
        <f t="shared" si="70"/>
        <v>C8-2</v>
      </c>
      <c r="B603" t="str">
        <f t="shared" si="71"/>
        <v>GND</v>
      </c>
      <c r="C603" t="str">
        <f t="shared" si="72"/>
        <v>C8-GND</v>
      </c>
      <c r="D603" t="str">
        <f t="shared" si="73"/>
        <v>C8-2</v>
      </c>
      <c r="E603" t="s">
        <v>321</v>
      </c>
      <c r="F603">
        <v>2</v>
      </c>
      <c r="G603" t="s">
        <v>302</v>
      </c>
      <c r="AT603" t="str">
        <f t="shared" si="74"/>
        <v>GND</v>
      </c>
      <c r="AU603" t="str">
        <f t="shared" si="75"/>
        <v>--</v>
      </c>
    </row>
    <row r="604" spans="1:47" x14ac:dyDescent="0.35">
      <c r="A604" t="str">
        <f t="shared" si="70"/>
        <v>C9-1</v>
      </c>
      <c r="B604" t="str">
        <f t="shared" si="71"/>
        <v>VCCIO35</v>
      </c>
      <c r="C604" t="str">
        <f t="shared" si="72"/>
        <v>C9-VCCIO35</v>
      </c>
      <c r="D604" t="str">
        <f t="shared" si="73"/>
        <v>C9-1</v>
      </c>
      <c r="E604" t="s">
        <v>322</v>
      </c>
      <c r="F604">
        <v>1</v>
      </c>
      <c r="G604" t="s">
        <v>765</v>
      </c>
      <c r="AT604" t="str">
        <f t="shared" si="74"/>
        <v>VCCIO35</v>
      </c>
      <c r="AU604" t="str">
        <f t="shared" si="75"/>
        <v>--</v>
      </c>
    </row>
    <row r="605" spans="1:47" x14ac:dyDescent="0.35">
      <c r="A605" t="str">
        <f t="shared" si="70"/>
        <v>C9-2</v>
      </c>
      <c r="B605" t="str">
        <f t="shared" si="71"/>
        <v>GND</v>
      </c>
      <c r="C605" t="str">
        <f t="shared" si="72"/>
        <v>C9-GND</v>
      </c>
      <c r="D605" t="str">
        <f t="shared" si="73"/>
        <v>C9-2</v>
      </c>
      <c r="E605" t="s">
        <v>322</v>
      </c>
      <c r="F605">
        <v>2</v>
      </c>
      <c r="G605" t="s">
        <v>302</v>
      </c>
      <c r="AT605" t="str">
        <f t="shared" si="74"/>
        <v>GND</v>
      </c>
      <c r="AU605" t="str">
        <f t="shared" si="75"/>
        <v>--</v>
      </c>
    </row>
    <row r="606" spans="1:47" x14ac:dyDescent="0.35">
      <c r="A606" t="str">
        <f t="shared" si="70"/>
        <v>C10-1</v>
      </c>
      <c r="B606" t="str">
        <f t="shared" si="71"/>
        <v>GND</v>
      </c>
      <c r="C606" t="str">
        <f t="shared" si="72"/>
        <v>C10-GND</v>
      </c>
      <c r="D606" t="str">
        <f t="shared" si="73"/>
        <v>C10-1</v>
      </c>
      <c r="E606" t="s">
        <v>323</v>
      </c>
      <c r="F606">
        <v>1</v>
      </c>
      <c r="G606" t="s">
        <v>302</v>
      </c>
      <c r="AT606" t="str">
        <f t="shared" si="74"/>
        <v>GND</v>
      </c>
      <c r="AU606" t="str">
        <f t="shared" si="75"/>
        <v>--</v>
      </c>
    </row>
    <row r="607" spans="1:47" x14ac:dyDescent="0.35">
      <c r="A607" t="str">
        <f t="shared" si="70"/>
        <v>C10-2</v>
      </c>
      <c r="B607" t="str">
        <f t="shared" si="71"/>
        <v>3.3V</v>
      </c>
      <c r="C607" t="str">
        <f t="shared" si="72"/>
        <v>C10-3.3V</v>
      </c>
      <c r="D607" t="str">
        <f t="shared" si="73"/>
        <v>C10-2</v>
      </c>
      <c r="E607" t="s">
        <v>323</v>
      </c>
      <c r="F607">
        <v>2</v>
      </c>
      <c r="G607" t="s">
        <v>287</v>
      </c>
      <c r="AT607" t="str">
        <f t="shared" si="74"/>
        <v>3.3V</v>
      </c>
      <c r="AU607" t="str">
        <f t="shared" si="75"/>
        <v>--</v>
      </c>
    </row>
    <row r="608" spans="1:47" x14ac:dyDescent="0.35">
      <c r="A608" t="str">
        <f t="shared" si="70"/>
        <v>C11-1</v>
      </c>
      <c r="B608" t="str">
        <f t="shared" si="71"/>
        <v>NetC11_1</v>
      </c>
      <c r="C608" t="str">
        <f t="shared" si="72"/>
        <v>C11-NetC11_1</v>
      </c>
      <c r="D608" t="str">
        <f t="shared" si="73"/>
        <v>C11-1</v>
      </c>
      <c r="E608" t="s">
        <v>324</v>
      </c>
      <c r="F608">
        <v>1</v>
      </c>
      <c r="G608" t="s">
        <v>893</v>
      </c>
      <c r="AT608" t="str">
        <f t="shared" si="74"/>
        <v>NetC11_1</v>
      </c>
      <c r="AU608" t="str">
        <f t="shared" si="75"/>
        <v>--</v>
      </c>
    </row>
    <row r="609" spans="1:47" x14ac:dyDescent="0.35">
      <c r="A609" t="str">
        <f t="shared" si="70"/>
        <v>C11-2</v>
      </c>
      <c r="B609" t="str">
        <f t="shared" si="71"/>
        <v>GND</v>
      </c>
      <c r="C609" t="str">
        <f t="shared" si="72"/>
        <v>C11-GND</v>
      </c>
      <c r="D609" t="str">
        <f t="shared" si="73"/>
        <v>C11-2</v>
      </c>
      <c r="E609" t="s">
        <v>324</v>
      </c>
      <c r="F609">
        <v>2</v>
      </c>
      <c r="G609" t="s">
        <v>302</v>
      </c>
      <c r="AT609" t="str">
        <f t="shared" si="74"/>
        <v>GND</v>
      </c>
      <c r="AU609" t="str">
        <f t="shared" si="75"/>
        <v>--</v>
      </c>
    </row>
    <row r="610" spans="1:47" x14ac:dyDescent="0.35">
      <c r="A610" t="str">
        <f t="shared" si="70"/>
        <v>C13-1</v>
      </c>
      <c r="B610" t="str">
        <f t="shared" si="71"/>
        <v>GND</v>
      </c>
      <c r="C610" t="str">
        <f t="shared" si="72"/>
        <v>C13-GND</v>
      </c>
      <c r="D610" t="str">
        <f t="shared" si="73"/>
        <v>C13-1</v>
      </c>
      <c r="E610" t="s">
        <v>326</v>
      </c>
      <c r="F610">
        <v>1</v>
      </c>
      <c r="G610" t="s">
        <v>302</v>
      </c>
      <c r="AT610" t="str">
        <f t="shared" si="74"/>
        <v>GND</v>
      </c>
      <c r="AU610" t="str">
        <f t="shared" si="75"/>
        <v>--</v>
      </c>
    </row>
    <row r="611" spans="1:47" x14ac:dyDescent="0.35">
      <c r="A611" t="str">
        <f t="shared" si="70"/>
        <v>C13-2</v>
      </c>
      <c r="B611" t="str">
        <f t="shared" si="71"/>
        <v>NetC13_2</v>
      </c>
      <c r="C611" t="str">
        <f t="shared" si="72"/>
        <v>C13-NetC13_2</v>
      </c>
      <c r="D611" t="str">
        <f t="shared" si="73"/>
        <v>C13-2</v>
      </c>
      <c r="E611" t="s">
        <v>326</v>
      </c>
      <c r="F611">
        <v>2</v>
      </c>
      <c r="G611" t="s">
        <v>894</v>
      </c>
      <c r="AT611" t="str">
        <f t="shared" si="74"/>
        <v>NetC13_2</v>
      </c>
      <c r="AU611" t="str">
        <f t="shared" si="75"/>
        <v>--</v>
      </c>
    </row>
    <row r="612" spans="1:47" x14ac:dyDescent="0.35">
      <c r="A612" t="str">
        <f t="shared" si="70"/>
        <v>C14-1</v>
      </c>
      <c r="B612" t="str">
        <f t="shared" si="71"/>
        <v>3.3V</v>
      </c>
      <c r="C612" t="str">
        <f t="shared" si="72"/>
        <v>C14-3.3V</v>
      </c>
      <c r="D612" t="str">
        <f t="shared" si="73"/>
        <v>C14-1</v>
      </c>
      <c r="E612" t="s">
        <v>327</v>
      </c>
      <c r="F612">
        <v>1</v>
      </c>
      <c r="G612" t="s">
        <v>287</v>
      </c>
      <c r="AT612" t="str">
        <f t="shared" si="74"/>
        <v>3.3V</v>
      </c>
      <c r="AU612" t="str">
        <f t="shared" si="75"/>
        <v>--</v>
      </c>
    </row>
    <row r="613" spans="1:47" x14ac:dyDescent="0.35">
      <c r="A613" t="str">
        <f t="shared" si="70"/>
        <v>C14-2</v>
      </c>
      <c r="B613" t="str">
        <f t="shared" si="71"/>
        <v>GND</v>
      </c>
      <c r="C613" t="str">
        <f t="shared" si="72"/>
        <v>C14-GND</v>
      </c>
      <c r="D613" t="str">
        <f t="shared" si="73"/>
        <v>C14-2</v>
      </c>
      <c r="E613" t="s">
        <v>327</v>
      </c>
      <c r="F613">
        <v>2</v>
      </c>
      <c r="G613" t="s">
        <v>302</v>
      </c>
      <c r="AT613" t="str">
        <f t="shared" si="74"/>
        <v>GND</v>
      </c>
      <c r="AU613" t="str">
        <f t="shared" si="75"/>
        <v>--</v>
      </c>
    </row>
    <row r="614" spans="1:47" x14ac:dyDescent="0.35">
      <c r="A614" t="str">
        <f t="shared" si="70"/>
        <v>C16-1</v>
      </c>
      <c r="B614" t="str">
        <f t="shared" si="71"/>
        <v>GND</v>
      </c>
      <c r="C614" t="str">
        <f t="shared" si="72"/>
        <v>C16-GND</v>
      </c>
      <c r="D614" t="str">
        <f t="shared" si="73"/>
        <v>C16-1</v>
      </c>
      <c r="E614" t="s">
        <v>329</v>
      </c>
      <c r="F614">
        <v>1</v>
      </c>
      <c r="G614" t="s">
        <v>302</v>
      </c>
      <c r="AT614" t="str">
        <f t="shared" si="74"/>
        <v>GND</v>
      </c>
      <c r="AU614" t="str">
        <f t="shared" si="75"/>
        <v>--</v>
      </c>
    </row>
    <row r="615" spans="1:47" x14ac:dyDescent="0.35">
      <c r="A615" t="str">
        <f t="shared" si="70"/>
        <v>C16-2</v>
      </c>
      <c r="B615" t="str">
        <f t="shared" si="71"/>
        <v>VCCIO34</v>
      </c>
      <c r="C615" t="str">
        <f t="shared" si="72"/>
        <v>C16-VCCIO34</v>
      </c>
      <c r="D615" t="str">
        <f t="shared" si="73"/>
        <v>C16-2</v>
      </c>
      <c r="E615" t="s">
        <v>329</v>
      </c>
      <c r="F615">
        <v>2</v>
      </c>
      <c r="G615" t="s">
        <v>848</v>
      </c>
      <c r="AT615" t="str">
        <f t="shared" si="74"/>
        <v>VCCIO34</v>
      </c>
      <c r="AU615" t="str">
        <f t="shared" si="75"/>
        <v>--</v>
      </c>
    </row>
    <row r="616" spans="1:47" x14ac:dyDescent="0.35">
      <c r="A616" t="str">
        <f t="shared" si="70"/>
        <v>C17-1</v>
      </c>
      <c r="B616" t="str">
        <f t="shared" si="71"/>
        <v>1V</v>
      </c>
      <c r="C616" t="str">
        <f t="shared" si="72"/>
        <v>C17-1V</v>
      </c>
      <c r="D616" t="str">
        <f t="shared" si="73"/>
        <v>C17-1</v>
      </c>
      <c r="E616" t="s">
        <v>330</v>
      </c>
      <c r="F616">
        <v>1</v>
      </c>
      <c r="G616" t="s">
        <v>761</v>
      </c>
      <c r="AT616" t="str">
        <f t="shared" si="74"/>
        <v>1V</v>
      </c>
      <c r="AU616" t="str">
        <f t="shared" si="75"/>
        <v>--</v>
      </c>
    </row>
    <row r="617" spans="1:47" x14ac:dyDescent="0.35">
      <c r="A617" t="str">
        <f t="shared" si="70"/>
        <v>C17-2</v>
      </c>
      <c r="B617" t="str">
        <f t="shared" si="71"/>
        <v>GND</v>
      </c>
      <c r="C617" t="str">
        <f t="shared" si="72"/>
        <v>C17-GND</v>
      </c>
      <c r="D617" t="str">
        <f t="shared" si="73"/>
        <v>C17-2</v>
      </c>
      <c r="E617" t="s">
        <v>330</v>
      </c>
      <c r="F617">
        <v>2</v>
      </c>
      <c r="G617" t="s">
        <v>302</v>
      </c>
      <c r="AT617" t="str">
        <f t="shared" si="74"/>
        <v>GND</v>
      </c>
      <c r="AU617" t="str">
        <f t="shared" si="75"/>
        <v>--</v>
      </c>
    </row>
    <row r="618" spans="1:47" x14ac:dyDescent="0.35">
      <c r="A618" t="str">
        <f t="shared" si="70"/>
        <v>C18-1</v>
      </c>
      <c r="B618" t="str">
        <f t="shared" si="71"/>
        <v>3.3V</v>
      </c>
      <c r="C618" t="str">
        <f t="shared" si="72"/>
        <v>C18-3.3V</v>
      </c>
      <c r="D618" t="str">
        <f t="shared" si="73"/>
        <v>C18-1</v>
      </c>
      <c r="E618" t="s">
        <v>331</v>
      </c>
      <c r="F618">
        <v>1</v>
      </c>
      <c r="G618" t="s">
        <v>287</v>
      </c>
      <c r="AT618" t="str">
        <f t="shared" si="74"/>
        <v>3.3V</v>
      </c>
      <c r="AU618" t="str">
        <f t="shared" si="75"/>
        <v>--</v>
      </c>
    </row>
    <row r="619" spans="1:47" x14ac:dyDescent="0.35">
      <c r="A619" t="str">
        <f t="shared" si="70"/>
        <v>C18-2</v>
      </c>
      <c r="B619" t="str">
        <f t="shared" si="71"/>
        <v>GND</v>
      </c>
      <c r="C619" t="str">
        <f t="shared" si="72"/>
        <v>C18-GND</v>
      </c>
      <c r="D619" t="str">
        <f t="shared" si="73"/>
        <v>C18-2</v>
      </c>
      <c r="E619" t="s">
        <v>331</v>
      </c>
      <c r="F619">
        <v>2</v>
      </c>
      <c r="G619" t="s">
        <v>302</v>
      </c>
      <c r="AT619" t="str">
        <f t="shared" si="74"/>
        <v>GND</v>
      </c>
      <c r="AU619" t="str">
        <f t="shared" si="75"/>
        <v>--</v>
      </c>
    </row>
    <row r="620" spans="1:47" x14ac:dyDescent="0.35">
      <c r="A620" t="str">
        <f t="shared" si="70"/>
        <v>C19-1</v>
      </c>
      <c r="B620" t="str">
        <f t="shared" si="71"/>
        <v>GND</v>
      </c>
      <c r="C620" t="str">
        <f t="shared" si="72"/>
        <v>C19-GND</v>
      </c>
      <c r="D620" t="str">
        <f t="shared" si="73"/>
        <v>C19-1</v>
      </c>
      <c r="E620" t="s">
        <v>332</v>
      </c>
      <c r="F620">
        <v>1</v>
      </c>
      <c r="G620" t="s">
        <v>302</v>
      </c>
      <c r="AT620" t="str">
        <f t="shared" si="74"/>
        <v>GND</v>
      </c>
      <c r="AU620" t="str">
        <f t="shared" si="75"/>
        <v>--</v>
      </c>
    </row>
    <row r="621" spans="1:47" x14ac:dyDescent="0.35">
      <c r="A621" t="str">
        <f t="shared" si="70"/>
        <v>C19-2</v>
      </c>
      <c r="B621" t="str">
        <f t="shared" si="71"/>
        <v>3.3V</v>
      </c>
      <c r="C621" t="str">
        <f t="shared" si="72"/>
        <v>C19-3.3V</v>
      </c>
      <c r="D621" t="str">
        <f t="shared" si="73"/>
        <v>C19-2</v>
      </c>
      <c r="E621" t="s">
        <v>332</v>
      </c>
      <c r="F621">
        <v>2</v>
      </c>
      <c r="G621" t="s">
        <v>287</v>
      </c>
      <c r="AT621" t="str">
        <f t="shared" si="74"/>
        <v>3.3V</v>
      </c>
      <c r="AU621" t="str">
        <f t="shared" si="75"/>
        <v>--</v>
      </c>
    </row>
    <row r="622" spans="1:47" x14ac:dyDescent="0.35">
      <c r="A622" t="str">
        <f t="shared" si="70"/>
        <v>C20-1</v>
      </c>
      <c r="B622" t="str">
        <f t="shared" si="71"/>
        <v>1V</v>
      </c>
      <c r="C622" t="str">
        <f t="shared" si="72"/>
        <v>C20-1V</v>
      </c>
      <c r="D622" t="str">
        <f t="shared" si="73"/>
        <v>C20-1</v>
      </c>
      <c r="E622" t="s">
        <v>333</v>
      </c>
      <c r="F622">
        <v>1</v>
      </c>
      <c r="G622" t="s">
        <v>761</v>
      </c>
      <c r="AT622" t="str">
        <f t="shared" si="74"/>
        <v>1V</v>
      </c>
      <c r="AU622" t="str">
        <f t="shared" si="75"/>
        <v>--</v>
      </c>
    </row>
    <row r="623" spans="1:47" x14ac:dyDescent="0.35">
      <c r="A623" t="str">
        <f t="shared" si="70"/>
        <v>C20-2</v>
      </c>
      <c r="B623" t="str">
        <f t="shared" si="71"/>
        <v>NetC20_2</v>
      </c>
      <c r="C623" t="str">
        <f t="shared" si="72"/>
        <v>C20-NetC20_2</v>
      </c>
      <c r="D623" t="str">
        <f t="shared" si="73"/>
        <v>C20-2</v>
      </c>
      <c r="E623" t="s">
        <v>333</v>
      </c>
      <c r="F623">
        <v>2</v>
      </c>
      <c r="G623" t="s">
        <v>1027</v>
      </c>
      <c r="AT623" t="str">
        <f t="shared" si="74"/>
        <v>NetC20_2</v>
      </c>
      <c r="AU623" t="str">
        <f t="shared" si="75"/>
        <v>--</v>
      </c>
    </row>
    <row r="624" spans="1:47" x14ac:dyDescent="0.35">
      <c r="A624" t="str">
        <f t="shared" si="70"/>
        <v>C21-1</v>
      </c>
      <c r="B624" t="str">
        <f t="shared" si="71"/>
        <v>GND</v>
      </c>
      <c r="C624" t="str">
        <f t="shared" si="72"/>
        <v>C21-GND</v>
      </c>
      <c r="D624" t="str">
        <f t="shared" si="73"/>
        <v>C21-1</v>
      </c>
      <c r="E624" t="s">
        <v>334</v>
      </c>
      <c r="F624">
        <v>1</v>
      </c>
      <c r="G624" t="s">
        <v>302</v>
      </c>
      <c r="AT624" t="str">
        <f t="shared" si="74"/>
        <v>GND</v>
      </c>
      <c r="AU624" t="str">
        <f t="shared" si="75"/>
        <v>--</v>
      </c>
    </row>
    <row r="625" spans="1:47" x14ac:dyDescent="0.35">
      <c r="A625" t="str">
        <f t="shared" si="70"/>
        <v>C21-2</v>
      </c>
      <c r="B625" t="str">
        <f t="shared" si="71"/>
        <v>2.5V</v>
      </c>
      <c r="C625" t="str">
        <f t="shared" si="72"/>
        <v>C21-2.5V</v>
      </c>
      <c r="D625" t="str">
        <f t="shared" si="73"/>
        <v>C21-2</v>
      </c>
      <c r="E625" t="s">
        <v>334</v>
      </c>
      <c r="F625">
        <v>2</v>
      </c>
      <c r="G625" t="s">
        <v>575</v>
      </c>
      <c r="AT625" t="str">
        <f t="shared" si="74"/>
        <v>2.5V</v>
      </c>
      <c r="AU625" t="str">
        <f t="shared" si="75"/>
        <v>--</v>
      </c>
    </row>
    <row r="626" spans="1:47" x14ac:dyDescent="0.35">
      <c r="A626" t="str">
        <f t="shared" si="70"/>
        <v>C22-1</v>
      </c>
      <c r="B626" t="str">
        <f t="shared" si="71"/>
        <v>GND</v>
      </c>
      <c r="C626" t="str">
        <f t="shared" si="72"/>
        <v>C22-GND</v>
      </c>
      <c r="D626" t="str">
        <f t="shared" si="73"/>
        <v>C22-1</v>
      </c>
      <c r="E626" t="s">
        <v>335</v>
      </c>
      <c r="F626">
        <v>1</v>
      </c>
      <c r="G626" t="s">
        <v>302</v>
      </c>
      <c r="AT626" t="str">
        <f t="shared" si="74"/>
        <v>GND</v>
      </c>
      <c r="AU626" t="str">
        <f t="shared" si="75"/>
        <v>--</v>
      </c>
    </row>
    <row r="627" spans="1:47" x14ac:dyDescent="0.35">
      <c r="A627" t="str">
        <f t="shared" si="70"/>
        <v>C22-2</v>
      </c>
      <c r="B627" t="str">
        <f t="shared" si="71"/>
        <v>2.5V</v>
      </c>
      <c r="C627" t="str">
        <f t="shared" si="72"/>
        <v>C22-2.5V</v>
      </c>
      <c r="D627" t="str">
        <f t="shared" si="73"/>
        <v>C22-2</v>
      </c>
      <c r="E627" t="s">
        <v>335</v>
      </c>
      <c r="F627">
        <v>2</v>
      </c>
      <c r="G627" t="s">
        <v>575</v>
      </c>
      <c r="AT627" t="str">
        <f t="shared" si="74"/>
        <v>2.5V</v>
      </c>
      <c r="AU627" t="str">
        <f t="shared" si="75"/>
        <v>--</v>
      </c>
    </row>
    <row r="628" spans="1:47" x14ac:dyDescent="0.35">
      <c r="A628" t="str">
        <f t="shared" si="70"/>
        <v>C23-1</v>
      </c>
      <c r="B628" t="str">
        <f t="shared" si="71"/>
        <v>1.8V</v>
      </c>
      <c r="C628" t="str">
        <f t="shared" si="72"/>
        <v>C23-1.8V</v>
      </c>
      <c r="D628" t="str">
        <f t="shared" si="73"/>
        <v>C23-1</v>
      </c>
      <c r="E628" t="s">
        <v>336</v>
      </c>
      <c r="F628">
        <v>1</v>
      </c>
      <c r="G628" t="s">
        <v>667</v>
      </c>
      <c r="AT628" t="str">
        <f t="shared" si="74"/>
        <v>1.8V</v>
      </c>
      <c r="AU628" t="str">
        <f t="shared" si="75"/>
        <v>--</v>
      </c>
    </row>
    <row r="629" spans="1:47" x14ac:dyDescent="0.35">
      <c r="A629" t="str">
        <f t="shared" si="70"/>
        <v>C23-2</v>
      </c>
      <c r="B629" t="str">
        <f t="shared" si="71"/>
        <v>GND</v>
      </c>
      <c r="C629" t="str">
        <f t="shared" si="72"/>
        <v>C23-GND</v>
      </c>
      <c r="D629" t="str">
        <f t="shared" si="73"/>
        <v>C23-2</v>
      </c>
      <c r="E629" t="s">
        <v>336</v>
      </c>
      <c r="F629">
        <v>2</v>
      </c>
      <c r="G629" t="s">
        <v>302</v>
      </c>
      <c r="AT629" t="str">
        <f t="shared" si="74"/>
        <v>GND</v>
      </c>
      <c r="AU629" t="str">
        <f t="shared" si="75"/>
        <v>--</v>
      </c>
    </row>
    <row r="630" spans="1:47" x14ac:dyDescent="0.35">
      <c r="A630" t="str">
        <f t="shared" si="70"/>
        <v>C24-1</v>
      </c>
      <c r="B630" t="str">
        <f t="shared" si="71"/>
        <v>GND</v>
      </c>
      <c r="C630" t="str">
        <f t="shared" si="72"/>
        <v>C24-GND</v>
      </c>
      <c r="D630" t="str">
        <f t="shared" si="73"/>
        <v>C24-1</v>
      </c>
      <c r="E630" t="s">
        <v>337</v>
      </c>
      <c r="F630">
        <v>1</v>
      </c>
      <c r="G630" t="s">
        <v>302</v>
      </c>
      <c r="AT630" t="str">
        <f t="shared" si="74"/>
        <v>GND</v>
      </c>
      <c r="AU630" t="str">
        <f t="shared" si="75"/>
        <v>--</v>
      </c>
    </row>
    <row r="631" spans="1:47" x14ac:dyDescent="0.35">
      <c r="A631" t="str">
        <f t="shared" si="70"/>
        <v>C24-2</v>
      </c>
      <c r="B631" t="str">
        <f t="shared" si="71"/>
        <v>2.5V</v>
      </c>
      <c r="C631" t="str">
        <f t="shared" si="72"/>
        <v>C24-2.5V</v>
      </c>
      <c r="D631" t="str">
        <f t="shared" si="73"/>
        <v>C24-2</v>
      </c>
      <c r="E631" t="s">
        <v>337</v>
      </c>
      <c r="F631">
        <v>2</v>
      </c>
      <c r="G631" t="s">
        <v>575</v>
      </c>
      <c r="AT631" t="str">
        <f t="shared" si="74"/>
        <v>2.5V</v>
      </c>
      <c r="AU631" t="str">
        <f t="shared" si="75"/>
        <v>--</v>
      </c>
    </row>
    <row r="632" spans="1:47" x14ac:dyDescent="0.35">
      <c r="A632" t="str">
        <f t="shared" si="70"/>
        <v>C25-1</v>
      </c>
      <c r="B632" t="str">
        <f t="shared" si="71"/>
        <v>GND</v>
      </c>
      <c r="C632" t="str">
        <f t="shared" si="72"/>
        <v>C25-GND</v>
      </c>
      <c r="D632" t="str">
        <f t="shared" si="73"/>
        <v>C25-1</v>
      </c>
      <c r="E632" t="s">
        <v>338</v>
      </c>
      <c r="F632">
        <v>1</v>
      </c>
      <c r="G632" t="s">
        <v>302</v>
      </c>
      <c r="AT632" t="str">
        <f t="shared" si="74"/>
        <v>GND</v>
      </c>
      <c r="AU632" t="str">
        <f t="shared" si="75"/>
        <v>--</v>
      </c>
    </row>
    <row r="633" spans="1:47" x14ac:dyDescent="0.35">
      <c r="A633" t="str">
        <f t="shared" si="70"/>
        <v>C25-2</v>
      </c>
      <c r="B633" t="str">
        <f t="shared" si="71"/>
        <v>VCCIO34</v>
      </c>
      <c r="C633" t="str">
        <f t="shared" si="72"/>
        <v>C25-VCCIO34</v>
      </c>
      <c r="D633" t="str">
        <f t="shared" si="73"/>
        <v>C25-2</v>
      </c>
      <c r="E633" t="s">
        <v>338</v>
      </c>
      <c r="F633">
        <v>2</v>
      </c>
      <c r="G633" t="s">
        <v>848</v>
      </c>
      <c r="AT633" t="str">
        <f t="shared" si="74"/>
        <v>VCCIO34</v>
      </c>
      <c r="AU633" t="str">
        <f t="shared" si="75"/>
        <v>--</v>
      </c>
    </row>
    <row r="634" spans="1:47" x14ac:dyDescent="0.35">
      <c r="A634" t="str">
        <f t="shared" si="70"/>
        <v>C26-1</v>
      </c>
      <c r="B634" t="str">
        <f t="shared" si="71"/>
        <v>3.3V</v>
      </c>
      <c r="C634" t="str">
        <f t="shared" si="72"/>
        <v>C26-3.3V</v>
      </c>
      <c r="D634" t="str">
        <f t="shared" si="73"/>
        <v>C26-1</v>
      </c>
      <c r="E634" t="s">
        <v>339</v>
      </c>
      <c r="F634">
        <v>1</v>
      </c>
      <c r="G634" t="s">
        <v>287</v>
      </c>
      <c r="AT634" t="str">
        <f t="shared" si="74"/>
        <v>3.3V</v>
      </c>
      <c r="AU634" t="str">
        <f t="shared" si="75"/>
        <v>--</v>
      </c>
    </row>
    <row r="635" spans="1:47" x14ac:dyDescent="0.35">
      <c r="A635" t="str">
        <f t="shared" si="70"/>
        <v>C26-2</v>
      </c>
      <c r="B635" t="str">
        <f t="shared" si="71"/>
        <v>GND</v>
      </c>
      <c r="C635" t="str">
        <f t="shared" si="72"/>
        <v>C26-GND</v>
      </c>
      <c r="D635" t="str">
        <f t="shared" si="73"/>
        <v>C26-2</v>
      </c>
      <c r="E635" t="s">
        <v>339</v>
      </c>
      <c r="F635">
        <v>2</v>
      </c>
      <c r="G635" t="s">
        <v>302</v>
      </c>
      <c r="AT635" t="str">
        <f t="shared" si="74"/>
        <v>GND</v>
      </c>
      <c r="AU635" t="str">
        <f t="shared" si="75"/>
        <v>--</v>
      </c>
    </row>
    <row r="636" spans="1:47" x14ac:dyDescent="0.35">
      <c r="A636" t="str">
        <f t="shared" si="70"/>
        <v>C27-1</v>
      </c>
      <c r="B636" t="str">
        <f t="shared" si="71"/>
        <v>GND</v>
      </c>
      <c r="C636" t="str">
        <f t="shared" si="72"/>
        <v>C27-GND</v>
      </c>
      <c r="D636" t="str">
        <f t="shared" si="73"/>
        <v>C27-1</v>
      </c>
      <c r="E636" t="s">
        <v>340</v>
      </c>
      <c r="F636">
        <v>1</v>
      </c>
      <c r="G636" t="s">
        <v>302</v>
      </c>
      <c r="AT636" t="str">
        <f t="shared" si="74"/>
        <v>GND</v>
      </c>
      <c r="AU636" t="str">
        <f t="shared" si="75"/>
        <v>--</v>
      </c>
    </row>
    <row r="637" spans="1:47" x14ac:dyDescent="0.35">
      <c r="A637" t="str">
        <f t="shared" si="70"/>
        <v>C27-2</v>
      </c>
      <c r="B637" t="str">
        <f t="shared" si="71"/>
        <v>1V</v>
      </c>
      <c r="C637" t="str">
        <f t="shared" si="72"/>
        <v>C27-1V</v>
      </c>
      <c r="D637" t="str">
        <f t="shared" si="73"/>
        <v>C27-2</v>
      </c>
      <c r="E637" t="s">
        <v>340</v>
      </c>
      <c r="F637">
        <v>2</v>
      </c>
      <c r="G637" t="s">
        <v>761</v>
      </c>
      <c r="AT637" t="str">
        <f t="shared" si="74"/>
        <v>1V</v>
      </c>
      <c r="AU637" t="str">
        <f t="shared" si="75"/>
        <v>--</v>
      </c>
    </row>
    <row r="638" spans="1:47" x14ac:dyDescent="0.35">
      <c r="A638" t="str">
        <f t="shared" si="70"/>
        <v>C28-1</v>
      </c>
      <c r="B638" t="str">
        <f t="shared" si="71"/>
        <v>1.8V</v>
      </c>
      <c r="C638" t="str">
        <f t="shared" si="72"/>
        <v>C28-1.8V</v>
      </c>
      <c r="D638" t="str">
        <f t="shared" si="73"/>
        <v>C28-1</v>
      </c>
      <c r="E638" t="s">
        <v>341</v>
      </c>
      <c r="F638">
        <v>1</v>
      </c>
      <c r="G638" t="s">
        <v>667</v>
      </c>
      <c r="AT638" t="str">
        <f t="shared" si="74"/>
        <v>1.8V</v>
      </c>
      <c r="AU638" t="str">
        <f t="shared" si="75"/>
        <v>--</v>
      </c>
    </row>
    <row r="639" spans="1:47" x14ac:dyDescent="0.35">
      <c r="A639" t="str">
        <f t="shared" si="70"/>
        <v>C28-2</v>
      </c>
      <c r="B639" t="str">
        <f t="shared" si="71"/>
        <v>GND</v>
      </c>
      <c r="C639" t="str">
        <f t="shared" si="72"/>
        <v>C28-GND</v>
      </c>
      <c r="D639" t="str">
        <f t="shared" si="73"/>
        <v>C28-2</v>
      </c>
      <c r="E639" t="s">
        <v>341</v>
      </c>
      <c r="F639">
        <v>2</v>
      </c>
      <c r="G639" t="s">
        <v>302</v>
      </c>
      <c r="AT639" t="str">
        <f t="shared" si="74"/>
        <v>GND</v>
      </c>
      <c r="AU639" t="str">
        <f t="shared" si="75"/>
        <v>--</v>
      </c>
    </row>
    <row r="640" spans="1:47" x14ac:dyDescent="0.35">
      <c r="A640" t="str">
        <f t="shared" si="70"/>
        <v>C29-1</v>
      </c>
      <c r="B640" t="str">
        <f t="shared" si="71"/>
        <v>1V</v>
      </c>
      <c r="C640" t="str">
        <f t="shared" si="72"/>
        <v>C29-1V</v>
      </c>
      <c r="D640" t="str">
        <f t="shared" si="73"/>
        <v>C29-1</v>
      </c>
      <c r="E640" t="s">
        <v>342</v>
      </c>
      <c r="F640">
        <v>1</v>
      </c>
      <c r="G640" t="s">
        <v>761</v>
      </c>
      <c r="AT640" t="str">
        <f t="shared" si="74"/>
        <v>1V</v>
      </c>
      <c r="AU640" t="str">
        <f t="shared" si="75"/>
        <v>--</v>
      </c>
    </row>
    <row r="641" spans="1:47" x14ac:dyDescent="0.35">
      <c r="A641" t="str">
        <f t="shared" si="70"/>
        <v>C29-2</v>
      </c>
      <c r="B641" t="str">
        <f t="shared" si="71"/>
        <v>GND</v>
      </c>
      <c r="C641" t="str">
        <f t="shared" si="72"/>
        <v>C29-GND</v>
      </c>
      <c r="D641" t="str">
        <f t="shared" si="73"/>
        <v>C29-2</v>
      </c>
      <c r="E641" t="s">
        <v>342</v>
      </c>
      <c r="F641">
        <v>2</v>
      </c>
      <c r="G641" t="s">
        <v>302</v>
      </c>
      <c r="AT641" t="str">
        <f t="shared" si="74"/>
        <v>GND</v>
      </c>
      <c r="AU641" t="str">
        <f t="shared" si="75"/>
        <v>--</v>
      </c>
    </row>
    <row r="642" spans="1:47" x14ac:dyDescent="0.35">
      <c r="A642" t="str">
        <f t="shared" si="70"/>
        <v>C30-1</v>
      </c>
      <c r="B642" t="str">
        <f t="shared" si="71"/>
        <v>1V</v>
      </c>
      <c r="C642" t="str">
        <f t="shared" si="72"/>
        <v>C30-1V</v>
      </c>
      <c r="D642" t="str">
        <f t="shared" si="73"/>
        <v>C30-1</v>
      </c>
      <c r="E642" t="s">
        <v>343</v>
      </c>
      <c r="F642">
        <v>1</v>
      </c>
      <c r="G642" t="s">
        <v>761</v>
      </c>
      <c r="AT642" t="str">
        <f t="shared" si="74"/>
        <v>1V</v>
      </c>
      <c r="AU642" t="str">
        <f t="shared" si="75"/>
        <v>--</v>
      </c>
    </row>
    <row r="643" spans="1:47" x14ac:dyDescent="0.35">
      <c r="A643" t="str">
        <f t="shared" si="70"/>
        <v>C30-2</v>
      </c>
      <c r="B643" t="str">
        <f t="shared" si="71"/>
        <v>GND</v>
      </c>
      <c r="C643" t="str">
        <f t="shared" si="72"/>
        <v>C30-GND</v>
      </c>
      <c r="D643" t="str">
        <f t="shared" si="73"/>
        <v>C30-2</v>
      </c>
      <c r="E643" t="s">
        <v>343</v>
      </c>
      <c r="F643">
        <v>2</v>
      </c>
      <c r="G643" t="s">
        <v>302</v>
      </c>
      <c r="AT643" t="str">
        <f t="shared" si="74"/>
        <v>GND</v>
      </c>
      <c r="AU643" t="str">
        <f t="shared" si="75"/>
        <v>--</v>
      </c>
    </row>
    <row r="644" spans="1:47" x14ac:dyDescent="0.35">
      <c r="A644" t="str">
        <f t="shared" si="70"/>
        <v>C31-1</v>
      </c>
      <c r="B644" t="str">
        <f t="shared" si="71"/>
        <v>GND</v>
      </c>
      <c r="C644" t="str">
        <f t="shared" si="72"/>
        <v>C31-GND</v>
      </c>
      <c r="D644" t="str">
        <f t="shared" si="73"/>
        <v>C31-1</v>
      </c>
      <c r="E644" t="s">
        <v>344</v>
      </c>
      <c r="F644">
        <v>1</v>
      </c>
      <c r="G644" t="s">
        <v>302</v>
      </c>
      <c r="AT644" t="str">
        <f t="shared" si="74"/>
        <v>GND</v>
      </c>
      <c r="AU644" t="str">
        <f t="shared" si="75"/>
        <v>--</v>
      </c>
    </row>
    <row r="645" spans="1:47" x14ac:dyDescent="0.35">
      <c r="A645" t="str">
        <f t="shared" si="70"/>
        <v>C31-2</v>
      </c>
      <c r="B645" t="str">
        <f t="shared" si="71"/>
        <v>1V</v>
      </c>
      <c r="C645" t="str">
        <f t="shared" si="72"/>
        <v>C31-1V</v>
      </c>
      <c r="D645" t="str">
        <f t="shared" si="73"/>
        <v>C31-2</v>
      </c>
      <c r="E645" t="s">
        <v>344</v>
      </c>
      <c r="F645">
        <v>2</v>
      </c>
      <c r="G645" t="s">
        <v>761</v>
      </c>
      <c r="AT645" t="str">
        <f t="shared" si="74"/>
        <v>1V</v>
      </c>
      <c r="AU645" t="str">
        <f t="shared" si="75"/>
        <v>--</v>
      </c>
    </row>
    <row r="646" spans="1:47" x14ac:dyDescent="0.35">
      <c r="A646" t="str">
        <f t="shared" ref="A646:A709" si="76">$E646&amp;"-"&amp;$F646</f>
        <v>C32-1</v>
      </c>
      <c r="B646" t="str">
        <f t="shared" ref="B646:B709" si="77">IF(OR(E646=$A$2,E646=$B$2,E646=$C$2,E646=$D$2),"--",G646)</f>
        <v>GND</v>
      </c>
      <c r="C646" t="str">
        <f t="shared" ref="C646:C709" si="78">$E646&amp;"-"&amp;$G646</f>
        <v>C32-GND</v>
      </c>
      <c r="D646" t="str">
        <f t="shared" ref="D646:D709" si="79">A646</f>
        <v>C32-1</v>
      </c>
      <c r="E646" t="s">
        <v>566</v>
      </c>
      <c r="F646">
        <v>1</v>
      </c>
      <c r="G646" t="s">
        <v>302</v>
      </c>
      <c r="AT646" t="str">
        <f t="shared" ref="AT646:AT709" si="80">IF(IF(COUNTIF($AO$6:$AQ$150,B646)&gt;0,"---","--")="---",VLOOKUP(B646,$AO$6:$AQ$150,3,0),B646)</f>
        <v>GND</v>
      </c>
      <c r="AU646" t="str">
        <f t="shared" ref="AU646:AU709" si="81">IF(IF(COUNTIF($AO$6:$AQ$150,B646)&gt;0,"---","--")="---",VLOOKUP(B646,$AO$6:$AQ$150,2,0),"--")</f>
        <v>--</v>
      </c>
    </row>
    <row r="647" spans="1:47" x14ac:dyDescent="0.35">
      <c r="A647" t="str">
        <f t="shared" si="76"/>
        <v>C32-2</v>
      </c>
      <c r="B647" t="str">
        <f t="shared" si="77"/>
        <v>1V</v>
      </c>
      <c r="C647" t="str">
        <f t="shared" si="78"/>
        <v>C32-1V</v>
      </c>
      <c r="D647" t="str">
        <f t="shared" si="79"/>
        <v>C32-2</v>
      </c>
      <c r="E647" t="s">
        <v>566</v>
      </c>
      <c r="F647">
        <v>2</v>
      </c>
      <c r="G647" t="s">
        <v>761</v>
      </c>
      <c r="AT647" t="str">
        <f t="shared" si="80"/>
        <v>1V</v>
      </c>
      <c r="AU647" t="str">
        <f t="shared" si="81"/>
        <v>--</v>
      </c>
    </row>
    <row r="648" spans="1:47" x14ac:dyDescent="0.35">
      <c r="A648" t="str">
        <f t="shared" si="76"/>
        <v>C33-1</v>
      </c>
      <c r="B648" t="str">
        <f t="shared" si="77"/>
        <v>GND</v>
      </c>
      <c r="C648" t="str">
        <f t="shared" si="78"/>
        <v>C33-GND</v>
      </c>
      <c r="D648" t="str">
        <f t="shared" si="79"/>
        <v>C33-1</v>
      </c>
      <c r="E648" t="s">
        <v>645</v>
      </c>
      <c r="F648">
        <v>1</v>
      </c>
      <c r="G648" t="s">
        <v>302</v>
      </c>
      <c r="AT648" t="str">
        <f t="shared" si="80"/>
        <v>GND</v>
      </c>
      <c r="AU648" t="str">
        <f t="shared" si="81"/>
        <v>--</v>
      </c>
    </row>
    <row r="649" spans="1:47" x14ac:dyDescent="0.35">
      <c r="A649" t="str">
        <f t="shared" si="76"/>
        <v>C33-2</v>
      </c>
      <c r="B649" t="str">
        <f t="shared" si="77"/>
        <v>2.5V</v>
      </c>
      <c r="C649" t="str">
        <f t="shared" si="78"/>
        <v>C33-2.5V</v>
      </c>
      <c r="D649" t="str">
        <f t="shared" si="79"/>
        <v>C33-2</v>
      </c>
      <c r="E649" t="s">
        <v>645</v>
      </c>
      <c r="F649">
        <v>2</v>
      </c>
      <c r="G649" t="s">
        <v>575</v>
      </c>
      <c r="AT649" t="str">
        <f t="shared" si="80"/>
        <v>2.5V</v>
      </c>
      <c r="AU649" t="str">
        <f t="shared" si="81"/>
        <v>--</v>
      </c>
    </row>
    <row r="650" spans="1:47" x14ac:dyDescent="0.35">
      <c r="A650" t="str">
        <f t="shared" si="76"/>
        <v>C34-1</v>
      </c>
      <c r="B650" t="str">
        <f t="shared" si="77"/>
        <v>NetC34_1</v>
      </c>
      <c r="C650" t="str">
        <f t="shared" si="78"/>
        <v>C34-NetC34_1</v>
      </c>
      <c r="D650" t="str">
        <f t="shared" si="79"/>
        <v>C34-1</v>
      </c>
      <c r="E650" t="s">
        <v>567</v>
      </c>
      <c r="F650">
        <v>1</v>
      </c>
      <c r="G650" t="s">
        <v>1028</v>
      </c>
      <c r="AT650" t="str">
        <f t="shared" si="80"/>
        <v>NetC34_1</v>
      </c>
      <c r="AU650" t="str">
        <f t="shared" si="81"/>
        <v>--</v>
      </c>
    </row>
    <row r="651" spans="1:47" x14ac:dyDescent="0.35">
      <c r="A651" t="str">
        <f t="shared" si="76"/>
        <v>C34-2</v>
      </c>
      <c r="B651" t="str">
        <f t="shared" si="77"/>
        <v>GND</v>
      </c>
      <c r="C651" t="str">
        <f t="shared" si="78"/>
        <v>C34-GND</v>
      </c>
      <c r="D651" t="str">
        <f t="shared" si="79"/>
        <v>C34-2</v>
      </c>
      <c r="E651" t="s">
        <v>567</v>
      </c>
      <c r="F651">
        <v>2</v>
      </c>
      <c r="G651" t="s">
        <v>302</v>
      </c>
      <c r="AT651" t="str">
        <f t="shared" si="80"/>
        <v>GND</v>
      </c>
      <c r="AU651" t="str">
        <f t="shared" si="81"/>
        <v>--</v>
      </c>
    </row>
    <row r="652" spans="1:47" x14ac:dyDescent="0.35">
      <c r="A652" t="str">
        <f t="shared" si="76"/>
        <v>C35-1</v>
      </c>
      <c r="B652" t="str">
        <f t="shared" si="77"/>
        <v>V_MON</v>
      </c>
      <c r="C652" t="str">
        <f t="shared" si="78"/>
        <v>C35-V_MON</v>
      </c>
      <c r="D652" t="str">
        <f t="shared" si="79"/>
        <v>C35-1</v>
      </c>
      <c r="E652" t="s">
        <v>646</v>
      </c>
      <c r="F652">
        <v>1</v>
      </c>
      <c r="G652" t="s">
        <v>1038</v>
      </c>
      <c r="AT652" t="str">
        <f t="shared" si="80"/>
        <v>AIN_XADC</v>
      </c>
      <c r="AU652" t="str">
        <f t="shared" si="81"/>
        <v>R46</v>
      </c>
    </row>
    <row r="653" spans="1:47" x14ac:dyDescent="0.35">
      <c r="A653" t="str">
        <f t="shared" si="76"/>
        <v>C35-2</v>
      </c>
      <c r="B653" t="str">
        <f t="shared" si="77"/>
        <v>GND</v>
      </c>
      <c r="C653" t="str">
        <f t="shared" si="78"/>
        <v>C35-GND</v>
      </c>
      <c r="D653" t="str">
        <f t="shared" si="79"/>
        <v>C35-2</v>
      </c>
      <c r="E653" t="s">
        <v>646</v>
      </c>
      <c r="F653">
        <v>2</v>
      </c>
      <c r="G653" t="s">
        <v>302</v>
      </c>
      <c r="AT653" t="str">
        <f t="shared" si="80"/>
        <v>GND</v>
      </c>
      <c r="AU653" t="str">
        <f t="shared" si="81"/>
        <v>--</v>
      </c>
    </row>
    <row r="654" spans="1:47" x14ac:dyDescent="0.35">
      <c r="A654" t="str">
        <f t="shared" si="76"/>
        <v>C36-1</v>
      </c>
      <c r="B654" t="str">
        <f t="shared" si="77"/>
        <v>GND</v>
      </c>
      <c r="C654" t="str">
        <f t="shared" si="78"/>
        <v>C36-GND</v>
      </c>
      <c r="D654" t="str">
        <f t="shared" si="79"/>
        <v>C36-1</v>
      </c>
      <c r="E654" t="s">
        <v>647</v>
      </c>
      <c r="F654">
        <v>1</v>
      </c>
      <c r="G654" t="s">
        <v>302</v>
      </c>
      <c r="AT654" t="str">
        <f t="shared" si="80"/>
        <v>GND</v>
      </c>
      <c r="AU654" t="str">
        <f t="shared" si="81"/>
        <v>--</v>
      </c>
    </row>
    <row r="655" spans="1:47" x14ac:dyDescent="0.35">
      <c r="A655" t="str">
        <f t="shared" si="76"/>
        <v>C36-2</v>
      </c>
      <c r="B655" t="str">
        <f t="shared" si="77"/>
        <v>1V</v>
      </c>
      <c r="C655" t="str">
        <f t="shared" si="78"/>
        <v>C36-1V</v>
      </c>
      <c r="D655" t="str">
        <f t="shared" si="79"/>
        <v>C36-2</v>
      </c>
      <c r="E655" t="s">
        <v>647</v>
      </c>
      <c r="F655">
        <v>2</v>
      </c>
      <c r="G655" t="s">
        <v>761</v>
      </c>
      <c r="AT655" t="str">
        <f t="shared" si="80"/>
        <v>1V</v>
      </c>
      <c r="AU655" t="str">
        <f t="shared" si="81"/>
        <v>--</v>
      </c>
    </row>
    <row r="656" spans="1:47" x14ac:dyDescent="0.35">
      <c r="A656" t="str">
        <f t="shared" si="76"/>
        <v>C37-1</v>
      </c>
      <c r="B656" t="str">
        <f t="shared" si="77"/>
        <v>3.3V</v>
      </c>
      <c r="C656" t="str">
        <f t="shared" si="78"/>
        <v>C37-3.3V</v>
      </c>
      <c r="D656" t="str">
        <f t="shared" si="79"/>
        <v>C37-1</v>
      </c>
      <c r="E656" t="s">
        <v>648</v>
      </c>
      <c r="F656">
        <v>1</v>
      </c>
      <c r="G656" t="s">
        <v>287</v>
      </c>
      <c r="AT656" t="str">
        <f t="shared" si="80"/>
        <v>3.3V</v>
      </c>
      <c r="AU656" t="str">
        <f t="shared" si="81"/>
        <v>--</v>
      </c>
    </row>
    <row r="657" spans="1:47" x14ac:dyDescent="0.35">
      <c r="A657" t="str">
        <f t="shared" si="76"/>
        <v>C37-2</v>
      </c>
      <c r="B657" t="str">
        <f t="shared" si="77"/>
        <v>GND</v>
      </c>
      <c r="C657" t="str">
        <f t="shared" si="78"/>
        <v>C37-GND</v>
      </c>
      <c r="D657" t="str">
        <f t="shared" si="79"/>
        <v>C37-2</v>
      </c>
      <c r="E657" t="s">
        <v>648</v>
      </c>
      <c r="F657">
        <v>2</v>
      </c>
      <c r="G657" t="s">
        <v>302</v>
      </c>
      <c r="AT657" t="str">
        <f t="shared" si="80"/>
        <v>GND</v>
      </c>
      <c r="AU657" t="str">
        <f t="shared" si="81"/>
        <v>--</v>
      </c>
    </row>
    <row r="658" spans="1:47" x14ac:dyDescent="0.35">
      <c r="A658" t="str">
        <f t="shared" si="76"/>
        <v>C38-1</v>
      </c>
      <c r="B658" t="str">
        <f t="shared" si="77"/>
        <v>3.3V</v>
      </c>
      <c r="C658" t="str">
        <f t="shared" si="78"/>
        <v>C38-3.3V</v>
      </c>
      <c r="D658" t="str">
        <f t="shared" si="79"/>
        <v>C38-1</v>
      </c>
      <c r="E658" t="s">
        <v>649</v>
      </c>
      <c r="F658">
        <v>1</v>
      </c>
      <c r="G658" t="s">
        <v>287</v>
      </c>
      <c r="AT658" t="str">
        <f t="shared" si="80"/>
        <v>3.3V</v>
      </c>
      <c r="AU658" t="str">
        <f t="shared" si="81"/>
        <v>--</v>
      </c>
    </row>
    <row r="659" spans="1:47" x14ac:dyDescent="0.35">
      <c r="A659" t="str">
        <f t="shared" si="76"/>
        <v>C38-2</v>
      </c>
      <c r="B659" t="str">
        <f t="shared" si="77"/>
        <v>GND</v>
      </c>
      <c r="C659" t="str">
        <f t="shared" si="78"/>
        <v>C38-GND</v>
      </c>
      <c r="D659" t="str">
        <f t="shared" si="79"/>
        <v>C38-2</v>
      </c>
      <c r="E659" t="s">
        <v>649</v>
      </c>
      <c r="F659">
        <v>2</v>
      </c>
      <c r="G659" t="s">
        <v>302</v>
      </c>
      <c r="AT659" t="str">
        <f t="shared" si="80"/>
        <v>GND</v>
      </c>
      <c r="AU659" t="str">
        <f t="shared" si="81"/>
        <v>--</v>
      </c>
    </row>
    <row r="660" spans="1:47" x14ac:dyDescent="0.35">
      <c r="A660" t="str">
        <f t="shared" si="76"/>
        <v>C39-1</v>
      </c>
      <c r="B660" t="str">
        <f t="shared" si="77"/>
        <v>NetC39_1</v>
      </c>
      <c r="C660" t="str">
        <f t="shared" si="78"/>
        <v>C39-NetC39_1</v>
      </c>
      <c r="D660" t="str">
        <f t="shared" si="79"/>
        <v>C39-1</v>
      </c>
      <c r="E660" t="s">
        <v>650</v>
      </c>
      <c r="F660">
        <v>1</v>
      </c>
      <c r="G660" t="s">
        <v>1029</v>
      </c>
      <c r="AT660" t="str">
        <f t="shared" si="80"/>
        <v>NetC39_1</v>
      </c>
      <c r="AU660" t="str">
        <f t="shared" si="81"/>
        <v>--</v>
      </c>
    </row>
    <row r="661" spans="1:47" x14ac:dyDescent="0.35">
      <c r="A661" t="str">
        <f t="shared" si="76"/>
        <v>C39-2</v>
      </c>
      <c r="B661" t="str">
        <f t="shared" si="77"/>
        <v>GND</v>
      </c>
      <c r="C661" t="str">
        <f t="shared" si="78"/>
        <v>C39-GND</v>
      </c>
      <c r="D661" t="str">
        <f t="shared" si="79"/>
        <v>C39-2</v>
      </c>
      <c r="E661" t="s">
        <v>650</v>
      </c>
      <c r="F661">
        <v>2</v>
      </c>
      <c r="G661" t="s">
        <v>302</v>
      </c>
      <c r="AT661" t="str">
        <f t="shared" si="80"/>
        <v>GND</v>
      </c>
      <c r="AU661" t="str">
        <f t="shared" si="81"/>
        <v>--</v>
      </c>
    </row>
    <row r="662" spans="1:47" x14ac:dyDescent="0.35">
      <c r="A662" t="str">
        <f t="shared" si="76"/>
        <v>C40-1</v>
      </c>
      <c r="B662" t="str">
        <f t="shared" si="77"/>
        <v>3.3V</v>
      </c>
      <c r="C662" t="str">
        <f t="shared" si="78"/>
        <v>C40-3.3V</v>
      </c>
      <c r="D662" t="str">
        <f t="shared" si="79"/>
        <v>C40-1</v>
      </c>
      <c r="E662" t="s">
        <v>651</v>
      </c>
      <c r="F662">
        <v>1</v>
      </c>
      <c r="G662" t="s">
        <v>287</v>
      </c>
      <c r="AT662" t="str">
        <f t="shared" si="80"/>
        <v>3.3V</v>
      </c>
      <c r="AU662" t="str">
        <f t="shared" si="81"/>
        <v>--</v>
      </c>
    </row>
    <row r="663" spans="1:47" x14ac:dyDescent="0.35">
      <c r="A663" t="str">
        <f t="shared" si="76"/>
        <v>C40-2</v>
      </c>
      <c r="B663" t="str">
        <f t="shared" si="77"/>
        <v>GND</v>
      </c>
      <c r="C663" t="str">
        <f t="shared" si="78"/>
        <v>C40-GND</v>
      </c>
      <c r="D663" t="str">
        <f t="shared" si="79"/>
        <v>C40-2</v>
      </c>
      <c r="E663" t="s">
        <v>651</v>
      </c>
      <c r="F663">
        <v>2</v>
      </c>
      <c r="G663" t="s">
        <v>302</v>
      </c>
      <c r="AT663" t="str">
        <f t="shared" si="80"/>
        <v>GND</v>
      </c>
      <c r="AU663" t="str">
        <f t="shared" si="81"/>
        <v>--</v>
      </c>
    </row>
    <row r="664" spans="1:47" x14ac:dyDescent="0.35">
      <c r="A664" t="str">
        <f t="shared" si="76"/>
        <v>C41-1</v>
      </c>
      <c r="B664" t="str">
        <f t="shared" si="77"/>
        <v>NetC39_1</v>
      </c>
      <c r="C664" t="str">
        <f t="shared" si="78"/>
        <v>C41-NetC39_1</v>
      </c>
      <c r="D664" t="str">
        <f t="shared" si="79"/>
        <v>C41-1</v>
      </c>
      <c r="E664" t="s">
        <v>652</v>
      </c>
      <c r="F664">
        <v>1</v>
      </c>
      <c r="G664" t="s">
        <v>1029</v>
      </c>
      <c r="AT664" t="str">
        <f t="shared" si="80"/>
        <v>NetC39_1</v>
      </c>
      <c r="AU664" t="str">
        <f t="shared" si="81"/>
        <v>--</v>
      </c>
    </row>
    <row r="665" spans="1:47" x14ac:dyDescent="0.35">
      <c r="A665" t="str">
        <f t="shared" si="76"/>
        <v>C41-2</v>
      </c>
      <c r="B665" t="str">
        <f t="shared" si="77"/>
        <v>GND</v>
      </c>
      <c r="C665" t="str">
        <f t="shared" si="78"/>
        <v>C41-GND</v>
      </c>
      <c r="D665" t="str">
        <f t="shared" si="79"/>
        <v>C41-2</v>
      </c>
      <c r="E665" t="s">
        <v>652</v>
      </c>
      <c r="F665">
        <v>2</v>
      </c>
      <c r="G665" t="s">
        <v>302</v>
      </c>
      <c r="AT665" t="str">
        <f t="shared" si="80"/>
        <v>GND</v>
      </c>
      <c r="AU665" t="str">
        <f t="shared" si="81"/>
        <v>--</v>
      </c>
    </row>
    <row r="666" spans="1:47" x14ac:dyDescent="0.35">
      <c r="A666" t="str">
        <f t="shared" si="76"/>
        <v>C42-1</v>
      </c>
      <c r="B666" t="str">
        <f t="shared" si="77"/>
        <v>1.8V</v>
      </c>
      <c r="C666" t="str">
        <f t="shared" si="78"/>
        <v>C42-1.8V</v>
      </c>
      <c r="D666" t="str">
        <f t="shared" si="79"/>
        <v>C42-1</v>
      </c>
      <c r="E666" t="s">
        <v>653</v>
      </c>
      <c r="F666">
        <v>1</v>
      </c>
      <c r="G666" t="s">
        <v>667</v>
      </c>
      <c r="AT666" t="str">
        <f t="shared" si="80"/>
        <v>1.8V</v>
      </c>
      <c r="AU666" t="str">
        <f t="shared" si="81"/>
        <v>--</v>
      </c>
    </row>
    <row r="667" spans="1:47" x14ac:dyDescent="0.35">
      <c r="A667" t="str">
        <f t="shared" si="76"/>
        <v>C42-2</v>
      </c>
      <c r="B667" t="str">
        <f t="shared" si="77"/>
        <v>GND</v>
      </c>
      <c r="C667" t="str">
        <f t="shared" si="78"/>
        <v>C42-GND</v>
      </c>
      <c r="D667" t="str">
        <f t="shared" si="79"/>
        <v>C42-2</v>
      </c>
      <c r="E667" t="s">
        <v>653</v>
      </c>
      <c r="F667">
        <v>2</v>
      </c>
      <c r="G667" t="s">
        <v>302</v>
      </c>
      <c r="AT667" t="str">
        <f t="shared" si="80"/>
        <v>GND</v>
      </c>
      <c r="AU667" t="str">
        <f t="shared" si="81"/>
        <v>--</v>
      </c>
    </row>
    <row r="668" spans="1:47" x14ac:dyDescent="0.35">
      <c r="A668" t="str">
        <f t="shared" si="76"/>
        <v>C43-1</v>
      </c>
      <c r="B668" t="str">
        <f t="shared" si="77"/>
        <v>1.8V</v>
      </c>
      <c r="C668" t="str">
        <f t="shared" si="78"/>
        <v>C43-1.8V</v>
      </c>
      <c r="D668" t="str">
        <f t="shared" si="79"/>
        <v>C43-1</v>
      </c>
      <c r="E668" t="s">
        <v>654</v>
      </c>
      <c r="F668">
        <v>1</v>
      </c>
      <c r="G668" t="s">
        <v>667</v>
      </c>
      <c r="AT668" t="str">
        <f t="shared" si="80"/>
        <v>1.8V</v>
      </c>
      <c r="AU668" t="str">
        <f t="shared" si="81"/>
        <v>--</v>
      </c>
    </row>
    <row r="669" spans="1:47" x14ac:dyDescent="0.35">
      <c r="A669" t="str">
        <f t="shared" si="76"/>
        <v>C43-2</v>
      </c>
      <c r="B669" t="str">
        <f t="shared" si="77"/>
        <v>GND</v>
      </c>
      <c r="C669" t="str">
        <f t="shared" si="78"/>
        <v>C43-GND</v>
      </c>
      <c r="D669" t="str">
        <f t="shared" si="79"/>
        <v>C43-2</v>
      </c>
      <c r="E669" t="s">
        <v>654</v>
      </c>
      <c r="F669">
        <v>2</v>
      </c>
      <c r="G669" t="s">
        <v>302</v>
      </c>
      <c r="AT669" t="str">
        <f t="shared" si="80"/>
        <v>GND</v>
      </c>
      <c r="AU669" t="str">
        <f t="shared" si="81"/>
        <v>--</v>
      </c>
    </row>
    <row r="670" spans="1:47" x14ac:dyDescent="0.35">
      <c r="A670" t="str">
        <f t="shared" si="76"/>
        <v>C44-1</v>
      </c>
      <c r="B670" t="str">
        <f t="shared" si="77"/>
        <v>GND</v>
      </c>
      <c r="C670" t="str">
        <f t="shared" si="78"/>
        <v>C44-GND</v>
      </c>
      <c r="D670" t="str">
        <f t="shared" si="79"/>
        <v>C44-1</v>
      </c>
      <c r="E670" t="s">
        <v>655</v>
      </c>
      <c r="F670">
        <v>1</v>
      </c>
      <c r="G670" t="s">
        <v>302</v>
      </c>
      <c r="AT670" t="str">
        <f t="shared" si="80"/>
        <v>GND</v>
      </c>
      <c r="AU670" t="str">
        <f t="shared" si="81"/>
        <v>--</v>
      </c>
    </row>
    <row r="671" spans="1:47" x14ac:dyDescent="0.35">
      <c r="A671" t="str">
        <f t="shared" si="76"/>
        <v>C44-2</v>
      </c>
      <c r="B671" t="str">
        <f t="shared" si="77"/>
        <v>1.8V</v>
      </c>
      <c r="C671" t="str">
        <f t="shared" si="78"/>
        <v>C44-1.8V</v>
      </c>
      <c r="D671" t="str">
        <f t="shared" si="79"/>
        <v>C44-2</v>
      </c>
      <c r="E671" t="s">
        <v>655</v>
      </c>
      <c r="F671">
        <v>2</v>
      </c>
      <c r="G671" t="s">
        <v>667</v>
      </c>
      <c r="AT671" t="str">
        <f t="shared" si="80"/>
        <v>1.8V</v>
      </c>
      <c r="AU671" t="str">
        <f t="shared" si="81"/>
        <v>--</v>
      </c>
    </row>
    <row r="672" spans="1:47" x14ac:dyDescent="0.35">
      <c r="A672" t="str">
        <f t="shared" si="76"/>
        <v>C45-1</v>
      </c>
      <c r="B672" t="str">
        <f t="shared" si="77"/>
        <v>1.8V</v>
      </c>
      <c r="C672" t="str">
        <f t="shared" si="78"/>
        <v>C45-1.8V</v>
      </c>
      <c r="D672" t="str">
        <f t="shared" si="79"/>
        <v>C45-1</v>
      </c>
      <c r="E672" t="s">
        <v>656</v>
      </c>
      <c r="F672">
        <v>1</v>
      </c>
      <c r="G672" t="s">
        <v>667</v>
      </c>
      <c r="AT672" t="str">
        <f t="shared" si="80"/>
        <v>1.8V</v>
      </c>
      <c r="AU672" t="str">
        <f t="shared" si="81"/>
        <v>--</v>
      </c>
    </row>
    <row r="673" spans="1:47" x14ac:dyDescent="0.35">
      <c r="A673" t="str">
        <f t="shared" si="76"/>
        <v>C45-2</v>
      </c>
      <c r="B673" t="str">
        <f t="shared" si="77"/>
        <v>GND</v>
      </c>
      <c r="C673" t="str">
        <f t="shared" si="78"/>
        <v>C45-GND</v>
      </c>
      <c r="D673" t="str">
        <f t="shared" si="79"/>
        <v>C45-2</v>
      </c>
      <c r="E673" t="s">
        <v>656</v>
      </c>
      <c r="F673">
        <v>2</v>
      </c>
      <c r="G673" t="s">
        <v>302</v>
      </c>
      <c r="AT673" t="str">
        <f t="shared" si="80"/>
        <v>GND</v>
      </c>
      <c r="AU673" t="str">
        <f t="shared" si="81"/>
        <v>--</v>
      </c>
    </row>
    <row r="674" spans="1:47" x14ac:dyDescent="0.35">
      <c r="A674" t="str">
        <f t="shared" si="76"/>
        <v>C46-1</v>
      </c>
      <c r="B674" t="str">
        <f t="shared" si="77"/>
        <v>V_P</v>
      </c>
      <c r="C674" t="str">
        <f t="shared" si="78"/>
        <v>C46-V_P</v>
      </c>
      <c r="D674" t="str">
        <f t="shared" si="79"/>
        <v>C46-1</v>
      </c>
      <c r="E674" t="s">
        <v>657</v>
      </c>
      <c r="F674">
        <v>1</v>
      </c>
      <c r="G674" t="s">
        <v>916</v>
      </c>
      <c r="AT674" t="str">
        <f t="shared" si="80"/>
        <v>AIN_XADC</v>
      </c>
      <c r="AU674" t="str">
        <f t="shared" si="81"/>
        <v>R54</v>
      </c>
    </row>
    <row r="675" spans="1:47" x14ac:dyDescent="0.35">
      <c r="A675" t="str">
        <f t="shared" si="76"/>
        <v>C46-2</v>
      </c>
      <c r="B675" t="str">
        <f t="shared" si="77"/>
        <v>V_N</v>
      </c>
      <c r="C675" t="str">
        <f t="shared" si="78"/>
        <v>C46-V_N</v>
      </c>
      <c r="D675" t="str">
        <f t="shared" si="79"/>
        <v>C46-2</v>
      </c>
      <c r="E675" t="s">
        <v>657</v>
      </c>
      <c r="F675">
        <v>2</v>
      </c>
      <c r="G675" t="s">
        <v>915</v>
      </c>
      <c r="AT675" t="str">
        <f t="shared" si="80"/>
        <v>V_N</v>
      </c>
      <c r="AU675" t="str">
        <f t="shared" si="81"/>
        <v>--</v>
      </c>
    </row>
    <row r="676" spans="1:47" x14ac:dyDescent="0.35">
      <c r="A676" t="str">
        <f t="shared" si="76"/>
        <v>C47-1</v>
      </c>
      <c r="B676" t="str">
        <f t="shared" si="77"/>
        <v>GND</v>
      </c>
      <c r="C676" t="str">
        <f t="shared" si="78"/>
        <v>C47-GND</v>
      </c>
      <c r="D676" t="str">
        <f t="shared" si="79"/>
        <v>C47-1</v>
      </c>
      <c r="E676" t="s">
        <v>568</v>
      </c>
      <c r="F676">
        <v>1</v>
      </c>
      <c r="G676" t="s">
        <v>302</v>
      </c>
      <c r="AT676" t="str">
        <f t="shared" si="80"/>
        <v>GND</v>
      </c>
      <c r="AU676" t="str">
        <f t="shared" si="81"/>
        <v>--</v>
      </c>
    </row>
    <row r="677" spans="1:47" x14ac:dyDescent="0.35">
      <c r="A677" t="str">
        <f t="shared" si="76"/>
        <v>C47-2</v>
      </c>
      <c r="B677" t="str">
        <f t="shared" si="77"/>
        <v>3.3V</v>
      </c>
      <c r="C677" t="str">
        <f t="shared" si="78"/>
        <v>C47-3.3V</v>
      </c>
      <c r="D677" t="str">
        <f t="shared" si="79"/>
        <v>C47-2</v>
      </c>
      <c r="E677" t="s">
        <v>568</v>
      </c>
      <c r="F677">
        <v>2</v>
      </c>
      <c r="G677" t="s">
        <v>287</v>
      </c>
      <c r="AT677" t="str">
        <f t="shared" si="80"/>
        <v>3.3V</v>
      </c>
      <c r="AU677" t="str">
        <f t="shared" si="81"/>
        <v>--</v>
      </c>
    </row>
    <row r="678" spans="1:47" x14ac:dyDescent="0.35">
      <c r="A678" t="str">
        <f t="shared" si="76"/>
        <v>C48-1</v>
      </c>
      <c r="B678" t="str">
        <f t="shared" si="77"/>
        <v>GND</v>
      </c>
      <c r="C678" t="str">
        <f t="shared" si="78"/>
        <v>C48-GND</v>
      </c>
      <c r="D678" t="str">
        <f t="shared" si="79"/>
        <v>C48-1</v>
      </c>
      <c r="E678" t="s">
        <v>658</v>
      </c>
      <c r="F678">
        <v>1</v>
      </c>
      <c r="G678" t="s">
        <v>302</v>
      </c>
      <c r="AT678" t="str">
        <f t="shared" si="80"/>
        <v>GND</v>
      </c>
      <c r="AU678" t="str">
        <f t="shared" si="81"/>
        <v>--</v>
      </c>
    </row>
    <row r="679" spans="1:47" x14ac:dyDescent="0.35">
      <c r="A679" t="str">
        <f t="shared" si="76"/>
        <v>C48-2</v>
      </c>
      <c r="B679" t="str">
        <f t="shared" si="77"/>
        <v>3.3V</v>
      </c>
      <c r="C679" t="str">
        <f t="shared" si="78"/>
        <v>C48-3.3V</v>
      </c>
      <c r="D679" t="str">
        <f t="shared" si="79"/>
        <v>C48-2</v>
      </c>
      <c r="E679" t="s">
        <v>658</v>
      </c>
      <c r="F679">
        <v>2</v>
      </c>
      <c r="G679" t="s">
        <v>287</v>
      </c>
      <c r="AT679" t="str">
        <f t="shared" si="80"/>
        <v>3.3V</v>
      </c>
      <c r="AU679" t="str">
        <f t="shared" si="81"/>
        <v>--</v>
      </c>
    </row>
    <row r="680" spans="1:47" x14ac:dyDescent="0.35">
      <c r="A680" t="str">
        <f t="shared" si="76"/>
        <v>C49-1</v>
      </c>
      <c r="B680" t="str">
        <f t="shared" si="77"/>
        <v>GND</v>
      </c>
      <c r="C680" t="str">
        <f t="shared" si="78"/>
        <v>C49-GND</v>
      </c>
      <c r="D680" t="str">
        <f t="shared" si="79"/>
        <v>C49-1</v>
      </c>
      <c r="E680" t="s">
        <v>659</v>
      </c>
      <c r="F680">
        <v>1</v>
      </c>
      <c r="G680" t="s">
        <v>302</v>
      </c>
      <c r="AT680" t="str">
        <f t="shared" si="80"/>
        <v>GND</v>
      </c>
      <c r="AU680" t="str">
        <f t="shared" si="81"/>
        <v>--</v>
      </c>
    </row>
    <row r="681" spans="1:47" x14ac:dyDescent="0.35">
      <c r="A681" t="str">
        <f t="shared" si="76"/>
        <v>C49-2</v>
      </c>
      <c r="B681" t="str">
        <f t="shared" si="77"/>
        <v>VCCIO35</v>
      </c>
      <c r="C681" t="str">
        <f t="shared" si="78"/>
        <v>C49-VCCIO35</v>
      </c>
      <c r="D681" t="str">
        <f t="shared" si="79"/>
        <v>C49-2</v>
      </c>
      <c r="E681" t="s">
        <v>659</v>
      </c>
      <c r="F681">
        <v>2</v>
      </c>
      <c r="G681" t="s">
        <v>765</v>
      </c>
      <c r="AT681" t="str">
        <f t="shared" si="80"/>
        <v>VCCIO35</v>
      </c>
      <c r="AU681" t="str">
        <f t="shared" si="81"/>
        <v>--</v>
      </c>
    </row>
    <row r="682" spans="1:47" x14ac:dyDescent="0.35">
      <c r="A682" t="str">
        <f t="shared" si="76"/>
        <v>C50-1</v>
      </c>
      <c r="B682" t="str">
        <f t="shared" si="77"/>
        <v>GND</v>
      </c>
      <c r="C682" t="str">
        <f t="shared" si="78"/>
        <v>C50-GND</v>
      </c>
      <c r="D682" t="str">
        <f t="shared" si="79"/>
        <v>C50-1</v>
      </c>
      <c r="E682" t="s">
        <v>660</v>
      </c>
      <c r="F682">
        <v>1</v>
      </c>
      <c r="G682" t="s">
        <v>302</v>
      </c>
      <c r="AT682" t="str">
        <f t="shared" si="80"/>
        <v>GND</v>
      </c>
      <c r="AU682" t="str">
        <f t="shared" si="81"/>
        <v>--</v>
      </c>
    </row>
    <row r="683" spans="1:47" x14ac:dyDescent="0.35">
      <c r="A683" t="str">
        <f t="shared" si="76"/>
        <v>C50-2</v>
      </c>
      <c r="B683" t="str">
        <f t="shared" si="77"/>
        <v>1.8V</v>
      </c>
      <c r="C683" t="str">
        <f t="shared" si="78"/>
        <v>C50-1.8V</v>
      </c>
      <c r="D683" t="str">
        <f t="shared" si="79"/>
        <v>C50-2</v>
      </c>
      <c r="E683" t="s">
        <v>660</v>
      </c>
      <c r="F683">
        <v>2</v>
      </c>
      <c r="G683" t="s">
        <v>667</v>
      </c>
      <c r="AT683" t="str">
        <f t="shared" si="80"/>
        <v>1.8V</v>
      </c>
      <c r="AU683" t="str">
        <f t="shared" si="81"/>
        <v>--</v>
      </c>
    </row>
    <row r="684" spans="1:47" x14ac:dyDescent="0.35">
      <c r="A684" t="str">
        <f t="shared" si="76"/>
        <v>C51-1</v>
      </c>
      <c r="B684" t="str">
        <f t="shared" si="77"/>
        <v>GND</v>
      </c>
      <c r="C684" t="str">
        <f t="shared" si="78"/>
        <v>C51-GND</v>
      </c>
      <c r="D684" t="str">
        <f t="shared" si="79"/>
        <v>C51-1</v>
      </c>
      <c r="E684" t="s">
        <v>661</v>
      </c>
      <c r="F684">
        <v>1</v>
      </c>
      <c r="G684" t="s">
        <v>302</v>
      </c>
      <c r="AT684" t="str">
        <f t="shared" si="80"/>
        <v>GND</v>
      </c>
      <c r="AU684" t="str">
        <f t="shared" si="81"/>
        <v>--</v>
      </c>
    </row>
    <row r="685" spans="1:47" x14ac:dyDescent="0.35">
      <c r="A685" t="str">
        <f t="shared" si="76"/>
        <v>C51-2</v>
      </c>
      <c r="B685" t="str">
        <f t="shared" si="77"/>
        <v>3.3V</v>
      </c>
      <c r="C685" t="str">
        <f t="shared" si="78"/>
        <v>C51-3.3V</v>
      </c>
      <c r="D685" t="str">
        <f t="shared" si="79"/>
        <v>C51-2</v>
      </c>
      <c r="E685" t="s">
        <v>661</v>
      </c>
      <c r="F685">
        <v>2</v>
      </c>
      <c r="G685" t="s">
        <v>287</v>
      </c>
      <c r="AT685" t="str">
        <f t="shared" si="80"/>
        <v>3.3V</v>
      </c>
      <c r="AU685" t="str">
        <f t="shared" si="81"/>
        <v>--</v>
      </c>
    </row>
    <row r="686" spans="1:47" x14ac:dyDescent="0.35">
      <c r="A686" t="str">
        <f t="shared" si="76"/>
        <v>C52-1</v>
      </c>
      <c r="B686" t="str">
        <f t="shared" si="77"/>
        <v>1V</v>
      </c>
      <c r="C686" t="str">
        <f t="shared" si="78"/>
        <v>C52-1V</v>
      </c>
      <c r="D686" t="str">
        <f t="shared" si="79"/>
        <v>C52-1</v>
      </c>
      <c r="E686" t="s">
        <v>662</v>
      </c>
      <c r="F686">
        <v>1</v>
      </c>
      <c r="G686" t="s">
        <v>761</v>
      </c>
      <c r="AT686" t="str">
        <f t="shared" si="80"/>
        <v>1V</v>
      </c>
      <c r="AU686" t="str">
        <f t="shared" si="81"/>
        <v>--</v>
      </c>
    </row>
    <row r="687" spans="1:47" x14ac:dyDescent="0.35">
      <c r="A687" t="str">
        <f t="shared" si="76"/>
        <v>C52-2</v>
      </c>
      <c r="B687" t="str">
        <f t="shared" si="77"/>
        <v>GND</v>
      </c>
      <c r="C687" t="str">
        <f t="shared" si="78"/>
        <v>C52-GND</v>
      </c>
      <c r="D687" t="str">
        <f t="shared" si="79"/>
        <v>C52-2</v>
      </c>
      <c r="E687" t="s">
        <v>662</v>
      </c>
      <c r="F687">
        <v>2</v>
      </c>
      <c r="G687" t="s">
        <v>302</v>
      </c>
      <c r="AT687" t="str">
        <f t="shared" si="80"/>
        <v>GND</v>
      </c>
      <c r="AU687" t="str">
        <f t="shared" si="81"/>
        <v>--</v>
      </c>
    </row>
    <row r="688" spans="1:47" x14ac:dyDescent="0.35">
      <c r="A688" t="str">
        <f t="shared" si="76"/>
        <v>C53-1</v>
      </c>
      <c r="B688" t="str">
        <f t="shared" si="77"/>
        <v>GND</v>
      </c>
      <c r="C688" t="str">
        <f t="shared" si="78"/>
        <v>C53-GND</v>
      </c>
      <c r="D688" t="str">
        <f t="shared" si="79"/>
        <v>C53-1</v>
      </c>
      <c r="E688" t="s">
        <v>663</v>
      </c>
      <c r="F688">
        <v>1</v>
      </c>
      <c r="G688" t="s">
        <v>302</v>
      </c>
      <c r="AT688" t="str">
        <f t="shared" si="80"/>
        <v>GND</v>
      </c>
      <c r="AU688" t="str">
        <f t="shared" si="81"/>
        <v>--</v>
      </c>
    </row>
    <row r="689" spans="1:47" x14ac:dyDescent="0.35">
      <c r="A689" t="str">
        <f t="shared" si="76"/>
        <v>C53-2</v>
      </c>
      <c r="B689" t="str">
        <f t="shared" si="77"/>
        <v>1V</v>
      </c>
      <c r="C689" t="str">
        <f t="shared" si="78"/>
        <v>C53-1V</v>
      </c>
      <c r="D689" t="str">
        <f t="shared" si="79"/>
        <v>C53-2</v>
      </c>
      <c r="E689" t="s">
        <v>663</v>
      </c>
      <c r="F689">
        <v>2</v>
      </c>
      <c r="G689" t="s">
        <v>761</v>
      </c>
      <c r="AT689" t="str">
        <f t="shared" si="80"/>
        <v>1V</v>
      </c>
      <c r="AU689" t="str">
        <f t="shared" si="81"/>
        <v>--</v>
      </c>
    </row>
    <row r="690" spans="1:47" x14ac:dyDescent="0.35">
      <c r="A690" t="str">
        <f t="shared" si="76"/>
        <v>C54-1</v>
      </c>
      <c r="B690" t="str">
        <f t="shared" si="77"/>
        <v>GND</v>
      </c>
      <c r="C690" t="str">
        <f t="shared" si="78"/>
        <v>C54-GND</v>
      </c>
      <c r="D690" t="str">
        <f t="shared" si="79"/>
        <v>C54-1</v>
      </c>
      <c r="E690" t="s">
        <v>664</v>
      </c>
      <c r="F690">
        <v>1</v>
      </c>
      <c r="G690" t="s">
        <v>302</v>
      </c>
      <c r="AT690" t="str">
        <f t="shared" si="80"/>
        <v>GND</v>
      </c>
      <c r="AU690" t="str">
        <f t="shared" si="81"/>
        <v>--</v>
      </c>
    </row>
    <row r="691" spans="1:47" x14ac:dyDescent="0.35">
      <c r="A691" t="str">
        <f t="shared" si="76"/>
        <v>C54-2</v>
      </c>
      <c r="B691" t="str">
        <f t="shared" si="77"/>
        <v>1V</v>
      </c>
      <c r="C691" t="str">
        <f t="shared" si="78"/>
        <v>C54-1V</v>
      </c>
      <c r="D691" t="str">
        <f t="shared" si="79"/>
        <v>C54-2</v>
      </c>
      <c r="E691" t="s">
        <v>664</v>
      </c>
      <c r="F691">
        <v>2</v>
      </c>
      <c r="G691" t="s">
        <v>761</v>
      </c>
      <c r="AT691" t="str">
        <f t="shared" si="80"/>
        <v>1V</v>
      </c>
      <c r="AU691" t="str">
        <f t="shared" si="81"/>
        <v>--</v>
      </c>
    </row>
    <row r="692" spans="1:47" x14ac:dyDescent="0.35">
      <c r="A692" t="str">
        <f t="shared" si="76"/>
        <v>C55-1</v>
      </c>
      <c r="B692" t="str">
        <f t="shared" si="77"/>
        <v>GND</v>
      </c>
      <c r="C692" t="str">
        <f t="shared" si="78"/>
        <v>C55-GND</v>
      </c>
      <c r="D692" t="str">
        <f t="shared" si="79"/>
        <v>C55-1</v>
      </c>
      <c r="E692" t="s">
        <v>665</v>
      </c>
      <c r="F692">
        <v>1</v>
      </c>
      <c r="G692" t="s">
        <v>302</v>
      </c>
      <c r="AT692" t="str">
        <f t="shared" si="80"/>
        <v>GND</v>
      </c>
      <c r="AU692" t="str">
        <f t="shared" si="81"/>
        <v>--</v>
      </c>
    </row>
    <row r="693" spans="1:47" x14ac:dyDescent="0.35">
      <c r="A693" t="str">
        <f t="shared" si="76"/>
        <v>C55-2</v>
      </c>
      <c r="B693" t="str">
        <f t="shared" si="77"/>
        <v>1V</v>
      </c>
      <c r="C693" t="str">
        <f t="shared" si="78"/>
        <v>C55-1V</v>
      </c>
      <c r="D693" t="str">
        <f t="shared" si="79"/>
        <v>C55-2</v>
      </c>
      <c r="E693" t="s">
        <v>665</v>
      </c>
      <c r="F693">
        <v>2</v>
      </c>
      <c r="G693" t="s">
        <v>761</v>
      </c>
      <c r="AT693" t="str">
        <f t="shared" si="80"/>
        <v>1V</v>
      </c>
      <c r="AU693" t="str">
        <f t="shared" si="81"/>
        <v>--</v>
      </c>
    </row>
    <row r="694" spans="1:47" x14ac:dyDescent="0.35">
      <c r="A694" t="str">
        <f t="shared" si="76"/>
        <v>C56-1</v>
      </c>
      <c r="B694" t="str">
        <f t="shared" si="77"/>
        <v>GND</v>
      </c>
      <c r="C694" t="str">
        <f t="shared" si="78"/>
        <v>C56-GND</v>
      </c>
      <c r="D694" t="str">
        <f t="shared" si="79"/>
        <v>C56-1</v>
      </c>
      <c r="E694" t="s">
        <v>735</v>
      </c>
      <c r="F694">
        <v>1</v>
      </c>
      <c r="G694" t="s">
        <v>302</v>
      </c>
      <c r="AT694" t="str">
        <f t="shared" si="80"/>
        <v>GND</v>
      </c>
      <c r="AU694" t="str">
        <f t="shared" si="81"/>
        <v>--</v>
      </c>
    </row>
    <row r="695" spans="1:47" x14ac:dyDescent="0.35">
      <c r="A695" t="str">
        <f t="shared" si="76"/>
        <v>C56-2</v>
      </c>
      <c r="B695" t="str">
        <f t="shared" si="77"/>
        <v>VCCIO35</v>
      </c>
      <c r="C695" t="str">
        <f t="shared" si="78"/>
        <v>C56-VCCIO35</v>
      </c>
      <c r="D695" t="str">
        <f t="shared" si="79"/>
        <v>C56-2</v>
      </c>
      <c r="E695" t="s">
        <v>735</v>
      </c>
      <c r="F695">
        <v>2</v>
      </c>
      <c r="G695" t="s">
        <v>765</v>
      </c>
      <c r="AT695" t="str">
        <f t="shared" si="80"/>
        <v>VCCIO35</v>
      </c>
      <c r="AU695" t="str">
        <f t="shared" si="81"/>
        <v>--</v>
      </c>
    </row>
    <row r="696" spans="1:47" x14ac:dyDescent="0.35">
      <c r="A696" t="str">
        <f t="shared" si="76"/>
        <v>C57-1</v>
      </c>
      <c r="B696" t="str">
        <f t="shared" si="77"/>
        <v>GND</v>
      </c>
      <c r="C696" t="str">
        <f t="shared" si="78"/>
        <v>C57-GND</v>
      </c>
      <c r="D696" t="str">
        <f t="shared" si="79"/>
        <v>C57-1</v>
      </c>
      <c r="E696" t="s">
        <v>736</v>
      </c>
      <c r="F696">
        <v>1</v>
      </c>
      <c r="G696" t="s">
        <v>302</v>
      </c>
      <c r="AT696" t="str">
        <f t="shared" si="80"/>
        <v>GND</v>
      </c>
      <c r="AU696" t="str">
        <f t="shared" si="81"/>
        <v>--</v>
      </c>
    </row>
    <row r="697" spans="1:47" x14ac:dyDescent="0.35">
      <c r="A697" t="str">
        <f t="shared" si="76"/>
        <v>C57-2</v>
      </c>
      <c r="B697" t="str">
        <f t="shared" si="77"/>
        <v>3.3V</v>
      </c>
      <c r="C697" t="str">
        <f t="shared" si="78"/>
        <v>C57-3.3V</v>
      </c>
      <c r="D697" t="str">
        <f t="shared" si="79"/>
        <v>C57-2</v>
      </c>
      <c r="E697" t="s">
        <v>736</v>
      </c>
      <c r="F697">
        <v>2</v>
      </c>
      <c r="G697" t="s">
        <v>287</v>
      </c>
      <c r="AT697" t="str">
        <f t="shared" si="80"/>
        <v>3.3V</v>
      </c>
      <c r="AU697" t="str">
        <f t="shared" si="81"/>
        <v>--</v>
      </c>
    </row>
    <row r="698" spans="1:47" x14ac:dyDescent="0.35">
      <c r="A698" t="str">
        <f t="shared" si="76"/>
        <v>C58-1</v>
      </c>
      <c r="B698" t="str">
        <f t="shared" si="77"/>
        <v>TD_N</v>
      </c>
      <c r="C698" t="str">
        <f t="shared" si="78"/>
        <v>C58-TD_N</v>
      </c>
      <c r="D698" t="str">
        <f t="shared" si="79"/>
        <v>C58-1</v>
      </c>
      <c r="E698" t="s">
        <v>737</v>
      </c>
      <c r="F698">
        <v>1</v>
      </c>
      <c r="G698" t="s">
        <v>1022</v>
      </c>
      <c r="AT698" t="str">
        <f t="shared" si="80"/>
        <v>TD_C_N</v>
      </c>
      <c r="AU698" t="str">
        <f t="shared" si="81"/>
        <v>C58</v>
      </c>
    </row>
    <row r="699" spans="1:47" x14ac:dyDescent="0.35">
      <c r="A699" t="str">
        <f t="shared" si="76"/>
        <v>C58-2</v>
      </c>
      <c r="B699" t="str">
        <f t="shared" si="77"/>
        <v>TD_C_N</v>
      </c>
      <c r="C699" t="str">
        <f t="shared" si="78"/>
        <v>C58-TD_C_N</v>
      </c>
      <c r="D699" t="str">
        <f t="shared" si="79"/>
        <v>C58-2</v>
      </c>
      <c r="E699" t="s">
        <v>737</v>
      </c>
      <c r="F699">
        <v>2</v>
      </c>
      <c r="G699" t="s">
        <v>1034</v>
      </c>
      <c r="AT699" t="str">
        <f t="shared" si="80"/>
        <v>TD_C_P</v>
      </c>
      <c r="AU699" t="str">
        <f t="shared" si="81"/>
        <v>R12</v>
      </c>
    </row>
    <row r="700" spans="1:47" x14ac:dyDescent="0.35">
      <c r="A700" t="str">
        <f t="shared" si="76"/>
        <v>C59-1</v>
      </c>
      <c r="B700" t="str">
        <f t="shared" si="77"/>
        <v>1V</v>
      </c>
      <c r="C700" t="str">
        <f t="shared" si="78"/>
        <v>C59-1V</v>
      </c>
      <c r="D700" t="str">
        <f t="shared" si="79"/>
        <v>C59-1</v>
      </c>
      <c r="E700" t="s">
        <v>738</v>
      </c>
      <c r="F700">
        <v>1</v>
      </c>
      <c r="G700" t="s">
        <v>761</v>
      </c>
      <c r="AT700" t="str">
        <f t="shared" si="80"/>
        <v>1V</v>
      </c>
      <c r="AU700" t="str">
        <f t="shared" si="81"/>
        <v>--</v>
      </c>
    </row>
    <row r="701" spans="1:47" x14ac:dyDescent="0.35">
      <c r="A701" t="str">
        <f t="shared" si="76"/>
        <v>C59-2</v>
      </c>
      <c r="B701" t="str">
        <f t="shared" si="77"/>
        <v>GND</v>
      </c>
      <c r="C701" t="str">
        <f t="shared" si="78"/>
        <v>C59-GND</v>
      </c>
      <c r="D701" t="str">
        <f t="shared" si="79"/>
        <v>C59-2</v>
      </c>
      <c r="E701" t="s">
        <v>738</v>
      </c>
      <c r="F701">
        <v>2</v>
      </c>
      <c r="G701" t="s">
        <v>302</v>
      </c>
      <c r="AT701" t="str">
        <f t="shared" si="80"/>
        <v>GND</v>
      </c>
      <c r="AU701" t="str">
        <f t="shared" si="81"/>
        <v>--</v>
      </c>
    </row>
    <row r="702" spans="1:47" x14ac:dyDescent="0.35">
      <c r="A702" t="str">
        <f t="shared" si="76"/>
        <v>C60-1</v>
      </c>
      <c r="B702" t="str">
        <f t="shared" si="77"/>
        <v>1.8V</v>
      </c>
      <c r="C702" t="str">
        <f t="shared" si="78"/>
        <v>C60-1.8V</v>
      </c>
      <c r="D702" t="str">
        <f t="shared" si="79"/>
        <v>C60-1</v>
      </c>
      <c r="E702" t="s">
        <v>739</v>
      </c>
      <c r="F702">
        <v>1</v>
      </c>
      <c r="G702" t="s">
        <v>667</v>
      </c>
      <c r="AT702" t="str">
        <f t="shared" si="80"/>
        <v>1.8V</v>
      </c>
      <c r="AU702" t="str">
        <f t="shared" si="81"/>
        <v>--</v>
      </c>
    </row>
    <row r="703" spans="1:47" x14ac:dyDescent="0.35">
      <c r="A703" t="str">
        <f t="shared" si="76"/>
        <v>C60-2</v>
      </c>
      <c r="B703" t="str">
        <f t="shared" si="77"/>
        <v>GND</v>
      </c>
      <c r="C703" t="str">
        <f t="shared" si="78"/>
        <v>C60-GND</v>
      </c>
      <c r="D703" t="str">
        <f t="shared" si="79"/>
        <v>C60-2</v>
      </c>
      <c r="E703" t="s">
        <v>739</v>
      </c>
      <c r="F703">
        <v>2</v>
      </c>
      <c r="G703" t="s">
        <v>302</v>
      </c>
      <c r="AT703" t="str">
        <f t="shared" si="80"/>
        <v>GND</v>
      </c>
      <c r="AU703" t="str">
        <f t="shared" si="81"/>
        <v>--</v>
      </c>
    </row>
    <row r="704" spans="1:47" x14ac:dyDescent="0.35">
      <c r="A704" t="str">
        <f t="shared" si="76"/>
        <v>C61-1</v>
      </c>
      <c r="B704" t="str">
        <f t="shared" si="77"/>
        <v>1.8V</v>
      </c>
      <c r="C704" t="str">
        <f t="shared" si="78"/>
        <v>C61-1.8V</v>
      </c>
      <c r="D704" t="str">
        <f t="shared" si="79"/>
        <v>C61-1</v>
      </c>
      <c r="E704" t="s">
        <v>740</v>
      </c>
      <c r="F704">
        <v>1</v>
      </c>
      <c r="G704" t="s">
        <v>667</v>
      </c>
      <c r="AT704" t="str">
        <f t="shared" si="80"/>
        <v>1.8V</v>
      </c>
      <c r="AU704" t="str">
        <f t="shared" si="81"/>
        <v>--</v>
      </c>
    </row>
    <row r="705" spans="1:47" x14ac:dyDescent="0.35">
      <c r="A705" t="str">
        <f t="shared" si="76"/>
        <v>C61-2</v>
      </c>
      <c r="B705" t="str">
        <f t="shared" si="77"/>
        <v>GND</v>
      </c>
      <c r="C705" t="str">
        <f t="shared" si="78"/>
        <v>C61-GND</v>
      </c>
      <c r="D705" t="str">
        <f t="shared" si="79"/>
        <v>C61-2</v>
      </c>
      <c r="E705" t="s">
        <v>740</v>
      </c>
      <c r="F705">
        <v>2</v>
      </c>
      <c r="G705" t="s">
        <v>302</v>
      </c>
      <c r="AT705" t="str">
        <f t="shared" si="80"/>
        <v>GND</v>
      </c>
      <c r="AU705" t="str">
        <f t="shared" si="81"/>
        <v>--</v>
      </c>
    </row>
    <row r="706" spans="1:47" x14ac:dyDescent="0.35">
      <c r="A706" t="str">
        <f t="shared" si="76"/>
        <v>C62-1</v>
      </c>
      <c r="B706" t="str">
        <f t="shared" si="77"/>
        <v>1.8V</v>
      </c>
      <c r="C706" t="str">
        <f t="shared" si="78"/>
        <v>C62-1.8V</v>
      </c>
      <c r="D706" t="str">
        <f t="shared" si="79"/>
        <v>C62-1</v>
      </c>
      <c r="E706" t="s">
        <v>741</v>
      </c>
      <c r="F706">
        <v>1</v>
      </c>
      <c r="G706" t="s">
        <v>667</v>
      </c>
      <c r="AT706" t="str">
        <f t="shared" si="80"/>
        <v>1.8V</v>
      </c>
      <c r="AU706" t="str">
        <f t="shared" si="81"/>
        <v>--</v>
      </c>
    </row>
    <row r="707" spans="1:47" x14ac:dyDescent="0.35">
      <c r="A707" t="str">
        <f t="shared" si="76"/>
        <v>C62-2</v>
      </c>
      <c r="B707" t="str">
        <f t="shared" si="77"/>
        <v>GND</v>
      </c>
      <c r="C707" t="str">
        <f t="shared" si="78"/>
        <v>C62-GND</v>
      </c>
      <c r="D707" t="str">
        <f t="shared" si="79"/>
        <v>C62-2</v>
      </c>
      <c r="E707" t="s">
        <v>741</v>
      </c>
      <c r="F707">
        <v>2</v>
      </c>
      <c r="G707" t="s">
        <v>302</v>
      </c>
      <c r="AT707" t="str">
        <f t="shared" si="80"/>
        <v>GND</v>
      </c>
      <c r="AU707" t="str">
        <f t="shared" si="81"/>
        <v>--</v>
      </c>
    </row>
    <row r="708" spans="1:47" x14ac:dyDescent="0.35">
      <c r="A708" t="str">
        <f t="shared" si="76"/>
        <v>C63-1</v>
      </c>
      <c r="B708" t="str">
        <f t="shared" si="77"/>
        <v>AVCC</v>
      </c>
      <c r="C708" t="str">
        <f t="shared" si="78"/>
        <v>C63-AVCC</v>
      </c>
      <c r="D708" t="str">
        <f t="shared" si="79"/>
        <v>C63-1</v>
      </c>
      <c r="E708" t="s">
        <v>742</v>
      </c>
      <c r="F708">
        <v>1</v>
      </c>
      <c r="G708" t="s">
        <v>764</v>
      </c>
      <c r="AT708" t="str">
        <f t="shared" si="80"/>
        <v>AVCC</v>
      </c>
      <c r="AU708" t="str">
        <f t="shared" si="81"/>
        <v>--</v>
      </c>
    </row>
    <row r="709" spans="1:47" x14ac:dyDescent="0.35">
      <c r="A709" t="str">
        <f t="shared" si="76"/>
        <v>C63-2</v>
      </c>
      <c r="B709" t="str">
        <f t="shared" si="77"/>
        <v>AGND</v>
      </c>
      <c r="C709" t="str">
        <f t="shared" si="78"/>
        <v>C63-AGND</v>
      </c>
      <c r="D709" t="str">
        <f t="shared" si="79"/>
        <v>C63-2</v>
      </c>
      <c r="E709" t="s">
        <v>742</v>
      </c>
      <c r="F709">
        <v>2</v>
      </c>
      <c r="G709" t="s">
        <v>763</v>
      </c>
      <c r="AT709" t="str">
        <f t="shared" si="80"/>
        <v>AGND</v>
      </c>
      <c r="AU709" t="str">
        <f t="shared" si="81"/>
        <v>--</v>
      </c>
    </row>
    <row r="710" spans="1:47" x14ac:dyDescent="0.35">
      <c r="A710" t="str">
        <f t="shared" ref="A710:A773" si="82">$E710&amp;"-"&amp;$F710</f>
        <v>C64-1</v>
      </c>
      <c r="B710" t="str">
        <f t="shared" ref="B710:B773" si="83">IF(OR(E710=$A$2,E710=$B$2,E710=$C$2,E710=$D$2),"--",G710)</f>
        <v>GND</v>
      </c>
      <c r="C710" t="str">
        <f t="shared" ref="C710:C773" si="84">$E710&amp;"-"&amp;$G710</f>
        <v>C64-GND</v>
      </c>
      <c r="D710" t="str">
        <f t="shared" ref="D710:D773" si="85">A710</f>
        <v>C64-1</v>
      </c>
      <c r="E710" t="s">
        <v>743</v>
      </c>
      <c r="F710">
        <v>1</v>
      </c>
      <c r="G710" t="s">
        <v>302</v>
      </c>
      <c r="AT710" t="str">
        <f t="shared" ref="AT710:AT773" si="86">IF(IF(COUNTIF($AO$6:$AQ$150,B710)&gt;0,"---","--")="---",VLOOKUP(B710,$AO$6:$AQ$150,3,0),B710)</f>
        <v>GND</v>
      </c>
      <c r="AU710" t="str">
        <f t="shared" ref="AU710:AU773" si="87">IF(IF(COUNTIF($AO$6:$AQ$150,B710)&gt;0,"---","--")="---",VLOOKUP(B710,$AO$6:$AQ$150,2,0),"--")</f>
        <v>--</v>
      </c>
    </row>
    <row r="711" spans="1:47" x14ac:dyDescent="0.35">
      <c r="A711" t="str">
        <f t="shared" si="82"/>
        <v>C64-2</v>
      </c>
      <c r="B711" t="str">
        <f t="shared" si="83"/>
        <v>VCCIO34</v>
      </c>
      <c r="C711" t="str">
        <f t="shared" si="84"/>
        <v>C64-VCCIO34</v>
      </c>
      <c r="D711" t="str">
        <f t="shared" si="85"/>
        <v>C64-2</v>
      </c>
      <c r="E711" t="s">
        <v>743</v>
      </c>
      <c r="F711">
        <v>2</v>
      </c>
      <c r="G711" t="s">
        <v>848</v>
      </c>
      <c r="AT711" t="str">
        <f t="shared" si="86"/>
        <v>VCCIO34</v>
      </c>
      <c r="AU711" t="str">
        <f t="shared" si="87"/>
        <v>--</v>
      </c>
    </row>
    <row r="712" spans="1:47" x14ac:dyDescent="0.35">
      <c r="A712" t="str">
        <f t="shared" si="82"/>
        <v>C65-1</v>
      </c>
      <c r="B712" t="str">
        <f t="shared" si="83"/>
        <v>1V</v>
      </c>
      <c r="C712" t="str">
        <f t="shared" si="84"/>
        <v>C65-1V</v>
      </c>
      <c r="D712" t="str">
        <f t="shared" si="85"/>
        <v>C65-1</v>
      </c>
      <c r="E712" t="s">
        <v>744</v>
      </c>
      <c r="F712">
        <v>1</v>
      </c>
      <c r="G712" t="s">
        <v>761</v>
      </c>
      <c r="AT712" t="str">
        <f t="shared" si="86"/>
        <v>1V</v>
      </c>
      <c r="AU712" t="str">
        <f t="shared" si="87"/>
        <v>--</v>
      </c>
    </row>
    <row r="713" spans="1:47" x14ac:dyDescent="0.35">
      <c r="A713" t="str">
        <f t="shared" si="82"/>
        <v>C65-2</v>
      </c>
      <c r="B713" t="str">
        <f t="shared" si="83"/>
        <v>GND</v>
      </c>
      <c r="C713" t="str">
        <f t="shared" si="84"/>
        <v>C65-GND</v>
      </c>
      <c r="D713" t="str">
        <f t="shared" si="85"/>
        <v>C65-2</v>
      </c>
      <c r="E713" t="s">
        <v>744</v>
      </c>
      <c r="F713">
        <v>2</v>
      </c>
      <c r="G713" t="s">
        <v>302</v>
      </c>
      <c r="AT713" t="str">
        <f t="shared" si="86"/>
        <v>GND</v>
      </c>
      <c r="AU713" t="str">
        <f t="shared" si="87"/>
        <v>--</v>
      </c>
    </row>
    <row r="714" spans="1:47" x14ac:dyDescent="0.35">
      <c r="A714" t="str">
        <f t="shared" si="82"/>
        <v>C66-1</v>
      </c>
      <c r="B714" t="str">
        <f t="shared" si="83"/>
        <v>1V</v>
      </c>
      <c r="C714" t="str">
        <f t="shared" si="84"/>
        <v>C66-1V</v>
      </c>
      <c r="D714" t="str">
        <f t="shared" si="85"/>
        <v>C66-1</v>
      </c>
      <c r="E714" t="s">
        <v>745</v>
      </c>
      <c r="F714">
        <v>1</v>
      </c>
      <c r="G714" t="s">
        <v>761</v>
      </c>
      <c r="AT714" t="str">
        <f t="shared" si="86"/>
        <v>1V</v>
      </c>
      <c r="AU714" t="str">
        <f t="shared" si="87"/>
        <v>--</v>
      </c>
    </row>
    <row r="715" spans="1:47" x14ac:dyDescent="0.35">
      <c r="A715" t="str">
        <f t="shared" si="82"/>
        <v>C66-2</v>
      </c>
      <c r="B715" t="str">
        <f t="shared" si="83"/>
        <v>GND</v>
      </c>
      <c r="C715" t="str">
        <f t="shared" si="84"/>
        <v>C66-GND</v>
      </c>
      <c r="D715" t="str">
        <f t="shared" si="85"/>
        <v>C66-2</v>
      </c>
      <c r="E715" t="s">
        <v>745</v>
      </c>
      <c r="F715">
        <v>2</v>
      </c>
      <c r="G715" t="s">
        <v>302</v>
      </c>
      <c r="AT715" t="str">
        <f t="shared" si="86"/>
        <v>GND</v>
      </c>
      <c r="AU715" t="str">
        <f t="shared" si="87"/>
        <v>--</v>
      </c>
    </row>
    <row r="716" spans="1:47" x14ac:dyDescent="0.35">
      <c r="A716" t="str">
        <f t="shared" si="82"/>
        <v>C67-1</v>
      </c>
      <c r="B716" t="str">
        <f t="shared" si="83"/>
        <v>1V</v>
      </c>
      <c r="C716" t="str">
        <f t="shared" si="84"/>
        <v>C67-1V</v>
      </c>
      <c r="D716" t="str">
        <f t="shared" si="85"/>
        <v>C67-1</v>
      </c>
      <c r="E716" t="s">
        <v>746</v>
      </c>
      <c r="F716">
        <v>1</v>
      </c>
      <c r="G716" t="s">
        <v>761</v>
      </c>
      <c r="AT716" t="str">
        <f t="shared" si="86"/>
        <v>1V</v>
      </c>
      <c r="AU716" t="str">
        <f t="shared" si="87"/>
        <v>--</v>
      </c>
    </row>
    <row r="717" spans="1:47" x14ac:dyDescent="0.35">
      <c r="A717" t="str">
        <f t="shared" si="82"/>
        <v>C67-2</v>
      </c>
      <c r="B717" t="str">
        <f t="shared" si="83"/>
        <v>GND</v>
      </c>
      <c r="C717" t="str">
        <f t="shared" si="84"/>
        <v>C67-GND</v>
      </c>
      <c r="D717" t="str">
        <f t="shared" si="85"/>
        <v>C67-2</v>
      </c>
      <c r="E717" t="s">
        <v>746</v>
      </c>
      <c r="F717">
        <v>2</v>
      </c>
      <c r="G717" t="s">
        <v>302</v>
      </c>
      <c r="AT717" t="str">
        <f t="shared" si="86"/>
        <v>GND</v>
      </c>
      <c r="AU717" t="str">
        <f t="shared" si="87"/>
        <v>--</v>
      </c>
    </row>
    <row r="718" spans="1:47" x14ac:dyDescent="0.35">
      <c r="A718" t="str">
        <f t="shared" si="82"/>
        <v>C68-1</v>
      </c>
      <c r="B718" t="str">
        <f t="shared" si="83"/>
        <v>1V</v>
      </c>
      <c r="C718" t="str">
        <f t="shared" si="84"/>
        <v>C68-1V</v>
      </c>
      <c r="D718" t="str">
        <f t="shared" si="85"/>
        <v>C68-1</v>
      </c>
      <c r="E718" t="s">
        <v>747</v>
      </c>
      <c r="F718">
        <v>1</v>
      </c>
      <c r="G718" t="s">
        <v>761</v>
      </c>
      <c r="AT718" t="str">
        <f t="shared" si="86"/>
        <v>1V</v>
      </c>
      <c r="AU718" t="str">
        <f t="shared" si="87"/>
        <v>--</v>
      </c>
    </row>
    <row r="719" spans="1:47" x14ac:dyDescent="0.35">
      <c r="A719" t="str">
        <f t="shared" si="82"/>
        <v>C68-2</v>
      </c>
      <c r="B719" t="str">
        <f t="shared" si="83"/>
        <v>GND</v>
      </c>
      <c r="C719" t="str">
        <f t="shared" si="84"/>
        <v>C68-GND</v>
      </c>
      <c r="D719" t="str">
        <f t="shared" si="85"/>
        <v>C68-2</v>
      </c>
      <c r="E719" t="s">
        <v>747</v>
      </c>
      <c r="F719">
        <v>2</v>
      </c>
      <c r="G719" t="s">
        <v>302</v>
      </c>
      <c r="AT719" t="str">
        <f t="shared" si="86"/>
        <v>GND</v>
      </c>
      <c r="AU719" t="str">
        <f t="shared" si="87"/>
        <v>--</v>
      </c>
    </row>
    <row r="720" spans="1:47" x14ac:dyDescent="0.35">
      <c r="A720" t="str">
        <f t="shared" si="82"/>
        <v>C69-1</v>
      </c>
      <c r="B720" t="str">
        <f t="shared" si="83"/>
        <v>VCCIO35</v>
      </c>
      <c r="C720" t="str">
        <f t="shared" si="84"/>
        <v>C69-VCCIO35</v>
      </c>
      <c r="D720" t="str">
        <f t="shared" si="85"/>
        <v>C69-1</v>
      </c>
      <c r="E720" t="s">
        <v>748</v>
      </c>
      <c r="F720">
        <v>1</v>
      </c>
      <c r="G720" t="s">
        <v>765</v>
      </c>
      <c r="AT720" t="str">
        <f t="shared" si="86"/>
        <v>VCCIO35</v>
      </c>
      <c r="AU720" t="str">
        <f t="shared" si="87"/>
        <v>--</v>
      </c>
    </row>
    <row r="721" spans="1:47" x14ac:dyDescent="0.35">
      <c r="A721" t="str">
        <f t="shared" si="82"/>
        <v>C69-2</v>
      </c>
      <c r="B721" t="str">
        <f t="shared" si="83"/>
        <v>GND</v>
      </c>
      <c r="C721" t="str">
        <f t="shared" si="84"/>
        <v>C69-GND</v>
      </c>
      <c r="D721" t="str">
        <f t="shared" si="85"/>
        <v>C69-2</v>
      </c>
      <c r="E721" t="s">
        <v>748</v>
      </c>
      <c r="F721">
        <v>2</v>
      </c>
      <c r="G721" t="s">
        <v>302</v>
      </c>
      <c r="AT721" t="str">
        <f t="shared" si="86"/>
        <v>GND</v>
      </c>
      <c r="AU721" t="str">
        <f t="shared" si="87"/>
        <v>--</v>
      </c>
    </row>
    <row r="722" spans="1:47" x14ac:dyDescent="0.35">
      <c r="A722" t="str">
        <f t="shared" si="82"/>
        <v>C70-1</v>
      </c>
      <c r="B722" t="str">
        <f t="shared" si="83"/>
        <v>GND</v>
      </c>
      <c r="C722" t="str">
        <f t="shared" si="84"/>
        <v>C70-GND</v>
      </c>
      <c r="D722" t="str">
        <f t="shared" si="85"/>
        <v>C70-1</v>
      </c>
      <c r="E722" t="s">
        <v>749</v>
      </c>
      <c r="F722">
        <v>1</v>
      </c>
      <c r="G722" t="s">
        <v>302</v>
      </c>
      <c r="AT722" t="str">
        <f t="shared" si="86"/>
        <v>GND</v>
      </c>
      <c r="AU722" t="str">
        <f t="shared" si="87"/>
        <v>--</v>
      </c>
    </row>
    <row r="723" spans="1:47" x14ac:dyDescent="0.35">
      <c r="A723" t="str">
        <f t="shared" si="82"/>
        <v>C70-2</v>
      </c>
      <c r="B723" t="str">
        <f t="shared" si="83"/>
        <v>1.8V</v>
      </c>
      <c r="C723" t="str">
        <f t="shared" si="84"/>
        <v>C70-1.8V</v>
      </c>
      <c r="D723" t="str">
        <f t="shared" si="85"/>
        <v>C70-2</v>
      </c>
      <c r="E723" t="s">
        <v>749</v>
      </c>
      <c r="F723">
        <v>2</v>
      </c>
      <c r="G723" t="s">
        <v>667</v>
      </c>
      <c r="AT723" t="str">
        <f t="shared" si="86"/>
        <v>1.8V</v>
      </c>
      <c r="AU723" t="str">
        <f t="shared" si="87"/>
        <v>--</v>
      </c>
    </row>
    <row r="724" spans="1:47" x14ac:dyDescent="0.35">
      <c r="A724" t="str">
        <f t="shared" si="82"/>
        <v>C71-1</v>
      </c>
      <c r="B724" t="str">
        <f t="shared" si="83"/>
        <v>GND</v>
      </c>
      <c r="C724" t="str">
        <f t="shared" si="84"/>
        <v>C71-GND</v>
      </c>
      <c r="D724" t="str">
        <f t="shared" si="85"/>
        <v>C71-1</v>
      </c>
      <c r="E724" t="s">
        <v>750</v>
      </c>
      <c r="F724">
        <v>1</v>
      </c>
      <c r="G724" t="s">
        <v>302</v>
      </c>
      <c r="AT724" t="str">
        <f t="shared" si="86"/>
        <v>GND</v>
      </c>
      <c r="AU724" t="str">
        <f t="shared" si="87"/>
        <v>--</v>
      </c>
    </row>
    <row r="725" spans="1:47" x14ac:dyDescent="0.35">
      <c r="A725" t="str">
        <f t="shared" si="82"/>
        <v>C71-2</v>
      </c>
      <c r="B725" t="str">
        <f t="shared" si="83"/>
        <v>VCCIO35</v>
      </c>
      <c r="C725" t="str">
        <f t="shared" si="84"/>
        <v>C71-VCCIO35</v>
      </c>
      <c r="D725" t="str">
        <f t="shared" si="85"/>
        <v>C71-2</v>
      </c>
      <c r="E725" t="s">
        <v>750</v>
      </c>
      <c r="F725">
        <v>2</v>
      </c>
      <c r="G725" t="s">
        <v>765</v>
      </c>
      <c r="AT725" t="str">
        <f t="shared" si="86"/>
        <v>VCCIO35</v>
      </c>
      <c r="AU725" t="str">
        <f t="shared" si="87"/>
        <v>--</v>
      </c>
    </row>
    <row r="726" spans="1:47" x14ac:dyDescent="0.35">
      <c r="A726" t="str">
        <f t="shared" si="82"/>
        <v>C72-1</v>
      </c>
      <c r="B726" t="str">
        <f t="shared" si="83"/>
        <v>TD_P</v>
      </c>
      <c r="C726" t="str">
        <f t="shared" si="84"/>
        <v>C72-TD_P</v>
      </c>
      <c r="D726" t="str">
        <f t="shared" si="85"/>
        <v>C72-1</v>
      </c>
      <c r="E726" t="s">
        <v>751</v>
      </c>
      <c r="F726">
        <v>1</v>
      </c>
      <c r="G726" t="s">
        <v>1023</v>
      </c>
      <c r="AT726" t="str">
        <f t="shared" si="86"/>
        <v>TD_C_P</v>
      </c>
      <c r="AU726" t="str">
        <f t="shared" si="87"/>
        <v>C72</v>
      </c>
    </row>
    <row r="727" spans="1:47" x14ac:dyDescent="0.35">
      <c r="A727" t="str">
        <f t="shared" si="82"/>
        <v>C72-2</v>
      </c>
      <c r="B727" t="str">
        <f t="shared" si="83"/>
        <v>TD_C_P</v>
      </c>
      <c r="C727" t="str">
        <f t="shared" si="84"/>
        <v>C72-TD_C_P</v>
      </c>
      <c r="D727" t="str">
        <f t="shared" si="85"/>
        <v>C72-2</v>
      </c>
      <c r="E727" t="s">
        <v>751</v>
      </c>
      <c r="F727">
        <v>2</v>
      </c>
      <c r="G727" t="s">
        <v>1035</v>
      </c>
      <c r="AT727" t="str">
        <f t="shared" si="86"/>
        <v>TD_P</v>
      </c>
      <c r="AU727" t="str">
        <f t="shared" si="87"/>
        <v>C72</v>
      </c>
    </row>
    <row r="728" spans="1:47" x14ac:dyDescent="0.35">
      <c r="A728" t="str">
        <f t="shared" si="82"/>
        <v>C73-1</v>
      </c>
      <c r="B728" t="str">
        <f t="shared" si="83"/>
        <v>RD_N</v>
      </c>
      <c r="C728" t="str">
        <f t="shared" si="84"/>
        <v>C73-RD_N</v>
      </c>
      <c r="D728" t="str">
        <f t="shared" si="85"/>
        <v>C73-1</v>
      </c>
      <c r="E728" t="s">
        <v>752</v>
      </c>
      <c r="F728">
        <v>1</v>
      </c>
      <c r="G728" t="s">
        <v>1024</v>
      </c>
      <c r="AT728" t="str">
        <f t="shared" si="86"/>
        <v>RD_C_N</v>
      </c>
      <c r="AU728" t="str">
        <f t="shared" si="87"/>
        <v>C73</v>
      </c>
    </row>
    <row r="729" spans="1:47" x14ac:dyDescent="0.35">
      <c r="A729" t="str">
        <f t="shared" si="82"/>
        <v>C73-2</v>
      </c>
      <c r="B729" t="str">
        <f t="shared" si="83"/>
        <v>RD_C_N</v>
      </c>
      <c r="C729" t="str">
        <f t="shared" si="84"/>
        <v>C73-RD_C_N</v>
      </c>
      <c r="D729" t="str">
        <f t="shared" si="85"/>
        <v>C73-2</v>
      </c>
      <c r="E729" t="s">
        <v>752</v>
      </c>
      <c r="F729">
        <v>2</v>
      </c>
      <c r="G729" t="s">
        <v>1031</v>
      </c>
      <c r="AT729" t="str">
        <f t="shared" si="86"/>
        <v>RD_N</v>
      </c>
      <c r="AU729" t="str">
        <f t="shared" si="87"/>
        <v>C73</v>
      </c>
    </row>
    <row r="730" spans="1:47" x14ac:dyDescent="0.35">
      <c r="A730" t="str">
        <f t="shared" si="82"/>
        <v>C74-1</v>
      </c>
      <c r="B730" t="str">
        <f t="shared" si="83"/>
        <v>RD_P</v>
      </c>
      <c r="C730" t="str">
        <f t="shared" si="84"/>
        <v>C74-RD_P</v>
      </c>
      <c r="D730" t="str">
        <f t="shared" si="85"/>
        <v>C74-1</v>
      </c>
      <c r="E730" t="s">
        <v>753</v>
      </c>
      <c r="F730">
        <v>1</v>
      </c>
      <c r="G730" t="s">
        <v>1026</v>
      </c>
      <c r="AT730" t="str">
        <f t="shared" si="86"/>
        <v>RD_C_P</v>
      </c>
      <c r="AU730" t="str">
        <f t="shared" si="87"/>
        <v>C74</v>
      </c>
    </row>
    <row r="731" spans="1:47" x14ac:dyDescent="0.35">
      <c r="A731" t="str">
        <f t="shared" si="82"/>
        <v>C74-2</v>
      </c>
      <c r="B731" t="str">
        <f t="shared" si="83"/>
        <v>RD_C_P</v>
      </c>
      <c r="C731" t="str">
        <f t="shared" si="84"/>
        <v>C74-RD_C_P</v>
      </c>
      <c r="D731" t="str">
        <f t="shared" si="85"/>
        <v>C74-2</v>
      </c>
      <c r="E731" t="s">
        <v>753</v>
      </c>
      <c r="F731">
        <v>2</v>
      </c>
      <c r="G731" t="s">
        <v>1032</v>
      </c>
      <c r="AT731" t="str">
        <f t="shared" si="86"/>
        <v>RD_P</v>
      </c>
      <c r="AU731" t="str">
        <f t="shared" si="87"/>
        <v>C74</v>
      </c>
    </row>
    <row r="732" spans="1:47" x14ac:dyDescent="0.35">
      <c r="A732" t="str">
        <f t="shared" si="82"/>
        <v>C75-1</v>
      </c>
      <c r="B732" t="str">
        <f t="shared" si="83"/>
        <v>3.3V</v>
      </c>
      <c r="C732" t="str">
        <f t="shared" si="84"/>
        <v>C75-3.3V</v>
      </c>
      <c r="D732" t="str">
        <f t="shared" si="85"/>
        <v>C75-1</v>
      </c>
      <c r="E732" t="s">
        <v>1064</v>
      </c>
      <c r="F732">
        <v>1</v>
      </c>
      <c r="G732" t="s">
        <v>287</v>
      </c>
      <c r="AT732" t="str">
        <f t="shared" si="86"/>
        <v>3.3V</v>
      </c>
      <c r="AU732" t="str">
        <f t="shared" si="87"/>
        <v>--</v>
      </c>
    </row>
    <row r="733" spans="1:47" x14ac:dyDescent="0.35">
      <c r="A733" t="str">
        <f t="shared" si="82"/>
        <v>C75-2</v>
      </c>
      <c r="B733" t="str">
        <f t="shared" si="83"/>
        <v>GND</v>
      </c>
      <c r="C733" t="str">
        <f t="shared" si="84"/>
        <v>C75-GND</v>
      </c>
      <c r="D733" t="str">
        <f t="shared" si="85"/>
        <v>C75-2</v>
      </c>
      <c r="E733" t="s">
        <v>1064</v>
      </c>
      <c r="F733">
        <v>2</v>
      </c>
      <c r="G733" t="s">
        <v>302</v>
      </c>
      <c r="AT733" t="str">
        <f t="shared" si="86"/>
        <v>GND</v>
      </c>
      <c r="AU733" t="str">
        <f t="shared" si="87"/>
        <v>--</v>
      </c>
    </row>
    <row r="734" spans="1:47" x14ac:dyDescent="0.35">
      <c r="A734" t="str">
        <f t="shared" si="82"/>
        <v>C76-1</v>
      </c>
      <c r="B734" t="str">
        <f t="shared" si="83"/>
        <v>1.8V</v>
      </c>
      <c r="C734" t="str">
        <f t="shared" si="84"/>
        <v>C76-1.8V</v>
      </c>
      <c r="D734" t="str">
        <f t="shared" si="85"/>
        <v>C76-1</v>
      </c>
      <c r="E734" t="s">
        <v>1065</v>
      </c>
      <c r="F734">
        <v>1</v>
      </c>
      <c r="G734" t="s">
        <v>667</v>
      </c>
      <c r="AT734" t="str">
        <f t="shared" si="86"/>
        <v>1.8V</v>
      </c>
      <c r="AU734" t="str">
        <f t="shared" si="87"/>
        <v>--</v>
      </c>
    </row>
    <row r="735" spans="1:47" x14ac:dyDescent="0.35">
      <c r="A735" t="str">
        <f t="shared" si="82"/>
        <v>C76-2</v>
      </c>
      <c r="B735" t="str">
        <f t="shared" si="83"/>
        <v>GND</v>
      </c>
      <c r="C735" t="str">
        <f t="shared" si="84"/>
        <v>C76-GND</v>
      </c>
      <c r="D735" t="str">
        <f t="shared" si="85"/>
        <v>C76-2</v>
      </c>
      <c r="E735" t="s">
        <v>1065</v>
      </c>
      <c r="F735">
        <v>2</v>
      </c>
      <c r="G735" t="s">
        <v>302</v>
      </c>
      <c r="AT735" t="str">
        <f t="shared" si="86"/>
        <v>GND</v>
      </c>
      <c r="AU735" t="str">
        <f t="shared" si="87"/>
        <v>--</v>
      </c>
    </row>
    <row r="736" spans="1:47" x14ac:dyDescent="0.35">
      <c r="A736" t="str">
        <f t="shared" si="82"/>
        <v>C82-1</v>
      </c>
      <c r="B736" t="str">
        <f t="shared" si="83"/>
        <v>GND</v>
      </c>
      <c r="C736" t="str">
        <f t="shared" si="84"/>
        <v>C82-GND</v>
      </c>
      <c r="D736" t="str">
        <f t="shared" si="85"/>
        <v>C82-1</v>
      </c>
      <c r="E736" t="s">
        <v>1006</v>
      </c>
      <c r="F736">
        <v>1</v>
      </c>
      <c r="G736" t="s">
        <v>302</v>
      </c>
      <c r="AT736" t="str">
        <f t="shared" si="86"/>
        <v>GND</v>
      </c>
      <c r="AU736" t="str">
        <f t="shared" si="87"/>
        <v>--</v>
      </c>
    </row>
    <row r="737" spans="1:47" x14ac:dyDescent="0.35">
      <c r="A737" t="str">
        <f t="shared" si="82"/>
        <v>C82-2</v>
      </c>
      <c r="B737" t="str">
        <f t="shared" si="83"/>
        <v>3.3V</v>
      </c>
      <c r="C737" t="str">
        <f t="shared" si="84"/>
        <v>C82-3.3V</v>
      </c>
      <c r="D737" t="str">
        <f t="shared" si="85"/>
        <v>C82-2</v>
      </c>
      <c r="E737" t="s">
        <v>1006</v>
      </c>
      <c r="F737">
        <v>2</v>
      </c>
      <c r="G737" t="s">
        <v>287</v>
      </c>
      <c r="AT737" t="str">
        <f t="shared" si="86"/>
        <v>3.3V</v>
      </c>
      <c r="AU737" t="str">
        <f t="shared" si="87"/>
        <v>--</v>
      </c>
    </row>
    <row r="738" spans="1:47" x14ac:dyDescent="0.35">
      <c r="A738" t="str">
        <f t="shared" si="82"/>
        <v>C83-1</v>
      </c>
      <c r="B738" t="str">
        <f t="shared" si="83"/>
        <v>VCCIO35</v>
      </c>
      <c r="C738" t="str">
        <f t="shared" si="84"/>
        <v>C83-VCCIO35</v>
      </c>
      <c r="D738" t="str">
        <f t="shared" si="85"/>
        <v>C83-1</v>
      </c>
      <c r="E738" t="s">
        <v>1007</v>
      </c>
      <c r="F738">
        <v>1</v>
      </c>
      <c r="G738" t="s">
        <v>765</v>
      </c>
      <c r="AT738" t="str">
        <f t="shared" si="86"/>
        <v>VCCIO35</v>
      </c>
      <c r="AU738" t="str">
        <f t="shared" si="87"/>
        <v>--</v>
      </c>
    </row>
    <row r="739" spans="1:47" x14ac:dyDescent="0.35">
      <c r="A739" t="str">
        <f t="shared" si="82"/>
        <v>C83-2</v>
      </c>
      <c r="B739" t="str">
        <f t="shared" si="83"/>
        <v>GND</v>
      </c>
      <c r="C739" t="str">
        <f t="shared" si="84"/>
        <v>C83-GND</v>
      </c>
      <c r="D739" t="str">
        <f t="shared" si="85"/>
        <v>C83-2</v>
      </c>
      <c r="E739" t="s">
        <v>1007</v>
      </c>
      <c r="F739">
        <v>2</v>
      </c>
      <c r="G739" t="s">
        <v>302</v>
      </c>
      <c r="AT739" t="str">
        <f t="shared" si="86"/>
        <v>GND</v>
      </c>
      <c r="AU739" t="str">
        <f t="shared" si="87"/>
        <v>--</v>
      </c>
    </row>
    <row r="740" spans="1:47" x14ac:dyDescent="0.35">
      <c r="A740" t="str">
        <f t="shared" si="82"/>
        <v>C84-1</v>
      </c>
      <c r="B740" t="str">
        <f t="shared" si="83"/>
        <v>GND</v>
      </c>
      <c r="C740" t="str">
        <f t="shared" si="84"/>
        <v>C84-GND</v>
      </c>
      <c r="D740" t="str">
        <f t="shared" si="85"/>
        <v>C84-1</v>
      </c>
      <c r="E740" t="s">
        <v>1008</v>
      </c>
      <c r="F740">
        <v>1</v>
      </c>
      <c r="G740" t="s">
        <v>302</v>
      </c>
      <c r="AT740" t="str">
        <f t="shared" si="86"/>
        <v>GND</v>
      </c>
      <c r="AU740" t="str">
        <f t="shared" si="87"/>
        <v>--</v>
      </c>
    </row>
    <row r="741" spans="1:47" x14ac:dyDescent="0.35">
      <c r="A741" t="str">
        <f t="shared" si="82"/>
        <v>C84-2</v>
      </c>
      <c r="B741" t="str">
        <f t="shared" si="83"/>
        <v>1.8V</v>
      </c>
      <c r="C741" t="str">
        <f t="shared" si="84"/>
        <v>C84-1.8V</v>
      </c>
      <c r="D741" t="str">
        <f t="shared" si="85"/>
        <v>C84-2</v>
      </c>
      <c r="E741" t="s">
        <v>1008</v>
      </c>
      <c r="F741">
        <v>2</v>
      </c>
      <c r="G741" t="s">
        <v>667</v>
      </c>
      <c r="AT741" t="str">
        <f t="shared" si="86"/>
        <v>1.8V</v>
      </c>
      <c r="AU741" t="str">
        <f t="shared" si="87"/>
        <v>--</v>
      </c>
    </row>
    <row r="742" spans="1:47" x14ac:dyDescent="0.35">
      <c r="A742" t="str">
        <f t="shared" si="82"/>
        <v>C85-1</v>
      </c>
      <c r="B742" t="str">
        <f t="shared" si="83"/>
        <v>GND</v>
      </c>
      <c r="C742" t="str">
        <f t="shared" si="84"/>
        <v>C85-GND</v>
      </c>
      <c r="D742" t="str">
        <f t="shared" si="85"/>
        <v>C85-1</v>
      </c>
      <c r="E742" t="s">
        <v>1009</v>
      </c>
      <c r="F742">
        <v>1</v>
      </c>
      <c r="G742" t="s">
        <v>302</v>
      </c>
      <c r="AT742" t="str">
        <f t="shared" si="86"/>
        <v>GND</v>
      </c>
      <c r="AU742" t="str">
        <f t="shared" si="87"/>
        <v>--</v>
      </c>
    </row>
    <row r="743" spans="1:47" x14ac:dyDescent="0.35">
      <c r="A743" t="str">
        <f t="shared" si="82"/>
        <v>C85-2</v>
      </c>
      <c r="B743" t="str">
        <f t="shared" si="83"/>
        <v>1.8V</v>
      </c>
      <c r="C743" t="str">
        <f t="shared" si="84"/>
        <v>C85-1.8V</v>
      </c>
      <c r="D743" t="str">
        <f t="shared" si="85"/>
        <v>C85-2</v>
      </c>
      <c r="E743" t="s">
        <v>1009</v>
      </c>
      <c r="F743">
        <v>2</v>
      </c>
      <c r="G743" t="s">
        <v>667</v>
      </c>
      <c r="AT743" t="str">
        <f t="shared" si="86"/>
        <v>1.8V</v>
      </c>
      <c r="AU743" t="str">
        <f t="shared" si="87"/>
        <v>--</v>
      </c>
    </row>
    <row r="744" spans="1:47" x14ac:dyDescent="0.35">
      <c r="A744" t="str">
        <f t="shared" si="82"/>
        <v>C86-1</v>
      </c>
      <c r="B744" t="str">
        <f t="shared" si="83"/>
        <v>GND</v>
      </c>
      <c r="C744" t="str">
        <f t="shared" si="84"/>
        <v>C86-GND</v>
      </c>
      <c r="D744" t="str">
        <f t="shared" si="85"/>
        <v>C86-1</v>
      </c>
      <c r="E744" t="s">
        <v>1010</v>
      </c>
      <c r="F744">
        <v>1</v>
      </c>
      <c r="G744" t="s">
        <v>302</v>
      </c>
      <c r="AT744" t="str">
        <f t="shared" si="86"/>
        <v>GND</v>
      </c>
      <c r="AU744" t="str">
        <f t="shared" si="87"/>
        <v>--</v>
      </c>
    </row>
    <row r="745" spans="1:47" x14ac:dyDescent="0.35">
      <c r="A745" t="str">
        <f t="shared" si="82"/>
        <v>C86-2</v>
      </c>
      <c r="B745" t="str">
        <f t="shared" si="83"/>
        <v>1.8V</v>
      </c>
      <c r="C745" t="str">
        <f t="shared" si="84"/>
        <v>C86-1.8V</v>
      </c>
      <c r="D745" t="str">
        <f t="shared" si="85"/>
        <v>C86-2</v>
      </c>
      <c r="E745" t="s">
        <v>1010</v>
      </c>
      <c r="F745">
        <v>2</v>
      </c>
      <c r="G745" t="s">
        <v>667</v>
      </c>
      <c r="AT745" t="str">
        <f t="shared" si="86"/>
        <v>1.8V</v>
      </c>
      <c r="AU745" t="str">
        <f t="shared" si="87"/>
        <v>--</v>
      </c>
    </row>
    <row r="746" spans="1:47" x14ac:dyDescent="0.35">
      <c r="A746" t="str">
        <f t="shared" si="82"/>
        <v>C87-1</v>
      </c>
      <c r="B746" t="str">
        <f t="shared" si="83"/>
        <v>GND</v>
      </c>
      <c r="C746" t="str">
        <f t="shared" si="84"/>
        <v>C87-GND</v>
      </c>
      <c r="D746" t="str">
        <f t="shared" si="85"/>
        <v>C87-1</v>
      </c>
      <c r="E746" t="s">
        <v>1011</v>
      </c>
      <c r="F746">
        <v>1</v>
      </c>
      <c r="G746" t="s">
        <v>302</v>
      </c>
      <c r="AT746" t="str">
        <f t="shared" si="86"/>
        <v>GND</v>
      </c>
      <c r="AU746" t="str">
        <f t="shared" si="87"/>
        <v>--</v>
      </c>
    </row>
    <row r="747" spans="1:47" x14ac:dyDescent="0.35">
      <c r="A747" t="str">
        <f t="shared" si="82"/>
        <v>C87-2</v>
      </c>
      <c r="B747" t="str">
        <f t="shared" si="83"/>
        <v>1.8V</v>
      </c>
      <c r="C747" t="str">
        <f t="shared" si="84"/>
        <v>C87-1.8V</v>
      </c>
      <c r="D747" t="str">
        <f t="shared" si="85"/>
        <v>C87-2</v>
      </c>
      <c r="E747" t="s">
        <v>1011</v>
      </c>
      <c r="F747">
        <v>2</v>
      </c>
      <c r="G747" t="s">
        <v>667</v>
      </c>
      <c r="AT747" t="str">
        <f t="shared" si="86"/>
        <v>1.8V</v>
      </c>
      <c r="AU747" t="str">
        <f t="shared" si="87"/>
        <v>--</v>
      </c>
    </row>
    <row r="748" spans="1:47" x14ac:dyDescent="0.35">
      <c r="A748" t="str">
        <f t="shared" si="82"/>
        <v>C88-1</v>
      </c>
      <c r="B748" t="str">
        <f t="shared" si="83"/>
        <v>GND</v>
      </c>
      <c r="C748" t="str">
        <f t="shared" si="84"/>
        <v>C88-GND</v>
      </c>
      <c r="D748" t="str">
        <f t="shared" si="85"/>
        <v>C88-1</v>
      </c>
      <c r="E748" t="s">
        <v>1012</v>
      </c>
      <c r="F748">
        <v>1</v>
      </c>
      <c r="G748" t="s">
        <v>302</v>
      </c>
      <c r="AT748" t="str">
        <f t="shared" si="86"/>
        <v>GND</v>
      </c>
      <c r="AU748" t="str">
        <f t="shared" si="87"/>
        <v>--</v>
      </c>
    </row>
    <row r="749" spans="1:47" x14ac:dyDescent="0.35">
      <c r="A749" t="str">
        <f t="shared" si="82"/>
        <v>C88-2</v>
      </c>
      <c r="B749" t="str">
        <f t="shared" si="83"/>
        <v>VCCIO34</v>
      </c>
      <c r="C749" t="str">
        <f t="shared" si="84"/>
        <v>C88-VCCIO34</v>
      </c>
      <c r="D749" t="str">
        <f t="shared" si="85"/>
        <v>C88-2</v>
      </c>
      <c r="E749" t="s">
        <v>1012</v>
      </c>
      <c r="F749">
        <v>2</v>
      </c>
      <c r="G749" t="s">
        <v>848</v>
      </c>
      <c r="AT749" t="str">
        <f t="shared" si="86"/>
        <v>VCCIO34</v>
      </c>
      <c r="AU749" t="str">
        <f t="shared" si="87"/>
        <v>--</v>
      </c>
    </row>
    <row r="750" spans="1:47" x14ac:dyDescent="0.35">
      <c r="A750" t="str">
        <f t="shared" si="82"/>
        <v>C89-1</v>
      </c>
      <c r="B750" t="str">
        <f t="shared" si="83"/>
        <v>GND</v>
      </c>
      <c r="C750" t="str">
        <f t="shared" si="84"/>
        <v>C89-GND</v>
      </c>
      <c r="D750" t="str">
        <f t="shared" si="85"/>
        <v>C89-1</v>
      </c>
      <c r="E750" t="s">
        <v>1013</v>
      </c>
      <c r="F750">
        <v>1</v>
      </c>
      <c r="G750" t="s">
        <v>302</v>
      </c>
      <c r="AT750" t="str">
        <f t="shared" si="86"/>
        <v>GND</v>
      </c>
      <c r="AU750" t="str">
        <f t="shared" si="87"/>
        <v>--</v>
      </c>
    </row>
    <row r="751" spans="1:47" x14ac:dyDescent="0.35">
      <c r="A751" t="str">
        <f t="shared" si="82"/>
        <v>C89-2</v>
      </c>
      <c r="B751" t="str">
        <f t="shared" si="83"/>
        <v>VCCIO34</v>
      </c>
      <c r="C751" t="str">
        <f t="shared" si="84"/>
        <v>C89-VCCIO34</v>
      </c>
      <c r="D751" t="str">
        <f t="shared" si="85"/>
        <v>C89-2</v>
      </c>
      <c r="E751" t="s">
        <v>1013</v>
      </c>
      <c r="F751">
        <v>2</v>
      </c>
      <c r="G751" t="s">
        <v>848</v>
      </c>
      <c r="AT751" t="str">
        <f t="shared" si="86"/>
        <v>VCCIO34</v>
      </c>
      <c r="AU751" t="str">
        <f t="shared" si="87"/>
        <v>--</v>
      </c>
    </row>
    <row r="752" spans="1:47" x14ac:dyDescent="0.35">
      <c r="A752" t="str">
        <f t="shared" si="82"/>
        <v>C90-1</v>
      </c>
      <c r="B752" t="str">
        <f t="shared" si="83"/>
        <v>GND</v>
      </c>
      <c r="C752" t="str">
        <f t="shared" si="84"/>
        <v>C90-GND</v>
      </c>
      <c r="D752" t="str">
        <f t="shared" si="85"/>
        <v>C90-1</v>
      </c>
      <c r="E752" t="s">
        <v>1014</v>
      </c>
      <c r="F752">
        <v>1</v>
      </c>
      <c r="G752" t="s">
        <v>302</v>
      </c>
      <c r="AT752" t="str">
        <f t="shared" si="86"/>
        <v>GND</v>
      </c>
      <c r="AU752" t="str">
        <f t="shared" si="87"/>
        <v>--</v>
      </c>
    </row>
    <row r="753" spans="1:47" x14ac:dyDescent="0.35">
      <c r="A753" t="str">
        <f t="shared" si="82"/>
        <v>C90-2</v>
      </c>
      <c r="B753" t="str">
        <f t="shared" si="83"/>
        <v>VCCIO34</v>
      </c>
      <c r="C753" t="str">
        <f t="shared" si="84"/>
        <v>C90-VCCIO34</v>
      </c>
      <c r="D753" t="str">
        <f t="shared" si="85"/>
        <v>C90-2</v>
      </c>
      <c r="E753" t="s">
        <v>1014</v>
      </c>
      <c r="F753">
        <v>2</v>
      </c>
      <c r="G753" t="s">
        <v>848</v>
      </c>
      <c r="AT753" t="str">
        <f t="shared" si="86"/>
        <v>VCCIO34</v>
      </c>
      <c r="AU753" t="str">
        <f t="shared" si="87"/>
        <v>--</v>
      </c>
    </row>
    <row r="754" spans="1:47" x14ac:dyDescent="0.35">
      <c r="A754" t="str">
        <f t="shared" si="82"/>
        <v>C92-1</v>
      </c>
      <c r="B754" t="str">
        <f t="shared" si="83"/>
        <v>GND</v>
      </c>
      <c r="C754" t="str">
        <f t="shared" si="84"/>
        <v>C92-GND</v>
      </c>
      <c r="D754" t="str">
        <f t="shared" si="85"/>
        <v>C92-1</v>
      </c>
      <c r="E754" t="s">
        <v>1015</v>
      </c>
      <c r="F754">
        <v>1</v>
      </c>
      <c r="G754" t="s">
        <v>302</v>
      </c>
      <c r="AT754" t="str">
        <f t="shared" si="86"/>
        <v>GND</v>
      </c>
      <c r="AU754" t="str">
        <f t="shared" si="87"/>
        <v>--</v>
      </c>
    </row>
    <row r="755" spans="1:47" x14ac:dyDescent="0.35">
      <c r="A755" t="str">
        <f t="shared" si="82"/>
        <v>C92-2</v>
      </c>
      <c r="B755" t="str">
        <f t="shared" si="83"/>
        <v>1.8V</v>
      </c>
      <c r="C755" t="str">
        <f t="shared" si="84"/>
        <v>C92-1.8V</v>
      </c>
      <c r="D755" t="str">
        <f t="shared" si="85"/>
        <v>C92-2</v>
      </c>
      <c r="E755" t="s">
        <v>1015</v>
      </c>
      <c r="F755">
        <v>2</v>
      </c>
      <c r="G755" t="s">
        <v>667</v>
      </c>
      <c r="AT755" t="str">
        <f t="shared" si="86"/>
        <v>1.8V</v>
      </c>
      <c r="AU755" t="str">
        <f t="shared" si="87"/>
        <v>--</v>
      </c>
    </row>
    <row r="756" spans="1:47" x14ac:dyDescent="0.35">
      <c r="A756" t="str">
        <f t="shared" si="82"/>
        <v>C93-1</v>
      </c>
      <c r="B756" t="str">
        <f t="shared" si="83"/>
        <v>GND</v>
      </c>
      <c r="C756" t="str">
        <f t="shared" si="84"/>
        <v>C93-GND</v>
      </c>
      <c r="D756" t="str">
        <f t="shared" si="85"/>
        <v>C93-1</v>
      </c>
      <c r="E756" t="s">
        <v>1016</v>
      </c>
      <c r="F756">
        <v>1</v>
      </c>
      <c r="G756" t="s">
        <v>302</v>
      </c>
      <c r="AT756" t="str">
        <f t="shared" si="86"/>
        <v>GND</v>
      </c>
      <c r="AU756" t="str">
        <f t="shared" si="87"/>
        <v>--</v>
      </c>
    </row>
    <row r="757" spans="1:47" x14ac:dyDescent="0.35">
      <c r="A757" t="str">
        <f t="shared" si="82"/>
        <v>C93-2</v>
      </c>
      <c r="B757" t="str">
        <f t="shared" si="83"/>
        <v>VCCIO34</v>
      </c>
      <c r="C757" t="str">
        <f t="shared" si="84"/>
        <v>C93-VCCIO34</v>
      </c>
      <c r="D757" t="str">
        <f t="shared" si="85"/>
        <v>C93-2</v>
      </c>
      <c r="E757" t="s">
        <v>1016</v>
      </c>
      <c r="F757">
        <v>2</v>
      </c>
      <c r="G757" t="s">
        <v>848</v>
      </c>
      <c r="AT757" t="str">
        <f t="shared" si="86"/>
        <v>VCCIO34</v>
      </c>
      <c r="AU757" t="str">
        <f t="shared" si="87"/>
        <v>--</v>
      </c>
    </row>
    <row r="758" spans="1:47" x14ac:dyDescent="0.35">
      <c r="A758" t="str">
        <f t="shared" si="82"/>
        <v>C127-1</v>
      </c>
      <c r="B758" t="str">
        <f t="shared" si="83"/>
        <v>VCCIO35</v>
      </c>
      <c r="C758" t="str">
        <f t="shared" si="84"/>
        <v>C127-VCCIO35</v>
      </c>
      <c r="D758" t="str">
        <f t="shared" si="85"/>
        <v>C127-1</v>
      </c>
      <c r="E758" t="s">
        <v>1017</v>
      </c>
      <c r="F758">
        <v>1</v>
      </c>
      <c r="G758" t="s">
        <v>765</v>
      </c>
      <c r="AT758" t="str">
        <f t="shared" si="86"/>
        <v>VCCIO35</v>
      </c>
      <c r="AU758" t="str">
        <f t="shared" si="87"/>
        <v>--</v>
      </c>
    </row>
    <row r="759" spans="1:47" x14ac:dyDescent="0.35">
      <c r="A759" t="str">
        <f t="shared" si="82"/>
        <v>C127-2</v>
      </c>
      <c r="B759" t="str">
        <f t="shared" si="83"/>
        <v>GND</v>
      </c>
      <c r="C759" t="str">
        <f t="shared" si="84"/>
        <v>C127-GND</v>
      </c>
      <c r="D759" t="str">
        <f t="shared" si="85"/>
        <v>C127-2</v>
      </c>
      <c r="E759" t="s">
        <v>1017</v>
      </c>
      <c r="F759">
        <v>2</v>
      </c>
      <c r="G759" t="s">
        <v>302</v>
      </c>
      <c r="AT759" t="str">
        <f t="shared" si="86"/>
        <v>GND</v>
      </c>
      <c r="AU759" t="str">
        <f t="shared" si="87"/>
        <v>--</v>
      </c>
    </row>
    <row r="760" spans="1:47" x14ac:dyDescent="0.35">
      <c r="A760" t="str">
        <f t="shared" si="82"/>
        <v>D2-A</v>
      </c>
      <c r="B760" t="str">
        <f t="shared" si="83"/>
        <v>NetD2_A</v>
      </c>
      <c r="C760" t="str">
        <f t="shared" si="84"/>
        <v>D2-NetD2_A</v>
      </c>
      <c r="D760" t="str">
        <f t="shared" si="85"/>
        <v>D2-A</v>
      </c>
      <c r="E760" t="s">
        <v>289</v>
      </c>
      <c r="F760" t="s">
        <v>345</v>
      </c>
      <c r="G760" t="s">
        <v>305</v>
      </c>
      <c r="AT760" t="str">
        <f t="shared" si="86"/>
        <v>SYSLED</v>
      </c>
      <c r="AU760" t="str">
        <f t="shared" si="87"/>
        <v>R19</v>
      </c>
    </row>
    <row r="761" spans="1:47" x14ac:dyDescent="0.35">
      <c r="A761" t="str">
        <f t="shared" si="82"/>
        <v>D2-K</v>
      </c>
      <c r="B761" t="str">
        <f t="shared" si="83"/>
        <v>GND</v>
      </c>
      <c r="C761" t="str">
        <f t="shared" si="84"/>
        <v>D2-GND</v>
      </c>
      <c r="D761" t="str">
        <f t="shared" si="85"/>
        <v>D2-K</v>
      </c>
      <c r="E761" t="s">
        <v>289</v>
      </c>
      <c r="F761" t="s">
        <v>346</v>
      </c>
      <c r="G761" t="s">
        <v>302</v>
      </c>
      <c r="AT761" t="str">
        <f t="shared" si="86"/>
        <v>GND</v>
      </c>
      <c r="AU761" t="str">
        <f t="shared" si="87"/>
        <v>--</v>
      </c>
    </row>
    <row r="762" spans="1:47" x14ac:dyDescent="0.35">
      <c r="A762" t="str">
        <f t="shared" si="82"/>
        <v>D3-A</v>
      </c>
      <c r="B762" t="str">
        <f t="shared" si="83"/>
        <v>3.3V</v>
      </c>
      <c r="C762" t="str">
        <f t="shared" si="84"/>
        <v>D3-3.3V</v>
      </c>
      <c r="D762" t="str">
        <f t="shared" si="85"/>
        <v>D3-A</v>
      </c>
      <c r="E762" t="s">
        <v>290</v>
      </c>
      <c r="F762" t="s">
        <v>345</v>
      </c>
      <c r="G762" t="s">
        <v>287</v>
      </c>
      <c r="AT762" t="str">
        <f t="shared" si="86"/>
        <v>3.3V</v>
      </c>
      <c r="AU762" t="str">
        <f t="shared" si="87"/>
        <v>--</v>
      </c>
    </row>
    <row r="763" spans="1:47" x14ac:dyDescent="0.35">
      <c r="A763" t="str">
        <f t="shared" si="82"/>
        <v>D3-K</v>
      </c>
      <c r="B763" t="str">
        <f t="shared" si="83"/>
        <v>NetD3_K</v>
      </c>
      <c r="C763" t="str">
        <f t="shared" si="84"/>
        <v>D3-NetD3_K</v>
      </c>
      <c r="D763" t="str">
        <f t="shared" si="85"/>
        <v>D3-K</v>
      </c>
      <c r="E763" t="s">
        <v>290</v>
      </c>
      <c r="F763" t="s">
        <v>346</v>
      </c>
      <c r="G763" t="s">
        <v>1030</v>
      </c>
      <c r="AT763" t="str">
        <f t="shared" si="86"/>
        <v>DONE</v>
      </c>
      <c r="AU763" t="str">
        <f t="shared" si="87"/>
        <v>R16</v>
      </c>
    </row>
    <row r="764" spans="1:47" x14ac:dyDescent="0.35">
      <c r="A764" t="str">
        <f t="shared" si="82"/>
        <v>H1-1</v>
      </c>
      <c r="B764" t="str">
        <f t="shared" si="83"/>
        <v>GND</v>
      </c>
      <c r="C764" t="str">
        <f t="shared" si="84"/>
        <v>H1-GND</v>
      </c>
      <c r="D764" t="str">
        <f t="shared" si="85"/>
        <v>H1-1</v>
      </c>
      <c r="E764" t="s">
        <v>347</v>
      </c>
      <c r="F764">
        <v>1</v>
      </c>
      <c r="G764" t="s">
        <v>302</v>
      </c>
      <c r="AT764" t="str">
        <f t="shared" si="86"/>
        <v>GND</v>
      </c>
      <c r="AU764" t="str">
        <f t="shared" si="87"/>
        <v>--</v>
      </c>
    </row>
    <row r="765" spans="1:47" x14ac:dyDescent="0.35">
      <c r="A765" t="str">
        <f t="shared" si="82"/>
        <v>L1-1</v>
      </c>
      <c r="B765" t="str">
        <f t="shared" si="83"/>
        <v>AGND</v>
      </c>
      <c r="C765" t="str">
        <f t="shared" si="84"/>
        <v>L1-AGND</v>
      </c>
      <c r="D765" t="str">
        <f t="shared" si="85"/>
        <v>L1-1</v>
      </c>
      <c r="E765" t="s">
        <v>351</v>
      </c>
      <c r="F765">
        <v>1</v>
      </c>
      <c r="G765" t="s">
        <v>763</v>
      </c>
      <c r="AT765" t="str">
        <f t="shared" si="86"/>
        <v>AGND</v>
      </c>
      <c r="AU765" t="str">
        <f t="shared" si="87"/>
        <v>--</v>
      </c>
    </row>
    <row r="766" spans="1:47" x14ac:dyDescent="0.35">
      <c r="A766" t="str">
        <f t="shared" si="82"/>
        <v>L1-2</v>
      </c>
      <c r="B766" t="str">
        <f t="shared" si="83"/>
        <v>GND</v>
      </c>
      <c r="C766" t="str">
        <f t="shared" si="84"/>
        <v>L1-GND</v>
      </c>
      <c r="D766" t="str">
        <f t="shared" si="85"/>
        <v>L1-2</v>
      </c>
      <c r="E766" t="s">
        <v>351</v>
      </c>
      <c r="F766">
        <v>2</v>
      </c>
      <c r="G766" t="s">
        <v>302</v>
      </c>
      <c r="AT766" t="str">
        <f t="shared" si="86"/>
        <v>GND</v>
      </c>
      <c r="AU766" t="str">
        <f t="shared" si="87"/>
        <v>--</v>
      </c>
    </row>
    <row r="767" spans="1:47" x14ac:dyDescent="0.35">
      <c r="A767" t="str">
        <f t="shared" si="82"/>
        <v>L2-1</v>
      </c>
      <c r="B767" t="str">
        <f t="shared" si="83"/>
        <v>NetC13_2</v>
      </c>
      <c r="C767" t="str">
        <f t="shared" si="84"/>
        <v>L2-NetC13_2</v>
      </c>
      <c r="D767" t="str">
        <f t="shared" si="85"/>
        <v>L2-1</v>
      </c>
      <c r="E767" t="s">
        <v>352</v>
      </c>
      <c r="F767">
        <v>1</v>
      </c>
      <c r="G767" t="s">
        <v>894</v>
      </c>
      <c r="AT767" t="str">
        <f t="shared" si="86"/>
        <v>NetC13_2</v>
      </c>
      <c r="AU767" t="str">
        <f t="shared" si="87"/>
        <v>--</v>
      </c>
    </row>
    <row r="768" spans="1:47" x14ac:dyDescent="0.35">
      <c r="A768" t="str">
        <f t="shared" si="82"/>
        <v>L2-2</v>
      </c>
      <c r="B768" t="str">
        <f t="shared" si="83"/>
        <v>3.3V</v>
      </c>
      <c r="C768" t="str">
        <f t="shared" si="84"/>
        <v>L2-3.3V</v>
      </c>
      <c r="D768" t="str">
        <f t="shared" si="85"/>
        <v>L2-2</v>
      </c>
      <c r="E768" t="s">
        <v>352</v>
      </c>
      <c r="F768">
        <v>2</v>
      </c>
      <c r="G768" t="s">
        <v>287</v>
      </c>
      <c r="AT768" t="str">
        <f t="shared" si="86"/>
        <v>3.3V</v>
      </c>
      <c r="AU768" t="str">
        <f t="shared" si="87"/>
        <v>--</v>
      </c>
    </row>
    <row r="769" spans="1:47" x14ac:dyDescent="0.35">
      <c r="A769" t="str">
        <f t="shared" si="82"/>
        <v>L3-1</v>
      </c>
      <c r="B769" t="str">
        <f t="shared" si="83"/>
        <v>3.3V</v>
      </c>
      <c r="C769" t="str">
        <f t="shared" si="84"/>
        <v>L3-3.3V</v>
      </c>
      <c r="D769" t="str">
        <f t="shared" si="85"/>
        <v>L3-1</v>
      </c>
      <c r="E769" t="s">
        <v>503</v>
      </c>
      <c r="F769">
        <v>1</v>
      </c>
      <c r="G769" t="s">
        <v>287</v>
      </c>
      <c r="AT769" t="str">
        <f t="shared" si="86"/>
        <v>3.3V</v>
      </c>
      <c r="AU769" t="str">
        <f t="shared" si="87"/>
        <v>--</v>
      </c>
    </row>
    <row r="770" spans="1:47" x14ac:dyDescent="0.35">
      <c r="A770" t="str">
        <f t="shared" si="82"/>
        <v>L3-2</v>
      </c>
      <c r="B770" t="str">
        <f t="shared" si="83"/>
        <v>NetC39_1</v>
      </c>
      <c r="C770" t="str">
        <f t="shared" si="84"/>
        <v>L3-NetC39_1</v>
      </c>
      <c r="D770" t="str">
        <f t="shared" si="85"/>
        <v>L3-2</v>
      </c>
      <c r="E770" t="s">
        <v>503</v>
      </c>
      <c r="F770">
        <v>2</v>
      </c>
      <c r="G770" t="s">
        <v>1029</v>
      </c>
      <c r="AT770" t="str">
        <f t="shared" si="86"/>
        <v>NetC39_1</v>
      </c>
      <c r="AU770" t="str">
        <f t="shared" si="87"/>
        <v>--</v>
      </c>
    </row>
    <row r="771" spans="1:47" x14ac:dyDescent="0.35">
      <c r="A771" t="str">
        <f t="shared" si="82"/>
        <v>L6-1</v>
      </c>
      <c r="B771" t="str">
        <f t="shared" si="83"/>
        <v>AVCC</v>
      </c>
      <c r="C771" t="str">
        <f t="shared" si="84"/>
        <v>L6-AVCC</v>
      </c>
      <c r="D771" t="str">
        <f t="shared" si="85"/>
        <v>L6-1</v>
      </c>
      <c r="E771" t="s">
        <v>506</v>
      </c>
      <c r="F771">
        <v>1</v>
      </c>
      <c r="G771" t="s">
        <v>764</v>
      </c>
      <c r="AT771" t="str">
        <f t="shared" si="86"/>
        <v>AVCC</v>
      </c>
      <c r="AU771" t="str">
        <f t="shared" si="87"/>
        <v>--</v>
      </c>
    </row>
    <row r="772" spans="1:47" x14ac:dyDescent="0.35">
      <c r="A772" t="str">
        <f t="shared" si="82"/>
        <v>L6-2</v>
      </c>
      <c r="B772" t="str">
        <f t="shared" si="83"/>
        <v>1.8V</v>
      </c>
      <c r="C772" t="str">
        <f t="shared" si="84"/>
        <v>L6-1.8V</v>
      </c>
      <c r="D772" t="str">
        <f t="shared" si="85"/>
        <v>L6-2</v>
      </c>
      <c r="E772" t="s">
        <v>506</v>
      </c>
      <c r="F772">
        <v>2</v>
      </c>
      <c r="G772" t="s">
        <v>667</v>
      </c>
      <c r="AT772" t="str">
        <f t="shared" si="86"/>
        <v>1.8V</v>
      </c>
      <c r="AU772" t="str">
        <f t="shared" si="87"/>
        <v>--</v>
      </c>
    </row>
    <row r="773" spans="1:47" x14ac:dyDescent="0.35">
      <c r="A773" t="str">
        <f t="shared" si="82"/>
        <v>R1-1</v>
      </c>
      <c r="B773" t="str">
        <f t="shared" si="83"/>
        <v>LLM</v>
      </c>
      <c r="C773" t="str">
        <f t="shared" si="84"/>
        <v>R1-LLM</v>
      </c>
      <c r="D773" t="str">
        <f t="shared" si="85"/>
        <v>R1-1</v>
      </c>
      <c r="E773" t="s">
        <v>353</v>
      </c>
      <c r="F773">
        <v>1</v>
      </c>
      <c r="G773" t="s">
        <v>1025</v>
      </c>
      <c r="AT773" t="str">
        <f t="shared" si="86"/>
        <v>LLM</v>
      </c>
      <c r="AU773" t="str">
        <f t="shared" si="87"/>
        <v>--</v>
      </c>
    </row>
    <row r="774" spans="1:47" x14ac:dyDescent="0.35">
      <c r="A774" t="str">
        <f t="shared" ref="A774:A837" si="88">$E774&amp;"-"&amp;$F774</f>
        <v>R1-2</v>
      </c>
      <c r="B774" t="str">
        <f t="shared" ref="B774:B837" si="89">IF(OR(E774=$A$2,E774=$B$2,E774=$C$2,E774=$D$2),"--",G774)</f>
        <v>3.3V</v>
      </c>
      <c r="C774" t="str">
        <f t="shared" ref="C774:C837" si="90">$E774&amp;"-"&amp;$G774</f>
        <v>R1-3.3V</v>
      </c>
      <c r="D774" t="str">
        <f t="shared" ref="D774:D837" si="91">A774</f>
        <v>R1-2</v>
      </c>
      <c r="E774" t="s">
        <v>353</v>
      </c>
      <c r="F774">
        <v>2</v>
      </c>
      <c r="G774" t="s">
        <v>287</v>
      </c>
      <c r="AT774" t="str">
        <f t="shared" ref="AT774:AT837" si="92">IF(IF(COUNTIF($AO$6:$AQ$150,B774)&gt;0,"---","--")="---",VLOOKUP(B774,$AO$6:$AQ$150,3,0),B774)</f>
        <v>3.3V</v>
      </c>
      <c r="AU774" t="str">
        <f t="shared" ref="AU774:AU837" si="93">IF(IF(COUNTIF($AO$6:$AQ$150,B774)&gt;0,"---","--")="---",VLOOKUP(B774,$AO$6:$AQ$150,2,0),"--")</f>
        <v>--</v>
      </c>
    </row>
    <row r="775" spans="1:47" x14ac:dyDescent="0.35">
      <c r="A775" t="str">
        <f t="shared" si="88"/>
        <v>R2-1</v>
      </c>
      <c r="B775" t="str">
        <f t="shared" si="89"/>
        <v>1V</v>
      </c>
      <c r="C775" t="str">
        <f t="shared" si="90"/>
        <v>R2-1V</v>
      </c>
      <c r="D775" t="str">
        <f t="shared" si="91"/>
        <v>R2-1</v>
      </c>
      <c r="E775" t="s">
        <v>354</v>
      </c>
      <c r="F775">
        <v>1</v>
      </c>
      <c r="G775" t="s">
        <v>761</v>
      </c>
      <c r="AT775" t="str">
        <f t="shared" si="92"/>
        <v>1V</v>
      </c>
      <c r="AU775" t="str">
        <f t="shared" si="93"/>
        <v>--</v>
      </c>
    </row>
    <row r="776" spans="1:47" x14ac:dyDescent="0.35">
      <c r="A776" t="str">
        <f t="shared" si="88"/>
        <v>R2-2</v>
      </c>
      <c r="B776" t="str">
        <f t="shared" si="89"/>
        <v>NetC20_2</v>
      </c>
      <c r="C776" t="str">
        <f t="shared" si="90"/>
        <v>R2-NetC20_2</v>
      </c>
      <c r="D776" t="str">
        <f t="shared" si="91"/>
        <v>R2-2</v>
      </c>
      <c r="E776" t="s">
        <v>354</v>
      </c>
      <c r="F776">
        <v>2</v>
      </c>
      <c r="G776" t="s">
        <v>1027</v>
      </c>
      <c r="AT776" t="str">
        <f t="shared" si="92"/>
        <v>NetC20_2</v>
      </c>
      <c r="AU776" t="str">
        <f t="shared" si="93"/>
        <v>--</v>
      </c>
    </row>
    <row r="777" spans="1:47" x14ac:dyDescent="0.35">
      <c r="A777" t="str">
        <f t="shared" si="88"/>
        <v>R3-1</v>
      </c>
      <c r="B777" t="str">
        <f t="shared" si="89"/>
        <v>I2C_SDA</v>
      </c>
      <c r="C777" t="str">
        <f t="shared" si="90"/>
        <v>R3-I2C_SDA</v>
      </c>
      <c r="D777" t="str">
        <f t="shared" si="91"/>
        <v>R3-1</v>
      </c>
      <c r="E777" t="s">
        <v>355</v>
      </c>
      <c r="F777">
        <v>1</v>
      </c>
      <c r="G777" t="s">
        <v>887</v>
      </c>
      <c r="AT777" t="str">
        <f t="shared" si="92"/>
        <v>I2C_SDA</v>
      </c>
      <c r="AU777" t="str">
        <f t="shared" si="93"/>
        <v>--</v>
      </c>
    </row>
    <row r="778" spans="1:47" x14ac:dyDescent="0.35">
      <c r="A778" t="str">
        <f t="shared" si="88"/>
        <v>R3-2</v>
      </c>
      <c r="B778" t="str">
        <f t="shared" si="89"/>
        <v>3.3V</v>
      </c>
      <c r="C778" t="str">
        <f t="shared" si="90"/>
        <v>R3-3.3V</v>
      </c>
      <c r="D778" t="str">
        <f t="shared" si="91"/>
        <v>R3-2</v>
      </c>
      <c r="E778" t="s">
        <v>355</v>
      </c>
      <c r="F778">
        <v>2</v>
      </c>
      <c r="G778" t="s">
        <v>287</v>
      </c>
      <c r="AT778" t="str">
        <f t="shared" si="92"/>
        <v>3.3V</v>
      </c>
      <c r="AU778" t="str">
        <f t="shared" si="93"/>
        <v>--</v>
      </c>
    </row>
    <row r="779" spans="1:47" x14ac:dyDescent="0.35">
      <c r="A779" t="str">
        <f t="shared" si="88"/>
        <v>R4-1</v>
      </c>
      <c r="B779" t="str">
        <f t="shared" si="89"/>
        <v>GND</v>
      </c>
      <c r="C779" t="str">
        <f t="shared" si="90"/>
        <v>R4-GND</v>
      </c>
      <c r="D779" t="str">
        <f t="shared" si="91"/>
        <v>R4-1</v>
      </c>
      <c r="E779" t="s">
        <v>356</v>
      </c>
      <c r="F779">
        <v>1</v>
      </c>
      <c r="G779" t="s">
        <v>302</v>
      </c>
      <c r="AT779" t="str">
        <f t="shared" si="92"/>
        <v>GND</v>
      </c>
      <c r="AU779" t="str">
        <f t="shared" si="93"/>
        <v>--</v>
      </c>
    </row>
    <row r="780" spans="1:47" x14ac:dyDescent="0.35">
      <c r="A780" t="str">
        <f t="shared" si="88"/>
        <v>R4-2</v>
      </c>
      <c r="B780" t="str">
        <f t="shared" si="89"/>
        <v>NetR4_2</v>
      </c>
      <c r="C780" t="str">
        <f t="shared" si="90"/>
        <v>R4-NetR4_2</v>
      </c>
      <c r="D780" t="str">
        <f t="shared" si="91"/>
        <v>R4-2</v>
      </c>
      <c r="E780" t="s">
        <v>356</v>
      </c>
      <c r="F780">
        <v>2</v>
      </c>
      <c r="G780" t="s">
        <v>675</v>
      </c>
      <c r="AT780" t="str">
        <f t="shared" si="92"/>
        <v>NetR4_2</v>
      </c>
      <c r="AU780" t="str">
        <f t="shared" si="93"/>
        <v>--</v>
      </c>
    </row>
    <row r="781" spans="1:47" x14ac:dyDescent="0.35">
      <c r="A781" t="str">
        <f t="shared" si="88"/>
        <v>R5-1</v>
      </c>
      <c r="B781" t="str">
        <f t="shared" si="89"/>
        <v>NetC20_2</v>
      </c>
      <c r="C781" t="str">
        <f t="shared" si="90"/>
        <v>R5-NetC20_2</v>
      </c>
      <c r="D781" t="str">
        <f t="shared" si="91"/>
        <v>R5-1</v>
      </c>
      <c r="E781" t="s">
        <v>357</v>
      </c>
      <c r="F781">
        <v>1</v>
      </c>
      <c r="G781" t="s">
        <v>1027</v>
      </c>
      <c r="AT781" t="str">
        <f t="shared" si="92"/>
        <v>NetC20_2</v>
      </c>
      <c r="AU781" t="str">
        <f t="shared" si="93"/>
        <v>--</v>
      </c>
    </row>
    <row r="782" spans="1:47" x14ac:dyDescent="0.35">
      <c r="A782" t="str">
        <f t="shared" si="88"/>
        <v>R5-2</v>
      </c>
      <c r="B782" t="str">
        <f t="shared" si="89"/>
        <v>GND</v>
      </c>
      <c r="C782" t="str">
        <f t="shared" si="90"/>
        <v>R5-GND</v>
      </c>
      <c r="D782" t="str">
        <f t="shared" si="91"/>
        <v>R5-2</v>
      </c>
      <c r="E782" t="s">
        <v>357</v>
      </c>
      <c r="F782">
        <v>2</v>
      </c>
      <c r="G782" t="s">
        <v>302</v>
      </c>
      <c r="AT782" t="str">
        <f t="shared" si="92"/>
        <v>GND</v>
      </c>
      <c r="AU782" t="str">
        <f t="shared" si="93"/>
        <v>--</v>
      </c>
    </row>
    <row r="783" spans="1:47" x14ac:dyDescent="0.35">
      <c r="A783" t="str">
        <f t="shared" si="88"/>
        <v>R6-1</v>
      </c>
      <c r="B783" t="str">
        <f t="shared" si="89"/>
        <v>1.8V</v>
      </c>
      <c r="C783" t="str">
        <f t="shared" si="90"/>
        <v>R6-1.8V</v>
      </c>
      <c r="D783" t="str">
        <f t="shared" si="91"/>
        <v>R6-1</v>
      </c>
      <c r="E783" t="s">
        <v>358</v>
      </c>
      <c r="F783">
        <v>1</v>
      </c>
      <c r="G783" t="s">
        <v>667</v>
      </c>
      <c r="AT783" t="str">
        <f t="shared" si="92"/>
        <v>1.8V</v>
      </c>
      <c r="AU783" t="str">
        <f t="shared" si="93"/>
        <v>--</v>
      </c>
    </row>
    <row r="784" spans="1:47" x14ac:dyDescent="0.35">
      <c r="A784" t="str">
        <f t="shared" si="88"/>
        <v>R6-2</v>
      </c>
      <c r="B784" t="str">
        <f t="shared" si="89"/>
        <v>SENSE</v>
      </c>
      <c r="C784" t="str">
        <f t="shared" si="90"/>
        <v>R6-SENSE</v>
      </c>
      <c r="D784" t="str">
        <f t="shared" si="91"/>
        <v>R6-2</v>
      </c>
      <c r="E784" t="s">
        <v>358</v>
      </c>
      <c r="F784">
        <v>2</v>
      </c>
      <c r="G784" t="s">
        <v>1033</v>
      </c>
      <c r="AT784" t="str">
        <f t="shared" si="92"/>
        <v>SENSE</v>
      </c>
      <c r="AU784" t="str">
        <f t="shared" si="93"/>
        <v>--</v>
      </c>
    </row>
    <row r="785" spans="1:47" x14ac:dyDescent="0.35">
      <c r="A785" t="str">
        <f t="shared" si="88"/>
        <v>R7-1</v>
      </c>
      <c r="B785" t="str">
        <f t="shared" si="89"/>
        <v>SENSE</v>
      </c>
      <c r="C785" t="str">
        <f t="shared" si="90"/>
        <v>R7-SENSE</v>
      </c>
      <c r="D785" t="str">
        <f t="shared" si="91"/>
        <v>R7-1</v>
      </c>
      <c r="E785" t="s">
        <v>359</v>
      </c>
      <c r="F785">
        <v>1</v>
      </c>
      <c r="G785" t="s">
        <v>1033</v>
      </c>
      <c r="AT785" t="str">
        <f t="shared" si="92"/>
        <v>SENSE</v>
      </c>
      <c r="AU785" t="str">
        <f t="shared" si="93"/>
        <v>--</v>
      </c>
    </row>
    <row r="786" spans="1:47" x14ac:dyDescent="0.35">
      <c r="A786" t="str">
        <f t="shared" si="88"/>
        <v>R7-2</v>
      </c>
      <c r="B786" t="str">
        <f t="shared" si="89"/>
        <v>GND</v>
      </c>
      <c r="C786" t="str">
        <f t="shared" si="90"/>
        <v>R7-GND</v>
      </c>
      <c r="D786" t="str">
        <f t="shared" si="91"/>
        <v>R7-2</v>
      </c>
      <c r="E786" t="s">
        <v>359</v>
      </c>
      <c r="F786">
        <v>2</v>
      </c>
      <c r="G786" t="s">
        <v>302</v>
      </c>
      <c r="AT786" t="str">
        <f t="shared" si="92"/>
        <v>GND</v>
      </c>
      <c r="AU786" t="str">
        <f t="shared" si="93"/>
        <v>--</v>
      </c>
    </row>
    <row r="787" spans="1:47" x14ac:dyDescent="0.35">
      <c r="A787" t="str">
        <f t="shared" si="88"/>
        <v>R8-1</v>
      </c>
      <c r="B787" t="str">
        <f t="shared" si="89"/>
        <v>GND</v>
      </c>
      <c r="C787" t="str">
        <f t="shared" si="90"/>
        <v>R8-GND</v>
      </c>
      <c r="D787" t="str">
        <f t="shared" si="91"/>
        <v>R8-1</v>
      </c>
      <c r="E787" t="s">
        <v>360</v>
      </c>
      <c r="F787">
        <v>1</v>
      </c>
      <c r="G787" t="s">
        <v>302</v>
      </c>
      <c r="AT787" t="str">
        <f t="shared" si="92"/>
        <v>GND</v>
      </c>
      <c r="AU787" t="str">
        <f t="shared" si="93"/>
        <v>--</v>
      </c>
    </row>
    <row r="788" spans="1:47" x14ac:dyDescent="0.35">
      <c r="A788" t="str">
        <f t="shared" si="88"/>
        <v>R8-2</v>
      </c>
      <c r="B788" t="str">
        <f t="shared" si="89"/>
        <v>LLM</v>
      </c>
      <c r="C788" t="str">
        <f t="shared" si="90"/>
        <v>R8-LLM</v>
      </c>
      <c r="D788" t="str">
        <f t="shared" si="91"/>
        <v>R8-2</v>
      </c>
      <c r="E788" t="s">
        <v>360</v>
      </c>
      <c r="F788">
        <v>2</v>
      </c>
      <c r="G788" t="s">
        <v>1025</v>
      </c>
      <c r="AT788" t="str">
        <f t="shared" si="92"/>
        <v>LLM</v>
      </c>
      <c r="AU788" t="str">
        <f t="shared" si="93"/>
        <v>--</v>
      </c>
    </row>
    <row r="789" spans="1:47" x14ac:dyDescent="0.35">
      <c r="A789" t="str">
        <f t="shared" si="88"/>
        <v>R9-1</v>
      </c>
      <c r="B789" t="str">
        <f t="shared" si="89"/>
        <v>I2C_SCL</v>
      </c>
      <c r="C789" t="str">
        <f t="shared" si="90"/>
        <v>R9-I2C_SCL</v>
      </c>
      <c r="D789" t="str">
        <f t="shared" si="91"/>
        <v>R9-1</v>
      </c>
      <c r="E789" t="s">
        <v>361</v>
      </c>
      <c r="F789">
        <v>1</v>
      </c>
      <c r="G789" t="s">
        <v>886</v>
      </c>
      <c r="AT789" t="str">
        <f t="shared" si="92"/>
        <v>I2C_SCL</v>
      </c>
      <c r="AU789" t="str">
        <f t="shared" si="93"/>
        <v>--</v>
      </c>
    </row>
    <row r="790" spans="1:47" x14ac:dyDescent="0.35">
      <c r="A790" t="str">
        <f t="shared" si="88"/>
        <v>R9-2</v>
      </c>
      <c r="B790" t="str">
        <f t="shared" si="89"/>
        <v>3.3V</v>
      </c>
      <c r="C790" t="str">
        <f t="shared" si="90"/>
        <v>R9-3.3V</v>
      </c>
      <c r="D790" t="str">
        <f t="shared" si="91"/>
        <v>R9-2</v>
      </c>
      <c r="E790" t="s">
        <v>361</v>
      </c>
      <c r="F790">
        <v>2</v>
      </c>
      <c r="G790" t="s">
        <v>287</v>
      </c>
      <c r="AT790" t="str">
        <f t="shared" si="92"/>
        <v>3.3V</v>
      </c>
      <c r="AU790" t="str">
        <f t="shared" si="93"/>
        <v>--</v>
      </c>
    </row>
    <row r="791" spans="1:47" x14ac:dyDescent="0.35">
      <c r="A791" t="str">
        <f t="shared" si="88"/>
        <v>R10-1</v>
      </c>
      <c r="B791" t="str">
        <f t="shared" si="89"/>
        <v>NetR10_1</v>
      </c>
      <c r="C791" t="str">
        <f t="shared" si="90"/>
        <v>R10-NetR10_1</v>
      </c>
      <c r="D791" t="str">
        <f t="shared" si="91"/>
        <v>R10-1</v>
      </c>
      <c r="E791" t="s">
        <v>362</v>
      </c>
      <c r="F791">
        <v>1</v>
      </c>
      <c r="G791" t="s">
        <v>673</v>
      </c>
      <c r="AT791" t="str">
        <f t="shared" si="92"/>
        <v>CLK_SYS</v>
      </c>
      <c r="AU791" t="str">
        <f t="shared" si="93"/>
        <v>R10</v>
      </c>
    </row>
    <row r="792" spans="1:47" x14ac:dyDescent="0.35">
      <c r="A792" t="str">
        <f t="shared" si="88"/>
        <v>R10-2</v>
      </c>
      <c r="B792" t="str">
        <f t="shared" si="89"/>
        <v>CLK_SYS</v>
      </c>
      <c r="C792" t="str">
        <f t="shared" si="90"/>
        <v>R10-CLK_SYS</v>
      </c>
      <c r="D792" t="str">
        <f t="shared" si="91"/>
        <v>R10-2</v>
      </c>
      <c r="E792" t="s">
        <v>362</v>
      </c>
      <c r="F792">
        <v>2</v>
      </c>
      <c r="G792" t="s">
        <v>849</v>
      </c>
      <c r="AT792" t="str">
        <f t="shared" si="92"/>
        <v>NetR10_1</v>
      </c>
      <c r="AU792" t="str">
        <f t="shared" si="93"/>
        <v>R10</v>
      </c>
    </row>
    <row r="793" spans="1:47" x14ac:dyDescent="0.35">
      <c r="A793" t="str">
        <f t="shared" si="88"/>
        <v>R11-1</v>
      </c>
      <c r="B793" t="str">
        <f t="shared" si="89"/>
        <v>GND</v>
      </c>
      <c r="C793" t="str">
        <f t="shared" si="90"/>
        <v>R11-GND</v>
      </c>
      <c r="D793" t="str">
        <f t="shared" si="91"/>
        <v>R11-1</v>
      </c>
      <c r="E793" t="s">
        <v>363</v>
      </c>
      <c r="F793">
        <v>1</v>
      </c>
      <c r="G793" t="s">
        <v>302</v>
      </c>
      <c r="AT793" t="str">
        <f t="shared" si="92"/>
        <v>GND</v>
      </c>
      <c r="AU793" t="str">
        <f t="shared" si="93"/>
        <v>--</v>
      </c>
    </row>
    <row r="794" spans="1:47" x14ac:dyDescent="0.35">
      <c r="A794" t="str">
        <f t="shared" si="88"/>
        <v>R11-2</v>
      </c>
      <c r="B794" t="str">
        <f t="shared" si="89"/>
        <v>NetR11_2</v>
      </c>
      <c r="C794" t="str">
        <f t="shared" si="90"/>
        <v>R11-NetR11_2</v>
      </c>
      <c r="D794" t="str">
        <f t="shared" si="91"/>
        <v>R11-2</v>
      </c>
      <c r="E794" t="s">
        <v>363</v>
      </c>
      <c r="F794">
        <v>2</v>
      </c>
      <c r="G794" t="s">
        <v>674</v>
      </c>
      <c r="AT794" t="str">
        <f t="shared" si="92"/>
        <v>NetR11_2</v>
      </c>
      <c r="AU794" t="str">
        <f t="shared" si="93"/>
        <v>--</v>
      </c>
    </row>
    <row r="795" spans="1:47" x14ac:dyDescent="0.35">
      <c r="A795" t="str">
        <f t="shared" si="88"/>
        <v>R12-1</v>
      </c>
      <c r="B795" t="str">
        <f t="shared" si="89"/>
        <v>TD_C_N</v>
      </c>
      <c r="C795" t="str">
        <f t="shared" si="90"/>
        <v>R12-TD_C_N</v>
      </c>
      <c r="D795" t="str">
        <f t="shared" si="91"/>
        <v>R12-1</v>
      </c>
      <c r="E795" t="s">
        <v>364</v>
      </c>
      <c r="F795">
        <v>1</v>
      </c>
      <c r="G795" t="s">
        <v>1034</v>
      </c>
      <c r="AT795" t="str">
        <f t="shared" si="92"/>
        <v>TD_C_P</v>
      </c>
      <c r="AU795" t="str">
        <f t="shared" si="93"/>
        <v>R12</v>
      </c>
    </row>
    <row r="796" spans="1:47" x14ac:dyDescent="0.35">
      <c r="A796" t="str">
        <f t="shared" si="88"/>
        <v>R12-2</v>
      </c>
      <c r="B796" t="str">
        <f t="shared" si="89"/>
        <v>TD_C_P</v>
      </c>
      <c r="C796" t="str">
        <f t="shared" si="90"/>
        <v>R12-TD_C_P</v>
      </c>
      <c r="D796" t="str">
        <f t="shared" si="91"/>
        <v>R12-2</v>
      </c>
      <c r="E796" t="s">
        <v>364</v>
      </c>
      <c r="F796">
        <v>2</v>
      </c>
      <c r="G796" t="s">
        <v>1035</v>
      </c>
      <c r="AT796" t="str">
        <f t="shared" si="92"/>
        <v>TD_P</v>
      </c>
      <c r="AU796" t="str">
        <f t="shared" si="93"/>
        <v>C72</v>
      </c>
    </row>
    <row r="797" spans="1:47" x14ac:dyDescent="0.35">
      <c r="A797" t="str">
        <f t="shared" si="88"/>
        <v>R13-1</v>
      </c>
      <c r="B797" t="str">
        <f t="shared" si="89"/>
        <v>PROG_B</v>
      </c>
      <c r="C797" t="str">
        <f t="shared" si="90"/>
        <v>R13-PROG_B</v>
      </c>
      <c r="D797" t="str">
        <f t="shared" si="91"/>
        <v>R13-1</v>
      </c>
      <c r="E797" t="s">
        <v>365</v>
      </c>
      <c r="F797">
        <v>1</v>
      </c>
      <c r="G797" t="s">
        <v>906</v>
      </c>
      <c r="AT797" t="str">
        <f t="shared" si="92"/>
        <v>PROG_B</v>
      </c>
      <c r="AU797" t="str">
        <f t="shared" si="93"/>
        <v>--</v>
      </c>
    </row>
    <row r="798" spans="1:47" x14ac:dyDescent="0.35">
      <c r="A798" t="str">
        <f t="shared" si="88"/>
        <v>R13-2</v>
      </c>
      <c r="B798" t="str">
        <f t="shared" si="89"/>
        <v>3.3V</v>
      </c>
      <c r="C798" t="str">
        <f t="shared" si="90"/>
        <v>R13-3.3V</v>
      </c>
      <c r="D798" t="str">
        <f t="shared" si="91"/>
        <v>R13-2</v>
      </c>
      <c r="E798" t="s">
        <v>365</v>
      </c>
      <c r="F798">
        <v>2</v>
      </c>
      <c r="G798" t="s">
        <v>287</v>
      </c>
      <c r="AT798" t="str">
        <f t="shared" si="92"/>
        <v>3.3V</v>
      </c>
      <c r="AU798" t="str">
        <f t="shared" si="93"/>
        <v>--</v>
      </c>
    </row>
    <row r="799" spans="1:47" x14ac:dyDescent="0.35">
      <c r="A799" t="str">
        <f t="shared" si="88"/>
        <v>R14-1</v>
      </c>
      <c r="B799" t="str">
        <f t="shared" si="89"/>
        <v>SPI_SCK</v>
      </c>
      <c r="C799" t="str">
        <f t="shared" si="90"/>
        <v>R14-SPI_SCK</v>
      </c>
      <c r="D799" t="str">
        <f t="shared" si="91"/>
        <v>R14-1</v>
      </c>
      <c r="E799" t="s">
        <v>366</v>
      </c>
      <c r="F799">
        <v>1</v>
      </c>
      <c r="G799" t="s">
        <v>913</v>
      </c>
      <c r="AT799" t="str">
        <f t="shared" si="92"/>
        <v>SPI-SCK</v>
      </c>
      <c r="AU799" t="str">
        <f t="shared" si="93"/>
        <v>R14</v>
      </c>
    </row>
    <row r="800" spans="1:47" x14ac:dyDescent="0.35">
      <c r="A800" t="str">
        <f t="shared" si="88"/>
        <v>R14-2</v>
      </c>
      <c r="B800" t="str">
        <f t="shared" si="89"/>
        <v>SPI-SCK</v>
      </c>
      <c r="C800" t="str">
        <f t="shared" si="90"/>
        <v>R14-SPI-SCK</v>
      </c>
      <c r="D800" t="str">
        <f t="shared" si="91"/>
        <v>R14-2</v>
      </c>
      <c r="E800" t="s">
        <v>366</v>
      </c>
      <c r="F800">
        <v>2</v>
      </c>
      <c r="G800" t="s">
        <v>912</v>
      </c>
      <c r="AT800" t="str">
        <f t="shared" si="92"/>
        <v>SPI_SCK</v>
      </c>
      <c r="AU800" t="str">
        <f t="shared" si="93"/>
        <v>R14</v>
      </c>
    </row>
    <row r="801" spans="1:47" x14ac:dyDescent="0.35">
      <c r="A801" t="str">
        <f t="shared" si="88"/>
        <v>R15-1</v>
      </c>
      <c r="B801" t="str">
        <f t="shared" si="89"/>
        <v>3.3V</v>
      </c>
      <c r="C801" t="str">
        <f t="shared" si="90"/>
        <v>R15-3.3V</v>
      </c>
      <c r="D801" t="str">
        <f t="shared" si="91"/>
        <v>R15-1</v>
      </c>
      <c r="E801" t="s">
        <v>367</v>
      </c>
      <c r="F801">
        <v>1</v>
      </c>
      <c r="G801" t="s">
        <v>287</v>
      </c>
      <c r="AT801" t="str">
        <f t="shared" si="92"/>
        <v>3.3V</v>
      </c>
      <c r="AU801" t="str">
        <f t="shared" si="93"/>
        <v>--</v>
      </c>
    </row>
    <row r="802" spans="1:47" x14ac:dyDescent="0.35">
      <c r="A802" t="str">
        <f t="shared" si="88"/>
        <v>R15-2</v>
      </c>
      <c r="B802" t="str">
        <f t="shared" si="89"/>
        <v>NetR4_2</v>
      </c>
      <c r="C802" t="str">
        <f t="shared" si="90"/>
        <v>R15-NetR4_2</v>
      </c>
      <c r="D802" t="str">
        <f t="shared" si="91"/>
        <v>R15-2</v>
      </c>
      <c r="E802" t="s">
        <v>367</v>
      </c>
      <c r="F802">
        <v>2</v>
      </c>
      <c r="G802" t="s">
        <v>675</v>
      </c>
      <c r="AT802" t="str">
        <f t="shared" si="92"/>
        <v>NetR4_2</v>
      </c>
      <c r="AU802" t="str">
        <f t="shared" si="93"/>
        <v>--</v>
      </c>
    </row>
    <row r="803" spans="1:47" x14ac:dyDescent="0.35">
      <c r="A803" t="str">
        <f t="shared" si="88"/>
        <v>R16-1</v>
      </c>
      <c r="B803" t="str">
        <f t="shared" si="89"/>
        <v>NetD3_K</v>
      </c>
      <c r="C803" t="str">
        <f t="shared" si="90"/>
        <v>R16-NetD3_K</v>
      </c>
      <c r="D803" t="str">
        <f t="shared" si="91"/>
        <v>R16-1</v>
      </c>
      <c r="E803" t="s">
        <v>368</v>
      </c>
      <c r="F803">
        <v>1</v>
      </c>
      <c r="G803" t="s">
        <v>1030</v>
      </c>
      <c r="AT803" t="str">
        <f t="shared" si="92"/>
        <v>DONE</v>
      </c>
      <c r="AU803" t="str">
        <f t="shared" si="93"/>
        <v>R16</v>
      </c>
    </row>
    <row r="804" spans="1:47" x14ac:dyDescent="0.35">
      <c r="A804" t="str">
        <f t="shared" si="88"/>
        <v>R16-2</v>
      </c>
      <c r="B804" t="str">
        <f t="shared" si="89"/>
        <v>DONE</v>
      </c>
      <c r="C804" t="str">
        <f t="shared" si="90"/>
        <v>R16-DONE</v>
      </c>
      <c r="D804" t="str">
        <f t="shared" si="91"/>
        <v>R16-2</v>
      </c>
      <c r="E804" t="s">
        <v>368</v>
      </c>
      <c r="F804">
        <v>2</v>
      </c>
      <c r="G804" t="s">
        <v>672</v>
      </c>
      <c r="AT804" t="str">
        <f t="shared" si="92"/>
        <v>NetD3_K</v>
      </c>
      <c r="AU804" t="str">
        <f t="shared" si="93"/>
        <v>R16</v>
      </c>
    </row>
    <row r="805" spans="1:47" x14ac:dyDescent="0.35">
      <c r="A805" t="str">
        <f t="shared" si="88"/>
        <v>R17-1</v>
      </c>
      <c r="B805" t="str">
        <f t="shared" si="89"/>
        <v>VCCIO34</v>
      </c>
      <c r="C805" t="str">
        <f t="shared" si="90"/>
        <v>R17-VCCIO34</v>
      </c>
      <c r="D805" t="str">
        <f t="shared" si="91"/>
        <v>R17-1</v>
      </c>
      <c r="E805" t="s">
        <v>369</v>
      </c>
      <c r="F805">
        <v>1</v>
      </c>
      <c r="G805" t="s">
        <v>848</v>
      </c>
      <c r="AT805" t="str">
        <f t="shared" si="92"/>
        <v>VCCIO34</v>
      </c>
      <c r="AU805" t="str">
        <f t="shared" si="93"/>
        <v>--</v>
      </c>
    </row>
    <row r="806" spans="1:47" x14ac:dyDescent="0.35">
      <c r="A806" t="str">
        <f t="shared" si="88"/>
        <v>R17-2</v>
      </c>
      <c r="B806" t="str">
        <f t="shared" si="89"/>
        <v>3.3V</v>
      </c>
      <c r="C806" t="str">
        <f t="shared" si="90"/>
        <v>R17-3.3V</v>
      </c>
      <c r="D806" t="str">
        <f t="shared" si="91"/>
        <v>R17-2</v>
      </c>
      <c r="E806" t="s">
        <v>369</v>
      </c>
      <c r="F806">
        <v>2</v>
      </c>
      <c r="G806" t="s">
        <v>287</v>
      </c>
      <c r="AT806" t="str">
        <f t="shared" si="92"/>
        <v>3.3V</v>
      </c>
      <c r="AU806" t="str">
        <f t="shared" si="93"/>
        <v>--</v>
      </c>
    </row>
    <row r="807" spans="1:47" x14ac:dyDescent="0.35">
      <c r="A807" t="str">
        <f t="shared" si="88"/>
        <v>R18-1</v>
      </c>
      <c r="B807" t="str">
        <f t="shared" si="89"/>
        <v>3.3V</v>
      </c>
      <c r="C807" t="str">
        <f t="shared" si="90"/>
        <v>R18-3.3V</v>
      </c>
      <c r="D807" t="str">
        <f t="shared" si="91"/>
        <v>R18-1</v>
      </c>
      <c r="E807" t="s">
        <v>370</v>
      </c>
      <c r="F807">
        <v>1</v>
      </c>
      <c r="G807" t="s">
        <v>287</v>
      </c>
      <c r="AT807" t="str">
        <f t="shared" si="92"/>
        <v>3.3V</v>
      </c>
      <c r="AU807" t="str">
        <f t="shared" si="93"/>
        <v>--</v>
      </c>
    </row>
    <row r="808" spans="1:47" x14ac:dyDescent="0.35">
      <c r="A808" t="str">
        <f t="shared" si="88"/>
        <v>R18-2</v>
      </c>
      <c r="B808" t="str">
        <f t="shared" si="89"/>
        <v>SPI-CS</v>
      </c>
      <c r="C808" t="str">
        <f t="shared" si="90"/>
        <v>R18-SPI-CS</v>
      </c>
      <c r="D808" t="str">
        <f t="shared" si="91"/>
        <v>R18-2</v>
      </c>
      <c r="E808" t="s">
        <v>370</v>
      </c>
      <c r="F808">
        <v>2</v>
      </c>
      <c r="G808" t="s">
        <v>907</v>
      </c>
      <c r="AT808" t="str">
        <f t="shared" si="92"/>
        <v>SPI-CS</v>
      </c>
      <c r="AU808" t="str">
        <f t="shared" si="93"/>
        <v>--</v>
      </c>
    </row>
    <row r="809" spans="1:47" x14ac:dyDescent="0.35">
      <c r="A809" t="str">
        <f t="shared" si="88"/>
        <v>R19-1</v>
      </c>
      <c r="B809" t="str">
        <f t="shared" si="89"/>
        <v>SYSLED</v>
      </c>
      <c r="C809" t="str">
        <f t="shared" si="90"/>
        <v>R19-SYSLED</v>
      </c>
      <c r="D809" t="str">
        <f t="shared" si="91"/>
        <v>R19-1</v>
      </c>
      <c r="E809" t="s">
        <v>371</v>
      </c>
      <c r="F809">
        <v>1</v>
      </c>
      <c r="G809" t="s">
        <v>914</v>
      </c>
      <c r="AT809" t="str">
        <f t="shared" si="92"/>
        <v>NetD2_A</v>
      </c>
      <c r="AU809" t="str">
        <f t="shared" si="93"/>
        <v>R19</v>
      </c>
    </row>
    <row r="810" spans="1:47" x14ac:dyDescent="0.35">
      <c r="A810" t="str">
        <f t="shared" si="88"/>
        <v>R19-2</v>
      </c>
      <c r="B810" t="str">
        <f t="shared" si="89"/>
        <v>NetD2_A</v>
      </c>
      <c r="C810" t="str">
        <f t="shared" si="90"/>
        <v>R19-NetD2_A</v>
      </c>
      <c r="D810" t="str">
        <f t="shared" si="91"/>
        <v>R19-2</v>
      </c>
      <c r="E810" t="s">
        <v>371</v>
      </c>
      <c r="F810">
        <v>2</v>
      </c>
      <c r="G810" t="s">
        <v>305</v>
      </c>
      <c r="AT810" t="str">
        <f t="shared" si="92"/>
        <v>SYSLED</v>
      </c>
      <c r="AU810" t="str">
        <f t="shared" si="93"/>
        <v>R19</v>
      </c>
    </row>
    <row r="811" spans="1:47" x14ac:dyDescent="0.35">
      <c r="A811" t="str">
        <f t="shared" si="88"/>
        <v>R20-1</v>
      </c>
      <c r="B811" t="str">
        <f t="shared" si="89"/>
        <v>SPI-DQ3</v>
      </c>
      <c r="C811" t="str">
        <f t="shared" si="90"/>
        <v>R20-SPI-DQ3</v>
      </c>
      <c r="D811" t="str">
        <f t="shared" si="91"/>
        <v>R20-1</v>
      </c>
      <c r="E811" t="s">
        <v>372</v>
      </c>
      <c r="F811">
        <v>1</v>
      </c>
      <c r="G811" t="s">
        <v>910</v>
      </c>
      <c r="AT811" t="str">
        <f t="shared" si="92"/>
        <v>SPI-DQ3</v>
      </c>
      <c r="AU811" t="str">
        <f t="shared" si="93"/>
        <v>--</v>
      </c>
    </row>
    <row r="812" spans="1:47" x14ac:dyDescent="0.35">
      <c r="A812" t="str">
        <f t="shared" si="88"/>
        <v>R20-2</v>
      </c>
      <c r="B812" t="str">
        <f t="shared" si="89"/>
        <v>3.3V</v>
      </c>
      <c r="C812" t="str">
        <f t="shared" si="90"/>
        <v>R20-3.3V</v>
      </c>
      <c r="D812" t="str">
        <f t="shared" si="91"/>
        <v>R20-2</v>
      </c>
      <c r="E812" t="s">
        <v>372</v>
      </c>
      <c r="F812">
        <v>2</v>
      </c>
      <c r="G812" t="s">
        <v>287</v>
      </c>
      <c r="AT812" t="str">
        <f t="shared" si="92"/>
        <v>3.3V</v>
      </c>
      <c r="AU812" t="str">
        <f t="shared" si="93"/>
        <v>--</v>
      </c>
    </row>
    <row r="813" spans="1:47" x14ac:dyDescent="0.35">
      <c r="A813" t="str">
        <f t="shared" si="88"/>
        <v>R21-1</v>
      </c>
      <c r="B813" t="str">
        <f t="shared" si="89"/>
        <v>RD_C_N</v>
      </c>
      <c r="C813" t="str">
        <f t="shared" si="90"/>
        <v>R21-RD_C_N</v>
      </c>
      <c r="D813" t="str">
        <f t="shared" si="91"/>
        <v>R21-1</v>
      </c>
      <c r="E813" t="s">
        <v>569</v>
      </c>
      <c r="F813">
        <v>1</v>
      </c>
      <c r="G813" t="s">
        <v>1031</v>
      </c>
      <c r="AT813" t="str">
        <f t="shared" si="92"/>
        <v>RD_N</v>
      </c>
      <c r="AU813" t="str">
        <f t="shared" si="93"/>
        <v>C73</v>
      </c>
    </row>
    <row r="814" spans="1:47" x14ac:dyDescent="0.35">
      <c r="A814" t="str">
        <f t="shared" si="88"/>
        <v>R21-2</v>
      </c>
      <c r="B814" t="str">
        <f t="shared" si="89"/>
        <v>RD_C_P</v>
      </c>
      <c r="C814" t="str">
        <f t="shared" si="90"/>
        <v>R21-RD_C_P</v>
      </c>
      <c r="D814" t="str">
        <f t="shared" si="91"/>
        <v>R21-2</v>
      </c>
      <c r="E814" t="s">
        <v>569</v>
      </c>
      <c r="F814">
        <v>2</v>
      </c>
      <c r="G814" t="s">
        <v>1032</v>
      </c>
      <c r="AT814" t="str">
        <f t="shared" si="92"/>
        <v>RD_P</v>
      </c>
      <c r="AU814" t="str">
        <f t="shared" si="93"/>
        <v>C74</v>
      </c>
    </row>
    <row r="815" spans="1:47" x14ac:dyDescent="0.35">
      <c r="A815" t="str">
        <f t="shared" si="88"/>
        <v>R22-1</v>
      </c>
      <c r="B815" t="str">
        <f t="shared" si="89"/>
        <v>V_MON</v>
      </c>
      <c r="C815" t="str">
        <f t="shared" si="90"/>
        <v>R22-V_MON</v>
      </c>
      <c r="D815" t="str">
        <f t="shared" si="91"/>
        <v>R22-1</v>
      </c>
      <c r="E815" t="s">
        <v>570</v>
      </c>
      <c r="F815">
        <v>1</v>
      </c>
      <c r="G815" t="s">
        <v>1038</v>
      </c>
      <c r="AT815" t="str">
        <f t="shared" si="92"/>
        <v>AIN_XADC</v>
      </c>
      <c r="AU815" t="str">
        <f t="shared" si="93"/>
        <v>R46</v>
      </c>
    </row>
    <row r="816" spans="1:47" x14ac:dyDescent="0.35">
      <c r="A816" t="str">
        <f t="shared" si="88"/>
        <v>R22-2</v>
      </c>
      <c r="B816" t="str">
        <f t="shared" si="89"/>
        <v>GND</v>
      </c>
      <c r="C816" t="str">
        <f t="shared" si="90"/>
        <v>R22-GND</v>
      </c>
      <c r="D816" t="str">
        <f t="shared" si="91"/>
        <v>R22-2</v>
      </c>
      <c r="E816" t="s">
        <v>570</v>
      </c>
      <c r="F816">
        <v>2</v>
      </c>
      <c r="G816" t="s">
        <v>302</v>
      </c>
      <c r="AT816" t="str">
        <f t="shared" si="92"/>
        <v>GND</v>
      </c>
      <c r="AU816" t="str">
        <f t="shared" si="93"/>
        <v>--</v>
      </c>
    </row>
    <row r="817" spans="1:47" x14ac:dyDescent="0.35">
      <c r="A817" t="str">
        <f t="shared" si="88"/>
        <v>R23-1</v>
      </c>
      <c r="B817" t="str">
        <f t="shared" si="89"/>
        <v>H1_RSTO</v>
      </c>
      <c r="C817" t="str">
        <f t="shared" si="90"/>
        <v>R23-H1_RSTO</v>
      </c>
      <c r="D817" t="str">
        <f t="shared" si="91"/>
        <v>R23-1</v>
      </c>
      <c r="E817" t="s">
        <v>373</v>
      </c>
      <c r="F817">
        <v>1</v>
      </c>
      <c r="G817" t="s">
        <v>883</v>
      </c>
      <c r="AT817" t="str">
        <f t="shared" si="92"/>
        <v>H1_RSTO</v>
      </c>
      <c r="AU817" t="str">
        <f t="shared" si="93"/>
        <v>--</v>
      </c>
    </row>
    <row r="818" spans="1:47" x14ac:dyDescent="0.35">
      <c r="A818" t="str">
        <f t="shared" si="88"/>
        <v>R23-2</v>
      </c>
      <c r="B818" t="str">
        <f t="shared" si="89"/>
        <v>1.8V</v>
      </c>
      <c r="C818" t="str">
        <f t="shared" si="90"/>
        <v>R23-1.8V</v>
      </c>
      <c r="D818" t="str">
        <f t="shared" si="91"/>
        <v>R23-2</v>
      </c>
      <c r="E818" t="s">
        <v>373</v>
      </c>
      <c r="F818">
        <v>2</v>
      </c>
      <c r="G818" t="s">
        <v>667</v>
      </c>
      <c r="AT818" t="str">
        <f t="shared" si="92"/>
        <v>1.8V</v>
      </c>
      <c r="AU818" t="str">
        <f t="shared" si="93"/>
        <v>--</v>
      </c>
    </row>
    <row r="819" spans="1:47" x14ac:dyDescent="0.35">
      <c r="A819" t="str">
        <f t="shared" si="88"/>
        <v>R24-1</v>
      </c>
      <c r="B819" t="str">
        <f t="shared" si="89"/>
        <v>H1_INT</v>
      </c>
      <c r="C819" t="str">
        <f t="shared" si="90"/>
        <v>R24-H1_INT</v>
      </c>
      <c r="D819" t="str">
        <f t="shared" si="91"/>
        <v>R24-1</v>
      </c>
      <c r="E819" t="s">
        <v>374</v>
      </c>
      <c r="F819">
        <v>1</v>
      </c>
      <c r="G819" t="s">
        <v>880</v>
      </c>
      <c r="AT819" t="str">
        <f t="shared" si="92"/>
        <v>H1_INT</v>
      </c>
      <c r="AU819" t="str">
        <f t="shared" si="93"/>
        <v>--</v>
      </c>
    </row>
    <row r="820" spans="1:47" x14ac:dyDescent="0.35">
      <c r="A820" t="str">
        <f t="shared" si="88"/>
        <v>R24-2</v>
      </c>
      <c r="B820" t="str">
        <f t="shared" si="89"/>
        <v>1.8V</v>
      </c>
      <c r="C820" t="str">
        <f t="shared" si="90"/>
        <v>R24-1.8V</v>
      </c>
      <c r="D820" t="str">
        <f t="shared" si="91"/>
        <v>R24-2</v>
      </c>
      <c r="E820" t="s">
        <v>374</v>
      </c>
      <c r="F820">
        <v>2</v>
      </c>
      <c r="G820" t="s">
        <v>667</v>
      </c>
      <c r="AT820" t="str">
        <f t="shared" si="92"/>
        <v>1.8V</v>
      </c>
      <c r="AU820" t="str">
        <f t="shared" si="93"/>
        <v>--</v>
      </c>
    </row>
    <row r="821" spans="1:47" x14ac:dyDescent="0.35">
      <c r="A821" t="str">
        <f t="shared" si="88"/>
        <v>R25-1</v>
      </c>
      <c r="B821" t="str">
        <f t="shared" si="89"/>
        <v>VCCIO35</v>
      </c>
      <c r="C821" t="str">
        <f t="shared" si="90"/>
        <v>R25-VCCIO35</v>
      </c>
      <c r="D821" t="str">
        <f t="shared" si="91"/>
        <v>R25-1</v>
      </c>
      <c r="E821" t="s">
        <v>375</v>
      </c>
      <c r="F821">
        <v>1</v>
      </c>
      <c r="G821" t="s">
        <v>765</v>
      </c>
      <c r="AT821" t="str">
        <f t="shared" si="92"/>
        <v>VCCIO35</v>
      </c>
      <c r="AU821" t="str">
        <f t="shared" si="93"/>
        <v>--</v>
      </c>
    </row>
    <row r="822" spans="1:47" x14ac:dyDescent="0.35">
      <c r="A822" t="str">
        <f t="shared" si="88"/>
        <v>R25-2</v>
      </c>
      <c r="B822" t="str">
        <f t="shared" si="89"/>
        <v>3.3V</v>
      </c>
      <c r="C822" t="str">
        <f t="shared" si="90"/>
        <v>R25-3.3V</v>
      </c>
      <c r="D822" t="str">
        <f t="shared" si="91"/>
        <v>R25-2</v>
      </c>
      <c r="E822" t="s">
        <v>375</v>
      </c>
      <c r="F822">
        <v>2</v>
      </c>
      <c r="G822" t="s">
        <v>287</v>
      </c>
      <c r="AT822" t="str">
        <f t="shared" si="92"/>
        <v>3.3V</v>
      </c>
      <c r="AU822" t="str">
        <f t="shared" si="93"/>
        <v>--</v>
      </c>
    </row>
    <row r="823" spans="1:47" x14ac:dyDescent="0.35">
      <c r="A823" t="str">
        <f t="shared" si="88"/>
        <v>R26-1</v>
      </c>
      <c r="B823" t="str">
        <f t="shared" si="89"/>
        <v>RD_P</v>
      </c>
      <c r="C823" t="str">
        <f t="shared" si="90"/>
        <v>R26-RD_P</v>
      </c>
      <c r="D823" t="str">
        <f t="shared" si="91"/>
        <v>R26-1</v>
      </c>
      <c r="E823" t="s">
        <v>571</v>
      </c>
      <c r="F823">
        <v>1</v>
      </c>
      <c r="G823" t="s">
        <v>1026</v>
      </c>
      <c r="AT823" t="str">
        <f t="shared" si="92"/>
        <v>RD_C_P</v>
      </c>
      <c r="AU823" t="str">
        <f t="shared" si="93"/>
        <v>C74</v>
      </c>
    </row>
    <row r="824" spans="1:47" x14ac:dyDescent="0.35">
      <c r="A824" t="str">
        <f t="shared" si="88"/>
        <v>R26-2</v>
      </c>
      <c r="B824" t="str">
        <f t="shared" si="89"/>
        <v>GND</v>
      </c>
      <c r="C824" t="str">
        <f t="shared" si="90"/>
        <v>R26-GND</v>
      </c>
      <c r="D824" t="str">
        <f t="shared" si="91"/>
        <v>R26-2</v>
      </c>
      <c r="E824" t="s">
        <v>571</v>
      </c>
      <c r="F824">
        <v>2</v>
      </c>
      <c r="G824" t="s">
        <v>302</v>
      </c>
      <c r="AT824" t="str">
        <f t="shared" si="92"/>
        <v>GND</v>
      </c>
      <c r="AU824" t="str">
        <f t="shared" si="93"/>
        <v>--</v>
      </c>
    </row>
    <row r="825" spans="1:47" x14ac:dyDescent="0.35">
      <c r="A825" t="str">
        <f t="shared" si="88"/>
        <v>R27-1</v>
      </c>
      <c r="B825" t="str">
        <f t="shared" si="89"/>
        <v>RD_N</v>
      </c>
      <c r="C825" t="str">
        <f t="shared" si="90"/>
        <v>R27-RD_N</v>
      </c>
      <c r="D825" t="str">
        <f t="shared" si="91"/>
        <v>R27-1</v>
      </c>
      <c r="E825" t="s">
        <v>376</v>
      </c>
      <c r="F825">
        <v>1</v>
      </c>
      <c r="G825" t="s">
        <v>1024</v>
      </c>
      <c r="AT825" t="str">
        <f t="shared" si="92"/>
        <v>RD_C_N</v>
      </c>
      <c r="AU825" t="str">
        <f t="shared" si="93"/>
        <v>C73</v>
      </c>
    </row>
    <row r="826" spans="1:47" x14ac:dyDescent="0.35">
      <c r="A826" t="str">
        <f t="shared" si="88"/>
        <v>R27-2</v>
      </c>
      <c r="B826" t="str">
        <f t="shared" si="89"/>
        <v>GND</v>
      </c>
      <c r="C826" t="str">
        <f t="shared" si="90"/>
        <v>R27-GND</v>
      </c>
      <c r="D826" t="str">
        <f t="shared" si="91"/>
        <v>R27-2</v>
      </c>
      <c r="E826" t="s">
        <v>376</v>
      </c>
      <c r="F826">
        <v>2</v>
      </c>
      <c r="G826" t="s">
        <v>302</v>
      </c>
      <c r="AT826" t="str">
        <f t="shared" si="92"/>
        <v>GND</v>
      </c>
      <c r="AU826" t="str">
        <f t="shared" si="93"/>
        <v>--</v>
      </c>
    </row>
    <row r="827" spans="1:47" x14ac:dyDescent="0.35">
      <c r="A827" t="str">
        <f t="shared" si="88"/>
        <v>R28-1</v>
      </c>
      <c r="B827" t="str">
        <f t="shared" si="89"/>
        <v>B35_L7_P</v>
      </c>
      <c r="C827" t="str">
        <f t="shared" si="90"/>
        <v>R28-B35_L7_P</v>
      </c>
      <c r="D827" t="str">
        <f t="shared" si="91"/>
        <v>R28-1</v>
      </c>
      <c r="E827" t="s">
        <v>377</v>
      </c>
      <c r="F827">
        <v>1</v>
      </c>
      <c r="G827" t="s">
        <v>825</v>
      </c>
      <c r="AT827" t="str">
        <f t="shared" si="92"/>
        <v>B35_L7_P</v>
      </c>
      <c r="AU827" t="str">
        <f t="shared" si="93"/>
        <v>--</v>
      </c>
    </row>
    <row r="828" spans="1:47" x14ac:dyDescent="0.35">
      <c r="A828" t="str">
        <f t="shared" si="88"/>
        <v>R28-2</v>
      </c>
      <c r="B828" t="str">
        <f t="shared" si="89"/>
        <v>nRST</v>
      </c>
      <c r="C828" t="str">
        <f t="shared" si="90"/>
        <v>R28-nRST</v>
      </c>
      <c r="D828" t="str">
        <f t="shared" si="91"/>
        <v>R28-2</v>
      </c>
      <c r="E828" t="s">
        <v>377</v>
      </c>
      <c r="F828">
        <v>2</v>
      </c>
      <c r="G828" t="s">
        <v>888</v>
      </c>
      <c r="AT828" t="str">
        <f t="shared" si="92"/>
        <v>nRST</v>
      </c>
      <c r="AU828" t="str">
        <f t="shared" si="93"/>
        <v>--</v>
      </c>
    </row>
    <row r="829" spans="1:47" x14ac:dyDescent="0.35">
      <c r="A829" t="str">
        <f t="shared" si="88"/>
        <v>R29-1</v>
      </c>
      <c r="B829" t="str">
        <f t="shared" si="89"/>
        <v>TD_N</v>
      </c>
      <c r="C829" t="str">
        <f t="shared" si="90"/>
        <v>R29-TD_N</v>
      </c>
      <c r="D829" t="str">
        <f t="shared" si="91"/>
        <v>R29-1</v>
      </c>
      <c r="E829" t="s">
        <v>378</v>
      </c>
      <c r="F829">
        <v>1</v>
      </c>
      <c r="G829" t="s">
        <v>1022</v>
      </c>
      <c r="AT829" t="str">
        <f t="shared" si="92"/>
        <v>TD_C_N</v>
      </c>
      <c r="AU829" t="str">
        <f t="shared" si="93"/>
        <v>C58</v>
      </c>
    </row>
    <row r="830" spans="1:47" x14ac:dyDescent="0.35">
      <c r="A830" t="str">
        <f t="shared" si="88"/>
        <v>R29-2</v>
      </c>
      <c r="B830" t="str">
        <f t="shared" si="89"/>
        <v>TD_C_N</v>
      </c>
      <c r="C830" t="str">
        <f t="shared" si="90"/>
        <v>R29-TD_C_N</v>
      </c>
      <c r="D830" t="str">
        <f t="shared" si="91"/>
        <v>R29-2</v>
      </c>
      <c r="E830" t="s">
        <v>378</v>
      </c>
      <c r="F830">
        <v>2</v>
      </c>
      <c r="G830" t="s">
        <v>1034</v>
      </c>
      <c r="AT830" t="str">
        <f t="shared" si="92"/>
        <v>TD_C_P</v>
      </c>
      <c r="AU830" t="str">
        <f t="shared" si="93"/>
        <v>R12</v>
      </c>
    </row>
    <row r="831" spans="1:47" x14ac:dyDescent="0.35">
      <c r="A831" t="str">
        <f t="shared" si="88"/>
        <v>R30-1</v>
      </c>
      <c r="B831" t="str">
        <f t="shared" si="89"/>
        <v>TD_P</v>
      </c>
      <c r="C831" t="str">
        <f t="shared" si="90"/>
        <v>R30-TD_P</v>
      </c>
      <c r="D831" t="str">
        <f t="shared" si="91"/>
        <v>R30-1</v>
      </c>
      <c r="E831" t="s">
        <v>379</v>
      </c>
      <c r="F831">
        <v>1</v>
      </c>
      <c r="G831" t="s">
        <v>1023</v>
      </c>
      <c r="AT831" t="str">
        <f t="shared" si="92"/>
        <v>TD_C_P</v>
      </c>
      <c r="AU831" t="str">
        <f t="shared" si="93"/>
        <v>C72</v>
      </c>
    </row>
    <row r="832" spans="1:47" x14ac:dyDescent="0.35">
      <c r="A832" t="str">
        <f t="shared" si="88"/>
        <v>R30-2</v>
      </c>
      <c r="B832" t="str">
        <f t="shared" si="89"/>
        <v>TD_C_P</v>
      </c>
      <c r="C832" t="str">
        <f t="shared" si="90"/>
        <v>R30-TD_C_P</v>
      </c>
      <c r="D832" t="str">
        <f t="shared" si="91"/>
        <v>R30-2</v>
      </c>
      <c r="E832" t="s">
        <v>379</v>
      </c>
      <c r="F832">
        <v>2</v>
      </c>
      <c r="G832" t="s">
        <v>1035</v>
      </c>
      <c r="AT832" t="str">
        <f t="shared" si="92"/>
        <v>TD_P</v>
      </c>
      <c r="AU832" t="str">
        <f t="shared" si="93"/>
        <v>C72</v>
      </c>
    </row>
    <row r="833" spans="1:47" x14ac:dyDescent="0.35">
      <c r="A833" t="str">
        <f t="shared" si="88"/>
        <v>R31-1</v>
      </c>
      <c r="B833" t="str">
        <f t="shared" si="89"/>
        <v>RD_C_N</v>
      </c>
      <c r="C833" t="str">
        <f t="shared" si="90"/>
        <v>R31-RD_C_N</v>
      </c>
      <c r="D833" t="str">
        <f t="shared" si="91"/>
        <v>R31-1</v>
      </c>
      <c r="E833" t="s">
        <v>380</v>
      </c>
      <c r="F833">
        <v>1</v>
      </c>
      <c r="G833" t="s">
        <v>1031</v>
      </c>
      <c r="AT833" t="str">
        <f t="shared" si="92"/>
        <v>RD_N</v>
      </c>
      <c r="AU833" t="str">
        <f t="shared" si="93"/>
        <v>C73</v>
      </c>
    </row>
    <row r="834" spans="1:47" x14ac:dyDescent="0.35">
      <c r="A834" t="str">
        <f t="shared" si="88"/>
        <v>R31-2</v>
      </c>
      <c r="B834" t="str">
        <f t="shared" si="89"/>
        <v>RD_N</v>
      </c>
      <c r="C834" t="str">
        <f t="shared" si="90"/>
        <v>R31-RD_N</v>
      </c>
      <c r="D834" t="str">
        <f t="shared" si="91"/>
        <v>R31-2</v>
      </c>
      <c r="E834" t="s">
        <v>380</v>
      </c>
      <c r="F834">
        <v>2</v>
      </c>
      <c r="G834" t="s">
        <v>1024</v>
      </c>
      <c r="AT834" t="str">
        <f t="shared" si="92"/>
        <v>RD_C_N</v>
      </c>
      <c r="AU834" t="str">
        <f t="shared" si="93"/>
        <v>C73</v>
      </c>
    </row>
    <row r="835" spans="1:47" x14ac:dyDescent="0.35">
      <c r="A835" t="str">
        <f t="shared" si="88"/>
        <v>R32-1</v>
      </c>
      <c r="B835" t="str">
        <f t="shared" si="89"/>
        <v>RD_C_P</v>
      </c>
      <c r="C835" t="str">
        <f t="shared" si="90"/>
        <v>R32-RD_C_P</v>
      </c>
      <c r="D835" t="str">
        <f t="shared" si="91"/>
        <v>R32-1</v>
      </c>
      <c r="E835" t="s">
        <v>381</v>
      </c>
      <c r="F835">
        <v>1</v>
      </c>
      <c r="G835" t="s">
        <v>1032</v>
      </c>
      <c r="AT835" t="str">
        <f t="shared" si="92"/>
        <v>RD_P</v>
      </c>
      <c r="AU835" t="str">
        <f t="shared" si="93"/>
        <v>C74</v>
      </c>
    </row>
    <row r="836" spans="1:47" x14ac:dyDescent="0.35">
      <c r="A836" t="str">
        <f t="shared" si="88"/>
        <v>R32-2</v>
      </c>
      <c r="B836" t="str">
        <f t="shared" si="89"/>
        <v>RD_P</v>
      </c>
      <c r="C836" t="str">
        <f t="shared" si="90"/>
        <v>R32-RD_P</v>
      </c>
      <c r="D836" t="str">
        <f t="shared" si="91"/>
        <v>R32-2</v>
      </c>
      <c r="E836" t="s">
        <v>381</v>
      </c>
      <c r="F836">
        <v>2</v>
      </c>
      <c r="G836" t="s">
        <v>1026</v>
      </c>
      <c r="AT836" t="str">
        <f t="shared" si="92"/>
        <v>RD_C_P</v>
      </c>
      <c r="AU836" t="str">
        <f t="shared" si="93"/>
        <v>C74</v>
      </c>
    </row>
    <row r="837" spans="1:47" x14ac:dyDescent="0.35">
      <c r="A837" t="str">
        <f t="shared" si="88"/>
        <v>R33-1</v>
      </c>
      <c r="B837" t="str">
        <f t="shared" si="89"/>
        <v>3.3V</v>
      </c>
      <c r="C837" t="str">
        <f t="shared" si="90"/>
        <v>R33-3.3V</v>
      </c>
      <c r="D837" t="str">
        <f t="shared" si="91"/>
        <v>R33-1</v>
      </c>
      <c r="E837" t="s">
        <v>572</v>
      </c>
      <c r="F837">
        <v>1</v>
      </c>
      <c r="G837" t="s">
        <v>287</v>
      </c>
      <c r="AT837" t="str">
        <f t="shared" si="92"/>
        <v>3.3V</v>
      </c>
      <c r="AU837" t="str">
        <f t="shared" si="93"/>
        <v>--</v>
      </c>
    </row>
    <row r="838" spans="1:47" x14ac:dyDescent="0.35">
      <c r="A838" t="str">
        <f t="shared" ref="A838:A848" si="94">$E838&amp;"-"&amp;$F838</f>
        <v>R33-2</v>
      </c>
      <c r="B838" t="str">
        <f t="shared" ref="B838:B848" si="95">IF(OR(E838=$A$2,E838=$B$2,E838=$C$2,E838=$D$2),"--",G838)</f>
        <v>2.5V</v>
      </c>
      <c r="C838" t="str">
        <f t="shared" ref="C838:C848" si="96">$E838&amp;"-"&amp;$G838</f>
        <v>R33-2.5V</v>
      </c>
      <c r="D838" t="str">
        <f t="shared" ref="D838:D848" si="97">A838</f>
        <v>R33-2</v>
      </c>
      <c r="E838" t="s">
        <v>572</v>
      </c>
      <c r="F838">
        <v>2</v>
      </c>
      <c r="G838" t="s">
        <v>575</v>
      </c>
      <c r="AT838" t="str">
        <f t="shared" ref="AT838:AT848" si="98">IF(IF(COUNTIF($AO$6:$AQ$150,B838)&gt;0,"---","--")="---",VLOOKUP(B838,$AO$6:$AQ$150,3,0),B838)</f>
        <v>2.5V</v>
      </c>
      <c r="AU838" t="str">
        <f t="shared" ref="AU838:AU848" si="99">IF(IF(COUNTIF($AO$6:$AQ$150,B838)&gt;0,"---","--")="---",VLOOKUP(B838,$AO$6:$AQ$150,2,0),"--")</f>
        <v>--</v>
      </c>
    </row>
    <row r="839" spans="1:47" x14ac:dyDescent="0.35">
      <c r="A839" t="str">
        <f t="shared" si="94"/>
        <v>R46-1</v>
      </c>
      <c r="B839" t="str">
        <f t="shared" si="95"/>
        <v>V_MON</v>
      </c>
      <c r="C839" t="str">
        <f t="shared" si="96"/>
        <v>R46-V_MON</v>
      </c>
      <c r="D839" t="str">
        <f t="shared" si="97"/>
        <v>R46-1</v>
      </c>
      <c r="E839" t="s">
        <v>666</v>
      </c>
      <c r="F839">
        <v>1</v>
      </c>
      <c r="G839" t="s">
        <v>1038</v>
      </c>
      <c r="AT839" t="str">
        <f t="shared" si="98"/>
        <v>AIN_XADC</v>
      </c>
      <c r="AU839" t="str">
        <f t="shared" si="99"/>
        <v>R46</v>
      </c>
    </row>
    <row r="840" spans="1:47" x14ac:dyDescent="0.35">
      <c r="A840" t="str">
        <f t="shared" si="94"/>
        <v>R46-2</v>
      </c>
      <c r="B840" t="str">
        <f t="shared" si="95"/>
        <v>AIN_XADC</v>
      </c>
      <c r="C840" t="str">
        <f t="shared" si="96"/>
        <v>R46-AIN_XADC</v>
      </c>
      <c r="D840" t="str">
        <f t="shared" si="97"/>
        <v>R46-2</v>
      </c>
      <c r="E840" t="s">
        <v>666</v>
      </c>
      <c r="F840">
        <v>2</v>
      </c>
      <c r="G840" t="s">
        <v>1021</v>
      </c>
      <c r="AT840" t="str">
        <f t="shared" si="98"/>
        <v>V_MON</v>
      </c>
      <c r="AU840" t="str">
        <f t="shared" si="99"/>
        <v>R46</v>
      </c>
    </row>
    <row r="841" spans="1:47" x14ac:dyDescent="0.35">
      <c r="A841" t="str">
        <f t="shared" si="94"/>
        <v>R54-1</v>
      </c>
      <c r="B841" t="str">
        <f t="shared" si="95"/>
        <v>V_P</v>
      </c>
      <c r="C841" t="str">
        <f t="shared" si="96"/>
        <v>R54-V_P</v>
      </c>
      <c r="D841" t="str">
        <f t="shared" si="97"/>
        <v>R54-1</v>
      </c>
      <c r="E841" t="s">
        <v>754</v>
      </c>
      <c r="F841">
        <v>1</v>
      </c>
      <c r="G841" t="s">
        <v>916</v>
      </c>
      <c r="AT841" t="str">
        <f t="shared" si="98"/>
        <v>AIN_XADC</v>
      </c>
      <c r="AU841" t="str">
        <f t="shared" si="99"/>
        <v>R54</v>
      </c>
    </row>
    <row r="842" spans="1:47" x14ac:dyDescent="0.35">
      <c r="A842" t="str">
        <f t="shared" si="94"/>
        <v>R54-2</v>
      </c>
      <c r="B842" t="str">
        <f t="shared" si="95"/>
        <v>AIN_XADC</v>
      </c>
      <c r="C842" t="str">
        <f t="shared" si="96"/>
        <v>R54-AIN_XADC</v>
      </c>
      <c r="D842" t="str">
        <f t="shared" si="97"/>
        <v>R54-2</v>
      </c>
      <c r="E842" t="s">
        <v>754</v>
      </c>
      <c r="F842">
        <v>2</v>
      </c>
      <c r="G842" t="s">
        <v>1021</v>
      </c>
      <c r="AT842" t="str">
        <f t="shared" si="98"/>
        <v>V_MON</v>
      </c>
      <c r="AU842" t="str">
        <f t="shared" si="99"/>
        <v>R46</v>
      </c>
    </row>
    <row r="843" spans="1:47" x14ac:dyDescent="0.35">
      <c r="A843" t="str">
        <f t="shared" si="94"/>
        <v>R55-1</v>
      </c>
      <c r="B843" t="str">
        <f t="shared" si="95"/>
        <v>AIN_XADC</v>
      </c>
      <c r="C843" t="str">
        <f t="shared" si="96"/>
        <v>R55-AIN_XADC</v>
      </c>
      <c r="D843" t="str">
        <f t="shared" si="97"/>
        <v>R55-1</v>
      </c>
      <c r="E843" t="s">
        <v>755</v>
      </c>
      <c r="F843">
        <v>1</v>
      </c>
      <c r="G843" t="s">
        <v>1021</v>
      </c>
      <c r="AT843" t="str">
        <f t="shared" si="98"/>
        <v>V_MON</v>
      </c>
      <c r="AU843" t="str">
        <f t="shared" si="99"/>
        <v>R46</v>
      </c>
    </row>
    <row r="844" spans="1:47" x14ac:dyDescent="0.35">
      <c r="A844" t="str">
        <f t="shared" si="94"/>
        <v>R55-2</v>
      </c>
      <c r="B844" t="str">
        <f t="shared" si="95"/>
        <v>GND</v>
      </c>
      <c r="C844" t="str">
        <f t="shared" si="96"/>
        <v>R55-GND</v>
      </c>
      <c r="D844" t="str">
        <f t="shared" si="97"/>
        <v>R55-2</v>
      </c>
      <c r="E844" t="s">
        <v>755</v>
      </c>
      <c r="F844">
        <v>2</v>
      </c>
      <c r="G844" t="s">
        <v>302</v>
      </c>
      <c r="AT844" t="str">
        <f t="shared" si="98"/>
        <v>GND</v>
      </c>
      <c r="AU844" t="str">
        <f t="shared" si="99"/>
        <v>--</v>
      </c>
    </row>
    <row r="845" spans="1:47" x14ac:dyDescent="0.35">
      <c r="A845" t="str">
        <f t="shared" si="94"/>
        <v>R56-1</v>
      </c>
      <c r="B845" t="str">
        <f t="shared" si="95"/>
        <v>V_N</v>
      </c>
      <c r="C845" t="str">
        <f t="shared" si="96"/>
        <v>R56-V_N</v>
      </c>
      <c r="D845" t="str">
        <f t="shared" si="97"/>
        <v>R56-1</v>
      </c>
      <c r="E845" t="s">
        <v>756</v>
      </c>
      <c r="F845">
        <v>1</v>
      </c>
      <c r="G845" t="s">
        <v>915</v>
      </c>
      <c r="AT845" t="str">
        <f t="shared" si="98"/>
        <v>V_N</v>
      </c>
      <c r="AU845" t="str">
        <f t="shared" si="99"/>
        <v>--</v>
      </c>
    </row>
    <row r="846" spans="1:47" x14ac:dyDescent="0.35">
      <c r="A846" t="str">
        <f t="shared" si="94"/>
        <v>R56-2</v>
      </c>
      <c r="B846" t="str">
        <f t="shared" si="95"/>
        <v>GND</v>
      </c>
      <c r="C846" t="str">
        <f t="shared" si="96"/>
        <v>R56-GND</v>
      </c>
      <c r="D846" t="str">
        <f t="shared" si="97"/>
        <v>R56-2</v>
      </c>
      <c r="E846" t="s">
        <v>756</v>
      </c>
      <c r="F846">
        <v>2</v>
      </c>
      <c r="G846" t="s">
        <v>302</v>
      </c>
      <c r="AT846" t="str">
        <f t="shared" si="98"/>
        <v>GND</v>
      </c>
      <c r="AU846" t="str">
        <f t="shared" si="99"/>
        <v>--</v>
      </c>
    </row>
    <row r="847" spans="1:47" x14ac:dyDescent="0.35">
      <c r="A847" t="str">
        <f t="shared" si="94"/>
        <v>R72-1</v>
      </c>
      <c r="B847" t="str">
        <f t="shared" si="95"/>
        <v>INIT</v>
      </c>
      <c r="C847" t="str">
        <f t="shared" si="96"/>
        <v>R72-INIT</v>
      </c>
      <c r="D847" t="str">
        <f t="shared" si="97"/>
        <v>R72-1</v>
      </c>
      <c r="E847" t="s">
        <v>1018</v>
      </c>
      <c r="F847">
        <v>1</v>
      </c>
      <c r="G847" t="s">
        <v>890</v>
      </c>
      <c r="AT847" t="str">
        <f t="shared" si="98"/>
        <v>INIT</v>
      </c>
      <c r="AU847" t="str">
        <f t="shared" si="99"/>
        <v>--</v>
      </c>
    </row>
    <row r="848" spans="1:47" x14ac:dyDescent="0.35">
      <c r="A848" t="str">
        <f t="shared" si="94"/>
        <v>R72-2</v>
      </c>
      <c r="B848" t="str">
        <f t="shared" si="95"/>
        <v>3.3V</v>
      </c>
      <c r="C848" t="str">
        <f t="shared" si="96"/>
        <v>R72-3.3V</v>
      </c>
      <c r="D848" t="str">
        <f t="shared" si="97"/>
        <v>R72-2</v>
      </c>
      <c r="E848" t="s">
        <v>1018</v>
      </c>
      <c r="F848">
        <v>2</v>
      </c>
      <c r="G848" t="s">
        <v>287</v>
      </c>
      <c r="AT848" t="str">
        <f t="shared" si="98"/>
        <v>3.3V</v>
      </c>
      <c r="AU848" t="str">
        <f t="shared" si="99"/>
        <v>--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095-2A4E-4EB1-B2AD-36016ADE0B4C}">
  <sheetPr codeName="Tabelle246"/>
  <dimension ref="A1:AU848"/>
  <sheetViews>
    <sheetView workbookViewId="0">
      <selection activeCell="AQ17" sqref="AQ17:AQ27"/>
    </sheetView>
  </sheetViews>
  <sheetFormatPr defaultColWidth="11.453125" defaultRowHeight="14.5" x14ac:dyDescent="0.35"/>
  <sheetData>
    <row r="1" spans="1:47" x14ac:dyDescent="0.35">
      <c r="F1" t="s">
        <v>424</v>
      </c>
    </row>
    <row r="2" spans="1:47" x14ac:dyDescent="0.35">
      <c r="F2" t="str">
        <f>VLOOKUP("TE0725",FPGA_pin!$A1:$B100,2,0)</f>
        <v>U1</v>
      </c>
    </row>
    <row r="4" spans="1:47" x14ac:dyDescent="0.35">
      <c r="A4" t="s">
        <v>274</v>
      </c>
      <c r="B4" t="s">
        <v>284</v>
      </c>
      <c r="C4" t="s">
        <v>275</v>
      </c>
      <c r="D4" t="s">
        <v>276</v>
      </c>
      <c r="E4" t="s">
        <v>277</v>
      </c>
      <c r="F4" t="s">
        <v>285</v>
      </c>
      <c r="G4" t="s">
        <v>278</v>
      </c>
      <c r="H4" t="s">
        <v>279</v>
      </c>
      <c r="I4" t="s">
        <v>280</v>
      </c>
      <c r="L4" t="s">
        <v>281</v>
      </c>
      <c r="M4" t="s">
        <v>282</v>
      </c>
      <c r="N4" t="s">
        <v>283</v>
      </c>
    </row>
    <row r="5" spans="1:47" x14ac:dyDescent="0.35">
      <c r="A5" t="str">
        <f>$E5&amp;"-"&amp;$F5</f>
        <v>J1-1</v>
      </c>
      <c r="B5" t="str">
        <f>IF(OR(E5=$A$2,E5=$B$2,E5=$C$2,E5=$D$2),"--",G5)</f>
        <v>GND</v>
      </c>
      <c r="C5" t="str">
        <f>$E5&amp;"-"&amp;$G5</f>
        <v>J1-GND</v>
      </c>
      <c r="D5" t="str">
        <f>A5</f>
        <v>J1-1</v>
      </c>
      <c r="E5" t="s">
        <v>167</v>
      </c>
      <c r="F5">
        <v>1</v>
      </c>
      <c r="G5" t="s">
        <v>302</v>
      </c>
      <c r="L5" t="s">
        <v>667</v>
      </c>
      <c r="M5" t="s">
        <v>286</v>
      </c>
      <c r="N5">
        <v>67.797600000000003</v>
      </c>
      <c r="AA5" t="s">
        <v>9</v>
      </c>
      <c r="AB5" t="s">
        <v>421</v>
      </c>
      <c r="AC5" t="s">
        <v>122</v>
      </c>
      <c r="AD5" t="s">
        <v>422</v>
      </c>
      <c r="AE5" t="s">
        <v>423</v>
      </c>
      <c r="AF5" t="s">
        <v>18</v>
      </c>
      <c r="AG5" t="s">
        <v>425</v>
      </c>
      <c r="AH5" t="s">
        <v>426</v>
      </c>
      <c r="AI5" t="s">
        <v>87</v>
      </c>
      <c r="AJ5" t="s">
        <v>427</v>
      </c>
      <c r="AK5" t="s">
        <v>103</v>
      </c>
      <c r="AM5" t="s">
        <v>428</v>
      </c>
      <c r="AO5" t="s">
        <v>429</v>
      </c>
      <c r="AT5" t="str">
        <f>IF(IF(COUNTIF($AO$6:$AQ$150,B5)&gt;0,"---","--")="---",VLOOKUP(B5,$AO$6:$AQ$150,3,0),B5)</f>
        <v>GND</v>
      </c>
      <c r="AU5" t="str">
        <f>IF(IF(COUNTIF($AO$6:$AQ$150,B5)&gt;0,"---","--")="---",VLOOKUP(B5,$AO$6:$AQ$150,2,0),"--")</f>
        <v>--</v>
      </c>
    </row>
    <row r="6" spans="1:47" x14ac:dyDescent="0.35">
      <c r="A6" t="str">
        <f t="shared" ref="A6:A69" si="0">$E6&amp;"-"&amp;$F6</f>
        <v>J1-2</v>
      </c>
      <c r="B6" t="str">
        <f t="shared" ref="B6:B69" si="1">IF(OR(E6=$A$2,E6=$B$2,E6=$C$2,E6=$D$2),"--",G6)</f>
        <v>GND</v>
      </c>
      <c r="C6" t="str">
        <f t="shared" ref="C6:C69" si="2">$E6&amp;"-"&amp;$G6</f>
        <v>J1-GND</v>
      </c>
      <c r="D6" t="str">
        <f t="shared" ref="D6:D69" si="3">A6</f>
        <v>J1-2</v>
      </c>
      <c r="E6" t="s">
        <v>167</v>
      </c>
      <c r="F6">
        <v>2</v>
      </c>
      <c r="G6" t="s">
        <v>302</v>
      </c>
      <c r="L6" t="s">
        <v>761</v>
      </c>
      <c r="M6" t="s">
        <v>286</v>
      </c>
      <c r="N6">
        <v>82.220100000000002</v>
      </c>
      <c r="AB6" t="str">
        <f>B2B!D3</f>
        <v>J1</v>
      </c>
      <c r="AC6" t="str">
        <f>B2B!E3</f>
        <v>1</v>
      </c>
      <c r="AD6" t="str">
        <f>AB6&amp;"-"&amp;AC6</f>
        <v>J1-1</v>
      </c>
      <c r="AE6" t="str">
        <f>VLOOKUP(AD6,A:G,7,0)</f>
        <v>GND</v>
      </c>
      <c r="AF6" t="str">
        <f>IF(
IF(
IFERROR(VLOOKUP(AE6,$AM$6:$AM$50,1,),1)=1,1,0),
IFERROR(VLOOKUP($F$2&amp;"-"&amp;AE6,C:G,4,0),
"--"),"---")</f>
        <v>---</v>
      </c>
      <c r="AG6" t="str">
        <f>IF(AF6&lt;&gt;"---",VLOOKUP(AE6,L:N,3,0),"---")</f>
        <v>---</v>
      </c>
      <c r="AH6" t="str">
        <f>IF(IFERROR(IF(IF(AF6="--",INDEX(D:D,MATCH(AE6,INDEX(B:B,MATCH(AE6,B:B,)+1):B10520,)+MATCH(AE6,B:B,)))=D6,VLOOKUP(AE6,B:D,3,0),IF(AF6="--",INDEX(D:D,MATCH(AE6,INDEX(B:B,MATCH(AE6,B:B,)+1):B10520,)+MATCH(AE6,B:B,)),"---")),"---")=AD6,"---",IFERROR(IF(IF(AF6="--",INDEX(D:D,MATCH(AE6,INDEX(B:B,MATCH(AE6,B:B,)+1):B10520,)+MATCH(AE6,B:B,)))=AD6,VLOOKUP(AE6,B:D,3,0),IF(AF6="--",INDEX(D:D,MATCH(AE6,INDEX(B:B,MATCH(AE6,B:B,)+1):B10520,)+MATCH(AE6,B:B,)),"---")),"---"))</f>
        <v>---</v>
      </c>
      <c r="AI6" t="str">
        <f>IFERROR(IF(IF(COUNTIF($AO$6:$AQ$150,AE6)&gt;0,"---","--")="---",VLOOKUP(AE6,$AO$6:$AQ$150,2,0),"--"),"---")</f>
        <v>--</v>
      </c>
      <c r="AJ6" t="str">
        <f>IF(IF(COUNTIF($AO$6:$AQ$150,AE6)&gt;0,"---","--")="---",VLOOKUP(AE6,$AO$6:$AQ$150,3,0),AE6)</f>
        <v>GND</v>
      </c>
      <c r="AK6">
        <f>COUNTIF(B:B,AE6)</f>
        <v>185</v>
      </c>
      <c r="AL6" t="str">
        <f>IF(
IF(
IFERROR(VLOOKUP(AJ6,$AM$6:$AM$50,1,),1)=1,1,0),
IFERROR(VLOOKUP($F$2&amp;"-"&amp;AJ6,C:G,4,0),
"--"),"---")</f>
        <v>---</v>
      </c>
      <c r="AM6" t="s">
        <v>302</v>
      </c>
      <c r="AO6" t="s">
        <v>1022</v>
      </c>
      <c r="AP6" t="s">
        <v>737</v>
      </c>
      <c r="AQ6" t="s">
        <v>1034</v>
      </c>
      <c r="AR6" t="e">
        <v>#N/A</v>
      </c>
      <c r="AT6" t="str">
        <f t="shared" ref="AT6:AT69" si="4">IF(IF(COUNTIF($AO$6:$AQ$150,B6)&gt;0,"---","--")="---",VLOOKUP(B6,$AO$6:$AQ$150,3,0),B6)</f>
        <v>GND</v>
      </c>
      <c r="AU6" t="str">
        <f t="shared" ref="AU6:AU69" si="5">IF(IF(COUNTIF($AO$6:$AQ$150,B6)&gt;0,"---","--")="---",VLOOKUP(B6,$AO$6:$AQ$150,2,0),"--")</f>
        <v>--</v>
      </c>
    </row>
    <row r="7" spans="1:47" x14ac:dyDescent="0.35">
      <c r="A7" t="str">
        <f t="shared" si="0"/>
        <v>J1-3</v>
      </c>
      <c r="B7" t="str">
        <f t="shared" si="1"/>
        <v>B35_L23_N</v>
      </c>
      <c r="C7" t="str">
        <f t="shared" si="2"/>
        <v>J1-B35_L23_N</v>
      </c>
      <c r="D7" t="str">
        <f t="shared" si="3"/>
        <v>J1-3</v>
      </c>
      <c r="E7" t="s">
        <v>167</v>
      </c>
      <c r="F7">
        <v>3</v>
      </c>
      <c r="G7" t="s">
        <v>760</v>
      </c>
      <c r="L7" t="s">
        <v>575</v>
      </c>
      <c r="M7" t="s">
        <v>286</v>
      </c>
      <c r="N7">
        <v>12.249700000000001</v>
      </c>
      <c r="AB7" t="str">
        <f>B2B!D4</f>
        <v>J1</v>
      </c>
      <c r="AC7" t="str">
        <f>B2B!E4</f>
        <v>2</v>
      </c>
      <c r="AD7" t="str">
        <f t="shared" ref="AD7:AD70" si="6">AB7&amp;"-"&amp;AC7</f>
        <v>J1-2</v>
      </c>
      <c r="AE7" t="str">
        <f t="shared" ref="AE7:AE70" si="7">VLOOKUP(AD7,A:G,7,0)</f>
        <v>GND</v>
      </c>
      <c r="AF7" t="str">
        <f t="shared" ref="AF7:AF70" si="8">IF(
IF(
IFERROR(VLOOKUP(AE7,$AM$6:$AM$50,1,),1)=1,1,0),
IFERROR(VLOOKUP($F$2&amp;"-"&amp;AE7,C:G,4,0),
"--"),"---")</f>
        <v>---</v>
      </c>
      <c r="AG7" t="str">
        <f t="shared" ref="AG7:AG70" si="9">IF(AF7&lt;&gt;"---",VLOOKUP(AE7,L:N,3,0),"---")</f>
        <v>---</v>
      </c>
      <c r="AH7" t="str">
        <f>IF(IFERROR(IF(IF(AF7="--",INDEX(D:D,MATCH(AE7,INDEX(B:B,MATCH(AE7,B:B,)+1):B10521,)+MATCH(AE7,B:B,)))=D7,VLOOKUP(AE7,B:D,3,0),IF(AF7="--",INDEX(D:D,MATCH(AE7,INDEX(B:B,MATCH(AE7,B:B,)+1):B10521,)+MATCH(AE7,B:B,)),"---")),"---")=AD7,"---",IFERROR(IF(IF(AF7="--",INDEX(D:D,MATCH(AE7,INDEX(B:B,MATCH(AE7,B:B,)+1):B10521,)+MATCH(AE7,B:B,)))=AD7,VLOOKUP(AE7,B:D,3,0),IF(AF7="--",INDEX(D:D,MATCH(AE7,INDEX(B:B,MATCH(AE7,B:B,)+1):B10521,)+MATCH(AE7,B:B,)),"---")),"---"))</f>
        <v>---</v>
      </c>
      <c r="AI7" t="str">
        <f t="shared" ref="AI7:AI70" si="10">IFERROR(IF(IF(COUNTIF($AO$6:$AQ$150,AE7)&gt;0,"---","--")="---",VLOOKUP(AE7,$AO$6:$AQ$150,2,0),"--"),"---")</f>
        <v>--</v>
      </c>
      <c r="AJ7" t="str">
        <f t="shared" ref="AJ7:AJ70" si="11">IF(IF(COUNTIF($AO$6:$AQ$150,AE7)&gt;0,"---","--")="---",VLOOKUP(AE7,$AO$6:$AQ$150,3,0),AE7)</f>
        <v>GND</v>
      </c>
      <c r="AK7">
        <f t="shared" ref="AK7:AK70" si="12">COUNTIF(B:B,AE7)</f>
        <v>185</v>
      </c>
      <c r="AL7" t="str">
        <f t="shared" ref="AL7:AL70" si="13">IF(
IF(
IFERROR(VLOOKUP(AJ7,$AM$6:$AM$50,1,),1)=1,1,0),
IFERROR(VLOOKUP($F$2&amp;"-"&amp;AJ7,C:G,4,0),
"--"),"---")</f>
        <v>---</v>
      </c>
      <c r="AM7" t="s">
        <v>287</v>
      </c>
      <c r="AO7" t="s">
        <v>1023</v>
      </c>
      <c r="AP7" t="s">
        <v>751</v>
      </c>
      <c r="AQ7" t="s">
        <v>1035</v>
      </c>
      <c r="AR7" t="e">
        <v>#N/A</v>
      </c>
      <c r="AT7" t="str">
        <f t="shared" si="4"/>
        <v>B35_L23_N</v>
      </c>
      <c r="AU7" t="str">
        <f t="shared" si="5"/>
        <v>--</v>
      </c>
    </row>
    <row r="8" spans="1:47" x14ac:dyDescent="0.35">
      <c r="A8" t="str">
        <f t="shared" si="0"/>
        <v>J1-4</v>
      </c>
      <c r="B8" t="str">
        <f t="shared" si="1"/>
        <v>B35_L23_P</v>
      </c>
      <c r="C8" t="str">
        <f t="shared" si="2"/>
        <v>J1-B35_L23_P</v>
      </c>
      <c r="D8" t="str">
        <f t="shared" si="3"/>
        <v>J1-4</v>
      </c>
      <c r="E8" t="s">
        <v>167</v>
      </c>
      <c r="F8">
        <v>4</v>
      </c>
      <c r="G8" t="s">
        <v>762</v>
      </c>
      <c r="L8" t="s">
        <v>287</v>
      </c>
      <c r="M8" t="s">
        <v>286</v>
      </c>
      <c r="N8">
        <v>82.424599999999998</v>
      </c>
      <c r="AB8" t="str">
        <f>B2B!D5</f>
        <v>J1</v>
      </c>
      <c r="AC8" t="str">
        <f>B2B!E5</f>
        <v>3</v>
      </c>
      <c r="AD8" t="str">
        <f t="shared" si="6"/>
        <v>J1-3</v>
      </c>
      <c r="AE8" t="str">
        <f t="shared" si="7"/>
        <v>B35_L23_N</v>
      </c>
      <c r="AF8" t="str">
        <f t="shared" si="8"/>
        <v>K1</v>
      </c>
      <c r="AG8">
        <f t="shared" si="9"/>
        <v>36.6858</v>
      </c>
      <c r="AH8" t="str">
        <f>IF(IFERROR(IF(IF(AF8="--",INDEX(D:D,MATCH(AE8,INDEX(B:B,MATCH(AE8,B:B,)+1):B10522,)+MATCH(AE8,B:B,)))=D8,VLOOKUP(AE8,B:D,3,0),IF(AF8="--",INDEX(D:D,MATCH(AE8,INDEX(B:B,MATCH(AE8,B:B,)+1):B10522,)+MATCH(AE8,B:B,)),"---")),"---")=AD8,"---",IFERROR(IF(IF(AF8="--",INDEX(D:D,MATCH(AE8,INDEX(B:B,MATCH(AE8,B:B,)+1):B10522,)+MATCH(AE8,B:B,)))=AD8,VLOOKUP(AE8,B:D,3,0),IF(AF8="--",INDEX(D:D,MATCH(AE8,INDEX(B:B,MATCH(AE8,B:B,)+1):B10522,)+MATCH(AE8,B:B,)),"---")),"---"))</f>
        <v>---</v>
      </c>
      <c r="AI8" t="str">
        <f t="shared" si="10"/>
        <v>--</v>
      </c>
      <c r="AJ8" t="str">
        <f t="shared" si="11"/>
        <v>B35_L23_N</v>
      </c>
      <c r="AK8">
        <f t="shared" si="12"/>
        <v>2</v>
      </c>
      <c r="AL8" t="str">
        <f t="shared" si="13"/>
        <v>K1</v>
      </c>
      <c r="AM8" t="s">
        <v>765</v>
      </c>
      <c r="AO8" t="s">
        <v>1024</v>
      </c>
      <c r="AP8" t="s">
        <v>752</v>
      </c>
      <c r="AQ8" t="s">
        <v>1031</v>
      </c>
      <c r="AR8" t="e">
        <v>#N/A</v>
      </c>
      <c r="AT8" t="str">
        <f t="shared" si="4"/>
        <v>B35_L23_P</v>
      </c>
      <c r="AU8" t="str">
        <f t="shared" si="5"/>
        <v>--</v>
      </c>
    </row>
    <row r="9" spans="1:47" x14ac:dyDescent="0.35">
      <c r="A9" t="str">
        <f t="shared" si="0"/>
        <v>J1-5</v>
      </c>
      <c r="B9" t="str">
        <f t="shared" si="1"/>
        <v>3.3V</v>
      </c>
      <c r="C9" t="str">
        <f t="shared" si="2"/>
        <v>J1-3.3V</v>
      </c>
      <c r="D9" t="str">
        <f t="shared" si="3"/>
        <v>J1-5</v>
      </c>
      <c r="E9" t="s">
        <v>167</v>
      </c>
      <c r="F9">
        <v>5</v>
      </c>
      <c r="G9" t="s">
        <v>287</v>
      </c>
      <c r="L9" t="s">
        <v>763</v>
      </c>
      <c r="M9" t="s">
        <v>286</v>
      </c>
      <c r="N9">
        <v>5.8804999999999996</v>
      </c>
      <c r="AB9" t="str">
        <f>B2B!D6</f>
        <v>J1</v>
      </c>
      <c r="AC9" t="str">
        <f>B2B!E6</f>
        <v>4</v>
      </c>
      <c r="AD9" t="str">
        <f t="shared" si="6"/>
        <v>J1-4</v>
      </c>
      <c r="AE9" t="str">
        <f t="shared" si="7"/>
        <v>B35_L23_P</v>
      </c>
      <c r="AF9" t="str">
        <f t="shared" si="8"/>
        <v>K2</v>
      </c>
      <c r="AG9">
        <f t="shared" si="9"/>
        <v>37.174399999999999</v>
      </c>
      <c r="AH9" t="str">
        <f>IF(IFERROR(IF(IF(AF9="--",INDEX(D:D,MATCH(AE9,INDEX(B:B,MATCH(AE9,B:B,)+1):B10523,)+MATCH(AE9,B:B,)))=D9,VLOOKUP(AE9,B:D,3,0),IF(AF9="--",INDEX(D:D,MATCH(AE9,INDEX(B:B,MATCH(AE9,B:B,)+1):B10523,)+MATCH(AE9,B:B,)),"---")),"---")=AD9,"---",IFERROR(IF(IF(AF9="--",INDEX(D:D,MATCH(AE9,INDEX(B:B,MATCH(AE9,B:B,)+1):B10523,)+MATCH(AE9,B:B,)))=AD9,VLOOKUP(AE9,B:D,3,0),IF(AF9="--",INDEX(D:D,MATCH(AE9,INDEX(B:B,MATCH(AE9,B:B,)+1):B10523,)+MATCH(AE9,B:B,)),"---")),"---"))</f>
        <v>---</v>
      </c>
      <c r="AI9" t="str">
        <f t="shared" si="10"/>
        <v>--</v>
      </c>
      <c r="AJ9" t="str">
        <f t="shared" si="11"/>
        <v>B35_L23_P</v>
      </c>
      <c r="AK9">
        <f t="shared" si="12"/>
        <v>2</v>
      </c>
      <c r="AL9" t="str">
        <f t="shared" si="13"/>
        <v>K2</v>
      </c>
      <c r="AM9" t="s">
        <v>848</v>
      </c>
      <c r="AO9" t="s">
        <v>1026</v>
      </c>
      <c r="AP9" t="s">
        <v>753</v>
      </c>
      <c r="AQ9" t="s">
        <v>1032</v>
      </c>
      <c r="AR9" t="e">
        <v>#N/A</v>
      </c>
      <c r="AT9" t="str">
        <f t="shared" si="4"/>
        <v>3.3V</v>
      </c>
      <c r="AU9" t="str">
        <f t="shared" si="5"/>
        <v>--</v>
      </c>
    </row>
    <row r="10" spans="1:47" x14ac:dyDescent="0.35">
      <c r="A10" t="str">
        <f t="shared" si="0"/>
        <v>J1-6</v>
      </c>
      <c r="B10" t="str">
        <f t="shared" si="1"/>
        <v>VCCIO35</v>
      </c>
      <c r="C10" t="str">
        <f t="shared" si="2"/>
        <v>J1-VCCIO35</v>
      </c>
      <c r="D10" t="str">
        <f t="shared" si="3"/>
        <v>J1-6</v>
      </c>
      <c r="E10" t="s">
        <v>167</v>
      </c>
      <c r="F10">
        <v>6</v>
      </c>
      <c r="G10" t="s">
        <v>765</v>
      </c>
      <c r="L10" t="s">
        <v>1021</v>
      </c>
      <c r="M10" t="s">
        <v>286</v>
      </c>
      <c r="N10">
        <v>16.696000000000002</v>
      </c>
      <c r="AB10" t="str">
        <f>B2B!D7</f>
        <v>J1</v>
      </c>
      <c r="AC10" t="str">
        <f>B2B!E7</f>
        <v>5</v>
      </c>
      <c r="AD10" t="str">
        <f t="shared" si="6"/>
        <v>J1-5</v>
      </c>
      <c r="AE10" t="str">
        <f t="shared" si="7"/>
        <v>3.3V</v>
      </c>
      <c r="AF10" t="str">
        <f t="shared" si="8"/>
        <v>---</v>
      </c>
      <c r="AG10" t="str">
        <f t="shared" si="9"/>
        <v>---</v>
      </c>
      <c r="AH10" t="str">
        <f>IF(IFERROR(IF(IF(AF10="--",INDEX(D:D,MATCH(AE10,INDEX(B:B,MATCH(AE10,B:B,)+1):B10524,)+MATCH(AE10,B:B,)))=D10,VLOOKUP(AE10,B:D,3,0),IF(AF10="--",INDEX(D:D,MATCH(AE10,INDEX(B:B,MATCH(AE10,B:B,)+1):B10524,)+MATCH(AE10,B:B,)),"---")),"---")=AD10,"---",IFERROR(IF(IF(AF10="--",INDEX(D:D,MATCH(AE10,INDEX(B:B,MATCH(AE10,B:B,)+1):B10524,)+MATCH(AE10,B:B,)))=AD10,VLOOKUP(AE10,B:D,3,0),IF(AF10="--",INDEX(D:D,MATCH(AE10,INDEX(B:B,MATCH(AE10,B:B,)+1):B10524,)+MATCH(AE10,B:B,)),"---")),"---"))</f>
        <v>---</v>
      </c>
      <c r="AI10" t="str">
        <f t="shared" si="10"/>
        <v>--</v>
      </c>
      <c r="AJ10" t="str">
        <f t="shared" si="11"/>
        <v>3.3V</v>
      </c>
      <c r="AK10">
        <f t="shared" si="12"/>
        <v>58</v>
      </c>
      <c r="AL10" t="str">
        <f t="shared" si="13"/>
        <v>---</v>
      </c>
      <c r="AM10" t="s">
        <v>303</v>
      </c>
      <c r="AO10" t="s">
        <v>673</v>
      </c>
      <c r="AP10" t="s">
        <v>362</v>
      </c>
      <c r="AQ10" t="s">
        <v>849</v>
      </c>
      <c r="AR10" t="e">
        <v>#N/A</v>
      </c>
      <c r="AT10" t="str">
        <f t="shared" si="4"/>
        <v>VCCIO35</v>
      </c>
      <c r="AU10" t="str">
        <f t="shared" si="5"/>
        <v>--</v>
      </c>
    </row>
    <row r="11" spans="1:47" x14ac:dyDescent="0.35">
      <c r="A11" t="str">
        <f t="shared" si="0"/>
        <v>J1-7</v>
      </c>
      <c r="B11" t="str">
        <f t="shared" si="1"/>
        <v>B35_L15_N</v>
      </c>
      <c r="C11" t="str">
        <f t="shared" si="2"/>
        <v>J1-B35_L15_N</v>
      </c>
      <c r="D11" t="str">
        <f t="shared" si="3"/>
        <v>J1-7</v>
      </c>
      <c r="E11" t="s">
        <v>167</v>
      </c>
      <c r="F11">
        <v>7</v>
      </c>
      <c r="G11" t="s">
        <v>767</v>
      </c>
      <c r="L11" t="s">
        <v>764</v>
      </c>
      <c r="M11" t="s">
        <v>286</v>
      </c>
      <c r="N11">
        <v>4.1576000000000004</v>
      </c>
      <c r="AB11" t="str">
        <f>B2B!D8</f>
        <v>J1</v>
      </c>
      <c r="AC11" t="str">
        <f>B2B!E8</f>
        <v>6</v>
      </c>
      <c r="AD11" t="str">
        <f t="shared" si="6"/>
        <v>J1-6</v>
      </c>
      <c r="AE11" t="str">
        <f t="shared" si="7"/>
        <v>VCCIO35</v>
      </c>
      <c r="AF11" t="str">
        <f t="shared" si="8"/>
        <v>---</v>
      </c>
      <c r="AG11" t="str">
        <f t="shared" si="9"/>
        <v>---</v>
      </c>
      <c r="AH11" t="str">
        <f>IF(IFERROR(IF(IF(AF11="--",INDEX(D:D,MATCH(AE11,INDEX(B:B,MATCH(AE11,B:B,)+1):B10525,)+MATCH(AE11,B:B,)))=D11,VLOOKUP(AE11,B:D,3,0),IF(AF11="--",INDEX(D:D,MATCH(AE11,INDEX(B:B,MATCH(AE11,B:B,)+1):B10525,)+MATCH(AE11,B:B,)),"---")),"---")=AD11,"---",IFERROR(IF(IF(AF11="--",INDEX(D:D,MATCH(AE11,INDEX(B:B,MATCH(AE11,B:B,)+1):B10525,)+MATCH(AE11,B:B,)))=AD11,VLOOKUP(AE11,B:D,3,0),IF(AF11="--",INDEX(D:D,MATCH(AE11,INDEX(B:B,MATCH(AE11,B:B,)+1):B10525,)+MATCH(AE11,B:B,)),"---")),"---"))</f>
        <v>---</v>
      </c>
      <c r="AI11" t="str">
        <f t="shared" si="10"/>
        <v>--</v>
      </c>
      <c r="AJ11" t="str">
        <f t="shared" si="11"/>
        <v>VCCIO35</v>
      </c>
      <c r="AK11">
        <f t="shared" si="12"/>
        <v>16</v>
      </c>
      <c r="AL11" t="str">
        <f t="shared" si="13"/>
        <v>---</v>
      </c>
      <c r="AO11" t="s">
        <v>1034</v>
      </c>
      <c r="AP11" t="s">
        <v>364</v>
      </c>
      <c r="AQ11" t="s">
        <v>1035</v>
      </c>
      <c r="AR11" t="e">
        <v>#N/A</v>
      </c>
      <c r="AT11" t="str">
        <f t="shared" si="4"/>
        <v>B35_L15_N</v>
      </c>
      <c r="AU11" t="str">
        <f t="shared" si="5"/>
        <v>--</v>
      </c>
    </row>
    <row r="12" spans="1:47" x14ac:dyDescent="0.35">
      <c r="A12" t="str">
        <f t="shared" si="0"/>
        <v>J1-8</v>
      </c>
      <c r="B12" t="str">
        <f t="shared" si="1"/>
        <v>B35_L15_P</v>
      </c>
      <c r="C12" t="str">
        <f t="shared" si="2"/>
        <v>J1-B35_L15_P</v>
      </c>
      <c r="D12" t="str">
        <f t="shared" si="3"/>
        <v>J1-8</v>
      </c>
      <c r="E12" t="s">
        <v>167</v>
      </c>
      <c r="F12">
        <v>8</v>
      </c>
      <c r="G12" t="s">
        <v>769</v>
      </c>
      <c r="L12" t="s">
        <v>766</v>
      </c>
      <c r="M12" t="s">
        <v>286</v>
      </c>
      <c r="N12">
        <v>8.6226000000000003</v>
      </c>
      <c r="AB12" t="str">
        <f>B2B!D9</f>
        <v>J1</v>
      </c>
      <c r="AC12" t="str">
        <f>B2B!E9</f>
        <v>7</v>
      </c>
      <c r="AD12" t="str">
        <f t="shared" si="6"/>
        <v>J1-7</v>
      </c>
      <c r="AE12" t="str">
        <f t="shared" si="7"/>
        <v>B35_L15_N</v>
      </c>
      <c r="AF12" t="str">
        <f t="shared" si="8"/>
        <v>G2</v>
      </c>
      <c r="AG12">
        <f t="shared" si="9"/>
        <v>34.149000000000001</v>
      </c>
      <c r="AH12" t="str">
        <f>IF(IFERROR(IF(IF(AF12="--",INDEX(D:D,MATCH(AE12,INDEX(B:B,MATCH(AE12,B:B,)+1):B10526,)+MATCH(AE12,B:B,)))=D12,VLOOKUP(AE12,B:D,3,0),IF(AF12="--",INDEX(D:D,MATCH(AE12,INDEX(B:B,MATCH(AE12,B:B,)+1):B10526,)+MATCH(AE12,B:B,)),"---")),"---")=AD12,"---",IFERROR(IF(IF(AF12="--",INDEX(D:D,MATCH(AE12,INDEX(B:B,MATCH(AE12,B:B,)+1):B10526,)+MATCH(AE12,B:B,)))=AD12,VLOOKUP(AE12,B:D,3,0),IF(AF12="--",INDEX(D:D,MATCH(AE12,INDEX(B:B,MATCH(AE12,B:B,)+1):B10526,)+MATCH(AE12,B:B,)),"---")),"---"))</f>
        <v>---</v>
      </c>
      <c r="AI12" t="str">
        <f t="shared" si="10"/>
        <v>--</v>
      </c>
      <c r="AJ12" t="str">
        <f t="shared" si="11"/>
        <v>B35_L15_N</v>
      </c>
      <c r="AK12">
        <f t="shared" si="12"/>
        <v>2</v>
      </c>
      <c r="AL12" t="str">
        <f t="shared" si="13"/>
        <v>G2</v>
      </c>
      <c r="AO12" t="s">
        <v>913</v>
      </c>
      <c r="AP12" t="s">
        <v>366</v>
      </c>
      <c r="AQ12" t="s">
        <v>912</v>
      </c>
      <c r="AR12" t="e">
        <v>#N/A</v>
      </c>
      <c r="AT12" t="str">
        <f t="shared" si="4"/>
        <v>B35_L15_P</v>
      </c>
      <c r="AU12" t="str">
        <f t="shared" si="5"/>
        <v>--</v>
      </c>
    </row>
    <row r="13" spans="1:47" x14ac:dyDescent="0.35">
      <c r="A13" t="str">
        <f t="shared" si="0"/>
        <v>J1-9</v>
      </c>
      <c r="B13" t="str">
        <f t="shared" si="1"/>
        <v>B35_L13_N</v>
      </c>
      <c r="C13" t="str">
        <f t="shared" si="2"/>
        <v>J1-B35_L13_N</v>
      </c>
      <c r="D13" t="str">
        <f t="shared" si="3"/>
        <v>J1-9</v>
      </c>
      <c r="E13" t="s">
        <v>167</v>
      </c>
      <c r="F13">
        <v>9</v>
      </c>
      <c r="G13" t="s">
        <v>771</v>
      </c>
      <c r="L13" t="s">
        <v>768</v>
      </c>
      <c r="M13" t="s">
        <v>286</v>
      </c>
      <c r="N13">
        <v>6.0949999999999998</v>
      </c>
      <c r="AB13" t="str">
        <f>B2B!D10</f>
        <v>J1</v>
      </c>
      <c r="AC13" t="str">
        <f>B2B!E10</f>
        <v>8</v>
      </c>
      <c r="AD13" t="str">
        <f t="shared" si="6"/>
        <v>J1-8</v>
      </c>
      <c r="AE13" t="str">
        <f t="shared" si="7"/>
        <v>B35_L15_P</v>
      </c>
      <c r="AF13" t="str">
        <f t="shared" si="8"/>
        <v>H2</v>
      </c>
      <c r="AG13">
        <f t="shared" si="9"/>
        <v>32.663200000000003</v>
      </c>
      <c r="AH13" t="str">
        <f>IF(IFERROR(IF(IF(AF13="--",INDEX(D:D,MATCH(AE13,INDEX(B:B,MATCH(AE13,B:B,)+1):B10527,)+MATCH(AE13,B:B,)))=D13,VLOOKUP(AE13,B:D,3,0),IF(AF13="--",INDEX(D:D,MATCH(AE13,INDEX(B:B,MATCH(AE13,B:B,)+1):B10527,)+MATCH(AE13,B:B,)),"---")),"---")=AD13,"---",IFERROR(IF(IF(AF13="--",INDEX(D:D,MATCH(AE13,INDEX(B:B,MATCH(AE13,B:B,)+1):B10527,)+MATCH(AE13,B:B,)))=AD13,VLOOKUP(AE13,B:D,3,0),IF(AF13="--",INDEX(D:D,MATCH(AE13,INDEX(B:B,MATCH(AE13,B:B,)+1):B10527,)+MATCH(AE13,B:B,)),"---")),"---"))</f>
        <v>---</v>
      </c>
      <c r="AI13" t="str">
        <f t="shared" si="10"/>
        <v>--</v>
      </c>
      <c r="AJ13" t="str">
        <f t="shared" si="11"/>
        <v>B35_L15_P</v>
      </c>
      <c r="AK13">
        <f t="shared" si="12"/>
        <v>2</v>
      </c>
      <c r="AL13" t="str">
        <f t="shared" si="13"/>
        <v>H2</v>
      </c>
      <c r="AO13" t="s">
        <v>1030</v>
      </c>
      <c r="AP13" t="s">
        <v>368</v>
      </c>
      <c r="AQ13" t="s">
        <v>672</v>
      </c>
      <c r="AR13" t="e">
        <v>#N/A</v>
      </c>
      <c r="AT13" t="str">
        <f t="shared" si="4"/>
        <v>B35_L13_N</v>
      </c>
      <c r="AU13" t="str">
        <f t="shared" si="5"/>
        <v>--</v>
      </c>
    </row>
    <row r="14" spans="1:47" x14ac:dyDescent="0.35">
      <c r="A14" t="str">
        <f t="shared" si="0"/>
        <v>J1-10</v>
      </c>
      <c r="B14" t="str">
        <f t="shared" si="1"/>
        <v>B35_L13_P</v>
      </c>
      <c r="C14" t="str">
        <f t="shared" si="2"/>
        <v>J1-B35_L13_P</v>
      </c>
      <c r="D14" t="str">
        <f t="shared" si="3"/>
        <v>J1-10</v>
      </c>
      <c r="E14" t="s">
        <v>167</v>
      </c>
      <c r="F14">
        <v>10</v>
      </c>
      <c r="G14" t="s">
        <v>773</v>
      </c>
      <c r="L14" t="s">
        <v>770</v>
      </c>
      <c r="M14" t="s">
        <v>286</v>
      </c>
      <c r="N14">
        <v>23.092099999999999</v>
      </c>
      <c r="AB14" t="str">
        <f>B2B!D11</f>
        <v>J1</v>
      </c>
      <c r="AC14" t="str">
        <f>B2B!E11</f>
        <v>9</v>
      </c>
      <c r="AD14" t="str">
        <f t="shared" si="6"/>
        <v>J1-9</v>
      </c>
      <c r="AE14" t="str">
        <f t="shared" si="7"/>
        <v>B35_L13_N</v>
      </c>
      <c r="AF14" t="str">
        <f t="shared" si="8"/>
        <v>F3</v>
      </c>
      <c r="AG14">
        <f t="shared" si="9"/>
        <v>31.834299999999999</v>
      </c>
      <c r="AH14" t="str">
        <f>IF(IFERROR(IF(IF(AF14="--",INDEX(D:D,MATCH(AE14,INDEX(B:B,MATCH(AE14,B:B,)+1):B10528,)+MATCH(AE14,B:B,)))=D14,VLOOKUP(AE14,B:D,3,0),IF(AF14="--",INDEX(D:D,MATCH(AE14,INDEX(B:B,MATCH(AE14,B:B,)+1):B10528,)+MATCH(AE14,B:B,)),"---")),"---")=AD14,"---",IFERROR(IF(IF(AF14="--",INDEX(D:D,MATCH(AE14,INDEX(B:B,MATCH(AE14,B:B,)+1):B10528,)+MATCH(AE14,B:B,)))=AD14,VLOOKUP(AE14,B:D,3,0),IF(AF14="--",INDEX(D:D,MATCH(AE14,INDEX(B:B,MATCH(AE14,B:B,)+1):B10528,)+MATCH(AE14,B:B,)),"---")),"---"))</f>
        <v>---</v>
      </c>
      <c r="AI14" t="str">
        <f t="shared" si="10"/>
        <v>--</v>
      </c>
      <c r="AJ14" t="str">
        <f t="shared" si="11"/>
        <v>B35_L13_N</v>
      </c>
      <c r="AK14">
        <f t="shared" si="12"/>
        <v>2</v>
      </c>
      <c r="AL14" t="str">
        <f t="shared" si="13"/>
        <v>F3</v>
      </c>
      <c r="AO14" t="s">
        <v>914</v>
      </c>
      <c r="AP14" t="s">
        <v>371</v>
      </c>
      <c r="AQ14" t="s">
        <v>305</v>
      </c>
      <c r="AR14" t="e">
        <v>#N/A</v>
      </c>
      <c r="AT14" t="str">
        <f t="shared" si="4"/>
        <v>B35_L13_P</v>
      </c>
      <c r="AU14" t="str">
        <f t="shared" si="5"/>
        <v>--</v>
      </c>
    </row>
    <row r="15" spans="1:47" x14ac:dyDescent="0.35">
      <c r="A15" t="str">
        <f t="shared" si="0"/>
        <v>J1-11</v>
      </c>
      <c r="B15" t="str">
        <f t="shared" si="1"/>
        <v>B35_L12_N</v>
      </c>
      <c r="C15" t="str">
        <f t="shared" si="2"/>
        <v>J1-B35_L12_N</v>
      </c>
      <c r="D15" t="str">
        <f t="shared" si="3"/>
        <v>J1-11</v>
      </c>
      <c r="E15" t="s">
        <v>167</v>
      </c>
      <c r="F15">
        <v>11</v>
      </c>
      <c r="G15" t="s">
        <v>775</v>
      </c>
      <c r="L15" t="s">
        <v>772</v>
      </c>
      <c r="M15" t="s">
        <v>286</v>
      </c>
      <c r="N15">
        <v>21.8751</v>
      </c>
      <c r="AB15" t="str">
        <f>B2B!D12</f>
        <v>J1</v>
      </c>
      <c r="AC15" t="str">
        <f>B2B!E12</f>
        <v>10</v>
      </c>
      <c r="AD15" t="str">
        <f t="shared" si="6"/>
        <v>J1-10</v>
      </c>
      <c r="AE15" t="str">
        <f t="shared" si="7"/>
        <v>B35_L13_P</v>
      </c>
      <c r="AF15" t="str">
        <f t="shared" si="8"/>
        <v>F4</v>
      </c>
      <c r="AG15">
        <f t="shared" si="9"/>
        <v>31.531099999999999</v>
      </c>
      <c r="AH15" t="str">
        <f>IF(IFERROR(IF(IF(AF15="--",INDEX(D:D,MATCH(AE15,INDEX(B:B,MATCH(AE15,B:B,)+1):B10529,)+MATCH(AE15,B:B,)))=D15,VLOOKUP(AE15,B:D,3,0),IF(AF15="--",INDEX(D:D,MATCH(AE15,INDEX(B:B,MATCH(AE15,B:B,)+1):B10529,)+MATCH(AE15,B:B,)),"---")),"---")=AD15,"---",IFERROR(IF(IF(AF15="--",INDEX(D:D,MATCH(AE15,INDEX(B:B,MATCH(AE15,B:B,)+1):B10529,)+MATCH(AE15,B:B,)))=AD15,VLOOKUP(AE15,B:D,3,0),IF(AF15="--",INDEX(D:D,MATCH(AE15,INDEX(B:B,MATCH(AE15,B:B,)+1):B10529,)+MATCH(AE15,B:B,)),"---")),"---"))</f>
        <v>---</v>
      </c>
      <c r="AI15" t="str">
        <f t="shared" si="10"/>
        <v>--</v>
      </c>
      <c r="AJ15" t="str">
        <f t="shared" si="11"/>
        <v>B35_L13_P</v>
      </c>
      <c r="AK15">
        <f t="shared" si="12"/>
        <v>2</v>
      </c>
      <c r="AL15" t="str">
        <f t="shared" si="13"/>
        <v>F4</v>
      </c>
      <c r="AO15" t="s">
        <v>1038</v>
      </c>
      <c r="AP15" t="s">
        <v>666</v>
      </c>
      <c r="AQ15" t="s">
        <v>1021</v>
      </c>
      <c r="AR15" t="e">
        <v>#N/A</v>
      </c>
      <c r="AT15" t="str">
        <f t="shared" si="4"/>
        <v>B35_L12_N</v>
      </c>
      <c r="AU15" t="str">
        <f t="shared" si="5"/>
        <v>--</v>
      </c>
    </row>
    <row r="16" spans="1:47" x14ac:dyDescent="0.35">
      <c r="A16" t="str">
        <f t="shared" si="0"/>
        <v>J1-12</v>
      </c>
      <c r="B16" t="str">
        <f t="shared" si="1"/>
        <v>B35_L12_P</v>
      </c>
      <c r="C16" t="str">
        <f t="shared" si="2"/>
        <v>J1-B35_L12_P</v>
      </c>
      <c r="D16" t="str">
        <f t="shared" si="3"/>
        <v>J1-12</v>
      </c>
      <c r="E16" t="s">
        <v>167</v>
      </c>
      <c r="F16">
        <v>12</v>
      </c>
      <c r="G16" t="s">
        <v>777</v>
      </c>
      <c r="L16" t="s">
        <v>774</v>
      </c>
      <c r="M16" t="s">
        <v>286</v>
      </c>
      <c r="N16">
        <v>20.741800000000001</v>
      </c>
      <c r="AB16" t="str">
        <f>B2B!D13</f>
        <v>J1</v>
      </c>
      <c r="AC16" t="str">
        <f>B2B!E13</f>
        <v>11</v>
      </c>
      <c r="AD16" t="str">
        <f t="shared" si="6"/>
        <v>J1-11</v>
      </c>
      <c r="AE16" t="str">
        <f t="shared" si="7"/>
        <v>B35_L12_N</v>
      </c>
      <c r="AF16" t="str">
        <f t="shared" si="8"/>
        <v>D3</v>
      </c>
      <c r="AG16">
        <f t="shared" si="9"/>
        <v>32.629199999999997</v>
      </c>
      <c r="AH16" t="str">
        <f>IF(IFERROR(IF(IF(AF16="--",INDEX(D:D,MATCH(AE16,INDEX(B:B,MATCH(AE16,B:B,)+1):B10530,)+MATCH(AE16,B:B,)))=D16,VLOOKUP(AE16,B:D,3,0),IF(AF16="--",INDEX(D:D,MATCH(AE16,INDEX(B:B,MATCH(AE16,B:B,)+1):B10530,)+MATCH(AE16,B:B,)),"---")),"---")=AD16,"---",IFERROR(IF(IF(AF16="--",INDEX(D:D,MATCH(AE16,INDEX(B:B,MATCH(AE16,B:B,)+1):B10530,)+MATCH(AE16,B:B,)))=AD16,VLOOKUP(AE16,B:D,3,0),IF(AF16="--",INDEX(D:D,MATCH(AE16,INDEX(B:B,MATCH(AE16,B:B,)+1):B10530,)+MATCH(AE16,B:B,)),"---")),"---"))</f>
        <v>---</v>
      </c>
      <c r="AI16" t="str">
        <f t="shared" si="10"/>
        <v>--</v>
      </c>
      <c r="AJ16" t="str">
        <f t="shared" si="11"/>
        <v>B35_L12_N</v>
      </c>
      <c r="AK16">
        <f t="shared" si="12"/>
        <v>2</v>
      </c>
      <c r="AL16" t="str">
        <f t="shared" si="13"/>
        <v>D3</v>
      </c>
      <c r="AO16" t="s">
        <v>916</v>
      </c>
      <c r="AP16" t="s">
        <v>754</v>
      </c>
      <c r="AQ16" t="s">
        <v>1021</v>
      </c>
      <c r="AR16" t="e">
        <v>#N/A</v>
      </c>
      <c r="AT16" t="str">
        <f t="shared" si="4"/>
        <v>B35_L12_P</v>
      </c>
      <c r="AU16" t="str">
        <f t="shared" si="5"/>
        <v>--</v>
      </c>
    </row>
    <row r="17" spans="1:47" x14ac:dyDescent="0.35">
      <c r="A17" t="str">
        <f t="shared" si="0"/>
        <v>J1-13</v>
      </c>
      <c r="B17" t="str">
        <f t="shared" si="1"/>
        <v>B35_L22_P</v>
      </c>
      <c r="C17" t="str">
        <f t="shared" si="2"/>
        <v>J1-B35_L22_P</v>
      </c>
      <c r="D17" t="str">
        <f t="shared" si="3"/>
        <v>J1-13</v>
      </c>
      <c r="E17" t="s">
        <v>167</v>
      </c>
      <c r="F17">
        <v>13</v>
      </c>
      <c r="G17" t="s">
        <v>779</v>
      </c>
      <c r="L17" t="s">
        <v>776</v>
      </c>
      <c r="M17" t="s">
        <v>286</v>
      </c>
      <c r="N17">
        <v>23.5868</v>
      </c>
      <c r="AB17" t="str">
        <f>B2B!D14</f>
        <v>J1</v>
      </c>
      <c r="AC17" t="str">
        <f>B2B!E14</f>
        <v>12</v>
      </c>
      <c r="AD17" t="str">
        <f t="shared" si="6"/>
        <v>J1-12</v>
      </c>
      <c r="AE17" t="str">
        <f t="shared" si="7"/>
        <v>B35_L12_P</v>
      </c>
      <c r="AF17" t="str">
        <f t="shared" si="8"/>
        <v>E3</v>
      </c>
      <c r="AG17">
        <f t="shared" si="9"/>
        <v>33.000700000000002</v>
      </c>
      <c r="AH17" t="str">
        <f>IF(IFERROR(IF(IF(AF17="--",INDEX(D:D,MATCH(AE17,INDEX(B:B,MATCH(AE17,B:B,)+1):B10531,)+MATCH(AE17,B:B,)))=D17,VLOOKUP(AE17,B:D,3,0),IF(AF17="--",INDEX(D:D,MATCH(AE17,INDEX(B:B,MATCH(AE17,B:B,)+1):B10531,)+MATCH(AE17,B:B,)),"---")),"---")=AD17,"---",IFERROR(IF(IF(AF17="--",INDEX(D:D,MATCH(AE17,INDEX(B:B,MATCH(AE17,B:B,)+1):B10531,)+MATCH(AE17,B:B,)))=AD17,VLOOKUP(AE17,B:D,3,0),IF(AF17="--",INDEX(D:D,MATCH(AE17,INDEX(B:B,MATCH(AE17,B:B,)+1):B10531,)+MATCH(AE17,B:B,)),"---")),"---"))</f>
        <v>---</v>
      </c>
      <c r="AI17" t="str">
        <f t="shared" si="10"/>
        <v>--</v>
      </c>
      <c r="AJ17" t="str">
        <f t="shared" si="11"/>
        <v>B35_L12_P</v>
      </c>
      <c r="AK17">
        <f t="shared" si="12"/>
        <v>2</v>
      </c>
      <c r="AL17" t="str">
        <f t="shared" si="13"/>
        <v>E3</v>
      </c>
      <c r="AO17" t="s">
        <v>1034</v>
      </c>
      <c r="AP17" t="s">
        <v>737</v>
      </c>
      <c r="AQ17" t="s">
        <v>1022</v>
      </c>
      <c r="AT17" t="str">
        <f t="shared" si="4"/>
        <v>B35_L22_P</v>
      </c>
      <c r="AU17" t="str">
        <f t="shared" si="5"/>
        <v>--</v>
      </c>
    </row>
    <row r="18" spans="1:47" x14ac:dyDescent="0.35">
      <c r="A18" t="str">
        <f t="shared" si="0"/>
        <v>J1-14</v>
      </c>
      <c r="B18" t="str">
        <f t="shared" si="1"/>
        <v>B35_L22_N</v>
      </c>
      <c r="C18" t="str">
        <f t="shared" si="2"/>
        <v>J1-B35_L22_N</v>
      </c>
      <c r="D18" t="str">
        <f t="shared" si="3"/>
        <v>J1-14</v>
      </c>
      <c r="E18" t="s">
        <v>167</v>
      </c>
      <c r="F18">
        <v>14</v>
      </c>
      <c r="G18" t="s">
        <v>781</v>
      </c>
      <c r="L18" t="s">
        <v>778</v>
      </c>
      <c r="M18" t="s">
        <v>286</v>
      </c>
      <c r="N18">
        <v>22.9635</v>
      </c>
      <c r="AB18" t="str">
        <f>B2B!D15</f>
        <v>J1</v>
      </c>
      <c r="AC18" t="str">
        <f>B2B!E15</f>
        <v>13</v>
      </c>
      <c r="AD18" t="str">
        <f t="shared" si="6"/>
        <v>J1-13</v>
      </c>
      <c r="AE18" t="str">
        <f t="shared" si="7"/>
        <v>B35_L22_P</v>
      </c>
      <c r="AF18" t="str">
        <f t="shared" si="8"/>
        <v>J3</v>
      </c>
      <c r="AG18">
        <f t="shared" si="9"/>
        <v>25.1023</v>
      </c>
      <c r="AH18" t="str">
        <f>IF(IFERROR(IF(IF(AF18="--",INDEX(D:D,MATCH(AE18,INDEX(B:B,MATCH(AE18,B:B,)+1):B10532,)+MATCH(AE18,B:B,)))=D18,VLOOKUP(AE18,B:D,3,0),IF(AF18="--",INDEX(D:D,MATCH(AE18,INDEX(B:B,MATCH(AE18,B:B,)+1):B10532,)+MATCH(AE18,B:B,)),"---")),"---")=AD18,"---",IFERROR(IF(IF(AF18="--",INDEX(D:D,MATCH(AE18,INDEX(B:B,MATCH(AE18,B:B,)+1):B10532,)+MATCH(AE18,B:B,)))=AD18,VLOOKUP(AE18,B:D,3,0),IF(AF18="--",INDEX(D:D,MATCH(AE18,INDEX(B:B,MATCH(AE18,B:B,)+1):B10532,)+MATCH(AE18,B:B,)),"---")),"---"))</f>
        <v>---</v>
      </c>
      <c r="AI18" t="str">
        <f t="shared" si="10"/>
        <v>--</v>
      </c>
      <c r="AJ18" t="str">
        <f t="shared" si="11"/>
        <v>B35_L22_P</v>
      </c>
      <c r="AK18">
        <f t="shared" si="12"/>
        <v>2</v>
      </c>
      <c r="AL18" t="str">
        <f t="shared" si="13"/>
        <v>J3</v>
      </c>
      <c r="AO18" t="s">
        <v>1035</v>
      </c>
      <c r="AP18" t="s">
        <v>751</v>
      </c>
      <c r="AQ18" t="s">
        <v>1023</v>
      </c>
      <c r="AT18" t="str">
        <f t="shared" si="4"/>
        <v>B35_L22_N</v>
      </c>
      <c r="AU18" t="str">
        <f t="shared" si="5"/>
        <v>--</v>
      </c>
    </row>
    <row r="19" spans="1:47" x14ac:dyDescent="0.35">
      <c r="A19" t="str">
        <f t="shared" si="0"/>
        <v>J1-15</v>
      </c>
      <c r="B19" t="str">
        <f t="shared" si="1"/>
        <v>B35_L17_N</v>
      </c>
      <c r="C19" t="str">
        <f t="shared" si="2"/>
        <v>J1-B35_L17_N</v>
      </c>
      <c r="D19" t="str">
        <f t="shared" si="3"/>
        <v>J1-15</v>
      </c>
      <c r="E19" t="s">
        <v>167</v>
      </c>
      <c r="F19">
        <v>15</v>
      </c>
      <c r="G19" t="s">
        <v>783</v>
      </c>
      <c r="L19" t="s">
        <v>780</v>
      </c>
      <c r="M19" t="s">
        <v>286</v>
      </c>
      <c r="N19">
        <v>24.518899999999999</v>
      </c>
      <c r="AB19" t="str">
        <f>B2B!D16</f>
        <v>J1</v>
      </c>
      <c r="AC19" t="str">
        <f>B2B!E16</f>
        <v>14</v>
      </c>
      <c r="AD19" t="str">
        <f t="shared" si="6"/>
        <v>J1-14</v>
      </c>
      <c r="AE19" t="str">
        <f t="shared" si="7"/>
        <v>B35_L22_N</v>
      </c>
      <c r="AF19" t="str">
        <f t="shared" si="8"/>
        <v>J2</v>
      </c>
      <c r="AG19">
        <f t="shared" si="9"/>
        <v>23.136299999999999</v>
      </c>
      <c r="AH19" t="str">
        <f>IF(IFERROR(IF(IF(AF19="--",INDEX(D:D,MATCH(AE19,INDEX(B:B,MATCH(AE19,B:B,)+1):B10533,)+MATCH(AE19,B:B,)))=D19,VLOOKUP(AE19,B:D,3,0),IF(AF19="--",INDEX(D:D,MATCH(AE19,INDEX(B:B,MATCH(AE19,B:B,)+1):B10533,)+MATCH(AE19,B:B,)),"---")),"---")=AD19,"---",IFERROR(IF(IF(AF19="--",INDEX(D:D,MATCH(AE19,INDEX(B:B,MATCH(AE19,B:B,)+1):B10533,)+MATCH(AE19,B:B,)))=AD19,VLOOKUP(AE19,B:D,3,0),IF(AF19="--",INDEX(D:D,MATCH(AE19,INDEX(B:B,MATCH(AE19,B:B,)+1):B10533,)+MATCH(AE19,B:B,)),"---")),"---"))</f>
        <v>---</v>
      </c>
      <c r="AI19" t="str">
        <f t="shared" si="10"/>
        <v>--</v>
      </c>
      <c r="AJ19" t="str">
        <f t="shared" si="11"/>
        <v>B35_L22_N</v>
      </c>
      <c r="AK19">
        <f t="shared" si="12"/>
        <v>2</v>
      </c>
      <c r="AL19" t="str">
        <f t="shared" si="13"/>
        <v>J2</v>
      </c>
      <c r="AO19" t="s">
        <v>1031</v>
      </c>
      <c r="AP19" t="s">
        <v>752</v>
      </c>
      <c r="AQ19" t="s">
        <v>1024</v>
      </c>
      <c r="AT19" t="str">
        <f t="shared" si="4"/>
        <v>B35_L17_N</v>
      </c>
      <c r="AU19" t="str">
        <f t="shared" si="5"/>
        <v>--</v>
      </c>
    </row>
    <row r="20" spans="1:47" x14ac:dyDescent="0.35">
      <c r="A20" t="str">
        <f t="shared" si="0"/>
        <v>J1-16</v>
      </c>
      <c r="B20" t="str">
        <f t="shared" si="1"/>
        <v>B35_L17_P</v>
      </c>
      <c r="C20" t="str">
        <f t="shared" si="2"/>
        <v>J1-B35_L17_P</v>
      </c>
      <c r="D20" t="str">
        <f t="shared" si="3"/>
        <v>J1-16</v>
      </c>
      <c r="E20" t="s">
        <v>167</v>
      </c>
      <c r="F20">
        <v>16</v>
      </c>
      <c r="G20" t="s">
        <v>785</v>
      </c>
      <c r="L20" t="s">
        <v>782</v>
      </c>
      <c r="M20" t="s">
        <v>286</v>
      </c>
      <c r="N20">
        <v>25.149000000000001</v>
      </c>
      <c r="AB20" t="str">
        <f>B2B!D17</f>
        <v>J1</v>
      </c>
      <c r="AC20" t="str">
        <f>B2B!E17</f>
        <v>15</v>
      </c>
      <c r="AD20" t="str">
        <f t="shared" si="6"/>
        <v>J1-15</v>
      </c>
      <c r="AE20" t="str">
        <f t="shared" si="7"/>
        <v>B35_L17_N</v>
      </c>
      <c r="AF20" t="str">
        <f t="shared" si="8"/>
        <v>G1</v>
      </c>
      <c r="AG20">
        <f t="shared" si="9"/>
        <v>20.223199999999999</v>
      </c>
      <c r="AH20" t="str">
        <f>IF(IFERROR(IF(IF(AF20="--",INDEX(D:D,MATCH(AE20,INDEX(B:B,MATCH(AE20,B:B,)+1):B10534,)+MATCH(AE20,B:B,)))=D20,VLOOKUP(AE20,B:D,3,0),IF(AF20="--",INDEX(D:D,MATCH(AE20,INDEX(B:B,MATCH(AE20,B:B,)+1):B10534,)+MATCH(AE20,B:B,)),"---")),"---")=AD20,"---",IFERROR(IF(IF(AF20="--",INDEX(D:D,MATCH(AE20,INDEX(B:B,MATCH(AE20,B:B,)+1):B10534,)+MATCH(AE20,B:B,)))=AD20,VLOOKUP(AE20,B:D,3,0),IF(AF20="--",INDEX(D:D,MATCH(AE20,INDEX(B:B,MATCH(AE20,B:B,)+1):B10534,)+MATCH(AE20,B:B,)),"---")),"---"))</f>
        <v>---</v>
      </c>
      <c r="AI20" t="str">
        <f t="shared" si="10"/>
        <v>--</v>
      </c>
      <c r="AJ20" t="str">
        <f t="shared" si="11"/>
        <v>B35_L17_N</v>
      </c>
      <c r="AK20">
        <f t="shared" si="12"/>
        <v>2</v>
      </c>
      <c r="AL20" t="str">
        <f t="shared" si="13"/>
        <v>G1</v>
      </c>
      <c r="AO20" t="s">
        <v>1032</v>
      </c>
      <c r="AP20" t="s">
        <v>753</v>
      </c>
      <c r="AQ20" t="s">
        <v>1026</v>
      </c>
      <c r="AT20" t="str">
        <f t="shared" si="4"/>
        <v>B35_L17_P</v>
      </c>
      <c r="AU20" t="str">
        <f t="shared" si="5"/>
        <v>--</v>
      </c>
    </row>
    <row r="21" spans="1:47" x14ac:dyDescent="0.35">
      <c r="A21" t="str">
        <f t="shared" si="0"/>
        <v>J1-17</v>
      </c>
      <c r="B21" t="str">
        <f t="shared" si="1"/>
        <v>B35_L18_N</v>
      </c>
      <c r="C21" t="str">
        <f t="shared" si="2"/>
        <v>J1-B35_L18_N</v>
      </c>
      <c r="D21" t="str">
        <f t="shared" si="3"/>
        <v>J1-17</v>
      </c>
      <c r="E21" t="s">
        <v>167</v>
      </c>
      <c r="F21">
        <v>17</v>
      </c>
      <c r="G21" t="s">
        <v>787</v>
      </c>
      <c r="L21" t="s">
        <v>784</v>
      </c>
      <c r="M21" t="s">
        <v>286</v>
      </c>
      <c r="N21">
        <v>27.620899999999999</v>
      </c>
      <c r="AB21" t="str">
        <f>B2B!D18</f>
        <v>J1</v>
      </c>
      <c r="AC21" t="str">
        <f>B2B!E18</f>
        <v>16</v>
      </c>
      <c r="AD21" t="str">
        <f t="shared" si="6"/>
        <v>J1-16</v>
      </c>
      <c r="AE21" t="str">
        <f t="shared" si="7"/>
        <v>B35_L17_P</v>
      </c>
      <c r="AF21" t="str">
        <f t="shared" si="8"/>
        <v>H1</v>
      </c>
      <c r="AG21">
        <f t="shared" si="9"/>
        <v>18.747399999999999</v>
      </c>
      <c r="AH21" t="str">
        <f>IF(IFERROR(IF(IF(AF21="--",INDEX(D:D,MATCH(AE21,INDEX(B:B,MATCH(AE21,B:B,)+1):B10535,)+MATCH(AE21,B:B,)))=D21,VLOOKUP(AE21,B:D,3,0),IF(AF21="--",INDEX(D:D,MATCH(AE21,INDEX(B:B,MATCH(AE21,B:B,)+1):B10535,)+MATCH(AE21,B:B,)),"---")),"---")=AD21,"---",IFERROR(IF(IF(AF21="--",INDEX(D:D,MATCH(AE21,INDEX(B:B,MATCH(AE21,B:B,)+1):B10535,)+MATCH(AE21,B:B,)))=AD21,VLOOKUP(AE21,B:D,3,0),IF(AF21="--",INDEX(D:D,MATCH(AE21,INDEX(B:B,MATCH(AE21,B:B,)+1):B10535,)+MATCH(AE21,B:B,)),"---")),"---"))</f>
        <v>---</v>
      </c>
      <c r="AI21" t="str">
        <f t="shared" si="10"/>
        <v>--</v>
      </c>
      <c r="AJ21" t="str">
        <f t="shared" si="11"/>
        <v>B35_L17_P</v>
      </c>
      <c r="AK21">
        <f t="shared" si="12"/>
        <v>2</v>
      </c>
      <c r="AL21" t="str">
        <f t="shared" si="13"/>
        <v>H1</v>
      </c>
      <c r="AO21" t="s">
        <v>849</v>
      </c>
      <c r="AP21" t="s">
        <v>362</v>
      </c>
      <c r="AQ21" t="s">
        <v>673</v>
      </c>
      <c r="AT21" t="str">
        <f t="shared" si="4"/>
        <v>B35_L18_N</v>
      </c>
      <c r="AU21" t="str">
        <f t="shared" si="5"/>
        <v>--</v>
      </c>
    </row>
    <row r="22" spans="1:47" x14ac:dyDescent="0.35">
      <c r="A22" t="str">
        <f t="shared" si="0"/>
        <v>J1-18</v>
      </c>
      <c r="B22" t="str">
        <f t="shared" si="1"/>
        <v>B35_L18_P</v>
      </c>
      <c r="C22" t="str">
        <f t="shared" si="2"/>
        <v>J1-B35_L18_P</v>
      </c>
      <c r="D22" t="str">
        <f t="shared" si="3"/>
        <v>J1-18</v>
      </c>
      <c r="E22" t="s">
        <v>167</v>
      </c>
      <c r="F22">
        <v>18</v>
      </c>
      <c r="G22" t="s">
        <v>789</v>
      </c>
      <c r="L22" t="s">
        <v>786</v>
      </c>
      <c r="M22" t="s">
        <v>286</v>
      </c>
      <c r="N22">
        <v>31.6098</v>
      </c>
      <c r="AB22" t="str">
        <f>B2B!D19</f>
        <v>J1</v>
      </c>
      <c r="AC22" t="str">
        <f>B2B!E19</f>
        <v>17</v>
      </c>
      <c r="AD22" t="str">
        <f t="shared" si="6"/>
        <v>J1-17</v>
      </c>
      <c r="AE22" t="str">
        <f t="shared" si="7"/>
        <v>B35_L18_N</v>
      </c>
      <c r="AF22" t="str">
        <f t="shared" si="8"/>
        <v>E1</v>
      </c>
      <c r="AG22">
        <f t="shared" si="9"/>
        <v>16.8294</v>
      </c>
      <c r="AH22" t="str">
        <f>IF(IFERROR(IF(IF(AF22="--",INDEX(D:D,MATCH(AE22,INDEX(B:B,MATCH(AE22,B:B,)+1):B10536,)+MATCH(AE22,B:B,)))=D22,VLOOKUP(AE22,B:D,3,0),IF(AF22="--",INDEX(D:D,MATCH(AE22,INDEX(B:B,MATCH(AE22,B:B,)+1):B10536,)+MATCH(AE22,B:B,)),"---")),"---")=AD22,"---",IFERROR(IF(IF(AF22="--",INDEX(D:D,MATCH(AE22,INDEX(B:B,MATCH(AE22,B:B,)+1):B10536,)+MATCH(AE22,B:B,)))=AD22,VLOOKUP(AE22,B:D,3,0),IF(AF22="--",INDEX(D:D,MATCH(AE22,INDEX(B:B,MATCH(AE22,B:B,)+1):B10536,)+MATCH(AE22,B:B,)),"---")),"---"))</f>
        <v>---</v>
      </c>
      <c r="AI22" t="str">
        <f t="shared" si="10"/>
        <v>--</v>
      </c>
      <c r="AJ22" t="str">
        <f t="shared" si="11"/>
        <v>B35_L18_N</v>
      </c>
      <c r="AK22">
        <f t="shared" si="12"/>
        <v>2</v>
      </c>
      <c r="AL22" t="str">
        <f t="shared" si="13"/>
        <v>E1</v>
      </c>
      <c r="AO22" t="s">
        <v>1035</v>
      </c>
      <c r="AP22" t="s">
        <v>364</v>
      </c>
      <c r="AQ22" t="s">
        <v>1034</v>
      </c>
      <c r="AT22" t="str">
        <f t="shared" si="4"/>
        <v>B35_L18_P</v>
      </c>
      <c r="AU22" t="str">
        <f t="shared" si="5"/>
        <v>--</v>
      </c>
    </row>
    <row r="23" spans="1:47" x14ac:dyDescent="0.35">
      <c r="A23" t="str">
        <f t="shared" si="0"/>
        <v>J1-19</v>
      </c>
      <c r="B23" t="str">
        <f t="shared" si="1"/>
        <v>B35_L14_N</v>
      </c>
      <c r="C23" t="str">
        <f t="shared" si="2"/>
        <v>J1-B35_L14_N</v>
      </c>
      <c r="D23" t="str">
        <f t="shared" si="3"/>
        <v>J1-19</v>
      </c>
      <c r="E23" t="s">
        <v>167</v>
      </c>
      <c r="F23">
        <v>19</v>
      </c>
      <c r="G23" t="s">
        <v>791</v>
      </c>
      <c r="L23" t="s">
        <v>788</v>
      </c>
      <c r="M23" t="s">
        <v>286</v>
      </c>
      <c r="N23">
        <v>30.508400000000002</v>
      </c>
      <c r="AB23" t="str">
        <f>B2B!D20</f>
        <v>J1</v>
      </c>
      <c r="AC23" t="str">
        <f>B2B!E20</f>
        <v>18</v>
      </c>
      <c r="AD23" t="str">
        <f t="shared" si="6"/>
        <v>J1-18</v>
      </c>
      <c r="AE23" t="str">
        <f t="shared" si="7"/>
        <v>B35_L18_P</v>
      </c>
      <c r="AF23" t="str">
        <f t="shared" si="8"/>
        <v>F1</v>
      </c>
      <c r="AG23">
        <f t="shared" si="9"/>
        <v>15.6935</v>
      </c>
      <c r="AH23" t="str">
        <f>IF(IFERROR(IF(IF(AF23="--",INDEX(D:D,MATCH(AE23,INDEX(B:B,MATCH(AE23,B:B,)+1):B10537,)+MATCH(AE23,B:B,)))=D23,VLOOKUP(AE23,B:D,3,0),IF(AF23="--",INDEX(D:D,MATCH(AE23,INDEX(B:B,MATCH(AE23,B:B,)+1):B10537,)+MATCH(AE23,B:B,)),"---")),"---")=AD23,"---",IFERROR(IF(IF(AF23="--",INDEX(D:D,MATCH(AE23,INDEX(B:B,MATCH(AE23,B:B,)+1):B10537,)+MATCH(AE23,B:B,)))=AD23,VLOOKUP(AE23,B:D,3,0),IF(AF23="--",INDEX(D:D,MATCH(AE23,INDEX(B:B,MATCH(AE23,B:B,)+1):B10537,)+MATCH(AE23,B:B,)),"---")),"---"))</f>
        <v>---</v>
      </c>
      <c r="AI23" t="str">
        <f t="shared" si="10"/>
        <v>--</v>
      </c>
      <c r="AJ23" t="str">
        <f t="shared" si="11"/>
        <v>B35_L18_P</v>
      </c>
      <c r="AK23">
        <f t="shared" si="12"/>
        <v>2</v>
      </c>
      <c r="AL23" t="str">
        <f t="shared" si="13"/>
        <v>F1</v>
      </c>
      <c r="AO23" t="s">
        <v>912</v>
      </c>
      <c r="AP23" t="s">
        <v>366</v>
      </c>
      <c r="AQ23" t="s">
        <v>913</v>
      </c>
      <c r="AT23" t="str">
        <f t="shared" si="4"/>
        <v>B35_L14_N</v>
      </c>
      <c r="AU23" t="str">
        <f t="shared" si="5"/>
        <v>--</v>
      </c>
    </row>
    <row r="24" spans="1:47" x14ac:dyDescent="0.35">
      <c r="A24" t="str">
        <f t="shared" si="0"/>
        <v>J1-20</v>
      </c>
      <c r="B24" t="str">
        <f t="shared" si="1"/>
        <v>B35_L14_P</v>
      </c>
      <c r="C24" t="str">
        <f t="shared" si="2"/>
        <v>J1-B35_L14_P</v>
      </c>
      <c r="D24" t="str">
        <f t="shared" si="3"/>
        <v>J1-20</v>
      </c>
      <c r="E24" t="s">
        <v>167</v>
      </c>
      <c r="F24">
        <v>20</v>
      </c>
      <c r="G24" t="s">
        <v>793</v>
      </c>
      <c r="L24" t="s">
        <v>790</v>
      </c>
      <c r="M24" t="s">
        <v>286</v>
      </c>
      <c r="N24">
        <v>30.738900000000001</v>
      </c>
      <c r="AB24" t="str">
        <f>B2B!D21</f>
        <v>J1</v>
      </c>
      <c r="AC24" t="str">
        <f>B2B!E21</f>
        <v>19</v>
      </c>
      <c r="AD24" t="str">
        <f t="shared" si="6"/>
        <v>J1-19</v>
      </c>
      <c r="AE24" t="str">
        <f t="shared" si="7"/>
        <v>B35_L14_N</v>
      </c>
      <c r="AF24" t="str">
        <f t="shared" si="8"/>
        <v>D2</v>
      </c>
      <c r="AG24">
        <f t="shared" si="9"/>
        <v>15.448600000000001</v>
      </c>
      <c r="AH24" t="str">
        <f>IF(IFERROR(IF(IF(AF24="--",INDEX(D:D,MATCH(AE24,INDEX(B:B,MATCH(AE24,B:B,)+1):B10538,)+MATCH(AE24,B:B,)))=D24,VLOOKUP(AE24,B:D,3,0),IF(AF24="--",INDEX(D:D,MATCH(AE24,INDEX(B:B,MATCH(AE24,B:B,)+1):B10538,)+MATCH(AE24,B:B,)),"---")),"---")=AD24,"---",IFERROR(IF(IF(AF24="--",INDEX(D:D,MATCH(AE24,INDEX(B:B,MATCH(AE24,B:B,)+1):B10538,)+MATCH(AE24,B:B,)))=AD24,VLOOKUP(AE24,B:D,3,0),IF(AF24="--",INDEX(D:D,MATCH(AE24,INDEX(B:B,MATCH(AE24,B:B,)+1):B10538,)+MATCH(AE24,B:B,)),"---")),"---"))</f>
        <v>---</v>
      </c>
      <c r="AI24" t="str">
        <f t="shared" si="10"/>
        <v>--</v>
      </c>
      <c r="AJ24" t="str">
        <f t="shared" si="11"/>
        <v>B35_L14_N</v>
      </c>
      <c r="AK24">
        <f t="shared" si="12"/>
        <v>2</v>
      </c>
      <c r="AL24" t="str">
        <f t="shared" si="13"/>
        <v>D2</v>
      </c>
      <c r="AO24" t="s">
        <v>672</v>
      </c>
      <c r="AP24" t="s">
        <v>368</v>
      </c>
      <c r="AQ24" t="s">
        <v>1030</v>
      </c>
      <c r="AT24" t="str">
        <f t="shared" si="4"/>
        <v>B35_L14_P</v>
      </c>
      <c r="AU24" t="str">
        <f t="shared" si="5"/>
        <v>--</v>
      </c>
    </row>
    <row r="25" spans="1:47" x14ac:dyDescent="0.35">
      <c r="A25" t="str">
        <f t="shared" si="0"/>
        <v>J1-21</v>
      </c>
      <c r="B25" t="str">
        <f t="shared" si="1"/>
        <v>B35_L16_P</v>
      </c>
      <c r="C25" t="str">
        <f t="shared" si="2"/>
        <v>J1-B35_L16_P</v>
      </c>
      <c r="D25" t="str">
        <f t="shared" si="3"/>
        <v>J1-21</v>
      </c>
      <c r="E25" t="s">
        <v>167</v>
      </c>
      <c r="F25">
        <v>21</v>
      </c>
      <c r="G25" t="s">
        <v>795</v>
      </c>
      <c r="L25" t="s">
        <v>792</v>
      </c>
      <c r="M25" t="s">
        <v>286</v>
      </c>
      <c r="N25">
        <v>29.6831</v>
      </c>
      <c r="AB25" t="str">
        <f>B2B!D22</f>
        <v>J1</v>
      </c>
      <c r="AC25" t="str">
        <f>B2B!E22</f>
        <v>20</v>
      </c>
      <c r="AD25" t="str">
        <f t="shared" si="6"/>
        <v>J1-20</v>
      </c>
      <c r="AE25" t="str">
        <f t="shared" si="7"/>
        <v>B35_L14_P</v>
      </c>
      <c r="AF25" t="str">
        <f t="shared" si="8"/>
        <v>E2</v>
      </c>
      <c r="AG25">
        <f t="shared" si="9"/>
        <v>13.932499999999999</v>
      </c>
      <c r="AH25" t="str">
        <f>IF(IFERROR(IF(IF(AF25="--",INDEX(D:D,MATCH(AE25,INDEX(B:B,MATCH(AE25,B:B,)+1):B10539,)+MATCH(AE25,B:B,)))=D25,VLOOKUP(AE25,B:D,3,0),IF(AF25="--",INDEX(D:D,MATCH(AE25,INDEX(B:B,MATCH(AE25,B:B,)+1):B10539,)+MATCH(AE25,B:B,)),"---")),"---")=AD25,"---",IFERROR(IF(IF(AF25="--",INDEX(D:D,MATCH(AE25,INDEX(B:B,MATCH(AE25,B:B,)+1):B10539,)+MATCH(AE25,B:B,)))=AD25,VLOOKUP(AE25,B:D,3,0),IF(AF25="--",INDEX(D:D,MATCH(AE25,INDEX(B:B,MATCH(AE25,B:B,)+1):B10539,)+MATCH(AE25,B:B,)),"---")),"---"))</f>
        <v>---</v>
      </c>
      <c r="AI25" t="str">
        <f t="shared" si="10"/>
        <v>--</v>
      </c>
      <c r="AJ25" t="str">
        <f t="shared" si="11"/>
        <v>B35_L14_P</v>
      </c>
      <c r="AK25">
        <f t="shared" si="12"/>
        <v>2</v>
      </c>
      <c r="AL25" t="str">
        <f t="shared" si="13"/>
        <v>E2</v>
      </c>
      <c r="AO25" t="s">
        <v>305</v>
      </c>
      <c r="AP25" t="s">
        <v>371</v>
      </c>
      <c r="AQ25" t="s">
        <v>914</v>
      </c>
      <c r="AT25" t="str">
        <f t="shared" si="4"/>
        <v>B35_L16_P</v>
      </c>
      <c r="AU25" t="str">
        <f t="shared" si="5"/>
        <v>--</v>
      </c>
    </row>
    <row r="26" spans="1:47" x14ac:dyDescent="0.35">
      <c r="A26" t="str">
        <f t="shared" si="0"/>
        <v>J1-22</v>
      </c>
      <c r="B26" t="str">
        <f t="shared" si="1"/>
        <v>B35_L16_N</v>
      </c>
      <c r="C26" t="str">
        <f t="shared" si="2"/>
        <v>J1-B35_L16_N</v>
      </c>
      <c r="D26" t="str">
        <f t="shared" si="3"/>
        <v>J1-22</v>
      </c>
      <c r="E26" t="s">
        <v>167</v>
      </c>
      <c r="F26">
        <v>22</v>
      </c>
      <c r="G26" t="s">
        <v>797</v>
      </c>
      <c r="L26" t="s">
        <v>794</v>
      </c>
      <c r="M26" t="s">
        <v>286</v>
      </c>
      <c r="N26">
        <v>26.9221</v>
      </c>
      <c r="AB26" t="str">
        <f>B2B!D23</f>
        <v>J1</v>
      </c>
      <c r="AC26" t="str">
        <f>B2B!E23</f>
        <v>21</v>
      </c>
      <c r="AD26" t="str">
        <f t="shared" si="6"/>
        <v>J1-21</v>
      </c>
      <c r="AE26" t="str">
        <f t="shared" si="7"/>
        <v>B35_L16_P</v>
      </c>
      <c r="AF26" t="str">
        <f t="shared" si="8"/>
        <v>C2</v>
      </c>
      <c r="AG26">
        <f t="shared" si="9"/>
        <v>13.356199999999999</v>
      </c>
      <c r="AH26" t="str">
        <f>IF(IFERROR(IF(IF(AF26="--",INDEX(D:D,MATCH(AE26,INDEX(B:B,MATCH(AE26,B:B,)+1):B10540,)+MATCH(AE26,B:B,)))=D26,VLOOKUP(AE26,B:D,3,0),IF(AF26="--",INDEX(D:D,MATCH(AE26,INDEX(B:B,MATCH(AE26,B:B,)+1):B10540,)+MATCH(AE26,B:B,)),"---")),"---")=AD26,"---",IFERROR(IF(IF(AF26="--",INDEX(D:D,MATCH(AE26,INDEX(B:B,MATCH(AE26,B:B,)+1):B10540,)+MATCH(AE26,B:B,)))=AD26,VLOOKUP(AE26,B:D,3,0),IF(AF26="--",INDEX(D:D,MATCH(AE26,INDEX(B:B,MATCH(AE26,B:B,)+1):B10540,)+MATCH(AE26,B:B,)),"---")),"---"))</f>
        <v>---</v>
      </c>
      <c r="AI26" t="str">
        <f t="shared" si="10"/>
        <v>--</v>
      </c>
      <c r="AJ26" t="str">
        <f t="shared" si="11"/>
        <v>B35_L16_P</v>
      </c>
      <c r="AK26">
        <f t="shared" si="12"/>
        <v>2</v>
      </c>
      <c r="AL26" t="str">
        <f t="shared" si="13"/>
        <v>C2</v>
      </c>
      <c r="AO26" t="s">
        <v>1021</v>
      </c>
      <c r="AP26" t="s">
        <v>666</v>
      </c>
      <c r="AQ26" t="s">
        <v>1038</v>
      </c>
      <c r="AT26" t="str">
        <f t="shared" si="4"/>
        <v>B35_L16_N</v>
      </c>
      <c r="AU26" t="str">
        <f t="shared" si="5"/>
        <v>--</v>
      </c>
    </row>
    <row r="27" spans="1:47" x14ac:dyDescent="0.35">
      <c r="A27" t="str">
        <f t="shared" si="0"/>
        <v>J1-23</v>
      </c>
      <c r="B27" t="str">
        <f t="shared" si="1"/>
        <v>B35_L9_N</v>
      </c>
      <c r="C27" t="str">
        <f t="shared" si="2"/>
        <v>J1-B35_L9_N</v>
      </c>
      <c r="D27" t="str">
        <f t="shared" si="3"/>
        <v>J1-23</v>
      </c>
      <c r="E27" t="s">
        <v>167</v>
      </c>
      <c r="F27">
        <v>23</v>
      </c>
      <c r="G27" t="s">
        <v>799</v>
      </c>
      <c r="L27" t="s">
        <v>796</v>
      </c>
      <c r="M27" t="s">
        <v>286</v>
      </c>
      <c r="N27">
        <v>27.184699999999999</v>
      </c>
      <c r="AB27" t="str">
        <f>B2B!D24</f>
        <v>J1</v>
      </c>
      <c r="AC27" t="str">
        <f>B2B!E24</f>
        <v>22</v>
      </c>
      <c r="AD27" t="str">
        <f t="shared" si="6"/>
        <v>J1-22</v>
      </c>
      <c r="AE27" t="str">
        <f t="shared" si="7"/>
        <v>B35_L16_N</v>
      </c>
      <c r="AF27" t="str">
        <f t="shared" si="8"/>
        <v>C1</v>
      </c>
      <c r="AG27">
        <f t="shared" si="9"/>
        <v>10.4077</v>
      </c>
      <c r="AH27" t="str">
        <f>IF(IFERROR(IF(IF(AF27="--",INDEX(D:D,MATCH(AE27,INDEX(B:B,MATCH(AE27,B:B,)+1):B10541,)+MATCH(AE27,B:B,)))=D27,VLOOKUP(AE27,B:D,3,0),IF(AF27="--",INDEX(D:D,MATCH(AE27,INDEX(B:B,MATCH(AE27,B:B,)+1):B10541,)+MATCH(AE27,B:B,)),"---")),"---")=AD27,"---",IFERROR(IF(IF(AF27="--",INDEX(D:D,MATCH(AE27,INDEX(B:B,MATCH(AE27,B:B,)+1):B10541,)+MATCH(AE27,B:B,)))=AD27,VLOOKUP(AE27,B:D,3,0),IF(AF27="--",INDEX(D:D,MATCH(AE27,INDEX(B:B,MATCH(AE27,B:B,)+1):B10541,)+MATCH(AE27,B:B,)),"---")),"---"))</f>
        <v>---</v>
      </c>
      <c r="AI27" t="str">
        <f t="shared" si="10"/>
        <v>--</v>
      </c>
      <c r="AJ27" t="str">
        <f t="shared" si="11"/>
        <v>B35_L16_N</v>
      </c>
      <c r="AK27">
        <f t="shared" si="12"/>
        <v>2</v>
      </c>
      <c r="AL27" t="str">
        <f t="shared" si="13"/>
        <v>C1</v>
      </c>
      <c r="AO27" t="s">
        <v>1021</v>
      </c>
      <c r="AP27" t="s">
        <v>754</v>
      </c>
      <c r="AQ27" t="s">
        <v>916</v>
      </c>
      <c r="AT27" t="str">
        <f t="shared" si="4"/>
        <v>B35_L9_N</v>
      </c>
      <c r="AU27" t="str">
        <f t="shared" si="5"/>
        <v>--</v>
      </c>
    </row>
    <row r="28" spans="1:47" x14ac:dyDescent="0.35">
      <c r="A28" t="str">
        <f t="shared" si="0"/>
        <v>J1-24</v>
      </c>
      <c r="B28" t="str">
        <f t="shared" si="1"/>
        <v>B35_L9_P</v>
      </c>
      <c r="C28" t="str">
        <f t="shared" si="2"/>
        <v>J1-B35_L9_P</v>
      </c>
      <c r="D28" t="str">
        <f t="shared" si="3"/>
        <v>J1-24</v>
      </c>
      <c r="E28" t="s">
        <v>167</v>
      </c>
      <c r="F28">
        <v>24</v>
      </c>
      <c r="G28" t="s">
        <v>801</v>
      </c>
      <c r="L28" t="s">
        <v>798</v>
      </c>
      <c r="M28" t="s">
        <v>286</v>
      </c>
      <c r="N28">
        <v>20.732099999999999</v>
      </c>
      <c r="AB28" t="str">
        <f>B2B!D25</f>
        <v>J1</v>
      </c>
      <c r="AC28" t="str">
        <f>B2B!E25</f>
        <v>23</v>
      </c>
      <c r="AD28" t="str">
        <f t="shared" si="6"/>
        <v>J1-23</v>
      </c>
      <c r="AE28" t="str">
        <f t="shared" si="7"/>
        <v>B35_L9_N</v>
      </c>
      <c r="AF28" t="str">
        <f t="shared" si="8"/>
        <v>A1</v>
      </c>
      <c r="AG28">
        <f t="shared" si="9"/>
        <v>10.000299999999999</v>
      </c>
      <c r="AH28" t="str">
        <f>IF(IFERROR(IF(IF(AF28="--",INDEX(D:D,MATCH(AE28,INDEX(B:B,MATCH(AE28,B:B,)+1):B10542,)+MATCH(AE28,B:B,)))=D28,VLOOKUP(AE28,B:D,3,0),IF(AF28="--",INDEX(D:D,MATCH(AE28,INDEX(B:B,MATCH(AE28,B:B,)+1):B10542,)+MATCH(AE28,B:B,)),"---")),"---")=AD28,"---",IFERROR(IF(IF(AF28="--",INDEX(D:D,MATCH(AE28,INDEX(B:B,MATCH(AE28,B:B,)+1):B10542,)+MATCH(AE28,B:B,)))=AD28,VLOOKUP(AE28,B:D,3,0),IF(AF28="--",INDEX(D:D,MATCH(AE28,INDEX(B:B,MATCH(AE28,B:B,)+1):B10542,)+MATCH(AE28,B:B,)),"---")),"---"))</f>
        <v>---</v>
      </c>
      <c r="AI28" t="str">
        <f t="shared" si="10"/>
        <v>--</v>
      </c>
      <c r="AJ28" t="str">
        <f t="shared" si="11"/>
        <v>B35_L9_N</v>
      </c>
      <c r="AK28">
        <f t="shared" si="12"/>
        <v>2</v>
      </c>
      <c r="AL28" t="str">
        <f t="shared" si="13"/>
        <v>A1</v>
      </c>
      <c r="AT28" t="str">
        <f t="shared" si="4"/>
        <v>B35_L9_P</v>
      </c>
      <c r="AU28" t="str">
        <f t="shared" si="5"/>
        <v>--</v>
      </c>
    </row>
    <row r="29" spans="1:47" x14ac:dyDescent="0.35">
      <c r="A29" t="str">
        <f t="shared" si="0"/>
        <v>J1-25</v>
      </c>
      <c r="B29" t="str">
        <f t="shared" si="1"/>
        <v>B35_L10_P</v>
      </c>
      <c r="C29" t="str">
        <f t="shared" si="2"/>
        <v>J1-B35_L10_P</v>
      </c>
      <c r="D29" t="str">
        <f t="shared" si="3"/>
        <v>J1-25</v>
      </c>
      <c r="E29" t="s">
        <v>167</v>
      </c>
      <c r="F29">
        <v>25</v>
      </c>
      <c r="G29" t="s">
        <v>803</v>
      </c>
      <c r="L29" t="s">
        <v>800</v>
      </c>
      <c r="M29" t="s">
        <v>286</v>
      </c>
      <c r="N29">
        <v>19.280200000000001</v>
      </c>
      <c r="AB29" t="str">
        <f>B2B!D26</f>
        <v>J1</v>
      </c>
      <c r="AC29" t="str">
        <f>B2B!E26</f>
        <v>24</v>
      </c>
      <c r="AD29" t="str">
        <f t="shared" si="6"/>
        <v>J1-24</v>
      </c>
      <c r="AE29" t="str">
        <f t="shared" si="7"/>
        <v>B35_L9_P</v>
      </c>
      <c r="AF29" t="str">
        <f t="shared" si="8"/>
        <v>B1</v>
      </c>
      <c r="AG29">
        <f t="shared" si="9"/>
        <v>10.8264</v>
      </c>
      <c r="AH29" t="str">
        <f>IF(IFERROR(IF(IF(AF29="--",INDEX(D:D,MATCH(AE29,INDEX(B:B,MATCH(AE29,B:B,)+1):B10543,)+MATCH(AE29,B:B,)))=D29,VLOOKUP(AE29,B:D,3,0),IF(AF29="--",INDEX(D:D,MATCH(AE29,INDEX(B:B,MATCH(AE29,B:B,)+1):B10543,)+MATCH(AE29,B:B,)),"---")),"---")=AD29,"---",IFERROR(IF(IF(AF29="--",INDEX(D:D,MATCH(AE29,INDEX(B:B,MATCH(AE29,B:B,)+1):B10543,)+MATCH(AE29,B:B,)))=AD29,VLOOKUP(AE29,B:D,3,0),IF(AF29="--",INDEX(D:D,MATCH(AE29,INDEX(B:B,MATCH(AE29,B:B,)+1):B10543,)+MATCH(AE29,B:B,)),"---")),"---"))</f>
        <v>---</v>
      </c>
      <c r="AI29" t="str">
        <f t="shared" si="10"/>
        <v>--</v>
      </c>
      <c r="AJ29" t="str">
        <f t="shared" si="11"/>
        <v>B35_L9_P</v>
      </c>
      <c r="AK29">
        <f t="shared" si="12"/>
        <v>2</v>
      </c>
      <c r="AL29" t="str">
        <f t="shared" si="13"/>
        <v>B1</v>
      </c>
      <c r="AT29" t="str">
        <f t="shared" si="4"/>
        <v>B35_L10_P</v>
      </c>
      <c r="AU29" t="str">
        <f t="shared" si="5"/>
        <v>--</v>
      </c>
    </row>
    <row r="30" spans="1:47" x14ac:dyDescent="0.35">
      <c r="A30" t="str">
        <f t="shared" si="0"/>
        <v>J1-26</v>
      </c>
      <c r="B30" t="str">
        <f t="shared" si="1"/>
        <v>B35_L10_N</v>
      </c>
      <c r="C30" t="str">
        <f t="shared" si="2"/>
        <v>J1-B35_L10_N</v>
      </c>
      <c r="D30" t="str">
        <f t="shared" si="3"/>
        <v>J1-26</v>
      </c>
      <c r="E30" t="s">
        <v>167</v>
      </c>
      <c r="F30">
        <v>26</v>
      </c>
      <c r="G30" t="s">
        <v>805</v>
      </c>
      <c r="L30" t="s">
        <v>802</v>
      </c>
      <c r="M30" t="s">
        <v>286</v>
      </c>
      <c r="N30">
        <v>13.5235</v>
      </c>
      <c r="AB30" t="str">
        <f>B2B!D27</f>
        <v>J1</v>
      </c>
      <c r="AC30" t="str">
        <f>B2B!E27</f>
        <v>25</v>
      </c>
      <c r="AD30" t="str">
        <f t="shared" si="6"/>
        <v>J1-25</v>
      </c>
      <c r="AE30" t="str">
        <f t="shared" si="7"/>
        <v>B35_L10_P</v>
      </c>
      <c r="AF30" t="str">
        <f t="shared" si="8"/>
        <v>B3</v>
      </c>
      <c r="AG30">
        <f t="shared" si="9"/>
        <v>10.411</v>
      </c>
      <c r="AH30" t="str">
        <f>IF(IFERROR(IF(IF(AF30="--",INDEX(D:D,MATCH(AE30,INDEX(B:B,MATCH(AE30,B:B,)+1):B10544,)+MATCH(AE30,B:B,)))=D30,VLOOKUP(AE30,B:D,3,0),IF(AF30="--",INDEX(D:D,MATCH(AE30,INDEX(B:B,MATCH(AE30,B:B,)+1):B10544,)+MATCH(AE30,B:B,)),"---")),"---")=AD30,"---",IFERROR(IF(IF(AF30="--",INDEX(D:D,MATCH(AE30,INDEX(B:B,MATCH(AE30,B:B,)+1):B10544,)+MATCH(AE30,B:B,)))=AD30,VLOOKUP(AE30,B:D,3,0),IF(AF30="--",INDEX(D:D,MATCH(AE30,INDEX(B:B,MATCH(AE30,B:B,)+1):B10544,)+MATCH(AE30,B:B,)),"---")),"---"))</f>
        <v>---</v>
      </c>
      <c r="AI30" t="str">
        <f t="shared" si="10"/>
        <v>--</v>
      </c>
      <c r="AJ30" t="str">
        <f t="shared" si="11"/>
        <v>B35_L10_P</v>
      </c>
      <c r="AK30">
        <f t="shared" si="12"/>
        <v>2</v>
      </c>
      <c r="AL30" t="str">
        <f t="shared" si="13"/>
        <v>B3</v>
      </c>
      <c r="AT30" t="str">
        <f t="shared" si="4"/>
        <v>B35_L10_N</v>
      </c>
      <c r="AU30" t="str">
        <f t="shared" si="5"/>
        <v>--</v>
      </c>
    </row>
    <row r="31" spans="1:47" x14ac:dyDescent="0.35">
      <c r="A31" t="str">
        <f t="shared" si="0"/>
        <v>J1-27</v>
      </c>
      <c r="B31" t="str">
        <f t="shared" si="1"/>
        <v>B35_L8_N</v>
      </c>
      <c r="C31" t="str">
        <f t="shared" si="2"/>
        <v>J1-B35_L8_N</v>
      </c>
      <c r="D31" t="str">
        <f t="shared" si="3"/>
        <v>J1-27</v>
      </c>
      <c r="E31" t="s">
        <v>167</v>
      </c>
      <c r="F31">
        <v>27</v>
      </c>
      <c r="G31" t="s">
        <v>807</v>
      </c>
      <c r="L31" t="s">
        <v>804</v>
      </c>
      <c r="M31" t="s">
        <v>286</v>
      </c>
      <c r="N31">
        <v>13.6272</v>
      </c>
      <c r="AB31" t="str">
        <f>B2B!D28</f>
        <v>J1</v>
      </c>
      <c r="AC31" t="str">
        <f>B2B!E28</f>
        <v>26</v>
      </c>
      <c r="AD31" t="str">
        <f t="shared" si="6"/>
        <v>J1-26</v>
      </c>
      <c r="AE31" t="str">
        <f t="shared" si="7"/>
        <v>B35_L10_N</v>
      </c>
      <c r="AF31" t="str">
        <f t="shared" si="8"/>
        <v>B2</v>
      </c>
      <c r="AG31">
        <f t="shared" si="9"/>
        <v>10.433</v>
      </c>
      <c r="AH31" t="str">
        <f>IF(IFERROR(IF(IF(AF31="--",INDEX(D:D,MATCH(AE31,INDEX(B:B,MATCH(AE31,B:B,)+1):B10545,)+MATCH(AE31,B:B,)))=D31,VLOOKUP(AE31,B:D,3,0),IF(AF31="--",INDEX(D:D,MATCH(AE31,INDEX(B:B,MATCH(AE31,B:B,)+1):B10545,)+MATCH(AE31,B:B,)),"---")),"---")=AD31,"---",IFERROR(IF(IF(AF31="--",INDEX(D:D,MATCH(AE31,INDEX(B:B,MATCH(AE31,B:B,)+1):B10545,)+MATCH(AE31,B:B,)))=AD31,VLOOKUP(AE31,B:D,3,0),IF(AF31="--",INDEX(D:D,MATCH(AE31,INDEX(B:B,MATCH(AE31,B:B,)+1):B10545,)+MATCH(AE31,B:B,)),"---")),"---"))</f>
        <v>---</v>
      </c>
      <c r="AI31" t="str">
        <f t="shared" si="10"/>
        <v>--</v>
      </c>
      <c r="AJ31" t="str">
        <f t="shared" si="11"/>
        <v>B35_L10_N</v>
      </c>
      <c r="AK31">
        <f t="shared" si="12"/>
        <v>2</v>
      </c>
      <c r="AL31" t="str">
        <f t="shared" si="13"/>
        <v>B2</v>
      </c>
      <c r="AT31" t="str">
        <f t="shared" si="4"/>
        <v>B35_L8_N</v>
      </c>
      <c r="AU31" t="str">
        <f t="shared" si="5"/>
        <v>--</v>
      </c>
    </row>
    <row r="32" spans="1:47" x14ac:dyDescent="0.35">
      <c r="A32" t="str">
        <f t="shared" si="0"/>
        <v>J1-28</v>
      </c>
      <c r="B32" t="str">
        <f t="shared" si="1"/>
        <v>B35_L8_P</v>
      </c>
      <c r="C32" t="str">
        <f t="shared" si="2"/>
        <v>J1-B35_L8_P</v>
      </c>
      <c r="D32" t="str">
        <f t="shared" si="3"/>
        <v>J1-28</v>
      </c>
      <c r="E32" t="s">
        <v>167</v>
      </c>
      <c r="F32">
        <v>28</v>
      </c>
      <c r="G32" t="s">
        <v>809</v>
      </c>
      <c r="L32" t="s">
        <v>806</v>
      </c>
      <c r="M32" t="s">
        <v>286</v>
      </c>
      <c r="N32">
        <v>35.979399999999998</v>
      </c>
      <c r="AB32" t="str">
        <f>B2B!D29</f>
        <v>J1</v>
      </c>
      <c r="AC32" t="str">
        <f>B2B!E29</f>
        <v>27</v>
      </c>
      <c r="AD32" t="str">
        <f t="shared" si="6"/>
        <v>J1-27</v>
      </c>
      <c r="AE32" t="str">
        <f t="shared" si="7"/>
        <v>B35_L8_N</v>
      </c>
      <c r="AF32" t="str">
        <f t="shared" si="8"/>
        <v>A3</v>
      </c>
      <c r="AG32">
        <f t="shared" si="9"/>
        <v>9.3536000000000001</v>
      </c>
      <c r="AH32" t="str">
        <f>IF(IFERROR(IF(IF(AF32="--",INDEX(D:D,MATCH(AE32,INDEX(B:B,MATCH(AE32,B:B,)+1):B10546,)+MATCH(AE32,B:B,)))=D32,VLOOKUP(AE32,B:D,3,0),IF(AF32="--",INDEX(D:D,MATCH(AE32,INDEX(B:B,MATCH(AE32,B:B,)+1):B10546,)+MATCH(AE32,B:B,)),"---")),"---")=AD32,"---",IFERROR(IF(IF(AF32="--",INDEX(D:D,MATCH(AE32,INDEX(B:B,MATCH(AE32,B:B,)+1):B10546,)+MATCH(AE32,B:B,)))=AD32,VLOOKUP(AE32,B:D,3,0),IF(AF32="--",INDEX(D:D,MATCH(AE32,INDEX(B:B,MATCH(AE32,B:B,)+1):B10546,)+MATCH(AE32,B:B,)),"---")),"---"))</f>
        <v>---</v>
      </c>
      <c r="AI32" t="str">
        <f t="shared" si="10"/>
        <v>--</v>
      </c>
      <c r="AJ32" t="str">
        <f t="shared" si="11"/>
        <v>B35_L8_N</v>
      </c>
      <c r="AK32">
        <f t="shared" si="12"/>
        <v>2</v>
      </c>
      <c r="AL32" t="str">
        <f t="shared" si="13"/>
        <v>A3</v>
      </c>
      <c r="AT32" t="str">
        <f t="shared" si="4"/>
        <v>B35_L8_P</v>
      </c>
      <c r="AU32" t="str">
        <f t="shared" si="5"/>
        <v>--</v>
      </c>
    </row>
    <row r="33" spans="1:47" x14ac:dyDescent="0.35">
      <c r="A33" t="str">
        <f t="shared" si="0"/>
        <v>J1-29</v>
      </c>
      <c r="B33" t="str">
        <f t="shared" si="1"/>
        <v>B35_L11_N</v>
      </c>
      <c r="C33" t="str">
        <f t="shared" si="2"/>
        <v>J1-B35_L11_N</v>
      </c>
      <c r="D33" t="str">
        <f t="shared" si="3"/>
        <v>J1-29</v>
      </c>
      <c r="E33" t="s">
        <v>167</v>
      </c>
      <c r="F33">
        <v>29</v>
      </c>
      <c r="G33" t="s">
        <v>811</v>
      </c>
      <c r="L33" t="s">
        <v>808</v>
      </c>
      <c r="M33" t="s">
        <v>286</v>
      </c>
      <c r="N33">
        <v>34.749099999999999</v>
      </c>
      <c r="AB33" t="str">
        <f>B2B!D30</f>
        <v>J1</v>
      </c>
      <c r="AC33" t="str">
        <f>B2B!E30</f>
        <v>28</v>
      </c>
      <c r="AD33" t="str">
        <f t="shared" si="6"/>
        <v>J1-28</v>
      </c>
      <c r="AE33" t="str">
        <f t="shared" si="7"/>
        <v>B35_L8_P</v>
      </c>
      <c r="AF33" t="str">
        <f t="shared" si="8"/>
        <v>A4</v>
      </c>
      <c r="AG33">
        <f t="shared" si="9"/>
        <v>7.968</v>
      </c>
      <c r="AH33" t="str">
        <f>IF(IFERROR(IF(IF(AF33="--",INDEX(D:D,MATCH(AE33,INDEX(B:B,MATCH(AE33,B:B,)+1):B10547,)+MATCH(AE33,B:B,)))=D33,VLOOKUP(AE33,B:D,3,0),IF(AF33="--",INDEX(D:D,MATCH(AE33,INDEX(B:B,MATCH(AE33,B:B,)+1):B10547,)+MATCH(AE33,B:B,)),"---")),"---")=AD33,"---",IFERROR(IF(IF(AF33="--",INDEX(D:D,MATCH(AE33,INDEX(B:B,MATCH(AE33,B:B,)+1):B10547,)+MATCH(AE33,B:B,)))=AD33,VLOOKUP(AE33,B:D,3,0),IF(AF33="--",INDEX(D:D,MATCH(AE33,INDEX(B:B,MATCH(AE33,B:B,)+1):B10547,)+MATCH(AE33,B:B,)),"---")),"---"))</f>
        <v>---</v>
      </c>
      <c r="AI33" t="str">
        <f t="shared" si="10"/>
        <v>--</v>
      </c>
      <c r="AJ33" t="str">
        <f t="shared" si="11"/>
        <v>B35_L8_P</v>
      </c>
      <c r="AK33">
        <f t="shared" si="12"/>
        <v>2</v>
      </c>
      <c r="AL33" t="str">
        <f t="shared" si="13"/>
        <v>A4</v>
      </c>
      <c r="AT33" t="str">
        <f t="shared" si="4"/>
        <v>B35_L11_N</v>
      </c>
      <c r="AU33" t="str">
        <f t="shared" si="5"/>
        <v>--</v>
      </c>
    </row>
    <row r="34" spans="1:47" x14ac:dyDescent="0.35">
      <c r="A34" t="str">
        <f t="shared" si="0"/>
        <v>J1-30</v>
      </c>
      <c r="B34" t="str">
        <f t="shared" si="1"/>
        <v>B35_L11_P</v>
      </c>
      <c r="C34" t="str">
        <f t="shared" si="2"/>
        <v>J1-B35_L11_P</v>
      </c>
      <c r="D34" t="str">
        <f t="shared" si="3"/>
        <v>J1-30</v>
      </c>
      <c r="E34" t="s">
        <v>167</v>
      </c>
      <c r="F34">
        <v>30</v>
      </c>
      <c r="G34" t="s">
        <v>813</v>
      </c>
      <c r="L34" t="s">
        <v>810</v>
      </c>
      <c r="M34" t="s">
        <v>286</v>
      </c>
      <c r="N34">
        <v>11.440300000000001</v>
      </c>
      <c r="AB34" t="str">
        <f>B2B!D31</f>
        <v>J1</v>
      </c>
      <c r="AC34" t="str">
        <f>B2B!E31</f>
        <v>29</v>
      </c>
      <c r="AD34" t="str">
        <f t="shared" si="6"/>
        <v>J1-29</v>
      </c>
      <c r="AE34" t="str">
        <f t="shared" si="7"/>
        <v>B35_L11_N</v>
      </c>
      <c r="AF34" t="str">
        <f t="shared" si="8"/>
        <v>D4</v>
      </c>
      <c r="AG34">
        <f t="shared" si="9"/>
        <v>15.821899999999999</v>
      </c>
      <c r="AH34" t="str">
        <f>IF(IFERROR(IF(IF(AF34="--",INDEX(D:D,MATCH(AE34,INDEX(B:B,MATCH(AE34,B:B,)+1):B10548,)+MATCH(AE34,B:B,)))=D34,VLOOKUP(AE34,B:D,3,0),IF(AF34="--",INDEX(D:D,MATCH(AE34,INDEX(B:B,MATCH(AE34,B:B,)+1):B10548,)+MATCH(AE34,B:B,)),"---")),"---")=AD34,"---",IFERROR(IF(IF(AF34="--",INDEX(D:D,MATCH(AE34,INDEX(B:B,MATCH(AE34,B:B,)+1):B10548,)+MATCH(AE34,B:B,)))=AD34,VLOOKUP(AE34,B:D,3,0),IF(AF34="--",INDEX(D:D,MATCH(AE34,INDEX(B:B,MATCH(AE34,B:B,)+1):B10548,)+MATCH(AE34,B:B,)),"---")),"---"))</f>
        <v>---</v>
      </c>
      <c r="AI34" t="str">
        <f t="shared" si="10"/>
        <v>--</v>
      </c>
      <c r="AJ34" t="str">
        <f t="shared" si="11"/>
        <v>B35_L11_N</v>
      </c>
      <c r="AK34">
        <f t="shared" si="12"/>
        <v>2</v>
      </c>
      <c r="AL34" t="str">
        <f t="shared" si="13"/>
        <v>D4</v>
      </c>
      <c r="AT34" t="str">
        <f t="shared" si="4"/>
        <v>B35_L11_P</v>
      </c>
      <c r="AU34" t="str">
        <f t="shared" si="5"/>
        <v>--</v>
      </c>
    </row>
    <row r="35" spans="1:47" x14ac:dyDescent="0.35">
      <c r="A35" t="str">
        <f t="shared" si="0"/>
        <v>J1-31</v>
      </c>
      <c r="B35" t="str">
        <f t="shared" si="1"/>
        <v>B35_L3_N</v>
      </c>
      <c r="C35" t="str">
        <f t="shared" si="2"/>
        <v>J1-B35_L3_N</v>
      </c>
      <c r="D35" t="str">
        <f t="shared" si="3"/>
        <v>J1-31</v>
      </c>
      <c r="E35" t="s">
        <v>167</v>
      </c>
      <c r="F35">
        <v>31</v>
      </c>
      <c r="G35" t="s">
        <v>815</v>
      </c>
      <c r="L35" t="s">
        <v>812</v>
      </c>
      <c r="M35" t="s">
        <v>286</v>
      </c>
      <c r="N35">
        <v>7.2984</v>
      </c>
      <c r="AB35" t="str">
        <f>B2B!D32</f>
        <v>J1</v>
      </c>
      <c r="AC35" t="str">
        <f>B2B!E32</f>
        <v>30</v>
      </c>
      <c r="AD35" t="str">
        <f t="shared" si="6"/>
        <v>J1-30</v>
      </c>
      <c r="AE35" t="str">
        <f t="shared" si="7"/>
        <v>B35_L11_P</v>
      </c>
      <c r="AF35" t="str">
        <f t="shared" si="8"/>
        <v>D5</v>
      </c>
      <c r="AG35">
        <f t="shared" si="9"/>
        <v>15.391</v>
      </c>
      <c r="AH35" t="str">
        <f>IF(IFERROR(IF(IF(AF35="--",INDEX(D:D,MATCH(AE35,INDEX(B:B,MATCH(AE35,B:B,)+1):B10549,)+MATCH(AE35,B:B,)))=D35,VLOOKUP(AE35,B:D,3,0),IF(AF35="--",INDEX(D:D,MATCH(AE35,INDEX(B:B,MATCH(AE35,B:B,)+1):B10549,)+MATCH(AE35,B:B,)),"---")),"---")=AD35,"---",IFERROR(IF(IF(AF35="--",INDEX(D:D,MATCH(AE35,INDEX(B:B,MATCH(AE35,B:B,)+1):B10549,)+MATCH(AE35,B:B,)))=AD35,VLOOKUP(AE35,B:D,3,0),IF(AF35="--",INDEX(D:D,MATCH(AE35,INDEX(B:B,MATCH(AE35,B:B,)+1):B10549,)+MATCH(AE35,B:B,)),"---")),"---"))</f>
        <v>---</v>
      </c>
      <c r="AI35" t="str">
        <f t="shared" si="10"/>
        <v>--</v>
      </c>
      <c r="AJ35" t="str">
        <f t="shared" si="11"/>
        <v>B35_L11_P</v>
      </c>
      <c r="AK35">
        <f t="shared" si="12"/>
        <v>2</v>
      </c>
      <c r="AL35" t="str">
        <f t="shared" si="13"/>
        <v>D5</v>
      </c>
      <c r="AT35" t="str">
        <f t="shared" si="4"/>
        <v>B35_L3_N</v>
      </c>
      <c r="AU35" t="str">
        <f t="shared" si="5"/>
        <v>--</v>
      </c>
    </row>
    <row r="36" spans="1:47" x14ac:dyDescent="0.35">
      <c r="A36" t="str">
        <f t="shared" si="0"/>
        <v>J1-32</v>
      </c>
      <c r="B36" t="str">
        <f t="shared" si="1"/>
        <v>B35_L3_P</v>
      </c>
      <c r="C36" t="str">
        <f t="shared" si="2"/>
        <v>J1-B35_L3_P</v>
      </c>
      <c r="D36" t="str">
        <f t="shared" si="3"/>
        <v>J1-32</v>
      </c>
      <c r="E36" t="s">
        <v>167</v>
      </c>
      <c r="F36">
        <v>32</v>
      </c>
      <c r="G36" t="s">
        <v>817</v>
      </c>
      <c r="L36" t="s">
        <v>814</v>
      </c>
      <c r="M36" t="s">
        <v>286</v>
      </c>
      <c r="N36">
        <v>14.7225</v>
      </c>
      <c r="AB36" t="str">
        <f>B2B!D33</f>
        <v>J1</v>
      </c>
      <c r="AC36" t="str">
        <f>B2B!E33</f>
        <v>31</v>
      </c>
      <c r="AD36" t="str">
        <f t="shared" si="6"/>
        <v>J1-31</v>
      </c>
      <c r="AE36" t="str">
        <f t="shared" si="7"/>
        <v>B35_L3_N</v>
      </c>
      <c r="AF36" t="str">
        <f t="shared" si="8"/>
        <v>A5</v>
      </c>
      <c r="AG36">
        <f t="shared" si="9"/>
        <v>11.742699999999999</v>
      </c>
      <c r="AH36" t="str">
        <f>IF(IFERROR(IF(IF(AF36="--",INDEX(D:D,MATCH(AE36,INDEX(B:B,MATCH(AE36,B:B,)+1):B10550,)+MATCH(AE36,B:B,)))=D36,VLOOKUP(AE36,B:D,3,0),IF(AF36="--",INDEX(D:D,MATCH(AE36,INDEX(B:B,MATCH(AE36,B:B,)+1):B10550,)+MATCH(AE36,B:B,)),"---")),"---")=AD36,"---",IFERROR(IF(IF(AF36="--",INDEX(D:D,MATCH(AE36,INDEX(B:B,MATCH(AE36,B:B,)+1):B10550,)+MATCH(AE36,B:B,)))=AD36,VLOOKUP(AE36,B:D,3,0),IF(AF36="--",INDEX(D:D,MATCH(AE36,INDEX(B:B,MATCH(AE36,B:B,)+1):B10550,)+MATCH(AE36,B:B,)),"---")),"---"))</f>
        <v>---</v>
      </c>
      <c r="AI36" t="str">
        <f t="shared" si="10"/>
        <v>--</v>
      </c>
      <c r="AJ36" t="str">
        <f t="shared" si="11"/>
        <v>B35_L3_N</v>
      </c>
      <c r="AK36">
        <f t="shared" si="12"/>
        <v>2</v>
      </c>
      <c r="AL36" t="str">
        <f t="shared" si="13"/>
        <v>A5</v>
      </c>
      <c r="AT36" t="str">
        <f t="shared" si="4"/>
        <v>B35_L3_P</v>
      </c>
      <c r="AU36" t="str">
        <f t="shared" si="5"/>
        <v>--</v>
      </c>
    </row>
    <row r="37" spans="1:47" x14ac:dyDescent="0.35">
      <c r="A37" t="str">
        <f t="shared" si="0"/>
        <v>J1-33</v>
      </c>
      <c r="B37" t="str">
        <f t="shared" si="1"/>
        <v>B35_L2_N</v>
      </c>
      <c r="C37" t="str">
        <f t="shared" si="2"/>
        <v>J1-B35_L2_N</v>
      </c>
      <c r="D37" t="str">
        <f t="shared" si="3"/>
        <v>J1-33</v>
      </c>
      <c r="E37" t="s">
        <v>167</v>
      </c>
      <c r="F37">
        <v>33</v>
      </c>
      <c r="G37" t="s">
        <v>819</v>
      </c>
      <c r="L37" t="s">
        <v>816</v>
      </c>
      <c r="M37" t="s">
        <v>286</v>
      </c>
      <c r="N37">
        <v>15.5412</v>
      </c>
      <c r="AB37" t="str">
        <f>B2B!D34</f>
        <v>J1</v>
      </c>
      <c r="AC37" t="str">
        <f>B2B!E34</f>
        <v>32</v>
      </c>
      <c r="AD37" t="str">
        <f t="shared" si="6"/>
        <v>J1-32</v>
      </c>
      <c r="AE37" t="str">
        <f t="shared" si="7"/>
        <v>B35_L3_P</v>
      </c>
      <c r="AF37" t="str">
        <f t="shared" si="8"/>
        <v>A6</v>
      </c>
      <c r="AG37">
        <f t="shared" si="9"/>
        <v>11.1683</v>
      </c>
      <c r="AH37" t="str">
        <f>IF(IFERROR(IF(IF(AF37="--",INDEX(D:D,MATCH(AE37,INDEX(B:B,MATCH(AE37,B:B,)+1):B10551,)+MATCH(AE37,B:B,)))=D37,VLOOKUP(AE37,B:D,3,0),IF(AF37="--",INDEX(D:D,MATCH(AE37,INDEX(B:B,MATCH(AE37,B:B,)+1):B10551,)+MATCH(AE37,B:B,)),"---")),"---")=AD37,"---",IFERROR(IF(IF(AF37="--",INDEX(D:D,MATCH(AE37,INDEX(B:B,MATCH(AE37,B:B,)+1):B10551,)+MATCH(AE37,B:B,)))=AD37,VLOOKUP(AE37,B:D,3,0),IF(AF37="--",INDEX(D:D,MATCH(AE37,INDEX(B:B,MATCH(AE37,B:B,)+1):B10551,)+MATCH(AE37,B:B,)),"---")),"---"))</f>
        <v>---</v>
      </c>
      <c r="AI37" t="str">
        <f t="shared" si="10"/>
        <v>--</v>
      </c>
      <c r="AJ37" t="str">
        <f t="shared" si="11"/>
        <v>B35_L3_P</v>
      </c>
      <c r="AK37">
        <f t="shared" si="12"/>
        <v>2</v>
      </c>
      <c r="AL37" t="str">
        <f t="shared" si="13"/>
        <v>A6</v>
      </c>
      <c r="AT37" t="str">
        <f t="shared" si="4"/>
        <v>B35_L2_N</v>
      </c>
      <c r="AU37" t="str">
        <f t="shared" si="5"/>
        <v>--</v>
      </c>
    </row>
    <row r="38" spans="1:47" x14ac:dyDescent="0.35">
      <c r="A38" t="str">
        <f t="shared" si="0"/>
        <v>J1-34</v>
      </c>
      <c r="B38" t="str">
        <f t="shared" si="1"/>
        <v>B35_L2_P</v>
      </c>
      <c r="C38" t="str">
        <f t="shared" si="2"/>
        <v>J1-B35_L2_P</v>
      </c>
      <c r="D38" t="str">
        <f t="shared" si="3"/>
        <v>J1-34</v>
      </c>
      <c r="E38" t="s">
        <v>167</v>
      </c>
      <c r="F38">
        <v>34</v>
      </c>
      <c r="G38" t="s">
        <v>821</v>
      </c>
      <c r="L38" t="s">
        <v>818</v>
      </c>
      <c r="M38" t="s">
        <v>286</v>
      </c>
      <c r="N38">
        <v>14.275399999999999</v>
      </c>
      <c r="AB38" t="str">
        <f>B2B!D35</f>
        <v>J1</v>
      </c>
      <c r="AC38" t="str">
        <f>B2B!E35</f>
        <v>33</v>
      </c>
      <c r="AD38" t="str">
        <f t="shared" si="6"/>
        <v>J1-33</v>
      </c>
      <c r="AE38" t="str">
        <f t="shared" si="7"/>
        <v>B35_L2_N</v>
      </c>
      <c r="AF38" t="str">
        <f t="shared" si="8"/>
        <v>B6</v>
      </c>
      <c r="AG38">
        <f t="shared" si="9"/>
        <v>12.0161</v>
      </c>
      <c r="AH38" t="str">
        <f>IF(IFERROR(IF(IF(AF38="--",INDEX(D:D,MATCH(AE38,INDEX(B:B,MATCH(AE38,B:B,)+1):B10552,)+MATCH(AE38,B:B,)))=D38,VLOOKUP(AE38,B:D,3,0),IF(AF38="--",INDEX(D:D,MATCH(AE38,INDEX(B:B,MATCH(AE38,B:B,)+1):B10552,)+MATCH(AE38,B:B,)),"---")),"---")=AD38,"---",IFERROR(IF(IF(AF38="--",INDEX(D:D,MATCH(AE38,INDEX(B:B,MATCH(AE38,B:B,)+1):B10552,)+MATCH(AE38,B:B,)))=AD38,VLOOKUP(AE38,B:D,3,0),IF(AF38="--",INDEX(D:D,MATCH(AE38,INDEX(B:B,MATCH(AE38,B:B,)+1):B10552,)+MATCH(AE38,B:B,)),"---")),"---"))</f>
        <v>---</v>
      </c>
      <c r="AI38" t="str">
        <f t="shared" si="10"/>
        <v>--</v>
      </c>
      <c r="AJ38" t="str">
        <f t="shared" si="11"/>
        <v>B35_L2_N</v>
      </c>
      <c r="AK38">
        <f t="shared" si="12"/>
        <v>2</v>
      </c>
      <c r="AL38" t="str">
        <f t="shared" si="13"/>
        <v>B6</v>
      </c>
      <c r="AT38" t="str">
        <f t="shared" si="4"/>
        <v>B35_L2_P</v>
      </c>
      <c r="AU38" t="str">
        <f t="shared" si="5"/>
        <v>--</v>
      </c>
    </row>
    <row r="39" spans="1:47" x14ac:dyDescent="0.35">
      <c r="A39" t="str">
        <f t="shared" si="0"/>
        <v>J1-35</v>
      </c>
      <c r="B39" t="str">
        <f t="shared" si="1"/>
        <v>B35_L7_N</v>
      </c>
      <c r="C39" t="str">
        <f t="shared" si="2"/>
        <v>J1-B35_L7_N</v>
      </c>
      <c r="D39" t="str">
        <f t="shared" si="3"/>
        <v>J1-35</v>
      </c>
      <c r="E39" t="s">
        <v>167</v>
      </c>
      <c r="F39">
        <v>35</v>
      </c>
      <c r="G39" t="s">
        <v>823</v>
      </c>
      <c r="L39" t="s">
        <v>820</v>
      </c>
      <c r="M39" t="s">
        <v>286</v>
      </c>
      <c r="N39">
        <v>10.087199999999999</v>
      </c>
      <c r="AB39" t="str">
        <f>B2B!D36</f>
        <v>J1</v>
      </c>
      <c r="AC39" t="str">
        <f>B2B!E36</f>
        <v>34</v>
      </c>
      <c r="AD39" t="str">
        <f t="shared" si="6"/>
        <v>J1-34</v>
      </c>
      <c r="AE39" t="str">
        <f t="shared" si="7"/>
        <v>B35_L2_P</v>
      </c>
      <c r="AF39" t="str">
        <f t="shared" si="8"/>
        <v>B7</v>
      </c>
      <c r="AG39">
        <f t="shared" si="9"/>
        <v>11.6913</v>
      </c>
      <c r="AH39" t="str">
        <f>IF(IFERROR(IF(IF(AF39="--",INDEX(D:D,MATCH(AE39,INDEX(B:B,MATCH(AE39,B:B,)+1):B10553,)+MATCH(AE39,B:B,)))=D39,VLOOKUP(AE39,B:D,3,0),IF(AF39="--",INDEX(D:D,MATCH(AE39,INDEX(B:B,MATCH(AE39,B:B,)+1):B10553,)+MATCH(AE39,B:B,)),"---")),"---")=AD39,"---",IFERROR(IF(IF(AF39="--",INDEX(D:D,MATCH(AE39,INDEX(B:B,MATCH(AE39,B:B,)+1):B10553,)+MATCH(AE39,B:B,)))=AD39,VLOOKUP(AE39,B:D,3,0),IF(AF39="--",INDEX(D:D,MATCH(AE39,INDEX(B:B,MATCH(AE39,B:B,)+1):B10553,)+MATCH(AE39,B:B,)),"---")),"---"))</f>
        <v>---</v>
      </c>
      <c r="AI39" t="str">
        <f t="shared" si="10"/>
        <v>--</v>
      </c>
      <c r="AJ39" t="str">
        <f t="shared" si="11"/>
        <v>B35_L2_P</v>
      </c>
      <c r="AK39">
        <f t="shared" si="12"/>
        <v>2</v>
      </c>
      <c r="AL39" t="str">
        <f t="shared" si="13"/>
        <v>B7</v>
      </c>
      <c r="AT39" t="str">
        <f t="shared" si="4"/>
        <v>B35_L7_N</v>
      </c>
      <c r="AU39" t="str">
        <f t="shared" si="5"/>
        <v>--</v>
      </c>
    </row>
    <row r="40" spans="1:47" x14ac:dyDescent="0.35">
      <c r="A40" t="str">
        <f t="shared" si="0"/>
        <v>J1-36</v>
      </c>
      <c r="B40" t="str">
        <f t="shared" si="1"/>
        <v>B35_L7_P</v>
      </c>
      <c r="C40" t="str">
        <f t="shared" si="2"/>
        <v>J1-B35_L7_P</v>
      </c>
      <c r="D40" t="str">
        <f t="shared" si="3"/>
        <v>J1-36</v>
      </c>
      <c r="E40" t="s">
        <v>167</v>
      </c>
      <c r="F40">
        <v>36</v>
      </c>
      <c r="G40" t="s">
        <v>825</v>
      </c>
      <c r="L40" t="s">
        <v>822</v>
      </c>
      <c r="M40" t="s">
        <v>286</v>
      </c>
      <c r="N40">
        <v>11.5077</v>
      </c>
      <c r="AB40" t="str">
        <f>B2B!D37</f>
        <v>J1</v>
      </c>
      <c r="AC40" t="str">
        <f>B2B!E37</f>
        <v>35</v>
      </c>
      <c r="AD40" t="str">
        <f t="shared" si="6"/>
        <v>J1-35</v>
      </c>
      <c r="AE40" t="str">
        <f t="shared" si="7"/>
        <v>B35_L7_N</v>
      </c>
      <c r="AF40" t="str">
        <f t="shared" si="8"/>
        <v>B4</v>
      </c>
      <c r="AG40">
        <f t="shared" si="9"/>
        <v>18.2682</v>
      </c>
      <c r="AH40" t="str">
        <f>IF(IFERROR(IF(IF(AF40="--",INDEX(D:D,MATCH(AE40,INDEX(B:B,MATCH(AE40,B:B,)+1):B10554,)+MATCH(AE40,B:B,)))=D40,VLOOKUP(AE40,B:D,3,0),IF(AF40="--",INDEX(D:D,MATCH(AE40,INDEX(B:B,MATCH(AE40,B:B,)+1):B10554,)+MATCH(AE40,B:B,)),"---")),"---")=AD40,"---",IFERROR(IF(IF(AF40="--",INDEX(D:D,MATCH(AE40,INDEX(B:B,MATCH(AE40,B:B,)+1):B10554,)+MATCH(AE40,B:B,)))=AD40,VLOOKUP(AE40,B:D,3,0),IF(AF40="--",INDEX(D:D,MATCH(AE40,INDEX(B:B,MATCH(AE40,B:B,)+1):B10554,)+MATCH(AE40,B:B,)),"---")),"---"))</f>
        <v>---</v>
      </c>
      <c r="AI40" t="str">
        <f t="shared" si="10"/>
        <v>--</v>
      </c>
      <c r="AJ40" t="str">
        <f t="shared" si="11"/>
        <v>B35_L7_N</v>
      </c>
      <c r="AK40">
        <f t="shared" si="12"/>
        <v>2</v>
      </c>
      <c r="AL40" t="str">
        <f t="shared" si="13"/>
        <v>B4</v>
      </c>
      <c r="AT40" t="str">
        <f t="shared" si="4"/>
        <v>B35_L7_P</v>
      </c>
      <c r="AU40" t="str">
        <f t="shared" si="5"/>
        <v>--</v>
      </c>
    </row>
    <row r="41" spans="1:47" x14ac:dyDescent="0.35">
      <c r="A41" t="str">
        <f t="shared" si="0"/>
        <v>J1-37</v>
      </c>
      <c r="B41" t="str">
        <f t="shared" si="1"/>
        <v>B35_L1_N</v>
      </c>
      <c r="C41" t="str">
        <f t="shared" si="2"/>
        <v>J1-B35_L1_N</v>
      </c>
      <c r="D41" t="str">
        <f t="shared" si="3"/>
        <v>J1-37</v>
      </c>
      <c r="E41" t="s">
        <v>167</v>
      </c>
      <c r="F41">
        <v>37</v>
      </c>
      <c r="G41" t="s">
        <v>827</v>
      </c>
      <c r="L41" t="s">
        <v>824</v>
      </c>
      <c r="M41" t="s">
        <v>286</v>
      </c>
      <c r="N41">
        <v>19.770800000000001</v>
      </c>
      <c r="AB41" t="str">
        <f>B2B!D38</f>
        <v>J1</v>
      </c>
      <c r="AC41" t="str">
        <f>B2B!E38</f>
        <v>36</v>
      </c>
      <c r="AD41" t="str">
        <f t="shared" si="6"/>
        <v>J1-36</v>
      </c>
      <c r="AE41" t="str">
        <f t="shared" si="7"/>
        <v>B35_L7_P</v>
      </c>
      <c r="AF41" t="str">
        <f t="shared" si="8"/>
        <v>C4</v>
      </c>
      <c r="AG41">
        <f t="shared" si="9"/>
        <v>36.116300000000003</v>
      </c>
      <c r="AH41" t="str">
        <f>IF(IFERROR(IF(IF(AF41="--",INDEX(D:D,MATCH(AE41,INDEX(B:B,MATCH(AE41,B:B,)+1):B10555,)+MATCH(AE41,B:B,)))=D41,VLOOKUP(AE41,B:D,3,0),IF(AF41="--",INDEX(D:D,MATCH(AE41,INDEX(B:B,MATCH(AE41,B:B,)+1):B10555,)+MATCH(AE41,B:B,)),"---")),"---")=AD41,"---",IFERROR(IF(IF(AF41="--",INDEX(D:D,MATCH(AE41,INDEX(B:B,MATCH(AE41,B:B,)+1):B10555,)+MATCH(AE41,B:B,)))=AD41,VLOOKUP(AE41,B:D,3,0),IF(AF41="--",INDEX(D:D,MATCH(AE41,INDEX(B:B,MATCH(AE41,B:B,)+1):B10555,)+MATCH(AE41,B:B,)),"---")),"---"))</f>
        <v>---</v>
      </c>
      <c r="AI41" t="str">
        <f t="shared" si="10"/>
        <v>--</v>
      </c>
      <c r="AJ41" t="str">
        <f t="shared" si="11"/>
        <v>B35_L7_P</v>
      </c>
      <c r="AK41">
        <f t="shared" si="12"/>
        <v>3</v>
      </c>
      <c r="AL41" t="str">
        <f t="shared" si="13"/>
        <v>C4</v>
      </c>
      <c r="AT41" t="str">
        <f t="shared" si="4"/>
        <v>B35_L1_N</v>
      </c>
      <c r="AU41" t="str">
        <f t="shared" si="5"/>
        <v>--</v>
      </c>
    </row>
    <row r="42" spans="1:47" x14ac:dyDescent="0.35">
      <c r="A42" t="str">
        <f t="shared" si="0"/>
        <v>J1-38</v>
      </c>
      <c r="B42" t="str">
        <f t="shared" si="1"/>
        <v>B35_L1_P</v>
      </c>
      <c r="C42" t="str">
        <f t="shared" si="2"/>
        <v>J1-B35_L1_P</v>
      </c>
      <c r="D42" t="str">
        <f t="shared" si="3"/>
        <v>J1-38</v>
      </c>
      <c r="E42" t="s">
        <v>167</v>
      </c>
      <c r="F42">
        <v>38</v>
      </c>
      <c r="G42" t="s">
        <v>829</v>
      </c>
      <c r="L42" t="s">
        <v>826</v>
      </c>
      <c r="M42" t="s">
        <v>286</v>
      </c>
      <c r="N42">
        <v>21.138300000000001</v>
      </c>
      <c r="AB42" t="str">
        <f>B2B!D39</f>
        <v>J1</v>
      </c>
      <c r="AC42" t="str">
        <f>B2B!E39</f>
        <v>37</v>
      </c>
      <c r="AD42" t="str">
        <f t="shared" si="6"/>
        <v>J1-37</v>
      </c>
      <c r="AE42" t="str">
        <f t="shared" si="7"/>
        <v>B35_L1_N</v>
      </c>
      <c r="AF42" t="str">
        <f t="shared" si="8"/>
        <v>C5</v>
      </c>
      <c r="AG42">
        <f t="shared" si="9"/>
        <v>20.418500000000002</v>
      </c>
      <c r="AH42" t="str">
        <f>IF(IFERROR(IF(IF(AF42="--",INDEX(D:D,MATCH(AE42,INDEX(B:B,MATCH(AE42,B:B,)+1):B10556,)+MATCH(AE42,B:B,)))=D42,VLOOKUP(AE42,B:D,3,0),IF(AF42="--",INDEX(D:D,MATCH(AE42,INDEX(B:B,MATCH(AE42,B:B,)+1):B10556,)+MATCH(AE42,B:B,)),"---")),"---")=AD42,"---",IFERROR(IF(IF(AF42="--",INDEX(D:D,MATCH(AE42,INDEX(B:B,MATCH(AE42,B:B,)+1):B10556,)+MATCH(AE42,B:B,)))=AD42,VLOOKUP(AE42,B:D,3,0),IF(AF42="--",INDEX(D:D,MATCH(AE42,INDEX(B:B,MATCH(AE42,B:B,)+1):B10556,)+MATCH(AE42,B:B,)),"---")),"---"))</f>
        <v>---</v>
      </c>
      <c r="AI42" t="str">
        <f t="shared" si="10"/>
        <v>--</v>
      </c>
      <c r="AJ42" t="str">
        <f t="shared" si="11"/>
        <v>B35_L1_N</v>
      </c>
      <c r="AK42">
        <f t="shared" si="12"/>
        <v>2</v>
      </c>
      <c r="AL42" t="str">
        <f t="shared" si="13"/>
        <v>C5</v>
      </c>
      <c r="AT42" t="str">
        <f t="shared" si="4"/>
        <v>B35_L1_P</v>
      </c>
      <c r="AU42" t="str">
        <f t="shared" si="5"/>
        <v>--</v>
      </c>
    </row>
    <row r="43" spans="1:47" x14ac:dyDescent="0.35">
      <c r="A43" t="str">
        <f t="shared" si="0"/>
        <v>J1-39</v>
      </c>
      <c r="B43" t="str">
        <f t="shared" si="1"/>
        <v>B35_L5_N</v>
      </c>
      <c r="C43" t="str">
        <f t="shared" si="2"/>
        <v>J1-B35_L5_N</v>
      </c>
      <c r="D43" t="str">
        <f t="shared" si="3"/>
        <v>J1-39</v>
      </c>
      <c r="E43" t="s">
        <v>167</v>
      </c>
      <c r="F43">
        <v>39</v>
      </c>
      <c r="G43" t="s">
        <v>831</v>
      </c>
      <c r="L43" t="s">
        <v>828</v>
      </c>
      <c r="M43" t="s">
        <v>286</v>
      </c>
      <c r="N43">
        <v>21.682200000000002</v>
      </c>
      <c r="AB43" t="str">
        <f>B2B!D40</f>
        <v>J1</v>
      </c>
      <c r="AC43" t="str">
        <f>B2B!E40</f>
        <v>38</v>
      </c>
      <c r="AD43" t="str">
        <f t="shared" si="6"/>
        <v>J1-38</v>
      </c>
      <c r="AE43" t="str">
        <f t="shared" si="7"/>
        <v>B35_L1_P</v>
      </c>
      <c r="AF43" t="str">
        <f t="shared" si="8"/>
        <v>C6</v>
      </c>
      <c r="AG43">
        <f t="shared" si="9"/>
        <v>20.308700000000002</v>
      </c>
      <c r="AH43" t="str">
        <f>IF(IFERROR(IF(IF(AF43="--",INDEX(D:D,MATCH(AE43,INDEX(B:B,MATCH(AE43,B:B,)+1):B10557,)+MATCH(AE43,B:B,)))=D43,VLOOKUP(AE43,B:D,3,0),IF(AF43="--",INDEX(D:D,MATCH(AE43,INDEX(B:B,MATCH(AE43,B:B,)+1):B10557,)+MATCH(AE43,B:B,)),"---")),"---")=AD43,"---",IFERROR(IF(IF(AF43="--",INDEX(D:D,MATCH(AE43,INDEX(B:B,MATCH(AE43,B:B,)+1):B10557,)+MATCH(AE43,B:B,)))=AD43,VLOOKUP(AE43,B:D,3,0),IF(AF43="--",INDEX(D:D,MATCH(AE43,INDEX(B:B,MATCH(AE43,B:B,)+1):B10557,)+MATCH(AE43,B:B,)),"---")),"---"))</f>
        <v>---</v>
      </c>
      <c r="AI43" t="str">
        <f t="shared" si="10"/>
        <v>--</v>
      </c>
      <c r="AJ43" t="str">
        <f t="shared" si="11"/>
        <v>B35_L1_P</v>
      </c>
      <c r="AK43">
        <f t="shared" si="12"/>
        <v>2</v>
      </c>
      <c r="AL43" t="str">
        <f t="shared" si="13"/>
        <v>C6</v>
      </c>
      <c r="AT43" t="str">
        <f t="shared" si="4"/>
        <v>B35_L5_N</v>
      </c>
      <c r="AU43" t="str">
        <f t="shared" si="5"/>
        <v>--</v>
      </c>
    </row>
    <row r="44" spans="1:47" x14ac:dyDescent="0.35">
      <c r="A44" t="str">
        <f t="shared" si="0"/>
        <v>J1-40</v>
      </c>
      <c r="B44" t="str">
        <f t="shared" si="1"/>
        <v>B35_L5_P</v>
      </c>
      <c r="C44" t="str">
        <f t="shared" si="2"/>
        <v>J1-B35_L5_P</v>
      </c>
      <c r="D44" t="str">
        <f t="shared" si="3"/>
        <v>J1-40</v>
      </c>
      <c r="E44" t="s">
        <v>167</v>
      </c>
      <c r="F44">
        <v>40</v>
      </c>
      <c r="G44" t="s">
        <v>833</v>
      </c>
      <c r="L44" t="s">
        <v>830</v>
      </c>
      <c r="M44" t="s">
        <v>286</v>
      </c>
      <c r="N44">
        <v>34.115600000000001</v>
      </c>
      <c r="AB44" t="str">
        <f>B2B!D41</f>
        <v>J1</v>
      </c>
      <c r="AC44" t="str">
        <f>B2B!E41</f>
        <v>39</v>
      </c>
      <c r="AD44" t="str">
        <f t="shared" si="6"/>
        <v>J1-39</v>
      </c>
      <c r="AE44" t="str">
        <f t="shared" si="7"/>
        <v>B35_L5_N</v>
      </c>
      <c r="AF44" t="str">
        <f t="shared" si="8"/>
        <v>E5</v>
      </c>
      <c r="AG44">
        <f t="shared" si="9"/>
        <v>24.595500000000001</v>
      </c>
      <c r="AH44" t="str">
        <f>IF(IFERROR(IF(IF(AF44="--",INDEX(D:D,MATCH(AE44,INDEX(B:B,MATCH(AE44,B:B,)+1):B10558,)+MATCH(AE44,B:B,)))=D44,VLOOKUP(AE44,B:D,3,0),IF(AF44="--",INDEX(D:D,MATCH(AE44,INDEX(B:B,MATCH(AE44,B:B,)+1):B10558,)+MATCH(AE44,B:B,)),"---")),"---")=AD44,"---",IFERROR(IF(IF(AF44="--",INDEX(D:D,MATCH(AE44,INDEX(B:B,MATCH(AE44,B:B,)+1):B10558,)+MATCH(AE44,B:B,)))=AD44,VLOOKUP(AE44,B:D,3,0),IF(AF44="--",INDEX(D:D,MATCH(AE44,INDEX(B:B,MATCH(AE44,B:B,)+1):B10558,)+MATCH(AE44,B:B,)),"---")),"---"))</f>
        <v>---</v>
      </c>
      <c r="AI44" t="str">
        <f t="shared" si="10"/>
        <v>--</v>
      </c>
      <c r="AJ44" t="str">
        <f t="shared" si="11"/>
        <v>B35_L5_N</v>
      </c>
      <c r="AK44">
        <f t="shared" si="12"/>
        <v>2</v>
      </c>
      <c r="AL44" t="str">
        <f t="shared" si="13"/>
        <v>E5</v>
      </c>
      <c r="AT44" t="str">
        <f t="shared" si="4"/>
        <v>B35_L5_P</v>
      </c>
      <c r="AU44" t="str">
        <f t="shared" si="5"/>
        <v>--</v>
      </c>
    </row>
    <row r="45" spans="1:47" x14ac:dyDescent="0.35">
      <c r="A45" t="str">
        <f t="shared" si="0"/>
        <v>J1-41</v>
      </c>
      <c r="B45" t="str">
        <f t="shared" si="1"/>
        <v>B35_L6_N</v>
      </c>
      <c r="C45" t="str">
        <f t="shared" si="2"/>
        <v>J1-B35_L6_N</v>
      </c>
      <c r="D45" t="str">
        <f t="shared" si="3"/>
        <v>J1-41</v>
      </c>
      <c r="E45" t="s">
        <v>167</v>
      </c>
      <c r="F45">
        <v>41</v>
      </c>
      <c r="G45" t="s">
        <v>835</v>
      </c>
      <c r="L45" t="s">
        <v>832</v>
      </c>
      <c r="M45" t="s">
        <v>286</v>
      </c>
      <c r="N45">
        <v>32.720199999999998</v>
      </c>
      <c r="AB45" t="str">
        <f>B2B!D42</f>
        <v>J1</v>
      </c>
      <c r="AC45" t="str">
        <f>B2B!E42</f>
        <v>40</v>
      </c>
      <c r="AD45" t="str">
        <f t="shared" si="6"/>
        <v>J1-40</v>
      </c>
      <c r="AE45" t="str">
        <f t="shared" si="7"/>
        <v>B35_L5_P</v>
      </c>
      <c r="AF45" t="str">
        <f t="shared" si="8"/>
        <v>E6</v>
      </c>
      <c r="AG45">
        <f t="shared" si="9"/>
        <v>23.868300000000001</v>
      </c>
      <c r="AH45" t="str">
        <f>IF(IFERROR(IF(IF(AF45="--",INDEX(D:D,MATCH(AE45,INDEX(B:B,MATCH(AE45,B:B,)+1):B10559,)+MATCH(AE45,B:B,)))=D45,VLOOKUP(AE45,B:D,3,0),IF(AF45="--",INDEX(D:D,MATCH(AE45,INDEX(B:B,MATCH(AE45,B:B,)+1):B10559,)+MATCH(AE45,B:B,)),"---")),"---")=AD45,"---",IFERROR(IF(IF(AF45="--",INDEX(D:D,MATCH(AE45,INDEX(B:B,MATCH(AE45,B:B,)+1):B10559,)+MATCH(AE45,B:B,)))=AD45,VLOOKUP(AE45,B:D,3,0),IF(AF45="--",INDEX(D:D,MATCH(AE45,INDEX(B:B,MATCH(AE45,B:B,)+1):B10559,)+MATCH(AE45,B:B,)),"---")),"---"))</f>
        <v>---</v>
      </c>
      <c r="AI45" t="str">
        <f t="shared" si="10"/>
        <v>--</v>
      </c>
      <c r="AJ45" t="str">
        <f t="shared" si="11"/>
        <v>B35_L5_P</v>
      </c>
      <c r="AK45">
        <f t="shared" si="12"/>
        <v>2</v>
      </c>
      <c r="AL45" t="str">
        <f t="shared" si="13"/>
        <v>E6</v>
      </c>
      <c r="AT45" t="str">
        <f t="shared" si="4"/>
        <v>B35_L6_N</v>
      </c>
      <c r="AU45" t="str">
        <f t="shared" si="5"/>
        <v>--</v>
      </c>
    </row>
    <row r="46" spans="1:47" x14ac:dyDescent="0.35">
      <c r="A46" t="str">
        <f t="shared" si="0"/>
        <v>J1-42</v>
      </c>
      <c r="B46" t="str">
        <f t="shared" si="1"/>
        <v>B35_L6_P</v>
      </c>
      <c r="C46" t="str">
        <f t="shared" si="2"/>
        <v>J1-B35_L6_P</v>
      </c>
      <c r="D46" t="str">
        <f t="shared" si="3"/>
        <v>J1-42</v>
      </c>
      <c r="E46" t="s">
        <v>167</v>
      </c>
      <c r="F46">
        <v>42</v>
      </c>
      <c r="G46" t="s">
        <v>837</v>
      </c>
      <c r="L46" t="s">
        <v>834</v>
      </c>
      <c r="M46" t="s">
        <v>286</v>
      </c>
      <c r="N46">
        <v>45.261000000000003</v>
      </c>
      <c r="AB46" t="str">
        <f>B2B!D43</f>
        <v>J1</v>
      </c>
      <c r="AC46" t="str">
        <f>B2B!E43</f>
        <v>41</v>
      </c>
      <c r="AD46" t="str">
        <f t="shared" si="6"/>
        <v>J1-41</v>
      </c>
      <c r="AE46" t="str">
        <f t="shared" si="7"/>
        <v>B35_L6_N</v>
      </c>
      <c r="AF46" t="str">
        <f t="shared" si="8"/>
        <v>D7</v>
      </c>
      <c r="AG46">
        <f t="shared" si="9"/>
        <v>26.196300000000001</v>
      </c>
      <c r="AH46" t="str">
        <f>IF(IFERROR(IF(IF(AF46="--",INDEX(D:D,MATCH(AE46,INDEX(B:B,MATCH(AE46,B:B,)+1):B10560,)+MATCH(AE46,B:B,)))=D46,VLOOKUP(AE46,B:D,3,0),IF(AF46="--",INDEX(D:D,MATCH(AE46,INDEX(B:B,MATCH(AE46,B:B,)+1):B10560,)+MATCH(AE46,B:B,)),"---")),"---")=AD46,"---",IFERROR(IF(IF(AF46="--",INDEX(D:D,MATCH(AE46,INDEX(B:B,MATCH(AE46,B:B,)+1):B10560,)+MATCH(AE46,B:B,)))=AD46,VLOOKUP(AE46,B:D,3,0),IF(AF46="--",INDEX(D:D,MATCH(AE46,INDEX(B:B,MATCH(AE46,B:B,)+1):B10560,)+MATCH(AE46,B:B,)),"---")),"---"))</f>
        <v>---</v>
      </c>
      <c r="AI46" t="str">
        <f t="shared" si="10"/>
        <v>--</v>
      </c>
      <c r="AJ46" t="str">
        <f t="shared" si="11"/>
        <v>B35_L6_N</v>
      </c>
      <c r="AK46">
        <f t="shared" si="12"/>
        <v>2</v>
      </c>
      <c r="AL46" t="str">
        <f t="shared" si="13"/>
        <v>D7</v>
      </c>
      <c r="AT46" t="str">
        <f t="shared" si="4"/>
        <v>B35_L6_P</v>
      </c>
      <c r="AU46" t="str">
        <f t="shared" si="5"/>
        <v>--</v>
      </c>
    </row>
    <row r="47" spans="1:47" x14ac:dyDescent="0.35">
      <c r="A47" t="str">
        <f t="shared" si="0"/>
        <v>J1-43</v>
      </c>
      <c r="B47" t="str">
        <f t="shared" si="1"/>
        <v>B35_L19_P</v>
      </c>
      <c r="C47" t="str">
        <f t="shared" si="2"/>
        <v>J1-B35_L19_P</v>
      </c>
      <c r="D47" t="str">
        <f t="shared" si="3"/>
        <v>J1-43</v>
      </c>
      <c r="E47" t="s">
        <v>167</v>
      </c>
      <c r="F47">
        <v>43</v>
      </c>
      <c r="G47" t="s">
        <v>839</v>
      </c>
      <c r="L47" t="s">
        <v>836</v>
      </c>
      <c r="M47" t="s">
        <v>286</v>
      </c>
      <c r="N47">
        <v>45.828899999999997</v>
      </c>
      <c r="AB47" t="str">
        <f>B2B!D44</f>
        <v>J1</v>
      </c>
      <c r="AC47" t="str">
        <f>B2B!E44</f>
        <v>42</v>
      </c>
      <c r="AD47" t="str">
        <f t="shared" si="6"/>
        <v>J1-42</v>
      </c>
      <c r="AE47" t="str">
        <f t="shared" si="7"/>
        <v>B35_L6_P</v>
      </c>
      <c r="AF47" t="str">
        <f t="shared" si="8"/>
        <v>E7</v>
      </c>
      <c r="AG47">
        <f t="shared" si="9"/>
        <v>25.848800000000001</v>
      </c>
      <c r="AH47" t="str">
        <f>IF(IFERROR(IF(IF(AF47="--",INDEX(D:D,MATCH(AE47,INDEX(B:B,MATCH(AE47,B:B,)+1):B10561,)+MATCH(AE47,B:B,)))=D47,VLOOKUP(AE47,B:D,3,0),IF(AF47="--",INDEX(D:D,MATCH(AE47,INDEX(B:B,MATCH(AE47,B:B,)+1):B10561,)+MATCH(AE47,B:B,)),"---")),"---")=AD47,"---",IFERROR(IF(IF(AF47="--",INDEX(D:D,MATCH(AE47,INDEX(B:B,MATCH(AE47,B:B,)+1):B10561,)+MATCH(AE47,B:B,)))=AD47,VLOOKUP(AE47,B:D,3,0),IF(AF47="--",INDEX(D:D,MATCH(AE47,INDEX(B:B,MATCH(AE47,B:B,)+1):B10561,)+MATCH(AE47,B:B,)),"---")),"---"))</f>
        <v>---</v>
      </c>
      <c r="AI47" t="str">
        <f t="shared" si="10"/>
        <v>--</v>
      </c>
      <c r="AJ47" t="str">
        <f t="shared" si="11"/>
        <v>B35_L6_P</v>
      </c>
      <c r="AK47">
        <f t="shared" si="12"/>
        <v>2</v>
      </c>
      <c r="AL47" t="str">
        <f t="shared" si="13"/>
        <v>E7</v>
      </c>
      <c r="AT47" t="str">
        <f t="shared" si="4"/>
        <v>B35_L19_P</v>
      </c>
      <c r="AU47" t="str">
        <f t="shared" si="5"/>
        <v>--</v>
      </c>
    </row>
    <row r="48" spans="1:47" x14ac:dyDescent="0.35">
      <c r="A48" t="str">
        <f t="shared" si="0"/>
        <v>J1-44</v>
      </c>
      <c r="B48" t="str">
        <f t="shared" si="1"/>
        <v>B35_L19_N</v>
      </c>
      <c r="C48" t="str">
        <f t="shared" si="2"/>
        <v>J1-B35_L19_N</v>
      </c>
      <c r="D48" t="str">
        <f t="shared" si="3"/>
        <v>J1-44</v>
      </c>
      <c r="E48" t="s">
        <v>167</v>
      </c>
      <c r="F48">
        <v>44</v>
      </c>
      <c r="G48" t="s">
        <v>841</v>
      </c>
      <c r="L48" t="s">
        <v>838</v>
      </c>
      <c r="M48" t="s">
        <v>286</v>
      </c>
      <c r="N48">
        <v>11.030900000000001</v>
      </c>
      <c r="AB48" t="str">
        <f>B2B!D45</f>
        <v>J1</v>
      </c>
      <c r="AC48" t="str">
        <f>B2B!E45</f>
        <v>43</v>
      </c>
      <c r="AD48" t="str">
        <f t="shared" si="6"/>
        <v>J1-43</v>
      </c>
      <c r="AE48" t="str">
        <f t="shared" si="7"/>
        <v>B35_L19_P</v>
      </c>
      <c r="AF48" t="str">
        <f t="shared" si="8"/>
        <v>G6</v>
      </c>
      <c r="AG48">
        <f t="shared" si="9"/>
        <v>31.884</v>
      </c>
      <c r="AH48" t="str">
        <f>IF(IFERROR(IF(IF(AF48="--",INDEX(D:D,MATCH(AE48,INDEX(B:B,MATCH(AE48,B:B,)+1):B10562,)+MATCH(AE48,B:B,)))=D48,VLOOKUP(AE48,B:D,3,0),IF(AF48="--",INDEX(D:D,MATCH(AE48,INDEX(B:B,MATCH(AE48,B:B,)+1):B10562,)+MATCH(AE48,B:B,)),"---")),"---")=AD48,"---",IFERROR(IF(IF(AF48="--",INDEX(D:D,MATCH(AE48,INDEX(B:B,MATCH(AE48,B:B,)+1):B10562,)+MATCH(AE48,B:B,)))=AD48,VLOOKUP(AE48,B:D,3,0),IF(AF48="--",INDEX(D:D,MATCH(AE48,INDEX(B:B,MATCH(AE48,B:B,)+1):B10562,)+MATCH(AE48,B:B,)),"---")),"---"))</f>
        <v>---</v>
      </c>
      <c r="AI48" t="str">
        <f t="shared" si="10"/>
        <v>--</v>
      </c>
      <c r="AJ48" t="str">
        <f t="shared" si="11"/>
        <v>B35_L19_P</v>
      </c>
      <c r="AK48">
        <f t="shared" si="12"/>
        <v>2</v>
      </c>
      <c r="AL48" t="str">
        <f t="shared" si="13"/>
        <v>G6</v>
      </c>
      <c r="AT48" t="str">
        <f t="shared" si="4"/>
        <v>B35_L19_N</v>
      </c>
      <c r="AU48" t="str">
        <f t="shared" si="5"/>
        <v>--</v>
      </c>
    </row>
    <row r="49" spans="1:47" x14ac:dyDescent="0.35">
      <c r="A49" t="str">
        <f t="shared" si="0"/>
        <v>J1-45</v>
      </c>
      <c r="B49" t="str">
        <f t="shared" si="1"/>
        <v>VCCIO35</v>
      </c>
      <c r="C49" t="str">
        <f t="shared" si="2"/>
        <v>J1-VCCIO35</v>
      </c>
      <c r="D49" t="str">
        <f t="shared" si="3"/>
        <v>J1-45</v>
      </c>
      <c r="E49" t="s">
        <v>167</v>
      </c>
      <c r="F49">
        <v>45</v>
      </c>
      <c r="G49" t="s">
        <v>765</v>
      </c>
      <c r="L49" t="s">
        <v>840</v>
      </c>
      <c r="M49" t="s">
        <v>286</v>
      </c>
      <c r="N49">
        <v>9.4581</v>
      </c>
      <c r="AB49" t="str">
        <f>B2B!D46</f>
        <v>J1</v>
      </c>
      <c r="AC49" t="str">
        <f>B2B!E46</f>
        <v>44</v>
      </c>
      <c r="AD49" t="str">
        <f t="shared" si="6"/>
        <v>J1-44</v>
      </c>
      <c r="AE49" t="str">
        <f t="shared" si="7"/>
        <v>B35_L19_N</v>
      </c>
      <c r="AF49" t="str">
        <f t="shared" si="8"/>
        <v>F6</v>
      </c>
      <c r="AG49">
        <f t="shared" si="9"/>
        <v>27.370100000000001</v>
      </c>
      <c r="AH49" t="str">
        <f>IF(IFERROR(IF(IF(AF49="--",INDEX(D:D,MATCH(AE49,INDEX(B:B,MATCH(AE49,B:B,)+1):B10563,)+MATCH(AE49,B:B,)))=D49,VLOOKUP(AE49,B:D,3,0),IF(AF49="--",INDEX(D:D,MATCH(AE49,INDEX(B:B,MATCH(AE49,B:B,)+1):B10563,)+MATCH(AE49,B:B,)),"---")),"---")=AD49,"---",IFERROR(IF(IF(AF49="--",INDEX(D:D,MATCH(AE49,INDEX(B:B,MATCH(AE49,B:B,)+1):B10563,)+MATCH(AE49,B:B,)))=AD49,VLOOKUP(AE49,B:D,3,0),IF(AF49="--",INDEX(D:D,MATCH(AE49,INDEX(B:B,MATCH(AE49,B:B,)+1):B10563,)+MATCH(AE49,B:B,)),"---")),"---"))</f>
        <v>---</v>
      </c>
      <c r="AI49" t="str">
        <f t="shared" si="10"/>
        <v>--</v>
      </c>
      <c r="AJ49" t="str">
        <f t="shared" si="11"/>
        <v>B35_L19_N</v>
      </c>
      <c r="AK49">
        <f t="shared" si="12"/>
        <v>2</v>
      </c>
      <c r="AL49" t="str">
        <f t="shared" si="13"/>
        <v>F6</v>
      </c>
      <c r="AT49" t="str">
        <f t="shared" si="4"/>
        <v>VCCIO35</v>
      </c>
      <c r="AU49" t="str">
        <f t="shared" si="5"/>
        <v>--</v>
      </c>
    </row>
    <row r="50" spans="1:47" x14ac:dyDescent="0.35">
      <c r="A50" t="str">
        <f t="shared" si="0"/>
        <v>J1-46</v>
      </c>
      <c r="B50" t="str">
        <f t="shared" si="1"/>
        <v>3.3V</v>
      </c>
      <c r="C50" t="str">
        <f t="shared" si="2"/>
        <v>J1-3.3V</v>
      </c>
      <c r="D50" t="str">
        <f t="shared" si="3"/>
        <v>J1-46</v>
      </c>
      <c r="E50" t="s">
        <v>167</v>
      </c>
      <c r="F50">
        <v>46</v>
      </c>
      <c r="G50" t="s">
        <v>287</v>
      </c>
      <c r="L50" t="s">
        <v>842</v>
      </c>
      <c r="M50" t="s">
        <v>286</v>
      </c>
      <c r="N50">
        <v>8.2479999999999993</v>
      </c>
      <c r="AB50" t="str">
        <f>B2B!D47</f>
        <v>J1</v>
      </c>
      <c r="AC50" t="str">
        <f>B2B!E47</f>
        <v>45</v>
      </c>
      <c r="AD50" t="str">
        <f t="shared" si="6"/>
        <v>J1-45</v>
      </c>
      <c r="AE50" t="str">
        <f t="shared" si="7"/>
        <v>VCCIO35</v>
      </c>
      <c r="AF50" t="str">
        <f t="shared" si="8"/>
        <v>---</v>
      </c>
      <c r="AG50" t="str">
        <f t="shared" si="9"/>
        <v>---</v>
      </c>
      <c r="AH50" t="str">
        <f>IF(IFERROR(IF(IF(AF50="--",INDEX(D:D,MATCH(AE50,INDEX(B:B,MATCH(AE50,B:B,)+1):B10564,)+MATCH(AE50,B:B,)))=D50,VLOOKUP(AE50,B:D,3,0),IF(AF50="--",INDEX(D:D,MATCH(AE50,INDEX(B:B,MATCH(AE50,B:B,)+1):B10564,)+MATCH(AE50,B:B,)),"---")),"---")=AD50,"---",IFERROR(IF(IF(AF50="--",INDEX(D:D,MATCH(AE50,INDEX(B:B,MATCH(AE50,B:B,)+1):B10564,)+MATCH(AE50,B:B,)))=AD50,VLOOKUP(AE50,B:D,3,0),IF(AF50="--",INDEX(D:D,MATCH(AE50,INDEX(B:B,MATCH(AE50,B:B,)+1):B10564,)+MATCH(AE50,B:B,)),"---")),"---"))</f>
        <v>---</v>
      </c>
      <c r="AI50" t="str">
        <f t="shared" si="10"/>
        <v>--</v>
      </c>
      <c r="AJ50" t="str">
        <f t="shared" si="11"/>
        <v>VCCIO35</v>
      </c>
      <c r="AK50">
        <f t="shared" si="12"/>
        <v>16</v>
      </c>
      <c r="AL50" t="str">
        <f t="shared" si="13"/>
        <v>---</v>
      </c>
      <c r="AT50" t="str">
        <f t="shared" si="4"/>
        <v>3.3V</v>
      </c>
      <c r="AU50" t="str">
        <f t="shared" si="5"/>
        <v>--</v>
      </c>
    </row>
    <row r="51" spans="1:47" x14ac:dyDescent="0.35">
      <c r="A51" t="str">
        <f t="shared" si="0"/>
        <v>J1-47</v>
      </c>
      <c r="B51" t="str">
        <f t="shared" si="1"/>
        <v>B35_L4_N</v>
      </c>
      <c r="C51" t="str">
        <f t="shared" si="2"/>
        <v>J1-B35_L4_N</v>
      </c>
      <c r="D51" t="str">
        <f t="shared" si="3"/>
        <v>J1-47</v>
      </c>
      <c r="E51" t="s">
        <v>167</v>
      </c>
      <c r="F51">
        <v>47</v>
      </c>
      <c r="G51" t="s">
        <v>845</v>
      </c>
      <c r="L51" t="s">
        <v>843</v>
      </c>
      <c r="M51" t="s">
        <v>286</v>
      </c>
      <c r="N51">
        <v>10.5352</v>
      </c>
      <c r="AB51" t="str">
        <f>B2B!D48</f>
        <v>J1</v>
      </c>
      <c r="AC51" t="str">
        <f>B2B!E48</f>
        <v>46</v>
      </c>
      <c r="AD51" t="str">
        <f t="shared" si="6"/>
        <v>J1-46</v>
      </c>
      <c r="AE51" t="str">
        <f t="shared" si="7"/>
        <v>3.3V</v>
      </c>
      <c r="AF51" t="str">
        <f t="shared" si="8"/>
        <v>---</v>
      </c>
      <c r="AG51" t="str">
        <f t="shared" si="9"/>
        <v>---</v>
      </c>
      <c r="AH51" t="str">
        <f>IF(IFERROR(IF(IF(AF51="--",INDEX(D:D,MATCH(AE51,INDEX(B:B,MATCH(AE51,B:B,)+1):B10565,)+MATCH(AE51,B:B,)))=D51,VLOOKUP(AE51,B:D,3,0),IF(AF51="--",INDEX(D:D,MATCH(AE51,INDEX(B:B,MATCH(AE51,B:B,)+1):B10565,)+MATCH(AE51,B:B,)),"---")),"---")=AD51,"---",IFERROR(IF(IF(AF51="--",INDEX(D:D,MATCH(AE51,INDEX(B:B,MATCH(AE51,B:B,)+1):B10565,)+MATCH(AE51,B:B,)))=AD51,VLOOKUP(AE51,B:D,3,0),IF(AF51="--",INDEX(D:D,MATCH(AE51,INDEX(B:B,MATCH(AE51,B:B,)+1):B10565,)+MATCH(AE51,B:B,)),"---")),"---"))</f>
        <v>---</v>
      </c>
      <c r="AI51" t="str">
        <f t="shared" si="10"/>
        <v>--</v>
      </c>
      <c r="AJ51" t="str">
        <f t="shared" si="11"/>
        <v>3.3V</v>
      </c>
      <c r="AK51">
        <f t="shared" si="12"/>
        <v>58</v>
      </c>
      <c r="AL51" t="str">
        <f t="shared" si="13"/>
        <v>---</v>
      </c>
      <c r="AT51" t="str">
        <f t="shared" si="4"/>
        <v>B35_L4_N</v>
      </c>
      <c r="AU51" t="str">
        <f t="shared" si="5"/>
        <v>--</v>
      </c>
    </row>
    <row r="52" spans="1:47" x14ac:dyDescent="0.35">
      <c r="A52" t="str">
        <f t="shared" si="0"/>
        <v>J1-48</v>
      </c>
      <c r="B52" t="str">
        <f t="shared" si="1"/>
        <v>B35_L4_P</v>
      </c>
      <c r="C52" t="str">
        <f t="shared" si="2"/>
        <v>J1-B35_L4_P</v>
      </c>
      <c r="D52" t="str">
        <f t="shared" si="3"/>
        <v>J1-48</v>
      </c>
      <c r="E52" t="s">
        <v>167</v>
      </c>
      <c r="F52">
        <v>48</v>
      </c>
      <c r="G52" t="s">
        <v>847</v>
      </c>
      <c r="L52" t="s">
        <v>844</v>
      </c>
      <c r="M52" t="s">
        <v>286</v>
      </c>
      <c r="N52">
        <v>10.124499999999999</v>
      </c>
      <c r="AB52" t="str">
        <f>B2B!D49</f>
        <v>J1</v>
      </c>
      <c r="AC52" t="str">
        <f>B2B!E49</f>
        <v>47</v>
      </c>
      <c r="AD52" t="str">
        <f t="shared" si="6"/>
        <v>J1-47</v>
      </c>
      <c r="AE52" t="str">
        <f t="shared" si="7"/>
        <v>B35_L4_N</v>
      </c>
      <c r="AF52" t="str">
        <f t="shared" si="8"/>
        <v>C7</v>
      </c>
      <c r="AG52">
        <f t="shared" si="9"/>
        <v>29.494800000000001</v>
      </c>
      <c r="AH52" t="str">
        <f>IF(IFERROR(IF(IF(AF52="--",INDEX(D:D,MATCH(AE52,INDEX(B:B,MATCH(AE52,B:B,)+1):B10566,)+MATCH(AE52,B:B,)))=D52,VLOOKUP(AE52,B:D,3,0),IF(AF52="--",INDEX(D:D,MATCH(AE52,INDEX(B:B,MATCH(AE52,B:B,)+1):B10566,)+MATCH(AE52,B:B,)),"---")),"---")=AD52,"---",IFERROR(IF(IF(AF52="--",INDEX(D:D,MATCH(AE52,INDEX(B:B,MATCH(AE52,B:B,)+1):B10566,)+MATCH(AE52,B:B,)))=AD52,VLOOKUP(AE52,B:D,3,0),IF(AF52="--",INDEX(D:D,MATCH(AE52,INDEX(B:B,MATCH(AE52,B:B,)+1):B10566,)+MATCH(AE52,B:B,)),"---")),"---"))</f>
        <v>---</v>
      </c>
      <c r="AI52" t="str">
        <f t="shared" si="10"/>
        <v>--</v>
      </c>
      <c r="AJ52" t="str">
        <f t="shared" si="11"/>
        <v>B35_L4_N</v>
      </c>
      <c r="AK52">
        <f t="shared" si="12"/>
        <v>2</v>
      </c>
      <c r="AL52" t="str">
        <f t="shared" si="13"/>
        <v>C7</v>
      </c>
      <c r="AT52" t="str">
        <f t="shared" si="4"/>
        <v>B35_L4_P</v>
      </c>
      <c r="AU52" t="str">
        <f t="shared" si="5"/>
        <v>--</v>
      </c>
    </row>
    <row r="53" spans="1:47" x14ac:dyDescent="0.35">
      <c r="A53" t="str">
        <f t="shared" si="0"/>
        <v>J1-49</v>
      </c>
      <c r="B53" t="str">
        <f t="shared" si="1"/>
        <v>GND</v>
      </c>
      <c r="C53" t="str">
        <f t="shared" si="2"/>
        <v>J1-GND</v>
      </c>
      <c r="D53" t="str">
        <f t="shared" si="3"/>
        <v>J1-49</v>
      </c>
      <c r="E53" t="s">
        <v>167</v>
      </c>
      <c r="F53">
        <v>49</v>
      </c>
      <c r="G53" t="s">
        <v>302</v>
      </c>
      <c r="L53" t="s">
        <v>846</v>
      </c>
      <c r="M53" t="s">
        <v>286</v>
      </c>
      <c r="N53">
        <v>8.9350000000000005</v>
      </c>
      <c r="AB53" t="str">
        <f>B2B!D50</f>
        <v>J1</v>
      </c>
      <c r="AC53" t="str">
        <f>B2B!E50</f>
        <v>48</v>
      </c>
      <c r="AD53" t="str">
        <f t="shared" si="6"/>
        <v>J1-48</v>
      </c>
      <c r="AE53" t="str">
        <f t="shared" si="7"/>
        <v>B35_L4_P</v>
      </c>
      <c r="AF53" t="str">
        <f t="shared" si="8"/>
        <v>D8</v>
      </c>
      <c r="AG53">
        <f t="shared" si="9"/>
        <v>28.863499999999998</v>
      </c>
      <c r="AH53" t="str">
        <f>IF(IFERROR(IF(IF(AF53="--",INDEX(D:D,MATCH(AE53,INDEX(B:B,MATCH(AE53,B:B,)+1):B10567,)+MATCH(AE53,B:B,)))=D53,VLOOKUP(AE53,B:D,3,0),IF(AF53="--",INDEX(D:D,MATCH(AE53,INDEX(B:B,MATCH(AE53,B:B,)+1):B10567,)+MATCH(AE53,B:B,)),"---")),"---")=AD53,"---",IFERROR(IF(IF(AF53="--",INDEX(D:D,MATCH(AE53,INDEX(B:B,MATCH(AE53,B:B,)+1):B10567,)+MATCH(AE53,B:B,)))=AD53,VLOOKUP(AE53,B:D,3,0),IF(AF53="--",INDEX(D:D,MATCH(AE53,INDEX(B:B,MATCH(AE53,B:B,)+1):B10567,)+MATCH(AE53,B:B,)),"---")),"---"))</f>
        <v>---</v>
      </c>
      <c r="AI53" t="str">
        <f t="shared" si="10"/>
        <v>--</v>
      </c>
      <c r="AJ53" t="str">
        <f t="shared" si="11"/>
        <v>B35_L4_P</v>
      </c>
      <c r="AK53">
        <f t="shared" si="12"/>
        <v>2</v>
      </c>
      <c r="AL53" t="str">
        <f t="shared" si="13"/>
        <v>D8</v>
      </c>
      <c r="AT53" t="str">
        <f t="shared" si="4"/>
        <v>GND</v>
      </c>
      <c r="AU53" t="str">
        <f t="shared" si="5"/>
        <v>--</v>
      </c>
    </row>
    <row r="54" spans="1:47" x14ac:dyDescent="0.35">
      <c r="A54" t="str">
        <f t="shared" si="0"/>
        <v>J1-50</v>
      </c>
      <c r="B54" t="str">
        <f t="shared" si="1"/>
        <v>GND</v>
      </c>
      <c r="C54" t="str">
        <f t="shared" si="2"/>
        <v>J1-GND</v>
      </c>
      <c r="D54" t="str">
        <f t="shared" si="3"/>
        <v>J1-50</v>
      </c>
      <c r="E54" t="s">
        <v>167</v>
      </c>
      <c r="F54">
        <v>50</v>
      </c>
      <c r="G54" t="s">
        <v>302</v>
      </c>
      <c r="L54" t="s">
        <v>805</v>
      </c>
      <c r="M54" t="s">
        <v>286</v>
      </c>
      <c r="N54">
        <v>10.433</v>
      </c>
      <c r="AB54" t="str">
        <f>B2B!D51</f>
        <v>J1</v>
      </c>
      <c r="AC54" t="str">
        <f>B2B!E51</f>
        <v>49</v>
      </c>
      <c r="AD54" t="str">
        <f t="shared" si="6"/>
        <v>J1-49</v>
      </c>
      <c r="AE54" t="str">
        <f t="shared" si="7"/>
        <v>GND</v>
      </c>
      <c r="AF54" t="str">
        <f t="shared" si="8"/>
        <v>---</v>
      </c>
      <c r="AG54" t="str">
        <f t="shared" si="9"/>
        <v>---</v>
      </c>
      <c r="AH54" t="str">
        <f>IF(IFERROR(IF(IF(AF54="--",INDEX(D:D,MATCH(AE54,INDEX(B:B,MATCH(AE54,B:B,)+1):B10568,)+MATCH(AE54,B:B,)))=D54,VLOOKUP(AE54,B:D,3,0),IF(AF54="--",INDEX(D:D,MATCH(AE54,INDEX(B:B,MATCH(AE54,B:B,)+1):B10568,)+MATCH(AE54,B:B,)),"---")),"---")=AD54,"---",IFERROR(IF(IF(AF54="--",INDEX(D:D,MATCH(AE54,INDEX(B:B,MATCH(AE54,B:B,)+1):B10568,)+MATCH(AE54,B:B,)))=AD54,VLOOKUP(AE54,B:D,3,0),IF(AF54="--",INDEX(D:D,MATCH(AE54,INDEX(B:B,MATCH(AE54,B:B,)+1):B10568,)+MATCH(AE54,B:B,)),"---")),"---"))</f>
        <v>---</v>
      </c>
      <c r="AI54" t="str">
        <f t="shared" si="10"/>
        <v>--</v>
      </c>
      <c r="AJ54" t="str">
        <f t="shared" si="11"/>
        <v>GND</v>
      </c>
      <c r="AK54">
        <f t="shared" si="12"/>
        <v>185</v>
      </c>
      <c r="AL54" t="str">
        <f t="shared" si="13"/>
        <v>---</v>
      </c>
      <c r="AT54" t="str">
        <f t="shared" si="4"/>
        <v>GND</v>
      </c>
      <c r="AU54" t="str">
        <f t="shared" si="5"/>
        <v>--</v>
      </c>
    </row>
    <row r="55" spans="1:47" x14ac:dyDescent="0.35">
      <c r="A55" t="str">
        <f t="shared" si="0"/>
        <v>J2-1</v>
      </c>
      <c r="B55" t="str">
        <f t="shared" si="1"/>
        <v>GND</v>
      </c>
      <c r="C55" t="str">
        <f t="shared" si="2"/>
        <v>J2-GND</v>
      </c>
      <c r="D55" t="str">
        <f t="shared" si="3"/>
        <v>J2-1</v>
      </c>
      <c r="E55" t="s">
        <v>183</v>
      </c>
      <c r="F55">
        <v>1</v>
      </c>
      <c r="G55" t="s">
        <v>302</v>
      </c>
      <c r="L55" t="s">
        <v>803</v>
      </c>
      <c r="M55" t="s">
        <v>286</v>
      </c>
      <c r="N55">
        <v>10.411</v>
      </c>
      <c r="AB55" t="str">
        <f>B2B!D52</f>
        <v>J1</v>
      </c>
      <c r="AC55" t="str">
        <f>B2B!E52</f>
        <v>50</v>
      </c>
      <c r="AD55" t="str">
        <f t="shared" si="6"/>
        <v>J1-50</v>
      </c>
      <c r="AE55" t="str">
        <f t="shared" si="7"/>
        <v>GND</v>
      </c>
      <c r="AF55" t="str">
        <f t="shared" si="8"/>
        <v>---</v>
      </c>
      <c r="AG55" t="str">
        <f t="shared" si="9"/>
        <v>---</v>
      </c>
      <c r="AH55" t="str">
        <f>IF(IFERROR(IF(IF(AF55="--",INDEX(D:D,MATCH(AE55,INDEX(B:B,MATCH(AE55,B:B,)+1):B10569,)+MATCH(AE55,B:B,)))=D55,VLOOKUP(AE55,B:D,3,0),IF(AF55="--",INDEX(D:D,MATCH(AE55,INDEX(B:B,MATCH(AE55,B:B,)+1):B10569,)+MATCH(AE55,B:B,)),"---")),"---")=AD55,"---",IFERROR(IF(IF(AF55="--",INDEX(D:D,MATCH(AE55,INDEX(B:B,MATCH(AE55,B:B,)+1):B10569,)+MATCH(AE55,B:B,)))=AD55,VLOOKUP(AE55,B:D,3,0),IF(AF55="--",INDEX(D:D,MATCH(AE55,INDEX(B:B,MATCH(AE55,B:B,)+1):B10569,)+MATCH(AE55,B:B,)),"---")),"---"))</f>
        <v>---</v>
      </c>
      <c r="AI55" t="str">
        <f t="shared" si="10"/>
        <v>--</v>
      </c>
      <c r="AJ55" t="str">
        <f t="shared" si="11"/>
        <v>GND</v>
      </c>
      <c r="AK55">
        <f t="shared" si="12"/>
        <v>185</v>
      </c>
      <c r="AL55" t="str">
        <f t="shared" si="13"/>
        <v>---</v>
      </c>
      <c r="AT55" t="str">
        <f t="shared" si="4"/>
        <v>GND</v>
      </c>
      <c r="AU55" t="str">
        <f t="shared" si="5"/>
        <v>--</v>
      </c>
    </row>
    <row r="56" spans="1:47" x14ac:dyDescent="0.35">
      <c r="A56" t="str">
        <f t="shared" si="0"/>
        <v>J2-2</v>
      </c>
      <c r="B56" t="str">
        <f t="shared" si="1"/>
        <v>GND</v>
      </c>
      <c r="C56" t="str">
        <f t="shared" si="2"/>
        <v>J2-GND</v>
      </c>
      <c r="D56" t="str">
        <f t="shared" si="3"/>
        <v>J2-2</v>
      </c>
      <c r="E56" t="s">
        <v>183</v>
      </c>
      <c r="F56">
        <v>2</v>
      </c>
      <c r="G56" t="s">
        <v>302</v>
      </c>
      <c r="L56" t="s">
        <v>811</v>
      </c>
      <c r="M56" t="s">
        <v>286</v>
      </c>
      <c r="N56">
        <v>15.821899999999999</v>
      </c>
      <c r="AB56" t="str">
        <f>B2B!D53</f>
        <v>J2</v>
      </c>
      <c r="AC56" t="str">
        <f>B2B!E53</f>
        <v>1</v>
      </c>
      <c r="AD56" t="str">
        <f t="shared" si="6"/>
        <v>J2-1</v>
      </c>
      <c r="AE56" t="str">
        <f t="shared" si="7"/>
        <v>GND</v>
      </c>
      <c r="AF56" t="str">
        <f t="shared" si="8"/>
        <v>---</v>
      </c>
      <c r="AG56" t="str">
        <f t="shared" si="9"/>
        <v>---</v>
      </c>
      <c r="AH56" t="str">
        <f>IF(IFERROR(IF(IF(AF56="--",INDEX(D:D,MATCH(AE56,INDEX(B:B,MATCH(AE56,B:B,)+1):B10570,)+MATCH(AE56,B:B,)))=D56,VLOOKUP(AE56,B:D,3,0),IF(AF56="--",INDEX(D:D,MATCH(AE56,INDEX(B:B,MATCH(AE56,B:B,)+1):B10570,)+MATCH(AE56,B:B,)),"---")),"---")=AD56,"---",IFERROR(IF(IF(AF56="--",INDEX(D:D,MATCH(AE56,INDEX(B:B,MATCH(AE56,B:B,)+1):B10570,)+MATCH(AE56,B:B,)))=AD56,VLOOKUP(AE56,B:D,3,0),IF(AF56="--",INDEX(D:D,MATCH(AE56,INDEX(B:B,MATCH(AE56,B:B,)+1):B10570,)+MATCH(AE56,B:B,)),"---")),"---"))</f>
        <v>---</v>
      </c>
      <c r="AI56" t="str">
        <f t="shared" si="10"/>
        <v>--</v>
      </c>
      <c r="AJ56" t="str">
        <f t="shared" si="11"/>
        <v>GND</v>
      </c>
      <c r="AK56">
        <f t="shared" si="12"/>
        <v>185</v>
      </c>
      <c r="AL56" t="str">
        <f t="shared" si="13"/>
        <v>---</v>
      </c>
      <c r="AT56" t="str">
        <f t="shared" si="4"/>
        <v>GND</v>
      </c>
      <c r="AU56" t="str">
        <f t="shared" si="5"/>
        <v>--</v>
      </c>
    </row>
    <row r="57" spans="1:47" x14ac:dyDescent="0.35">
      <c r="A57" t="str">
        <f t="shared" si="0"/>
        <v>J2-3</v>
      </c>
      <c r="B57" t="str">
        <f t="shared" si="1"/>
        <v>B34_L24_N</v>
      </c>
      <c r="C57" t="str">
        <f t="shared" si="2"/>
        <v>J2-B34_L24_N</v>
      </c>
      <c r="D57" t="str">
        <f t="shared" si="3"/>
        <v>J2-3</v>
      </c>
      <c r="E57" t="s">
        <v>183</v>
      </c>
      <c r="F57">
        <v>3</v>
      </c>
      <c r="G57" t="s">
        <v>826</v>
      </c>
      <c r="L57" t="s">
        <v>813</v>
      </c>
      <c r="M57" t="s">
        <v>286</v>
      </c>
      <c r="N57">
        <v>15.391</v>
      </c>
      <c r="AB57" t="str">
        <f>B2B!D54</f>
        <v>J2</v>
      </c>
      <c r="AC57" t="str">
        <f>B2B!E54</f>
        <v>2</v>
      </c>
      <c r="AD57" t="str">
        <f t="shared" si="6"/>
        <v>J2-2</v>
      </c>
      <c r="AE57" t="str">
        <f t="shared" si="7"/>
        <v>GND</v>
      </c>
      <c r="AF57" t="str">
        <f t="shared" si="8"/>
        <v>---</v>
      </c>
      <c r="AG57" t="str">
        <f t="shared" si="9"/>
        <v>---</v>
      </c>
      <c r="AH57" t="str">
        <f>IF(IFERROR(IF(IF(AF57="--",INDEX(D:D,MATCH(AE57,INDEX(B:B,MATCH(AE57,B:B,)+1):B10571,)+MATCH(AE57,B:B,)))=D57,VLOOKUP(AE57,B:D,3,0),IF(AF57="--",INDEX(D:D,MATCH(AE57,INDEX(B:B,MATCH(AE57,B:B,)+1):B10571,)+MATCH(AE57,B:B,)),"---")),"---")=AD57,"---",IFERROR(IF(IF(AF57="--",INDEX(D:D,MATCH(AE57,INDEX(B:B,MATCH(AE57,B:B,)+1):B10571,)+MATCH(AE57,B:B,)))=AD57,VLOOKUP(AE57,B:D,3,0),IF(AF57="--",INDEX(D:D,MATCH(AE57,INDEX(B:B,MATCH(AE57,B:B,)+1):B10571,)+MATCH(AE57,B:B,)),"---")),"---"))</f>
        <v>---</v>
      </c>
      <c r="AI57" t="str">
        <f t="shared" si="10"/>
        <v>--</v>
      </c>
      <c r="AJ57" t="str">
        <f t="shared" si="11"/>
        <v>GND</v>
      </c>
      <c r="AK57">
        <f t="shared" si="12"/>
        <v>185</v>
      </c>
      <c r="AL57" t="str">
        <f t="shared" si="13"/>
        <v>---</v>
      </c>
      <c r="AT57" t="str">
        <f t="shared" si="4"/>
        <v>B34_L24_N</v>
      </c>
      <c r="AU57" t="str">
        <f t="shared" si="5"/>
        <v>--</v>
      </c>
    </row>
    <row r="58" spans="1:47" x14ac:dyDescent="0.35">
      <c r="A58" t="str">
        <f t="shared" si="0"/>
        <v>J2-4</v>
      </c>
      <c r="B58" t="str">
        <f t="shared" si="1"/>
        <v>B34_L24_P</v>
      </c>
      <c r="C58" t="str">
        <f t="shared" si="2"/>
        <v>J2-B34_L24_P</v>
      </c>
      <c r="D58" t="str">
        <f t="shared" si="3"/>
        <v>J2-4</v>
      </c>
      <c r="E58" t="s">
        <v>183</v>
      </c>
      <c r="F58">
        <v>4</v>
      </c>
      <c r="G58" t="s">
        <v>828</v>
      </c>
      <c r="L58" t="s">
        <v>775</v>
      </c>
      <c r="M58" t="s">
        <v>286</v>
      </c>
      <c r="N58">
        <v>32.629199999999997</v>
      </c>
      <c r="AB58" t="str">
        <f>B2B!D55</f>
        <v>J2</v>
      </c>
      <c r="AC58" t="str">
        <f>B2B!E55</f>
        <v>3</v>
      </c>
      <c r="AD58" t="str">
        <f t="shared" si="6"/>
        <v>J2-3</v>
      </c>
      <c r="AE58" t="str">
        <f t="shared" si="7"/>
        <v>B34_L24_N</v>
      </c>
      <c r="AF58" t="str">
        <f t="shared" si="8"/>
        <v>T8</v>
      </c>
      <c r="AG58">
        <f t="shared" si="9"/>
        <v>21.138300000000001</v>
      </c>
      <c r="AH58" t="str">
        <f>IF(IFERROR(IF(IF(AF58="--",INDEX(D:D,MATCH(AE58,INDEX(B:B,MATCH(AE58,B:B,)+1):B10572,)+MATCH(AE58,B:B,)))=D58,VLOOKUP(AE58,B:D,3,0),IF(AF58="--",INDEX(D:D,MATCH(AE58,INDEX(B:B,MATCH(AE58,B:B,)+1):B10572,)+MATCH(AE58,B:B,)),"---")),"---")=AD58,"---",IFERROR(IF(IF(AF58="--",INDEX(D:D,MATCH(AE58,INDEX(B:B,MATCH(AE58,B:B,)+1):B10572,)+MATCH(AE58,B:B,)))=AD58,VLOOKUP(AE58,B:D,3,0),IF(AF58="--",INDEX(D:D,MATCH(AE58,INDEX(B:B,MATCH(AE58,B:B,)+1):B10572,)+MATCH(AE58,B:B,)),"---")),"---"))</f>
        <v>---</v>
      </c>
      <c r="AI58" t="str">
        <f t="shared" si="10"/>
        <v>--</v>
      </c>
      <c r="AJ58" t="str">
        <f t="shared" si="11"/>
        <v>B34_L24_N</v>
      </c>
      <c r="AK58">
        <f t="shared" si="12"/>
        <v>2</v>
      </c>
      <c r="AL58" t="str">
        <f t="shared" si="13"/>
        <v>T8</v>
      </c>
      <c r="AT58" t="str">
        <f t="shared" si="4"/>
        <v>B34_L24_P</v>
      </c>
      <c r="AU58" t="str">
        <f t="shared" si="5"/>
        <v>--</v>
      </c>
    </row>
    <row r="59" spans="1:47" x14ac:dyDescent="0.35">
      <c r="A59" t="str">
        <f t="shared" si="0"/>
        <v>J2-5</v>
      </c>
      <c r="B59" t="str">
        <f t="shared" si="1"/>
        <v>3.3V</v>
      </c>
      <c r="C59" t="str">
        <f t="shared" si="2"/>
        <v>J2-3.3V</v>
      </c>
      <c r="D59" t="str">
        <f t="shared" si="3"/>
        <v>J2-5</v>
      </c>
      <c r="E59" t="s">
        <v>183</v>
      </c>
      <c r="F59">
        <v>5</v>
      </c>
      <c r="G59" t="s">
        <v>287</v>
      </c>
      <c r="L59" t="s">
        <v>777</v>
      </c>
      <c r="M59" t="s">
        <v>286</v>
      </c>
      <c r="N59">
        <v>33.000700000000002</v>
      </c>
      <c r="AB59" t="str">
        <f>B2B!D56</f>
        <v>J2</v>
      </c>
      <c r="AC59" t="str">
        <f>B2B!E56</f>
        <v>4</v>
      </c>
      <c r="AD59" t="str">
        <f t="shared" si="6"/>
        <v>J2-4</v>
      </c>
      <c r="AE59" t="str">
        <f t="shared" si="7"/>
        <v>B34_L24_P</v>
      </c>
      <c r="AF59" t="str">
        <f t="shared" si="8"/>
        <v>R8</v>
      </c>
      <c r="AG59">
        <f t="shared" si="9"/>
        <v>21.682200000000002</v>
      </c>
      <c r="AH59" t="str">
        <f>IF(IFERROR(IF(IF(AF59="--",INDEX(D:D,MATCH(AE59,INDEX(B:B,MATCH(AE59,B:B,)+1):B10573,)+MATCH(AE59,B:B,)))=D59,VLOOKUP(AE59,B:D,3,0),IF(AF59="--",INDEX(D:D,MATCH(AE59,INDEX(B:B,MATCH(AE59,B:B,)+1):B10573,)+MATCH(AE59,B:B,)),"---")),"---")=AD59,"---",IFERROR(IF(IF(AF59="--",INDEX(D:D,MATCH(AE59,INDEX(B:B,MATCH(AE59,B:B,)+1):B10573,)+MATCH(AE59,B:B,)))=AD59,VLOOKUP(AE59,B:D,3,0),IF(AF59="--",INDEX(D:D,MATCH(AE59,INDEX(B:B,MATCH(AE59,B:B,)+1):B10573,)+MATCH(AE59,B:B,)),"---")),"---"))</f>
        <v>---</v>
      </c>
      <c r="AI59" t="str">
        <f t="shared" si="10"/>
        <v>--</v>
      </c>
      <c r="AJ59" t="str">
        <f t="shared" si="11"/>
        <v>B34_L24_P</v>
      </c>
      <c r="AK59">
        <f t="shared" si="12"/>
        <v>2</v>
      </c>
      <c r="AL59" t="str">
        <f t="shared" si="13"/>
        <v>R8</v>
      </c>
      <c r="AT59" t="str">
        <f t="shared" si="4"/>
        <v>3.3V</v>
      </c>
      <c r="AU59" t="str">
        <f t="shared" si="5"/>
        <v>--</v>
      </c>
    </row>
    <row r="60" spans="1:47" x14ac:dyDescent="0.35">
      <c r="A60" t="str">
        <f t="shared" si="0"/>
        <v>J2-6</v>
      </c>
      <c r="B60" t="str">
        <f t="shared" si="1"/>
        <v>VCCIO34</v>
      </c>
      <c r="C60" t="str">
        <f t="shared" si="2"/>
        <v>J2-VCCIO34</v>
      </c>
      <c r="D60" t="str">
        <f t="shared" si="3"/>
        <v>J2-6</v>
      </c>
      <c r="E60" t="s">
        <v>183</v>
      </c>
      <c r="F60">
        <v>6</v>
      </c>
      <c r="G60" t="s">
        <v>848</v>
      </c>
      <c r="L60" t="s">
        <v>771</v>
      </c>
      <c r="M60" t="s">
        <v>286</v>
      </c>
      <c r="N60">
        <v>31.834299999999999</v>
      </c>
      <c r="AB60" t="str">
        <f>B2B!D57</f>
        <v>J2</v>
      </c>
      <c r="AC60" t="str">
        <f>B2B!E57</f>
        <v>5</v>
      </c>
      <c r="AD60" t="str">
        <f t="shared" si="6"/>
        <v>J2-5</v>
      </c>
      <c r="AE60" t="str">
        <f t="shared" si="7"/>
        <v>3.3V</v>
      </c>
      <c r="AF60" t="str">
        <f t="shared" si="8"/>
        <v>---</v>
      </c>
      <c r="AG60" t="str">
        <f t="shared" si="9"/>
        <v>---</v>
      </c>
      <c r="AH60" t="str">
        <f>IF(IFERROR(IF(IF(AF60="--",INDEX(D:D,MATCH(AE60,INDEX(B:B,MATCH(AE60,B:B,)+1):B10574,)+MATCH(AE60,B:B,)))=D60,VLOOKUP(AE60,B:D,3,0),IF(AF60="--",INDEX(D:D,MATCH(AE60,INDEX(B:B,MATCH(AE60,B:B,)+1):B10574,)+MATCH(AE60,B:B,)),"---")),"---")=AD60,"---",IFERROR(IF(IF(AF60="--",INDEX(D:D,MATCH(AE60,INDEX(B:B,MATCH(AE60,B:B,)+1):B10574,)+MATCH(AE60,B:B,)))=AD60,VLOOKUP(AE60,B:D,3,0),IF(AF60="--",INDEX(D:D,MATCH(AE60,INDEX(B:B,MATCH(AE60,B:B,)+1):B10574,)+MATCH(AE60,B:B,)),"---")),"---"))</f>
        <v>---</v>
      </c>
      <c r="AI60" t="str">
        <f t="shared" si="10"/>
        <v>--</v>
      </c>
      <c r="AJ60" t="str">
        <f t="shared" si="11"/>
        <v>3.3V</v>
      </c>
      <c r="AK60">
        <f t="shared" si="12"/>
        <v>58</v>
      </c>
      <c r="AL60" t="str">
        <f t="shared" si="13"/>
        <v>---</v>
      </c>
      <c r="AT60" t="str">
        <f t="shared" si="4"/>
        <v>VCCIO34</v>
      </c>
      <c r="AU60" t="str">
        <f t="shared" si="5"/>
        <v>--</v>
      </c>
    </row>
    <row r="61" spans="1:47" x14ac:dyDescent="0.35">
      <c r="A61" t="str">
        <f t="shared" si="0"/>
        <v>J2-7</v>
      </c>
      <c r="B61" t="str">
        <f t="shared" si="1"/>
        <v>B34_L21_N</v>
      </c>
      <c r="C61" t="str">
        <f t="shared" si="2"/>
        <v>J2-B34_L21_N</v>
      </c>
      <c r="D61" t="str">
        <f t="shared" si="3"/>
        <v>J2-7</v>
      </c>
      <c r="E61" t="s">
        <v>183</v>
      </c>
      <c r="F61">
        <v>7</v>
      </c>
      <c r="G61" t="s">
        <v>814</v>
      </c>
      <c r="L61" t="s">
        <v>773</v>
      </c>
      <c r="M61" t="s">
        <v>286</v>
      </c>
      <c r="N61">
        <v>31.531099999999999</v>
      </c>
      <c r="AB61" t="str">
        <f>B2B!D58</f>
        <v>J2</v>
      </c>
      <c r="AC61" t="str">
        <f>B2B!E58</f>
        <v>6</v>
      </c>
      <c r="AD61" t="str">
        <f t="shared" si="6"/>
        <v>J2-6</v>
      </c>
      <c r="AE61" t="str">
        <f t="shared" si="7"/>
        <v>VCCIO34</v>
      </c>
      <c r="AF61" t="str">
        <f t="shared" si="8"/>
        <v>---</v>
      </c>
      <c r="AG61" t="str">
        <f t="shared" si="9"/>
        <v>---</v>
      </c>
      <c r="AH61" t="str">
        <f>IF(IFERROR(IF(IF(AF61="--",INDEX(D:D,MATCH(AE61,INDEX(B:B,MATCH(AE61,B:B,)+1):B10575,)+MATCH(AE61,B:B,)))=D61,VLOOKUP(AE61,B:D,3,0),IF(AF61="--",INDEX(D:D,MATCH(AE61,INDEX(B:B,MATCH(AE61,B:B,)+1):B10575,)+MATCH(AE61,B:B,)),"---")),"---")=AD61,"---",IFERROR(IF(IF(AF61="--",INDEX(D:D,MATCH(AE61,INDEX(B:B,MATCH(AE61,B:B,)+1):B10575,)+MATCH(AE61,B:B,)))=AD61,VLOOKUP(AE61,B:D,3,0),IF(AF61="--",INDEX(D:D,MATCH(AE61,INDEX(B:B,MATCH(AE61,B:B,)+1):B10575,)+MATCH(AE61,B:B,)),"---")),"---"))</f>
        <v>---</v>
      </c>
      <c r="AI61" t="str">
        <f t="shared" si="10"/>
        <v>--</v>
      </c>
      <c r="AJ61" t="str">
        <f t="shared" si="11"/>
        <v>VCCIO34</v>
      </c>
      <c r="AK61">
        <f t="shared" si="12"/>
        <v>16</v>
      </c>
      <c r="AL61" t="str">
        <f t="shared" si="13"/>
        <v>---</v>
      </c>
      <c r="AT61" t="str">
        <f t="shared" si="4"/>
        <v>B34_L21_N</v>
      </c>
      <c r="AU61" t="str">
        <f t="shared" si="5"/>
        <v>--</v>
      </c>
    </row>
    <row r="62" spans="1:47" x14ac:dyDescent="0.35">
      <c r="A62" t="str">
        <f t="shared" si="0"/>
        <v>J2-8</v>
      </c>
      <c r="B62" t="str">
        <f t="shared" si="1"/>
        <v>B34_L21_P</v>
      </c>
      <c r="C62" t="str">
        <f t="shared" si="2"/>
        <v>J2-B34_L21_P</v>
      </c>
      <c r="D62" t="str">
        <f t="shared" si="3"/>
        <v>J2-8</v>
      </c>
      <c r="E62" t="s">
        <v>183</v>
      </c>
      <c r="F62">
        <v>8</v>
      </c>
      <c r="G62" t="s">
        <v>816</v>
      </c>
      <c r="L62" t="s">
        <v>791</v>
      </c>
      <c r="M62" t="s">
        <v>286</v>
      </c>
      <c r="N62">
        <v>15.448600000000001</v>
      </c>
      <c r="AB62" t="str">
        <f>B2B!D59</f>
        <v>J2</v>
      </c>
      <c r="AC62" t="str">
        <f>B2B!E59</f>
        <v>7</v>
      </c>
      <c r="AD62" t="str">
        <f t="shared" si="6"/>
        <v>J2-7</v>
      </c>
      <c r="AE62" t="str">
        <f t="shared" si="7"/>
        <v>B34_L21_N</v>
      </c>
      <c r="AF62" t="str">
        <f t="shared" si="8"/>
        <v>V9</v>
      </c>
      <c r="AG62">
        <f t="shared" si="9"/>
        <v>14.7225</v>
      </c>
      <c r="AH62" t="str">
        <f>IF(IFERROR(IF(IF(AF62="--",INDEX(D:D,MATCH(AE62,INDEX(B:B,MATCH(AE62,B:B,)+1):B10576,)+MATCH(AE62,B:B,)))=D62,VLOOKUP(AE62,B:D,3,0),IF(AF62="--",INDEX(D:D,MATCH(AE62,INDEX(B:B,MATCH(AE62,B:B,)+1):B10576,)+MATCH(AE62,B:B,)),"---")),"---")=AD62,"---",IFERROR(IF(IF(AF62="--",INDEX(D:D,MATCH(AE62,INDEX(B:B,MATCH(AE62,B:B,)+1):B10576,)+MATCH(AE62,B:B,)))=AD62,VLOOKUP(AE62,B:D,3,0),IF(AF62="--",INDEX(D:D,MATCH(AE62,INDEX(B:B,MATCH(AE62,B:B,)+1):B10576,)+MATCH(AE62,B:B,)),"---")),"---"))</f>
        <v>---</v>
      </c>
      <c r="AI62" t="str">
        <f t="shared" si="10"/>
        <v>--</v>
      </c>
      <c r="AJ62" t="str">
        <f t="shared" si="11"/>
        <v>B34_L21_N</v>
      </c>
      <c r="AK62">
        <f t="shared" si="12"/>
        <v>2</v>
      </c>
      <c r="AL62" t="str">
        <f t="shared" si="13"/>
        <v>V9</v>
      </c>
      <c r="AT62" t="str">
        <f t="shared" si="4"/>
        <v>B34_L21_P</v>
      </c>
      <c r="AU62" t="str">
        <f t="shared" si="5"/>
        <v>--</v>
      </c>
    </row>
    <row r="63" spans="1:47" x14ac:dyDescent="0.35">
      <c r="A63" t="str">
        <f t="shared" si="0"/>
        <v>J2-9</v>
      </c>
      <c r="B63" t="str">
        <f t="shared" si="1"/>
        <v>B34_L18_N</v>
      </c>
      <c r="C63" t="str">
        <f t="shared" si="2"/>
        <v>J2-B34_L18_N</v>
      </c>
      <c r="D63" t="str">
        <f t="shared" si="3"/>
        <v>J2-9</v>
      </c>
      <c r="E63" t="s">
        <v>183</v>
      </c>
      <c r="F63">
        <v>9</v>
      </c>
      <c r="G63" t="s">
        <v>798</v>
      </c>
      <c r="L63" t="s">
        <v>793</v>
      </c>
      <c r="M63" t="s">
        <v>286</v>
      </c>
      <c r="N63">
        <v>13.932499999999999</v>
      </c>
      <c r="AB63" t="str">
        <f>B2B!D60</f>
        <v>J2</v>
      </c>
      <c r="AC63" t="str">
        <f>B2B!E60</f>
        <v>8</v>
      </c>
      <c r="AD63" t="str">
        <f t="shared" si="6"/>
        <v>J2-8</v>
      </c>
      <c r="AE63" t="str">
        <f t="shared" si="7"/>
        <v>B34_L21_P</v>
      </c>
      <c r="AF63" t="str">
        <f t="shared" si="8"/>
        <v>U9</v>
      </c>
      <c r="AG63">
        <f t="shared" si="9"/>
        <v>15.5412</v>
      </c>
      <c r="AH63" t="str">
        <f>IF(IFERROR(IF(IF(AF63="--",INDEX(D:D,MATCH(AE63,INDEX(B:B,MATCH(AE63,B:B,)+1):B10577,)+MATCH(AE63,B:B,)))=D63,VLOOKUP(AE63,B:D,3,0),IF(AF63="--",INDEX(D:D,MATCH(AE63,INDEX(B:B,MATCH(AE63,B:B,)+1):B10577,)+MATCH(AE63,B:B,)),"---")),"---")=AD63,"---",IFERROR(IF(IF(AF63="--",INDEX(D:D,MATCH(AE63,INDEX(B:B,MATCH(AE63,B:B,)+1):B10577,)+MATCH(AE63,B:B,)))=AD63,VLOOKUP(AE63,B:D,3,0),IF(AF63="--",INDEX(D:D,MATCH(AE63,INDEX(B:B,MATCH(AE63,B:B,)+1):B10577,)+MATCH(AE63,B:B,)),"---")),"---"))</f>
        <v>---</v>
      </c>
      <c r="AI63" t="str">
        <f t="shared" si="10"/>
        <v>--</v>
      </c>
      <c r="AJ63" t="str">
        <f t="shared" si="11"/>
        <v>B34_L21_P</v>
      </c>
      <c r="AK63">
        <f t="shared" si="12"/>
        <v>2</v>
      </c>
      <c r="AL63" t="str">
        <f t="shared" si="13"/>
        <v>U9</v>
      </c>
      <c r="AT63" t="str">
        <f t="shared" si="4"/>
        <v>B34_L18_N</v>
      </c>
      <c r="AU63" t="str">
        <f t="shared" si="5"/>
        <v>--</v>
      </c>
    </row>
    <row r="64" spans="1:47" x14ac:dyDescent="0.35">
      <c r="A64" t="str">
        <f t="shared" si="0"/>
        <v>J2-10</v>
      </c>
      <c r="B64" t="str">
        <f t="shared" si="1"/>
        <v>B34_L18_P</v>
      </c>
      <c r="C64" t="str">
        <f t="shared" si="2"/>
        <v>J2-B34_L18_P</v>
      </c>
      <c r="D64" t="str">
        <f t="shared" si="3"/>
        <v>J2-10</v>
      </c>
      <c r="E64" t="s">
        <v>183</v>
      </c>
      <c r="F64">
        <v>10</v>
      </c>
      <c r="G64" t="s">
        <v>800</v>
      </c>
      <c r="L64" t="s">
        <v>767</v>
      </c>
      <c r="M64" t="s">
        <v>286</v>
      </c>
      <c r="N64">
        <v>34.149000000000001</v>
      </c>
      <c r="AB64" t="str">
        <f>B2B!D61</f>
        <v>J2</v>
      </c>
      <c r="AC64" t="str">
        <f>B2B!E61</f>
        <v>9</v>
      </c>
      <c r="AD64" t="str">
        <f t="shared" si="6"/>
        <v>J2-9</v>
      </c>
      <c r="AE64" t="str">
        <f t="shared" si="7"/>
        <v>B34_L18_N</v>
      </c>
      <c r="AF64" t="str">
        <f t="shared" si="8"/>
        <v>N6</v>
      </c>
      <c r="AG64">
        <f t="shared" si="9"/>
        <v>20.732099999999999</v>
      </c>
      <c r="AH64" t="str">
        <f>IF(IFERROR(IF(IF(AF64="--",INDEX(D:D,MATCH(AE64,INDEX(B:B,MATCH(AE64,B:B,)+1):B10578,)+MATCH(AE64,B:B,)))=D64,VLOOKUP(AE64,B:D,3,0),IF(AF64="--",INDEX(D:D,MATCH(AE64,INDEX(B:B,MATCH(AE64,B:B,)+1):B10578,)+MATCH(AE64,B:B,)),"---")),"---")=AD64,"---",IFERROR(IF(IF(AF64="--",INDEX(D:D,MATCH(AE64,INDEX(B:B,MATCH(AE64,B:B,)+1):B10578,)+MATCH(AE64,B:B,)))=AD64,VLOOKUP(AE64,B:D,3,0),IF(AF64="--",INDEX(D:D,MATCH(AE64,INDEX(B:B,MATCH(AE64,B:B,)+1):B10578,)+MATCH(AE64,B:B,)),"---")),"---"))</f>
        <v>---</v>
      </c>
      <c r="AI64" t="str">
        <f t="shared" si="10"/>
        <v>--</v>
      </c>
      <c r="AJ64" t="str">
        <f t="shared" si="11"/>
        <v>B34_L18_N</v>
      </c>
      <c r="AK64">
        <f t="shared" si="12"/>
        <v>2</v>
      </c>
      <c r="AL64" t="str">
        <f t="shared" si="13"/>
        <v>N6</v>
      </c>
      <c r="AT64" t="str">
        <f t="shared" si="4"/>
        <v>B34_L18_P</v>
      </c>
      <c r="AU64" t="str">
        <f t="shared" si="5"/>
        <v>--</v>
      </c>
    </row>
    <row r="65" spans="1:47" x14ac:dyDescent="0.35">
      <c r="A65" t="str">
        <f t="shared" si="0"/>
        <v>J2-11</v>
      </c>
      <c r="B65" t="str">
        <f t="shared" si="1"/>
        <v>B34_L22_N</v>
      </c>
      <c r="C65" t="str">
        <f t="shared" si="2"/>
        <v>J2-B34_L22_N</v>
      </c>
      <c r="D65" t="str">
        <f t="shared" si="3"/>
        <v>J2-11</v>
      </c>
      <c r="E65" t="s">
        <v>183</v>
      </c>
      <c r="F65">
        <v>11</v>
      </c>
      <c r="G65" t="s">
        <v>818</v>
      </c>
      <c r="L65" t="s">
        <v>769</v>
      </c>
      <c r="M65" t="s">
        <v>286</v>
      </c>
      <c r="N65">
        <v>32.663200000000003</v>
      </c>
      <c r="AB65" t="str">
        <f>B2B!D62</f>
        <v>J2</v>
      </c>
      <c r="AC65" t="str">
        <f>B2B!E62</f>
        <v>10</v>
      </c>
      <c r="AD65" t="str">
        <f t="shared" si="6"/>
        <v>J2-10</v>
      </c>
      <c r="AE65" t="str">
        <f t="shared" si="7"/>
        <v>B34_L18_P</v>
      </c>
      <c r="AF65" t="str">
        <f t="shared" si="8"/>
        <v>M6</v>
      </c>
      <c r="AG65">
        <f t="shared" si="9"/>
        <v>19.280200000000001</v>
      </c>
      <c r="AH65" t="str">
        <f>IF(IFERROR(IF(IF(AF65="--",INDEX(D:D,MATCH(AE65,INDEX(B:B,MATCH(AE65,B:B,)+1):B10579,)+MATCH(AE65,B:B,)))=D65,VLOOKUP(AE65,B:D,3,0),IF(AF65="--",INDEX(D:D,MATCH(AE65,INDEX(B:B,MATCH(AE65,B:B,)+1):B10579,)+MATCH(AE65,B:B,)),"---")),"---")=AD65,"---",IFERROR(IF(IF(AF65="--",INDEX(D:D,MATCH(AE65,INDEX(B:B,MATCH(AE65,B:B,)+1):B10579,)+MATCH(AE65,B:B,)))=AD65,VLOOKUP(AE65,B:D,3,0),IF(AF65="--",INDEX(D:D,MATCH(AE65,INDEX(B:B,MATCH(AE65,B:B,)+1):B10579,)+MATCH(AE65,B:B,)),"---")),"---"))</f>
        <v>---</v>
      </c>
      <c r="AI65" t="str">
        <f t="shared" si="10"/>
        <v>--</v>
      </c>
      <c r="AJ65" t="str">
        <f t="shared" si="11"/>
        <v>B34_L18_P</v>
      </c>
      <c r="AK65">
        <f t="shared" si="12"/>
        <v>2</v>
      </c>
      <c r="AL65" t="str">
        <f t="shared" si="13"/>
        <v>M6</v>
      </c>
      <c r="AT65" t="str">
        <f t="shared" si="4"/>
        <v>B34_L22_N</v>
      </c>
      <c r="AU65" t="str">
        <f t="shared" si="5"/>
        <v>--</v>
      </c>
    </row>
    <row r="66" spans="1:47" x14ac:dyDescent="0.35">
      <c r="A66" t="str">
        <f t="shared" si="0"/>
        <v>J2-12</v>
      </c>
      <c r="B66" t="str">
        <f t="shared" si="1"/>
        <v>B34_L22_P</v>
      </c>
      <c r="C66" t="str">
        <f t="shared" si="2"/>
        <v>J2-B34_L22_P</v>
      </c>
      <c r="D66" t="str">
        <f t="shared" si="3"/>
        <v>J2-12</v>
      </c>
      <c r="E66" t="s">
        <v>183</v>
      </c>
      <c r="F66">
        <v>12</v>
      </c>
      <c r="G66" t="s">
        <v>820</v>
      </c>
      <c r="L66" t="s">
        <v>797</v>
      </c>
      <c r="M66" t="s">
        <v>286</v>
      </c>
      <c r="N66">
        <v>10.4077</v>
      </c>
      <c r="AB66" t="str">
        <f>B2B!D63</f>
        <v>J2</v>
      </c>
      <c r="AC66" t="str">
        <f>B2B!E63</f>
        <v>11</v>
      </c>
      <c r="AD66" t="str">
        <f t="shared" si="6"/>
        <v>J2-11</v>
      </c>
      <c r="AE66" t="str">
        <f t="shared" si="7"/>
        <v>B34_L22_N</v>
      </c>
      <c r="AF66" t="str">
        <f t="shared" si="8"/>
        <v>U6</v>
      </c>
      <c r="AG66">
        <f t="shared" si="9"/>
        <v>14.275399999999999</v>
      </c>
      <c r="AH66" t="str">
        <f>IF(IFERROR(IF(IF(AF66="--",INDEX(D:D,MATCH(AE66,INDEX(B:B,MATCH(AE66,B:B,)+1):B10580,)+MATCH(AE66,B:B,)))=D66,VLOOKUP(AE66,B:D,3,0),IF(AF66="--",INDEX(D:D,MATCH(AE66,INDEX(B:B,MATCH(AE66,B:B,)+1):B10580,)+MATCH(AE66,B:B,)),"---")),"---")=AD66,"---",IFERROR(IF(IF(AF66="--",INDEX(D:D,MATCH(AE66,INDEX(B:B,MATCH(AE66,B:B,)+1):B10580,)+MATCH(AE66,B:B,)))=AD66,VLOOKUP(AE66,B:D,3,0),IF(AF66="--",INDEX(D:D,MATCH(AE66,INDEX(B:B,MATCH(AE66,B:B,)+1):B10580,)+MATCH(AE66,B:B,)),"---")),"---"))</f>
        <v>---</v>
      </c>
      <c r="AI66" t="str">
        <f t="shared" si="10"/>
        <v>--</v>
      </c>
      <c r="AJ66" t="str">
        <f t="shared" si="11"/>
        <v>B34_L22_N</v>
      </c>
      <c r="AK66">
        <f t="shared" si="12"/>
        <v>2</v>
      </c>
      <c r="AL66" t="str">
        <f t="shared" si="13"/>
        <v>U6</v>
      </c>
      <c r="AT66" t="str">
        <f t="shared" si="4"/>
        <v>B34_L22_P</v>
      </c>
      <c r="AU66" t="str">
        <f t="shared" si="5"/>
        <v>--</v>
      </c>
    </row>
    <row r="67" spans="1:47" x14ac:dyDescent="0.35">
      <c r="A67" t="str">
        <f t="shared" si="0"/>
        <v>J2-13</v>
      </c>
      <c r="B67" t="str">
        <f t="shared" si="1"/>
        <v>B34_L20_N</v>
      </c>
      <c r="C67" t="str">
        <f t="shared" si="2"/>
        <v>J2-B34_L20_N</v>
      </c>
      <c r="D67" t="str">
        <f t="shared" si="3"/>
        <v>J2-13</v>
      </c>
      <c r="E67" t="s">
        <v>183</v>
      </c>
      <c r="F67">
        <v>13</v>
      </c>
      <c r="G67" t="s">
        <v>810</v>
      </c>
      <c r="L67" t="s">
        <v>795</v>
      </c>
      <c r="M67" t="s">
        <v>286</v>
      </c>
      <c r="N67">
        <v>13.356199999999999</v>
      </c>
      <c r="AB67" t="str">
        <f>B2B!D64</f>
        <v>J2</v>
      </c>
      <c r="AC67" t="str">
        <f>B2B!E64</f>
        <v>12</v>
      </c>
      <c r="AD67" t="str">
        <f t="shared" si="6"/>
        <v>J2-12</v>
      </c>
      <c r="AE67" t="str">
        <f t="shared" si="7"/>
        <v>B34_L22_P</v>
      </c>
      <c r="AF67" t="str">
        <f t="shared" si="8"/>
        <v>U7</v>
      </c>
      <c r="AG67">
        <f t="shared" si="9"/>
        <v>10.087199999999999</v>
      </c>
      <c r="AH67" t="str">
        <f>IF(IFERROR(IF(IF(AF67="--",INDEX(D:D,MATCH(AE67,INDEX(B:B,MATCH(AE67,B:B,)+1):B10581,)+MATCH(AE67,B:B,)))=D67,VLOOKUP(AE67,B:D,3,0),IF(AF67="--",INDEX(D:D,MATCH(AE67,INDEX(B:B,MATCH(AE67,B:B,)+1):B10581,)+MATCH(AE67,B:B,)),"---")),"---")=AD67,"---",IFERROR(IF(IF(AF67="--",INDEX(D:D,MATCH(AE67,INDEX(B:B,MATCH(AE67,B:B,)+1):B10581,)+MATCH(AE67,B:B,)))=AD67,VLOOKUP(AE67,B:D,3,0),IF(AF67="--",INDEX(D:D,MATCH(AE67,INDEX(B:B,MATCH(AE67,B:B,)+1):B10581,)+MATCH(AE67,B:B,)),"---")),"---"))</f>
        <v>---</v>
      </c>
      <c r="AI67" t="str">
        <f t="shared" si="10"/>
        <v>--</v>
      </c>
      <c r="AJ67" t="str">
        <f t="shared" si="11"/>
        <v>B34_L22_P</v>
      </c>
      <c r="AK67">
        <f t="shared" si="12"/>
        <v>2</v>
      </c>
      <c r="AL67" t="str">
        <f t="shared" si="13"/>
        <v>U7</v>
      </c>
      <c r="AT67" t="str">
        <f t="shared" si="4"/>
        <v>B34_L20_N</v>
      </c>
      <c r="AU67" t="str">
        <f t="shared" si="5"/>
        <v>--</v>
      </c>
    </row>
    <row r="68" spans="1:47" x14ac:dyDescent="0.35">
      <c r="A68" t="str">
        <f t="shared" si="0"/>
        <v>J2-14</v>
      </c>
      <c r="B68" t="str">
        <f t="shared" si="1"/>
        <v>B34_L20_P</v>
      </c>
      <c r="C68" t="str">
        <f t="shared" si="2"/>
        <v>J2-B34_L20_P</v>
      </c>
      <c r="D68" t="str">
        <f t="shared" si="3"/>
        <v>J2-14</v>
      </c>
      <c r="E68" t="s">
        <v>183</v>
      </c>
      <c r="F68">
        <v>14</v>
      </c>
      <c r="G68" t="s">
        <v>812</v>
      </c>
      <c r="L68" t="s">
        <v>783</v>
      </c>
      <c r="M68" t="s">
        <v>286</v>
      </c>
      <c r="N68">
        <v>20.223199999999999</v>
      </c>
      <c r="AB68" t="str">
        <f>B2B!D65</f>
        <v>J2</v>
      </c>
      <c r="AC68" t="str">
        <f>B2B!E65</f>
        <v>13</v>
      </c>
      <c r="AD68" t="str">
        <f t="shared" si="6"/>
        <v>J2-13</v>
      </c>
      <c r="AE68" t="str">
        <f t="shared" si="7"/>
        <v>B34_L20_N</v>
      </c>
      <c r="AF68" t="str">
        <f t="shared" si="8"/>
        <v>V6</v>
      </c>
      <c r="AG68">
        <f t="shared" si="9"/>
        <v>11.440300000000001</v>
      </c>
      <c r="AH68" t="str">
        <f>IF(IFERROR(IF(IF(AF68="--",INDEX(D:D,MATCH(AE68,INDEX(B:B,MATCH(AE68,B:B,)+1):B10582,)+MATCH(AE68,B:B,)))=D68,VLOOKUP(AE68,B:D,3,0),IF(AF68="--",INDEX(D:D,MATCH(AE68,INDEX(B:B,MATCH(AE68,B:B,)+1):B10582,)+MATCH(AE68,B:B,)),"---")),"---")=AD68,"---",IFERROR(IF(IF(AF68="--",INDEX(D:D,MATCH(AE68,INDEX(B:B,MATCH(AE68,B:B,)+1):B10582,)+MATCH(AE68,B:B,)))=AD68,VLOOKUP(AE68,B:D,3,0),IF(AF68="--",INDEX(D:D,MATCH(AE68,INDEX(B:B,MATCH(AE68,B:B,)+1):B10582,)+MATCH(AE68,B:B,)),"---")),"---"))</f>
        <v>---</v>
      </c>
      <c r="AI68" t="str">
        <f t="shared" si="10"/>
        <v>--</v>
      </c>
      <c r="AJ68" t="str">
        <f t="shared" si="11"/>
        <v>B34_L20_N</v>
      </c>
      <c r="AK68">
        <f t="shared" si="12"/>
        <v>2</v>
      </c>
      <c r="AL68" t="str">
        <f t="shared" si="13"/>
        <v>V6</v>
      </c>
      <c r="AT68" t="str">
        <f t="shared" si="4"/>
        <v>B34_L20_P</v>
      </c>
      <c r="AU68" t="str">
        <f t="shared" si="5"/>
        <v>--</v>
      </c>
    </row>
    <row r="69" spans="1:47" x14ac:dyDescent="0.35">
      <c r="A69" t="str">
        <f t="shared" si="0"/>
        <v>J2-15</v>
      </c>
      <c r="B69" t="str">
        <f t="shared" si="1"/>
        <v>B34_L23_N</v>
      </c>
      <c r="C69" t="str">
        <f t="shared" si="2"/>
        <v>J2-B34_L23_N</v>
      </c>
      <c r="D69" t="str">
        <f t="shared" si="3"/>
        <v>J2-15</v>
      </c>
      <c r="E69" t="s">
        <v>183</v>
      </c>
      <c r="F69">
        <v>15</v>
      </c>
      <c r="G69" t="s">
        <v>822</v>
      </c>
      <c r="L69" t="s">
        <v>785</v>
      </c>
      <c r="M69" t="s">
        <v>286</v>
      </c>
      <c r="N69">
        <v>18.747399999999999</v>
      </c>
      <c r="AB69" t="str">
        <f>B2B!D66</f>
        <v>J2</v>
      </c>
      <c r="AC69" t="str">
        <f>B2B!E66</f>
        <v>14</v>
      </c>
      <c r="AD69" t="str">
        <f t="shared" si="6"/>
        <v>J2-14</v>
      </c>
      <c r="AE69" t="str">
        <f t="shared" si="7"/>
        <v>B34_L20_P</v>
      </c>
      <c r="AF69" t="str">
        <f t="shared" si="8"/>
        <v>V7</v>
      </c>
      <c r="AG69">
        <f t="shared" si="9"/>
        <v>7.2984</v>
      </c>
      <c r="AH69" t="str">
        <f>IF(IFERROR(IF(IF(AF69="--",INDEX(D:D,MATCH(AE69,INDEX(B:B,MATCH(AE69,B:B,)+1):B10583,)+MATCH(AE69,B:B,)))=D69,VLOOKUP(AE69,B:D,3,0),IF(AF69="--",INDEX(D:D,MATCH(AE69,INDEX(B:B,MATCH(AE69,B:B,)+1):B10583,)+MATCH(AE69,B:B,)),"---")),"---")=AD69,"---",IFERROR(IF(IF(AF69="--",INDEX(D:D,MATCH(AE69,INDEX(B:B,MATCH(AE69,B:B,)+1):B10583,)+MATCH(AE69,B:B,)))=AD69,VLOOKUP(AE69,B:D,3,0),IF(AF69="--",INDEX(D:D,MATCH(AE69,INDEX(B:B,MATCH(AE69,B:B,)+1):B10583,)+MATCH(AE69,B:B,)),"---")),"---"))</f>
        <v>---</v>
      </c>
      <c r="AI69" t="str">
        <f t="shared" si="10"/>
        <v>--</v>
      </c>
      <c r="AJ69" t="str">
        <f t="shared" si="11"/>
        <v>B34_L20_P</v>
      </c>
      <c r="AK69">
        <f t="shared" si="12"/>
        <v>2</v>
      </c>
      <c r="AL69" t="str">
        <f t="shared" si="13"/>
        <v>V7</v>
      </c>
      <c r="AT69" t="str">
        <f t="shared" si="4"/>
        <v>B34_L23_N</v>
      </c>
      <c r="AU69" t="str">
        <f t="shared" si="5"/>
        <v>--</v>
      </c>
    </row>
    <row r="70" spans="1:47" x14ac:dyDescent="0.35">
      <c r="A70" t="str">
        <f t="shared" ref="A70:A133" si="14">$E70&amp;"-"&amp;$F70</f>
        <v>J2-16</v>
      </c>
      <c r="B70" t="str">
        <f t="shared" ref="B70:B133" si="15">IF(OR(E70=$A$2,E70=$B$2,E70=$C$2,E70=$D$2),"--",G70)</f>
        <v>B34_L23_P</v>
      </c>
      <c r="C70" t="str">
        <f t="shared" ref="C70:C133" si="16">$E70&amp;"-"&amp;$G70</f>
        <v>J2-B34_L23_P</v>
      </c>
      <c r="D70" t="str">
        <f t="shared" ref="D70:D133" si="17">A70</f>
        <v>J2-16</v>
      </c>
      <c r="E70" t="s">
        <v>183</v>
      </c>
      <c r="F70">
        <v>16</v>
      </c>
      <c r="G70" t="s">
        <v>824</v>
      </c>
      <c r="L70" t="s">
        <v>787</v>
      </c>
      <c r="M70" t="s">
        <v>286</v>
      </c>
      <c r="N70">
        <v>16.8294</v>
      </c>
      <c r="AB70" t="str">
        <f>B2B!D67</f>
        <v>J2</v>
      </c>
      <c r="AC70" t="str">
        <f>B2B!E67</f>
        <v>15</v>
      </c>
      <c r="AD70" t="str">
        <f t="shared" si="6"/>
        <v>J2-15</v>
      </c>
      <c r="AE70" t="str">
        <f t="shared" si="7"/>
        <v>B34_L23_N</v>
      </c>
      <c r="AF70" t="str">
        <f t="shared" si="8"/>
        <v>T6</v>
      </c>
      <c r="AG70">
        <f t="shared" si="9"/>
        <v>11.5077</v>
      </c>
      <c r="AH70" t="str">
        <f>IF(IFERROR(IF(IF(AF70="--",INDEX(D:D,MATCH(AE70,INDEX(B:B,MATCH(AE70,B:B,)+1):B10584,)+MATCH(AE70,B:B,)))=D70,VLOOKUP(AE70,B:D,3,0),IF(AF70="--",INDEX(D:D,MATCH(AE70,INDEX(B:B,MATCH(AE70,B:B,)+1):B10584,)+MATCH(AE70,B:B,)),"---")),"---")=AD70,"---",IFERROR(IF(IF(AF70="--",INDEX(D:D,MATCH(AE70,INDEX(B:B,MATCH(AE70,B:B,)+1):B10584,)+MATCH(AE70,B:B,)))=AD70,VLOOKUP(AE70,B:D,3,0),IF(AF70="--",INDEX(D:D,MATCH(AE70,INDEX(B:B,MATCH(AE70,B:B,)+1):B10584,)+MATCH(AE70,B:B,)),"---")),"---"))</f>
        <v>---</v>
      </c>
      <c r="AI70" t="str">
        <f t="shared" si="10"/>
        <v>--</v>
      </c>
      <c r="AJ70" t="str">
        <f t="shared" si="11"/>
        <v>B34_L23_N</v>
      </c>
      <c r="AK70">
        <f t="shared" si="12"/>
        <v>2</v>
      </c>
      <c r="AL70" t="str">
        <f t="shared" si="13"/>
        <v>T6</v>
      </c>
      <c r="AT70" t="str">
        <f t="shared" ref="AT70:AT133" si="18">IF(IF(COUNTIF($AO$6:$AQ$150,B70)&gt;0,"---","--")="---",VLOOKUP(B70,$AO$6:$AQ$150,3,0),B70)</f>
        <v>B34_L23_P</v>
      </c>
      <c r="AU70" t="str">
        <f t="shared" ref="AU70:AU133" si="19">IF(IF(COUNTIF($AO$6:$AQ$150,B70)&gt;0,"---","--")="---",VLOOKUP(B70,$AO$6:$AQ$150,2,0),"--")</f>
        <v>--</v>
      </c>
    </row>
    <row r="71" spans="1:47" x14ac:dyDescent="0.35">
      <c r="A71" t="str">
        <f t="shared" si="14"/>
        <v>J2-17</v>
      </c>
      <c r="B71" t="str">
        <f t="shared" si="15"/>
        <v>B34_L10_N</v>
      </c>
      <c r="C71" t="str">
        <f t="shared" si="16"/>
        <v>J2-B34_L10_N</v>
      </c>
      <c r="D71" t="str">
        <f t="shared" si="17"/>
        <v>J2-17</v>
      </c>
      <c r="E71" t="s">
        <v>183</v>
      </c>
      <c r="F71">
        <v>17</v>
      </c>
      <c r="G71" t="s">
        <v>766</v>
      </c>
      <c r="L71" t="s">
        <v>789</v>
      </c>
      <c r="M71" t="s">
        <v>286</v>
      </c>
      <c r="N71">
        <v>15.6935</v>
      </c>
      <c r="AB71" t="str">
        <f>B2B!D68</f>
        <v>J2</v>
      </c>
      <c r="AC71" t="str">
        <f>B2B!E68</f>
        <v>16</v>
      </c>
      <c r="AD71" t="str">
        <f t="shared" ref="AD71:AD118" si="20">AB71&amp;"-"&amp;AC71</f>
        <v>J2-16</v>
      </c>
      <c r="AE71" t="str">
        <f t="shared" ref="AE71:AE118" si="21">VLOOKUP(AD71,A:G,7,0)</f>
        <v>B34_L23_P</v>
      </c>
      <c r="AF71" t="str">
        <f t="shared" ref="AF71:AF118" si="22">IF(
IF(
IFERROR(VLOOKUP(AE71,$AM$6:$AM$50,1,),1)=1,1,0),
IFERROR(VLOOKUP($F$2&amp;"-"&amp;AE71,C:G,4,0),
"--"),"---")</f>
        <v>R7</v>
      </c>
      <c r="AG71">
        <f t="shared" ref="AG71:AG118" si="23">IF(AF71&lt;&gt;"---",VLOOKUP(AE71,L:N,3,0),"---")</f>
        <v>19.770800000000001</v>
      </c>
      <c r="AH71" t="str">
        <f>IF(IFERROR(IF(IF(AF71="--",INDEX(D:D,MATCH(AE71,INDEX(B:B,MATCH(AE71,B:B,)+1):B10585,)+MATCH(AE71,B:B,)))=D71,VLOOKUP(AE71,B:D,3,0),IF(AF71="--",INDEX(D:D,MATCH(AE71,INDEX(B:B,MATCH(AE71,B:B,)+1):B10585,)+MATCH(AE71,B:B,)),"---")),"---")=AD71,"---",IFERROR(IF(IF(AF71="--",INDEX(D:D,MATCH(AE71,INDEX(B:B,MATCH(AE71,B:B,)+1):B10585,)+MATCH(AE71,B:B,)))=AD71,VLOOKUP(AE71,B:D,3,0),IF(AF71="--",INDEX(D:D,MATCH(AE71,INDEX(B:B,MATCH(AE71,B:B,)+1):B10585,)+MATCH(AE71,B:B,)),"---")),"---"))</f>
        <v>---</v>
      </c>
      <c r="AI71" t="str">
        <f t="shared" ref="AI71:AI118" si="24">IFERROR(IF(IF(COUNTIF($AO$6:$AQ$150,AE71)&gt;0,"---","--")="---",VLOOKUP(AE71,$AO$6:$AQ$150,2,0),"--"),"---")</f>
        <v>--</v>
      </c>
      <c r="AJ71" t="str">
        <f t="shared" ref="AJ71:AJ118" si="25">IF(IF(COUNTIF($AO$6:$AQ$150,AE71)&gt;0,"---","--")="---",VLOOKUP(AE71,$AO$6:$AQ$150,3,0),AE71)</f>
        <v>B34_L23_P</v>
      </c>
      <c r="AK71">
        <f t="shared" ref="AK71:AK118" si="26">COUNTIF(B:B,AE71)</f>
        <v>2</v>
      </c>
      <c r="AL71" t="str">
        <f t="shared" ref="AL71:AL118" si="27">IF(
IF(
IFERROR(VLOOKUP(AJ71,$AM$6:$AM$50,1,),1)=1,1,0),
IFERROR(VLOOKUP($F$2&amp;"-"&amp;AJ71,C:G,4,0),
"--"),"---")</f>
        <v>R7</v>
      </c>
      <c r="AT71" t="str">
        <f t="shared" si="18"/>
        <v>B34_L10_N</v>
      </c>
      <c r="AU71" t="str">
        <f t="shared" si="19"/>
        <v>--</v>
      </c>
    </row>
    <row r="72" spans="1:47" x14ac:dyDescent="0.35">
      <c r="A72" t="str">
        <f t="shared" si="14"/>
        <v>J2-18</v>
      </c>
      <c r="B72" t="str">
        <f t="shared" si="15"/>
        <v>B34_L10_P</v>
      </c>
      <c r="C72" t="str">
        <f t="shared" si="16"/>
        <v>J2-B34_L10_P</v>
      </c>
      <c r="D72" t="str">
        <f t="shared" si="17"/>
        <v>J2-18</v>
      </c>
      <c r="E72" t="s">
        <v>183</v>
      </c>
      <c r="F72">
        <v>18</v>
      </c>
      <c r="G72" t="s">
        <v>768</v>
      </c>
      <c r="L72" t="s">
        <v>841</v>
      </c>
      <c r="M72" t="s">
        <v>286</v>
      </c>
      <c r="N72">
        <v>27.370100000000001</v>
      </c>
      <c r="AB72" t="str">
        <f>B2B!D69</f>
        <v>J2</v>
      </c>
      <c r="AC72" t="str">
        <f>B2B!E69</f>
        <v>17</v>
      </c>
      <c r="AD72" t="str">
        <f t="shared" si="20"/>
        <v>J2-17</v>
      </c>
      <c r="AE72" t="str">
        <f t="shared" si="21"/>
        <v>B34_L10_N</v>
      </c>
      <c r="AF72" t="str">
        <f t="shared" si="22"/>
        <v>V4</v>
      </c>
      <c r="AG72">
        <f t="shared" si="23"/>
        <v>8.6226000000000003</v>
      </c>
      <c r="AH72" t="str">
        <f>IF(IFERROR(IF(IF(AF72="--",INDEX(D:D,MATCH(AE72,INDEX(B:B,MATCH(AE72,B:B,)+1):B10586,)+MATCH(AE72,B:B,)))=D72,VLOOKUP(AE72,B:D,3,0),IF(AF72="--",INDEX(D:D,MATCH(AE72,INDEX(B:B,MATCH(AE72,B:B,)+1):B10586,)+MATCH(AE72,B:B,)),"---")),"---")=AD72,"---",IFERROR(IF(IF(AF72="--",INDEX(D:D,MATCH(AE72,INDEX(B:B,MATCH(AE72,B:B,)+1):B10586,)+MATCH(AE72,B:B,)))=AD72,VLOOKUP(AE72,B:D,3,0),IF(AF72="--",INDEX(D:D,MATCH(AE72,INDEX(B:B,MATCH(AE72,B:B,)+1):B10586,)+MATCH(AE72,B:B,)),"---")),"---"))</f>
        <v>---</v>
      </c>
      <c r="AI72" t="str">
        <f t="shared" si="24"/>
        <v>--</v>
      </c>
      <c r="AJ72" t="str">
        <f t="shared" si="25"/>
        <v>B34_L10_N</v>
      </c>
      <c r="AK72">
        <f t="shared" si="26"/>
        <v>2</v>
      </c>
      <c r="AL72" t="str">
        <f t="shared" si="27"/>
        <v>V4</v>
      </c>
      <c r="AT72" t="str">
        <f t="shared" si="18"/>
        <v>B34_L10_P</v>
      </c>
      <c r="AU72" t="str">
        <f t="shared" si="19"/>
        <v>--</v>
      </c>
    </row>
    <row r="73" spans="1:47" x14ac:dyDescent="0.35">
      <c r="A73" t="str">
        <f t="shared" si="14"/>
        <v>J2-19</v>
      </c>
      <c r="B73" t="str">
        <f t="shared" si="15"/>
        <v>B34_L19_P</v>
      </c>
      <c r="C73" t="str">
        <f t="shared" si="16"/>
        <v>J2-B34_L19_P</v>
      </c>
      <c r="D73" t="str">
        <f t="shared" si="17"/>
        <v>J2-19</v>
      </c>
      <c r="E73" t="s">
        <v>183</v>
      </c>
      <c r="F73">
        <v>19</v>
      </c>
      <c r="G73" t="s">
        <v>804</v>
      </c>
      <c r="L73" t="s">
        <v>839</v>
      </c>
      <c r="M73" t="s">
        <v>286</v>
      </c>
      <c r="N73">
        <v>31.884</v>
      </c>
      <c r="AB73" t="str">
        <f>B2B!D70</f>
        <v>J2</v>
      </c>
      <c r="AC73" t="str">
        <f>B2B!E70</f>
        <v>18</v>
      </c>
      <c r="AD73" t="str">
        <f t="shared" si="20"/>
        <v>J2-18</v>
      </c>
      <c r="AE73" t="str">
        <f t="shared" si="21"/>
        <v>B34_L10_P</v>
      </c>
      <c r="AF73" t="str">
        <f t="shared" si="22"/>
        <v>V5</v>
      </c>
      <c r="AG73">
        <f t="shared" si="23"/>
        <v>6.0949999999999998</v>
      </c>
      <c r="AH73" t="str">
        <f>IF(IFERROR(IF(IF(AF73="--",INDEX(D:D,MATCH(AE73,INDEX(B:B,MATCH(AE73,B:B,)+1):B10587,)+MATCH(AE73,B:B,)))=D73,VLOOKUP(AE73,B:D,3,0),IF(AF73="--",INDEX(D:D,MATCH(AE73,INDEX(B:B,MATCH(AE73,B:B,)+1):B10587,)+MATCH(AE73,B:B,)),"---")),"---")=AD73,"---",IFERROR(IF(IF(AF73="--",INDEX(D:D,MATCH(AE73,INDEX(B:B,MATCH(AE73,B:B,)+1):B10587,)+MATCH(AE73,B:B,)))=AD73,VLOOKUP(AE73,B:D,3,0),IF(AF73="--",INDEX(D:D,MATCH(AE73,INDEX(B:B,MATCH(AE73,B:B,)+1):B10587,)+MATCH(AE73,B:B,)),"---")),"---"))</f>
        <v>---</v>
      </c>
      <c r="AI73" t="str">
        <f t="shared" si="24"/>
        <v>--</v>
      </c>
      <c r="AJ73" t="str">
        <f t="shared" si="25"/>
        <v>B34_L10_P</v>
      </c>
      <c r="AK73">
        <f t="shared" si="26"/>
        <v>2</v>
      </c>
      <c r="AL73" t="str">
        <f t="shared" si="27"/>
        <v>V5</v>
      </c>
      <c r="AT73" t="str">
        <f t="shared" si="18"/>
        <v>B34_L19_P</v>
      </c>
      <c r="AU73" t="str">
        <f t="shared" si="19"/>
        <v>--</v>
      </c>
    </row>
    <row r="74" spans="1:47" x14ac:dyDescent="0.35">
      <c r="A74" t="str">
        <f t="shared" si="14"/>
        <v>J2-20</v>
      </c>
      <c r="B74" t="str">
        <f t="shared" si="15"/>
        <v>B34_L19_N</v>
      </c>
      <c r="C74" t="str">
        <f t="shared" si="16"/>
        <v>J2-B34_L19_N</v>
      </c>
      <c r="D74" t="str">
        <f t="shared" si="17"/>
        <v>J2-20</v>
      </c>
      <c r="E74" t="s">
        <v>183</v>
      </c>
      <c r="F74">
        <v>20</v>
      </c>
      <c r="G74" t="s">
        <v>802</v>
      </c>
      <c r="L74" t="s">
        <v>827</v>
      </c>
      <c r="M74" t="s">
        <v>286</v>
      </c>
      <c r="N74">
        <v>20.418500000000002</v>
      </c>
      <c r="AB74" t="str">
        <f>B2B!D71</f>
        <v>J2</v>
      </c>
      <c r="AC74" t="str">
        <f>B2B!E71</f>
        <v>19</v>
      </c>
      <c r="AD74" t="str">
        <f t="shared" si="20"/>
        <v>J2-19</v>
      </c>
      <c r="AE74" t="str">
        <f t="shared" si="21"/>
        <v>B34_L19_P</v>
      </c>
      <c r="AF74" t="str">
        <f t="shared" si="22"/>
        <v>R6</v>
      </c>
      <c r="AG74">
        <f t="shared" si="23"/>
        <v>13.6272</v>
      </c>
      <c r="AH74" t="str">
        <f>IF(IFERROR(IF(IF(AF74="--",INDEX(D:D,MATCH(AE74,INDEX(B:B,MATCH(AE74,B:B,)+1):B10588,)+MATCH(AE74,B:B,)))=D74,VLOOKUP(AE74,B:D,3,0),IF(AF74="--",INDEX(D:D,MATCH(AE74,INDEX(B:B,MATCH(AE74,B:B,)+1):B10588,)+MATCH(AE74,B:B,)),"---")),"---")=AD74,"---",IFERROR(IF(IF(AF74="--",INDEX(D:D,MATCH(AE74,INDEX(B:B,MATCH(AE74,B:B,)+1):B10588,)+MATCH(AE74,B:B,)))=AD74,VLOOKUP(AE74,B:D,3,0),IF(AF74="--",INDEX(D:D,MATCH(AE74,INDEX(B:B,MATCH(AE74,B:B,)+1):B10588,)+MATCH(AE74,B:B,)),"---")),"---"))</f>
        <v>---</v>
      </c>
      <c r="AI74" t="str">
        <f t="shared" si="24"/>
        <v>--</v>
      </c>
      <c r="AJ74" t="str">
        <f t="shared" si="25"/>
        <v>B34_L19_P</v>
      </c>
      <c r="AK74">
        <f t="shared" si="26"/>
        <v>2</v>
      </c>
      <c r="AL74" t="str">
        <f t="shared" si="27"/>
        <v>R6</v>
      </c>
      <c r="AT74" t="str">
        <f t="shared" si="18"/>
        <v>B34_L19_N</v>
      </c>
      <c r="AU74" t="str">
        <f t="shared" si="19"/>
        <v>--</v>
      </c>
    </row>
    <row r="75" spans="1:47" x14ac:dyDescent="0.35">
      <c r="A75" t="str">
        <f t="shared" si="14"/>
        <v>J2-21</v>
      </c>
      <c r="B75" t="str">
        <f t="shared" si="15"/>
        <v>B34_L8_P</v>
      </c>
      <c r="C75" t="str">
        <f t="shared" si="16"/>
        <v>J2-B34_L8_P</v>
      </c>
      <c r="D75" t="str">
        <f t="shared" si="17"/>
        <v>J2-21</v>
      </c>
      <c r="E75" t="s">
        <v>183</v>
      </c>
      <c r="F75">
        <v>21</v>
      </c>
      <c r="G75" t="s">
        <v>843</v>
      </c>
      <c r="L75" t="s">
        <v>829</v>
      </c>
      <c r="M75" t="s">
        <v>286</v>
      </c>
      <c r="N75">
        <v>20.308700000000002</v>
      </c>
      <c r="AB75" t="str">
        <f>B2B!D72</f>
        <v>J2</v>
      </c>
      <c r="AC75" t="str">
        <f>B2B!E72</f>
        <v>20</v>
      </c>
      <c r="AD75" t="str">
        <f t="shared" si="20"/>
        <v>J2-20</v>
      </c>
      <c r="AE75" t="str">
        <f t="shared" si="21"/>
        <v>B34_L19_N</v>
      </c>
      <c r="AF75" t="str">
        <f t="shared" si="22"/>
        <v>R5</v>
      </c>
      <c r="AG75">
        <f t="shared" si="23"/>
        <v>13.5235</v>
      </c>
      <c r="AH75" t="str">
        <f>IF(IFERROR(IF(IF(AF75="--",INDEX(D:D,MATCH(AE75,INDEX(B:B,MATCH(AE75,B:B,)+1):B10589,)+MATCH(AE75,B:B,)))=D75,VLOOKUP(AE75,B:D,3,0),IF(AF75="--",INDEX(D:D,MATCH(AE75,INDEX(B:B,MATCH(AE75,B:B,)+1):B10589,)+MATCH(AE75,B:B,)),"---")),"---")=AD75,"---",IFERROR(IF(IF(AF75="--",INDEX(D:D,MATCH(AE75,INDEX(B:B,MATCH(AE75,B:B,)+1):B10589,)+MATCH(AE75,B:B,)))=AD75,VLOOKUP(AE75,B:D,3,0),IF(AF75="--",INDEX(D:D,MATCH(AE75,INDEX(B:B,MATCH(AE75,B:B,)+1):B10589,)+MATCH(AE75,B:B,)),"---")),"---"))</f>
        <v>---</v>
      </c>
      <c r="AI75" t="str">
        <f t="shared" si="24"/>
        <v>--</v>
      </c>
      <c r="AJ75" t="str">
        <f t="shared" si="25"/>
        <v>B34_L19_N</v>
      </c>
      <c r="AK75">
        <f t="shared" si="26"/>
        <v>2</v>
      </c>
      <c r="AL75" t="str">
        <f t="shared" si="27"/>
        <v>R5</v>
      </c>
      <c r="AT75" t="str">
        <f t="shared" si="18"/>
        <v>B34_L8_P</v>
      </c>
      <c r="AU75" t="str">
        <f t="shared" si="19"/>
        <v>--</v>
      </c>
    </row>
    <row r="76" spans="1:47" x14ac:dyDescent="0.35">
      <c r="A76" t="str">
        <f t="shared" si="14"/>
        <v>J2-22</v>
      </c>
      <c r="B76" t="str">
        <f t="shared" si="15"/>
        <v>B34_L8_N</v>
      </c>
      <c r="C76" t="str">
        <f t="shared" si="16"/>
        <v>J2-B34_L8_N</v>
      </c>
      <c r="D76" t="str">
        <f t="shared" si="17"/>
        <v>J2-22</v>
      </c>
      <c r="E76" t="s">
        <v>183</v>
      </c>
      <c r="F76">
        <v>22</v>
      </c>
      <c r="G76" t="s">
        <v>842</v>
      </c>
      <c r="L76" t="s">
        <v>781</v>
      </c>
      <c r="M76" t="s">
        <v>286</v>
      </c>
      <c r="N76">
        <v>23.136299999999999</v>
      </c>
      <c r="AB76" t="str">
        <f>B2B!D73</f>
        <v>J2</v>
      </c>
      <c r="AC76" t="str">
        <f>B2B!E73</f>
        <v>21</v>
      </c>
      <c r="AD76" t="str">
        <f t="shared" si="20"/>
        <v>J2-21</v>
      </c>
      <c r="AE76" t="str">
        <f t="shared" si="21"/>
        <v>B34_L8_P</v>
      </c>
      <c r="AF76" t="str">
        <f t="shared" si="22"/>
        <v>U4</v>
      </c>
      <c r="AG76">
        <f t="shared" si="23"/>
        <v>10.5352</v>
      </c>
      <c r="AH76" t="str">
        <f>IF(IFERROR(IF(IF(AF76="--",INDEX(D:D,MATCH(AE76,INDEX(B:B,MATCH(AE76,B:B,)+1):B10590,)+MATCH(AE76,B:B,)))=D76,VLOOKUP(AE76,B:D,3,0),IF(AF76="--",INDEX(D:D,MATCH(AE76,INDEX(B:B,MATCH(AE76,B:B,)+1):B10590,)+MATCH(AE76,B:B,)),"---")),"---")=AD76,"---",IFERROR(IF(IF(AF76="--",INDEX(D:D,MATCH(AE76,INDEX(B:B,MATCH(AE76,B:B,)+1):B10590,)+MATCH(AE76,B:B,)))=AD76,VLOOKUP(AE76,B:D,3,0),IF(AF76="--",INDEX(D:D,MATCH(AE76,INDEX(B:B,MATCH(AE76,B:B,)+1):B10590,)+MATCH(AE76,B:B,)),"---")),"---"))</f>
        <v>---</v>
      </c>
      <c r="AI76" t="str">
        <f t="shared" si="24"/>
        <v>--</v>
      </c>
      <c r="AJ76" t="str">
        <f t="shared" si="25"/>
        <v>B34_L8_P</v>
      </c>
      <c r="AK76">
        <f t="shared" si="26"/>
        <v>2</v>
      </c>
      <c r="AL76" t="str">
        <f t="shared" si="27"/>
        <v>U4</v>
      </c>
      <c r="AT76" t="str">
        <f t="shared" si="18"/>
        <v>B34_L8_N</v>
      </c>
      <c r="AU76" t="str">
        <f t="shared" si="19"/>
        <v>--</v>
      </c>
    </row>
    <row r="77" spans="1:47" x14ac:dyDescent="0.35">
      <c r="A77" t="str">
        <f t="shared" si="14"/>
        <v>J2-23</v>
      </c>
      <c r="B77" t="str">
        <f t="shared" si="15"/>
        <v>B34_L9_N</v>
      </c>
      <c r="C77" t="str">
        <f t="shared" si="16"/>
        <v>J2-B34_L9_N</v>
      </c>
      <c r="D77" t="str">
        <f t="shared" si="17"/>
        <v>J2-23</v>
      </c>
      <c r="E77" t="s">
        <v>183</v>
      </c>
      <c r="F77">
        <v>23</v>
      </c>
      <c r="G77" t="s">
        <v>844</v>
      </c>
      <c r="L77" t="s">
        <v>779</v>
      </c>
      <c r="M77" t="s">
        <v>286</v>
      </c>
      <c r="N77">
        <v>25.1023</v>
      </c>
      <c r="AB77" t="str">
        <f>B2B!D74</f>
        <v>J2</v>
      </c>
      <c r="AC77" t="str">
        <f>B2B!E74</f>
        <v>22</v>
      </c>
      <c r="AD77" t="str">
        <f t="shared" si="20"/>
        <v>J2-22</v>
      </c>
      <c r="AE77" t="str">
        <f t="shared" si="21"/>
        <v>B34_L8_N</v>
      </c>
      <c r="AF77" t="str">
        <f t="shared" si="22"/>
        <v>U3</v>
      </c>
      <c r="AG77">
        <f t="shared" si="23"/>
        <v>8.2479999999999993</v>
      </c>
      <c r="AH77" t="str">
        <f>IF(IFERROR(IF(IF(AF77="--",INDEX(D:D,MATCH(AE77,INDEX(B:B,MATCH(AE77,B:B,)+1):B10591,)+MATCH(AE77,B:B,)))=D77,VLOOKUP(AE77,B:D,3,0),IF(AF77="--",INDEX(D:D,MATCH(AE77,INDEX(B:B,MATCH(AE77,B:B,)+1):B10591,)+MATCH(AE77,B:B,)),"---")),"---")=AD77,"---",IFERROR(IF(IF(AF77="--",INDEX(D:D,MATCH(AE77,INDEX(B:B,MATCH(AE77,B:B,)+1):B10591,)+MATCH(AE77,B:B,)))=AD77,VLOOKUP(AE77,B:D,3,0),IF(AF77="--",INDEX(D:D,MATCH(AE77,INDEX(B:B,MATCH(AE77,B:B,)+1):B10591,)+MATCH(AE77,B:B,)),"---")),"---"))</f>
        <v>---</v>
      </c>
      <c r="AI77" t="str">
        <f t="shared" si="24"/>
        <v>--</v>
      </c>
      <c r="AJ77" t="str">
        <f t="shared" si="25"/>
        <v>B34_L8_N</v>
      </c>
      <c r="AK77">
        <f t="shared" si="26"/>
        <v>2</v>
      </c>
      <c r="AL77" t="str">
        <f t="shared" si="27"/>
        <v>U3</v>
      </c>
      <c r="AT77" t="str">
        <f t="shared" si="18"/>
        <v>B34_L9_N</v>
      </c>
      <c r="AU77" t="str">
        <f t="shared" si="19"/>
        <v>--</v>
      </c>
    </row>
    <row r="78" spans="1:47" x14ac:dyDescent="0.35">
      <c r="A78" t="str">
        <f t="shared" si="14"/>
        <v>J2-24</v>
      </c>
      <c r="B78" t="str">
        <f t="shared" si="15"/>
        <v>B34_L9_P</v>
      </c>
      <c r="C78" t="str">
        <f t="shared" si="16"/>
        <v>J2-B34_L9_P</v>
      </c>
      <c r="D78" t="str">
        <f t="shared" si="17"/>
        <v>J2-24</v>
      </c>
      <c r="E78" t="s">
        <v>183</v>
      </c>
      <c r="F78">
        <v>24</v>
      </c>
      <c r="G78" t="s">
        <v>846</v>
      </c>
      <c r="L78" t="s">
        <v>760</v>
      </c>
      <c r="M78" t="s">
        <v>286</v>
      </c>
      <c r="N78">
        <v>36.6858</v>
      </c>
      <c r="AB78" t="str">
        <f>B2B!D75</f>
        <v>J2</v>
      </c>
      <c r="AC78" t="str">
        <f>B2B!E75</f>
        <v>23</v>
      </c>
      <c r="AD78" t="str">
        <f t="shared" si="20"/>
        <v>J2-23</v>
      </c>
      <c r="AE78" t="str">
        <f t="shared" si="21"/>
        <v>B34_L9_N</v>
      </c>
      <c r="AF78" t="str">
        <f t="shared" si="22"/>
        <v>V2</v>
      </c>
      <c r="AG78">
        <f t="shared" si="23"/>
        <v>10.124499999999999</v>
      </c>
      <c r="AH78" t="str">
        <f>IF(IFERROR(IF(IF(AF78="--",INDEX(D:D,MATCH(AE78,INDEX(B:B,MATCH(AE78,B:B,)+1):B10592,)+MATCH(AE78,B:B,)))=D78,VLOOKUP(AE78,B:D,3,0),IF(AF78="--",INDEX(D:D,MATCH(AE78,INDEX(B:B,MATCH(AE78,B:B,)+1):B10592,)+MATCH(AE78,B:B,)),"---")),"---")=AD78,"---",IFERROR(IF(IF(AF78="--",INDEX(D:D,MATCH(AE78,INDEX(B:B,MATCH(AE78,B:B,)+1):B10592,)+MATCH(AE78,B:B,)))=AD78,VLOOKUP(AE78,B:D,3,0),IF(AF78="--",INDEX(D:D,MATCH(AE78,INDEX(B:B,MATCH(AE78,B:B,)+1):B10592,)+MATCH(AE78,B:B,)),"---")),"---"))</f>
        <v>---</v>
      </c>
      <c r="AI78" t="str">
        <f t="shared" si="24"/>
        <v>--</v>
      </c>
      <c r="AJ78" t="str">
        <f t="shared" si="25"/>
        <v>B34_L9_N</v>
      </c>
      <c r="AK78">
        <f t="shared" si="26"/>
        <v>2</v>
      </c>
      <c r="AL78" t="str">
        <f t="shared" si="27"/>
        <v>V2</v>
      </c>
      <c r="AT78" t="str">
        <f t="shared" si="18"/>
        <v>B34_L9_P</v>
      </c>
      <c r="AU78" t="str">
        <f t="shared" si="19"/>
        <v>--</v>
      </c>
    </row>
    <row r="79" spans="1:47" x14ac:dyDescent="0.35">
      <c r="A79" t="str">
        <f t="shared" si="14"/>
        <v>J2-25</v>
      </c>
      <c r="B79" t="str">
        <f t="shared" si="15"/>
        <v>B34_L7_N</v>
      </c>
      <c r="C79" t="str">
        <f t="shared" si="16"/>
        <v>J2-B34_L7_N</v>
      </c>
      <c r="D79" t="str">
        <f t="shared" si="17"/>
        <v>J2-25</v>
      </c>
      <c r="E79" t="s">
        <v>183</v>
      </c>
      <c r="F79">
        <v>25</v>
      </c>
      <c r="G79" t="s">
        <v>838</v>
      </c>
      <c r="L79" t="s">
        <v>762</v>
      </c>
      <c r="M79" t="s">
        <v>286</v>
      </c>
      <c r="N79">
        <v>37.174399999999999</v>
      </c>
      <c r="AB79" t="str">
        <f>B2B!D76</f>
        <v>J2</v>
      </c>
      <c r="AC79" t="str">
        <f>B2B!E76</f>
        <v>24</v>
      </c>
      <c r="AD79" t="str">
        <f t="shared" si="20"/>
        <v>J2-24</v>
      </c>
      <c r="AE79" t="str">
        <f t="shared" si="21"/>
        <v>B34_L9_P</v>
      </c>
      <c r="AF79" t="str">
        <f t="shared" si="22"/>
        <v>U2</v>
      </c>
      <c r="AG79">
        <f t="shared" si="23"/>
        <v>8.9350000000000005</v>
      </c>
      <c r="AH79" t="str">
        <f>IF(IFERROR(IF(IF(AF79="--",INDEX(D:D,MATCH(AE79,INDEX(B:B,MATCH(AE79,B:B,)+1):B10593,)+MATCH(AE79,B:B,)))=D79,VLOOKUP(AE79,B:D,3,0),IF(AF79="--",INDEX(D:D,MATCH(AE79,INDEX(B:B,MATCH(AE79,B:B,)+1):B10593,)+MATCH(AE79,B:B,)),"---")),"---")=AD79,"---",IFERROR(IF(IF(AF79="--",INDEX(D:D,MATCH(AE79,INDEX(B:B,MATCH(AE79,B:B,)+1):B10593,)+MATCH(AE79,B:B,)))=AD79,VLOOKUP(AE79,B:D,3,0),IF(AF79="--",INDEX(D:D,MATCH(AE79,INDEX(B:B,MATCH(AE79,B:B,)+1):B10593,)+MATCH(AE79,B:B,)),"---")),"---"))</f>
        <v>---</v>
      </c>
      <c r="AI79" t="str">
        <f t="shared" si="24"/>
        <v>--</v>
      </c>
      <c r="AJ79" t="str">
        <f t="shared" si="25"/>
        <v>B34_L9_P</v>
      </c>
      <c r="AK79">
        <f t="shared" si="26"/>
        <v>2</v>
      </c>
      <c r="AL79" t="str">
        <f t="shared" si="27"/>
        <v>U2</v>
      </c>
      <c r="AT79" t="str">
        <f t="shared" si="18"/>
        <v>B34_L7_N</v>
      </c>
      <c r="AU79" t="str">
        <f t="shared" si="19"/>
        <v>--</v>
      </c>
    </row>
    <row r="80" spans="1:47" x14ac:dyDescent="0.35">
      <c r="A80" t="str">
        <f t="shared" si="14"/>
        <v>J2-26</v>
      </c>
      <c r="B80" t="str">
        <f t="shared" si="15"/>
        <v>B34_L7_P</v>
      </c>
      <c r="C80" t="str">
        <f t="shared" si="16"/>
        <v>J2-B34_L7_P</v>
      </c>
      <c r="D80" t="str">
        <f t="shared" si="17"/>
        <v>J2-26</v>
      </c>
      <c r="E80" t="s">
        <v>183</v>
      </c>
      <c r="F80">
        <v>26</v>
      </c>
      <c r="G80" t="s">
        <v>840</v>
      </c>
      <c r="L80" t="s">
        <v>819</v>
      </c>
      <c r="M80" t="s">
        <v>286</v>
      </c>
      <c r="N80">
        <v>12.0161</v>
      </c>
      <c r="AB80" t="str">
        <f>B2B!D77</f>
        <v>J2</v>
      </c>
      <c r="AC80" t="str">
        <f>B2B!E77</f>
        <v>25</v>
      </c>
      <c r="AD80" t="str">
        <f t="shared" si="20"/>
        <v>J2-25</v>
      </c>
      <c r="AE80" t="str">
        <f t="shared" si="21"/>
        <v>B34_L7_N</v>
      </c>
      <c r="AF80" t="str">
        <f t="shared" si="22"/>
        <v>V1</v>
      </c>
      <c r="AG80">
        <f t="shared" si="23"/>
        <v>11.030900000000001</v>
      </c>
      <c r="AH80" t="str">
        <f>IF(IFERROR(IF(IF(AF80="--",INDEX(D:D,MATCH(AE80,INDEX(B:B,MATCH(AE80,B:B,)+1):B10594,)+MATCH(AE80,B:B,)))=D80,VLOOKUP(AE80,B:D,3,0),IF(AF80="--",INDEX(D:D,MATCH(AE80,INDEX(B:B,MATCH(AE80,B:B,)+1):B10594,)+MATCH(AE80,B:B,)),"---")),"---")=AD80,"---",IFERROR(IF(IF(AF80="--",INDEX(D:D,MATCH(AE80,INDEX(B:B,MATCH(AE80,B:B,)+1):B10594,)+MATCH(AE80,B:B,)))=AD80,VLOOKUP(AE80,B:D,3,0),IF(AF80="--",INDEX(D:D,MATCH(AE80,INDEX(B:B,MATCH(AE80,B:B,)+1):B10594,)+MATCH(AE80,B:B,)),"---")),"---"))</f>
        <v>---</v>
      </c>
      <c r="AI80" t="str">
        <f t="shared" si="24"/>
        <v>--</v>
      </c>
      <c r="AJ80" t="str">
        <f t="shared" si="25"/>
        <v>B34_L7_N</v>
      </c>
      <c r="AK80">
        <f t="shared" si="26"/>
        <v>2</v>
      </c>
      <c r="AL80" t="str">
        <f t="shared" si="27"/>
        <v>V1</v>
      </c>
      <c r="AT80" t="str">
        <f t="shared" si="18"/>
        <v>B34_L7_P</v>
      </c>
      <c r="AU80" t="str">
        <f t="shared" si="19"/>
        <v>--</v>
      </c>
    </row>
    <row r="81" spans="1:47" x14ac:dyDescent="0.35">
      <c r="A81" t="str">
        <f t="shared" si="14"/>
        <v>J2-27</v>
      </c>
      <c r="B81" t="str">
        <f t="shared" si="15"/>
        <v>B34_L13_P</v>
      </c>
      <c r="C81" t="str">
        <f t="shared" si="16"/>
        <v>J2-B34_L13_P</v>
      </c>
      <c r="D81" t="str">
        <f t="shared" si="17"/>
        <v>J2-27</v>
      </c>
      <c r="E81" t="s">
        <v>183</v>
      </c>
      <c r="F81">
        <v>27</v>
      </c>
      <c r="G81" t="s">
        <v>780</v>
      </c>
      <c r="L81" t="s">
        <v>821</v>
      </c>
      <c r="M81" t="s">
        <v>286</v>
      </c>
      <c r="N81">
        <v>11.6913</v>
      </c>
      <c r="AB81" t="str">
        <f>B2B!D78</f>
        <v>J2</v>
      </c>
      <c r="AC81" t="str">
        <f>B2B!E78</f>
        <v>26</v>
      </c>
      <c r="AD81" t="str">
        <f t="shared" si="20"/>
        <v>J2-26</v>
      </c>
      <c r="AE81" t="str">
        <f t="shared" si="21"/>
        <v>B34_L7_P</v>
      </c>
      <c r="AF81" t="str">
        <f t="shared" si="22"/>
        <v>U1</v>
      </c>
      <c r="AG81">
        <f t="shared" si="23"/>
        <v>9.4581</v>
      </c>
      <c r="AH81" t="str">
        <f>IF(IFERROR(IF(IF(AF81="--",INDEX(D:D,MATCH(AE81,INDEX(B:B,MATCH(AE81,B:B,)+1):B10595,)+MATCH(AE81,B:B,)))=D81,VLOOKUP(AE81,B:D,3,0),IF(AF81="--",INDEX(D:D,MATCH(AE81,INDEX(B:B,MATCH(AE81,B:B,)+1):B10595,)+MATCH(AE81,B:B,)),"---")),"---")=AD81,"---",IFERROR(IF(IF(AF81="--",INDEX(D:D,MATCH(AE81,INDEX(B:B,MATCH(AE81,B:B,)+1):B10595,)+MATCH(AE81,B:B,)))=AD81,VLOOKUP(AE81,B:D,3,0),IF(AF81="--",INDEX(D:D,MATCH(AE81,INDEX(B:B,MATCH(AE81,B:B,)+1):B10595,)+MATCH(AE81,B:B,)),"---")),"---"))</f>
        <v>---</v>
      </c>
      <c r="AI81" t="str">
        <f t="shared" si="24"/>
        <v>--</v>
      </c>
      <c r="AJ81" t="str">
        <f t="shared" si="25"/>
        <v>B34_L7_P</v>
      </c>
      <c r="AK81">
        <f t="shared" si="26"/>
        <v>2</v>
      </c>
      <c r="AL81" t="str">
        <f t="shared" si="27"/>
        <v>U1</v>
      </c>
      <c r="AT81" t="str">
        <f t="shared" si="18"/>
        <v>B34_L13_P</v>
      </c>
      <c r="AU81" t="str">
        <f t="shared" si="19"/>
        <v>--</v>
      </c>
    </row>
    <row r="82" spans="1:47" x14ac:dyDescent="0.35">
      <c r="A82" t="str">
        <f t="shared" si="14"/>
        <v>J2-28</v>
      </c>
      <c r="B82" t="str">
        <f t="shared" si="15"/>
        <v>B34_L13_N</v>
      </c>
      <c r="C82" t="str">
        <f t="shared" si="16"/>
        <v>J2-B34_L13_N</v>
      </c>
      <c r="D82" t="str">
        <f t="shared" si="17"/>
        <v>J2-28</v>
      </c>
      <c r="E82" t="s">
        <v>183</v>
      </c>
      <c r="F82">
        <v>28</v>
      </c>
      <c r="G82" t="s">
        <v>778</v>
      </c>
      <c r="L82" t="s">
        <v>815</v>
      </c>
      <c r="M82" t="s">
        <v>286</v>
      </c>
      <c r="N82">
        <v>11.742699999999999</v>
      </c>
      <c r="AB82" t="str">
        <f>B2B!D79</f>
        <v>J2</v>
      </c>
      <c r="AC82" t="str">
        <f>B2B!E79</f>
        <v>27</v>
      </c>
      <c r="AD82" t="str">
        <f t="shared" si="20"/>
        <v>J2-27</v>
      </c>
      <c r="AE82" t="str">
        <f t="shared" si="21"/>
        <v>B34_L13_P</v>
      </c>
      <c r="AF82" t="str">
        <f t="shared" si="22"/>
        <v>N5</v>
      </c>
      <c r="AG82">
        <f t="shared" si="23"/>
        <v>24.518899999999999</v>
      </c>
      <c r="AH82" t="str">
        <f>IF(IFERROR(IF(IF(AF82="--",INDEX(D:D,MATCH(AE82,INDEX(B:B,MATCH(AE82,B:B,)+1):B10596,)+MATCH(AE82,B:B,)))=D82,VLOOKUP(AE82,B:D,3,0),IF(AF82="--",INDEX(D:D,MATCH(AE82,INDEX(B:B,MATCH(AE82,B:B,)+1):B10596,)+MATCH(AE82,B:B,)),"---")),"---")=AD82,"---",IFERROR(IF(IF(AF82="--",INDEX(D:D,MATCH(AE82,INDEX(B:B,MATCH(AE82,B:B,)+1):B10596,)+MATCH(AE82,B:B,)))=AD82,VLOOKUP(AE82,B:D,3,0),IF(AF82="--",INDEX(D:D,MATCH(AE82,INDEX(B:B,MATCH(AE82,B:B,)+1):B10596,)+MATCH(AE82,B:B,)),"---")),"---"))</f>
        <v>---</v>
      </c>
      <c r="AI82" t="str">
        <f t="shared" si="24"/>
        <v>--</v>
      </c>
      <c r="AJ82" t="str">
        <f t="shared" si="25"/>
        <v>B34_L13_P</v>
      </c>
      <c r="AK82">
        <f t="shared" si="26"/>
        <v>2</v>
      </c>
      <c r="AL82" t="str">
        <f t="shared" si="27"/>
        <v>N5</v>
      </c>
      <c r="AT82" t="str">
        <f t="shared" si="18"/>
        <v>B34_L13_N</v>
      </c>
      <c r="AU82" t="str">
        <f t="shared" si="19"/>
        <v>--</v>
      </c>
    </row>
    <row r="83" spans="1:47" x14ac:dyDescent="0.35">
      <c r="A83" t="str">
        <f t="shared" si="14"/>
        <v>J2-29</v>
      </c>
      <c r="B83" t="str">
        <f t="shared" si="15"/>
        <v>B34_L12_P</v>
      </c>
      <c r="C83" t="str">
        <f t="shared" si="16"/>
        <v>J2-B34_L12_P</v>
      </c>
      <c r="D83" t="str">
        <f t="shared" si="17"/>
        <v>J2-29</v>
      </c>
      <c r="E83" t="s">
        <v>183</v>
      </c>
      <c r="F83">
        <v>29</v>
      </c>
      <c r="G83" t="s">
        <v>776</v>
      </c>
      <c r="L83" t="s">
        <v>817</v>
      </c>
      <c r="M83" t="s">
        <v>286</v>
      </c>
      <c r="N83">
        <v>11.1683</v>
      </c>
      <c r="AB83" t="str">
        <f>B2B!D80</f>
        <v>J2</v>
      </c>
      <c r="AC83" t="str">
        <f>B2B!E80</f>
        <v>28</v>
      </c>
      <c r="AD83" t="str">
        <f t="shared" si="20"/>
        <v>J2-28</v>
      </c>
      <c r="AE83" t="str">
        <f t="shared" si="21"/>
        <v>B34_L13_N</v>
      </c>
      <c r="AF83" t="str">
        <f t="shared" si="22"/>
        <v>P5</v>
      </c>
      <c r="AG83">
        <f t="shared" si="23"/>
        <v>22.9635</v>
      </c>
      <c r="AH83" t="str">
        <f>IF(IFERROR(IF(IF(AF83="--",INDEX(D:D,MATCH(AE83,INDEX(B:B,MATCH(AE83,B:B,)+1):B10597,)+MATCH(AE83,B:B,)))=D83,VLOOKUP(AE83,B:D,3,0),IF(AF83="--",INDEX(D:D,MATCH(AE83,INDEX(B:B,MATCH(AE83,B:B,)+1):B10597,)+MATCH(AE83,B:B,)),"---")),"---")=AD83,"---",IFERROR(IF(IF(AF83="--",INDEX(D:D,MATCH(AE83,INDEX(B:B,MATCH(AE83,B:B,)+1):B10597,)+MATCH(AE83,B:B,)))=AD83,VLOOKUP(AE83,B:D,3,0),IF(AF83="--",INDEX(D:D,MATCH(AE83,INDEX(B:B,MATCH(AE83,B:B,)+1):B10597,)+MATCH(AE83,B:B,)),"---")),"---"))</f>
        <v>---</v>
      </c>
      <c r="AI83" t="str">
        <f t="shared" si="24"/>
        <v>--</v>
      </c>
      <c r="AJ83" t="str">
        <f t="shared" si="25"/>
        <v>B34_L13_N</v>
      </c>
      <c r="AK83">
        <f t="shared" si="26"/>
        <v>2</v>
      </c>
      <c r="AL83" t="str">
        <f t="shared" si="27"/>
        <v>P5</v>
      </c>
      <c r="AT83" t="str">
        <f t="shared" si="18"/>
        <v>B34_L12_P</v>
      </c>
      <c r="AU83" t="str">
        <f t="shared" si="19"/>
        <v>--</v>
      </c>
    </row>
    <row r="84" spans="1:47" x14ac:dyDescent="0.35">
      <c r="A84" t="str">
        <f t="shared" si="14"/>
        <v>J2-30</v>
      </c>
      <c r="B84" t="str">
        <f t="shared" si="15"/>
        <v>B34_L12_N</v>
      </c>
      <c r="C84" t="str">
        <f t="shared" si="16"/>
        <v>J2-B34_L12_N</v>
      </c>
      <c r="D84" t="str">
        <f t="shared" si="17"/>
        <v>J2-30</v>
      </c>
      <c r="E84" t="s">
        <v>183</v>
      </c>
      <c r="F84">
        <v>30</v>
      </c>
      <c r="G84" t="s">
        <v>774</v>
      </c>
      <c r="L84" t="s">
        <v>845</v>
      </c>
      <c r="M84" t="s">
        <v>286</v>
      </c>
      <c r="N84">
        <v>29.494800000000001</v>
      </c>
      <c r="AB84" t="str">
        <f>B2B!D81</f>
        <v>J2</v>
      </c>
      <c r="AC84" t="str">
        <f>B2B!E81</f>
        <v>29</v>
      </c>
      <c r="AD84" t="str">
        <f t="shared" si="20"/>
        <v>J2-29</v>
      </c>
      <c r="AE84" t="str">
        <f t="shared" si="21"/>
        <v>B34_L12_P</v>
      </c>
      <c r="AF84" t="str">
        <f t="shared" si="22"/>
        <v>T5</v>
      </c>
      <c r="AG84">
        <f t="shared" si="23"/>
        <v>23.5868</v>
      </c>
      <c r="AH84" t="str">
        <f>IF(IFERROR(IF(IF(AF84="--",INDEX(D:D,MATCH(AE84,INDEX(B:B,MATCH(AE84,B:B,)+1):B10598,)+MATCH(AE84,B:B,)))=D84,VLOOKUP(AE84,B:D,3,0),IF(AF84="--",INDEX(D:D,MATCH(AE84,INDEX(B:B,MATCH(AE84,B:B,)+1):B10598,)+MATCH(AE84,B:B,)),"---")),"---")=AD84,"---",IFERROR(IF(IF(AF84="--",INDEX(D:D,MATCH(AE84,INDEX(B:B,MATCH(AE84,B:B,)+1):B10598,)+MATCH(AE84,B:B,)))=AD84,VLOOKUP(AE84,B:D,3,0),IF(AF84="--",INDEX(D:D,MATCH(AE84,INDEX(B:B,MATCH(AE84,B:B,)+1):B10598,)+MATCH(AE84,B:B,)),"---")),"---"))</f>
        <v>---</v>
      </c>
      <c r="AI84" t="str">
        <f t="shared" si="24"/>
        <v>--</v>
      </c>
      <c r="AJ84" t="str">
        <f t="shared" si="25"/>
        <v>B34_L12_P</v>
      </c>
      <c r="AK84">
        <f t="shared" si="26"/>
        <v>2</v>
      </c>
      <c r="AL84" t="str">
        <f t="shared" si="27"/>
        <v>T5</v>
      </c>
      <c r="AT84" t="str">
        <f t="shared" si="18"/>
        <v>B34_L12_N</v>
      </c>
      <c r="AU84" t="str">
        <f t="shared" si="19"/>
        <v>--</v>
      </c>
    </row>
    <row r="85" spans="1:47" x14ac:dyDescent="0.35">
      <c r="A85" t="str">
        <f t="shared" si="14"/>
        <v>J2-31</v>
      </c>
      <c r="B85" t="str">
        <f t="shared" si="15"/>
        <v>B34_L11_N</v>
      </c>
      <c r="C85" t="str">
        <f t="shared" si="16"/>
        <v>J2-B34_L11_N</v>
      </c>
      <c r="D85" t="str">
        <f t="shared" si="17"/>
        <v>J2-31</v>
      </c>
      <c r="E85" t="s">
        <v>183</v>
      </c>
      <c r="F85">
        <v>31</v>
      </c>
      <c r="G85" t="s">
        <v>770</v>
      </c>
      <c r="L85" t="s">
        <v>847</v>
      </c>
      <c r="M85" t="s">
        <v>286</v>
      </c>
      <c r="N85">
        <v>28.863499999999998</v>
      </c>
      <c r="AB85" t="str">
        <f>B2B!D82</f>
        <v>J2</v>
      </c>
      <c r="AC85" t="str">
        <f>B2B!E82</f>
        <v>30</v>
      </c>
      <c r="AD85" t="str">
        <f t="shared" si="20"/>
        <v>J2-30</v>
      </c>
      <c r="AE85" t="str">
        <f t="shared" si="21"/>
        <v>B34_L12_N</v>
      </c>
      <c r="AF85" t="str">
        <f t="shared" si="22"/>
        <v>T4</v>
      </c>
      <c r="AG85">
        <f t="shared" si="23"/>
        <v>20.741800000000001</v>
      </c>
      <c r="AH85" t="str">
        <f>IF(IFERROR(IF(IF(AF85="--",INDEX(D:D,MATCH(AE85,INDEX(B:B,MATCH(AE85,B:B,)+1):B10599,)+MATCH(AE85,B:B,)))=D85,VLOOKUP(AE85,B:D,3,0),IF(AF85="--",INDEX(D:D,MATCH(AE85,INDEX(B:B,MATCH(AE85,B:B,)+1):B10599,)+MATCH(AE85,B:B,)),"---")),"---")=AD85,"---",IFERROR(IF(IF(AF85="--",INDEX(D:D,MATCH(AE85,INDEX(B:B,MATCH(AE85,B:B,)+1):B10599,)+MATCH(AE85,B:B,)))=AD85,VLOOKUP(AE85,B:D,3,0),IF(AF85="--",INDEX(D:D,MATCH(AE85,INDEX(B:B,MATCH(AE85,B:B,)+1):B10599,)+MATCH(AE85,B:B,)),"---")),"---"))</f>
        <v>---</v>
      </c>
      <c r="AI85" t="str">
        <f t="shared" si="24"/>
        <v>--</v>
      </c>
      <c r="AJ85" t="str">
        <f t="shared" si="25"/>
        <v>B34_L12_N</v>
      </c>
      <c r="AK85">
        <f t="shared" si="26"/>
        <v>2</v>
      </c>
      <c r="AL85" t="str">
        <f t="shared" si="27"/>
        <v>T4</v>
      </c>
      <c r="AT85" t="str">
        <f t="shared" si="18"/>
        <v>B34_L11_N</v>
      </c>
      <c r="AU85" t="str">
        <f t="shared" si="19"/>
        <v>--</v>
      </c>
    </row>
    <row r="86" spans="1:47" x14ac:dyDescent="0.35">
      <c r="A86" t="str">
        <f t="shared" si="14"/>
        <v>J2-32</v>
      </c>
      <c r="B86" t="str">
        <f t="shared" si="15"/>
        <v>B34_L11_P</v>
      </c>
      <c r="C86" t="str">
        <f t="shared" si="16"/>
        <v>J2-B34_L11_P</v>
      </c>
      <c r="D86" t="str">
        <f t="shared" si="17"/>
        <v>J2-32</v>
      </c>
      <c r="E86" t="s">
        <v>183</v>
      </c>
      <c r="F86">
        <v>32</v>
      </c>
      <c r="G86" t="s">
        <v>772</v>
      </c>
      <c r="L86" t="s">
        <v>831</v>
      </c>
      <c r="M86" t="s">
        <v>286</v>
      </c>
      <c r="N86">
        <v>24.595500000000001</v>
      </c>
      <c r="AB86" t="str">
        <f>B2B!D83</f>
        <v>J2</v>
      </c>
      <c r="AC86" t="str">
        <f>B2B!E83</f>
        <v>31</v>
      </c>
      <c r="AD86" t="str">
        <f t="shared" si="20"/>
        <v>J2-31</v>
      </c>
      <c r="AE86" t="str">
        <f t="shared" si="21"/>
        <v>B34_L11_N</v>
      </c>
      <c r="AF86" t="str">
        <f t="shared" si="22"/>
        <v>T3</v>
      </c>
      <c r="AG86">
        <f t="shared" si="23"/>
        <v>23.092099999999999</v>
      </c>
      <c r="AH86" t="str">
        <f>IF(IFERROR(IF(IF(AF86="--",INDEX(D:D,MATCH(AE86,INDEX(B:B,MATCH(AE86,B:B,)+1):B10600,)+MATCH(AE86,B:B,)))=D86,VLOOKUP(AE86,B:D,3,0),IF(AF86="--",INDEX(D:D,MATCH(AE86,INDEX(B:B,MATCH(AE86,B:B,)+1):B10600,)+MATCH(AE86,B:B,)),"---")),"---")=AD86,"---",IFERROR(IF(IF(AF86="--",INDEX(D:D,MATCH(AE86,INDEX(B:B,MATCH(AE86,B:B,)+1):B10600,)+MATCH(AE86,B:B,)))=AD86,VLOOKUP(AE86,B:D,3,0),IF(AF86="--",INDEX(D:D,MATCH(AE86,INDEX(B:B,MATCH(AE86,B:B,)+1):B10600,)+MATCH(AE86,B:B,)),"---")),"---"))</f>
        <v>---</v>
      </c>
      <c r="AI86" t="str">
        <f t="shared" si="24"/>
        <v>--</v>
      </c>
      <c r="AJ86" t="str">
        <f t="shared" si="25"/>
        <v>B34_L11_N</v>
      </c>
      <c r="AK86">
        <f t="shared" si="26"/>
        <v>2</v>
      </c>
      <c r="AL86" t="str">
        <f t="shared" si="27"/>
        <v>T3</v>
      </c>
      <c r="AT86" t="str">
        <f t="shared" si="18"/>
        <v>B34_L11_P</v>
      </c>
      <c r="AU86" t="str">
        <f t="shared" si="19"/>
        <v>--</v>
      </c>
    </row>
    <row r="87" spans="1:47" x14ac:dyDescent="0.35">
      <c r="A87" t="str">
        <f t="shared" si="14"/>
        <v>J2-33</v>
      </c>
      <c r="B87" t="str">
        <f t="shared" si="15"/>
        <v>B34_L14_P</v>
      </c>
      <c r="C87" t="str">
        <f t="shared" si="16"/>
        <v>J2-B34_L14_P</v>
      </c>
      <c r="D87" t="str">
        <f t="shared" si="17"/>
        <v>J2-33</v>
      </c>
      <c r="E87" t="s">
        <v>183</v>
      </c>
      <c r="F87">
        <v>33</v>
      </c>
      <c r="G87" t="s">
        <v>784</v>
      </c>
      <c r="L87" t="s">
        <v>833</v>
      </c>
      <c r="M87" t="s">
        <v>286</v>
      </c>
      <c r="N87">
        <v>23.868300000000001</v>
      </c>
      <c r="AB87" t="str">
        <f>B2B!D84</f>
        <v>J2</v>
      </c>
      <c r="AC87" t="str">
        <f>B2B!E84</f>
        <v>32</v>
      </c>
      <c r="AD87" t="str">
        <f t="shared" si="20"/>
        <v>J2-32</v>
      </c>
      <c r="AE87" t="str">
        <f t="shared" si="21"/>
        <v>B34_L11_P</v>
      </c>
      <c r="AF87" t="str">
        <f t="shared" si="22"/>
        <v>R3</v>
      </c>
      <c r="AG87">
        <f t="shared" si="23"/>
        <v>21.8751</v>
      </c>
      <c r="AH87" t="str">
        <f>IF(IFERROR(IF(IF(AF87="--",INDEX(D:D,MATCH(AE87,INDEX(B:B,MATCH(AE87,B:B,)+1):B10601,)+MATCH(AE87,B:B,)))=D87,VLOOKUP(AE87,B:D,3,0),IF(AF87="--",INDEX(D:D,MATCH(AE87,INDEX(B:B,MATCH(AE87,B:B,)+1):B10601,)+MATCH(AE87,B:B,)),"---")),"---")=AD87,"---",IFERROR(IF(IF(AF87="--",INDEX(D:D,MATCH(AE87,INDEX(B:B,MATCH(AE87,B:B,)+1):B10601,)+MATCH(AE87,B:B,)))=AD87,VLOOKUP(AE87,B:D,3,0),IF(AF87="--",INDEX(D:D,MATCH(AE87,INDEX(B:B,MATCH(AE87,B:B,)+1):B10601,)+MATCH(AE87,B:B,)),"---")),"---"))</f>
        <v>---</v>
      </c>
      <c r="AI87" t="str">
        <f t="shared" si="24"/>
        <v>--</v>
      </c>
      <c r="AJ87" t="str">
        <f t="shared" si="25"/>
        <v>B34_L11_P</v>
      </c>
      <c r="AK87">
        <f t="shared" si="26"/>
        <v>2</v>
      </c>
      <c r="AL87" t="str">
        <f t="shared" si="27"/>
        <v>R3</v>
      </c>
      <c r="AT87" t="str">
        <f t="shared" si="18"/>
        <v>B34_L14_P</v>
      </c>
      <c r="AU87" t="str">
        <f t="shared" si="19"/>
        <v>--</v>
      </c>
    </row>
    <row r="88" spans="1:47" x14ac:dyDescent="0.35">
      <c r="A88" t="str">
        <f t="shared" si="14"/>
        <v>J2-34</v>
      </c>
      <c r="B88" t="str">
        <f t="shared" si="15"/>
        <v>B34_L14_N</v>
      </c>
      <c r="C88" t="str">
        <f t="shared" si="16"/>
        <v>J2-B34_L14_N</v>
      </c>
      <c r="D88" t="str">
        <f t="shared" si="17"/>
        <v>J2-34</v>
      </c>
      <c r="E88" t="s">
        <v>183</v>
      </c>
      <c r="F88">
        <v>34</v>
      </c>
      <c r="G88" t="s">
        <v>782</v>
      </c>
      <c r="L88" t="s">
        <v>835</v>
      </c>
      <c r="M88" t="s">
        <v>286</v>
      </c>
      <c r="N88">
        <v>26.196300000000001</v>
      </c>
      <c r="AB88" t="str">
        <f>B2B!D85</f>
        <v>J2</v>
      </c>
      <c r="AC88" t="str">
        <f>B2B!E85</f>
        <v>33</v>
      </c>
      <c r="AD88" t="str">
        <f t="shared" si="20"/>
        <v>J2-33</v>
      </c>
      <c r="AE88" t="str">
        <f t="shared" si="21"/>
        <v>B34_L14_P</v>
      </c>
      <c r="AF88" t="str">
        <f t="shared" si="22"/>
        <v>P4</v>
      </c>
      <c r="AG88">
        <f t="shared" si="23"/>
        <v>27.620899999999999</v>
      </c>
      <c r="AH88" t="str">
        <f>IF(IFERROR(IF(IF(AF88="--",INDEX(D:D,MATCH(AE88,INDEX(B:B,MATCH(AE88,B:B,)+1):B10602,)+MATCH(AE88,B:B,)))=D88,VLOOKUP(AE88,B:D,3,0),IF(AF88="--",INDEX(D:D,MATCH(AE88,INDEX(B:B,MATCH(AE88,B:B,)+1):B10602,)+MATCH(AE88,B:B,)),"---")),"---")=AD88,"---",IFERROR(IF(IF(AF88="--",INDEX(D:D,MATCH(AE88,INDEX(B:B,MATCH(AE88,B:B,)+1):B10602,)+MATCH(AE88,B:B,)))=AD88,VLOOKUP(AE88,B:D,3,0),IF(AF88="--",INDEX(D:D,MATCH(AE88,INDEX(B:B,MATCH(AE88,B:B,)+1):B10602,)+MATCH(AE88,B:B,)),"---")),"---"))</f>
        <v>---</v>
      </c>
      <c r="AI88" t="str">
        <f t="shared" si="24"/>
        <v>--</v>
      </c>
      <c r="AJ88" t="str">
        <f t="shared" si="25"/>
        <v>B34_L14_P</v>
      </c>
      <c r="AK88">
        <f t="shared" si="26"/>
        <v>2</v>
      </c>
      <c r="AL88" t="str">
        <f t="shared" si="27"/>
        <v>P4</v>
      </c>
      <c r="AT88" t="str">
        <f t="shared" si="18"/>
        <v>B34_L14_N</v>
      </c>
      <c r="AU88" t="str">
        <f t="shared" si="19"/>
        <v>--</v>
      </c>
    </row>
    <row r="89" spans="1:47" x14ac:dyDescent="0.35">
      <c r="A89" t="str">
        <f t="shared" si="14"/>
        <v>J2-35</v>
      </c>
      <c r="B89" t="str">
        <f t="shared" si="15"/>
        <v>B34_L16_N</v>
      </c>
      <c r="C89" t="str">
        <f t="shared" si="16"/>
        <v>J2-B34_L16_N</v>
      </c>
      <c r="D89" t="str">
        <f t="shared" si="17"/>
        <v>J2-35</v>
      </c>
      <c r="E89" t="s">
        <v>183</v>
      </c>
      <c r="F89">
        <v>35</v>
      </c>
      <c r="G89" t="s">
        <v>790</v>
      </c>
      <c r="L89" t="s">
        <v>837</v>
      </c>
      <c r="M89" t="s">
        <v>286</v>
      </c>
      <c r="N89">
        <v>25.848800000000001</v>
      </c>
      <c r="AB89" t="str">
        <f>B2B!D86</f>
        <v>J2</v>
      </c>
      <c r="AC89" t="str">
        <f>B2B!E86</f>
        <v>34</v>
      </c>
      <c r="AD89" t="str">
        <f t="shared" si="20"/>
        <v>J2-34</v>
      </c>
      <c r="AE89" t="str">
        <f t="shared" si="21"/>
        <v>B34_L14_N</v>
      </c>
      <c r="AF89" t="str">
        <f t="shared" si="22"/>
        <v>P3</v>
      </c>
      <c r="AG89">
        <f t="shared" si="23"/>
        <v>25.149000000000001</v>
      </c>
      <c r="AH89" t="str">
        <f>IF(IFERROR(IF(IF(AF89="--",INDEX(D:D,MATCH(AE89,INDEX(B:B,MATCH(AE89,B:B,)+1):B10603,)+MATCH(AE89,B:B,)))=D89,VLOOKUP(AE89,B:D,3,0),IF(AF89="--",INDEX(D:D,MATCH(AE89,INDEX(B:B,MATCH(AE89,B:B,)+1):B10603,)+MATCH(AE89,B:B,)),"---")),"---")=AD89,"---",IFERROR(IF(IF(AF89="--",INDEX(D:D,MATCH(AE89,INDEX(B:B,MATCH(AE89,B:B,)+1):B10603,)+MATCH(AE89,B:B,)))=AD89,VLOOKUP(AE89,B:D,3,0),IF(AF89="--",INDEX(D:D,MATCH(AE89,INDEX(B:B,MATCH(AE89,B:B,)+1):B10603,)+MATCH(AE89,B:B,)),"---")),"---"))</f>
        <v>---</v>
      </c>
      <c r="AI89" t="str">
        <f t="shared" si="24"/>
        <v>--</v>
      </c>
      <c r="AJ89" t="str">
        <f t="shared" si="25"/>
        <v>B34_L14_N</v>
      </c>
      <c r="AK89">
        <f t="shared" si="26"/>
        <v>2</v>
      </c>
      <c r="AL89" t="str">
        <f t="shared" si="27"/>
        <v>P3</v>
      </c>
      <c r="AT89" t="str">
        <f t="shared" si="18"/>
        <v>B34_L16_N</v>
      </c>
      <c r="AU89" t="str">
        <f t="shared" si="19"/>
        <v>--</v>
      </c>
    </row>
    <row r="90" spans="1:47" x14ac:dyDescent="0.35">
      <c r="A90" t="str">
        <f t="shared" si="14"/>
        <v>J2-36</v>
      </c>
      <c r="B90" t="str">
        <f t="shared" si="15"/>
        <v>B34_L16_P</v>
      </c>
      <c r="C90" t="str">
        <f t="shared" si="16"/>
        <v>J2-B34_L16_P</v>
      </c>
      <c r="D90" t="str">
        <f t="shared" si="17"/>
        <v>J2-36</v>
      </c>
      <c r="E90" t="s">
        <v>183</v>
      </c>
      <c r="F90">
        <v>36</v>
      </c>
      <c r="G90" t="s">
        <v>792</v>
      </c>
      <c r="L90" t="s">
        <v>823</v>
      </c>
      <c r="M90" t="s">
        <v>286</v>
      </c>
      <c r="N90">
        <v>18.2682</v>
      </c>
      <c r="AB90" t="str">
        <f>B2B!D87</f>
        <v>J2</v>
      </c>
      <c r="AC90" t="str">
        <f>B2B!E87</f>
        <v>35</v>
      </c>
      <c r="AD90" t="str">
        <f t="shared" si="20"/>
        <v>J2-35</v>
      </c>
      <c r="AE90" t="str">
        <f t="shared" si="21"/>
        <v>B34_L16_N</v>
      </c>
      <c r="AF90" t="str">
        <f t="shared" si="22"/>
        <v>N4</v>
      </c>
      <c r="AG90">
        <f t="shared" si="23"/>
        <v>30.738900000000001</v>
      </c>
      <c r="AH90" t="str">
        <f>IF(IFERROR(IF(IF(AF90="--",INDEX(D:D,MATCH(AE90,INDEX(B:B,MATCH(AE90,B:B,)+1):B10604,)+MATCH(AE90,B:B,)))=D90,VLOOKUP(AE90,B:D,3,0),IF(AF90="--",INDEX(D:D,MATCH(AE90,INDEX(B:B,MATCH(AE90,B:B,)+1):B10604,)+MATCH(AE90,B:B,)),"---")),"---")=AD90,"---",IFERROR(IF(IF(AF90="--",INDEX(D:D,MATCH(AE90,INDEX(B:B,MATCH(AE90,B:B,)+1):B10604,)+MATCH(AE90,B:B,)))=AD90,VLOOKUP(AE90,B:D,3,0),IF(AF90="--",INDEX(D:D,MATCH(AE90,INDEX(B:B,MATCH(AE90,B:B,)+1):B10604,)+MATCH(AE90,B:B,)),"---")),"---"))</f>
        <v>---</v>
      </c>
      <c r="AI90" t="str">
        <f t="shared" si="24"/>
        <v>--</v>
      </c>
      <c r="AJ90" t="str">
        <f t="shared" si="25"/>
        <v>B34_L16_N</v>
      </c>
      <c r="AK90">
        <f t="shared" si="26"/>
        <v>2</v>
      </c>
      <c r="AL90" t="str">
        <f t="shared" si="27"/>
        <v>N4</v>
      </c>
      <c r="AT90" t="str">
        <f t="shared" si="18"/>
        <v>B34_L16_P</v>
      </c>
      <c r="AU90" t="str">
        <f t="shared" si="19"/>
        <v>--</v>
      </c>
    </row>
    <row r="91" spans="1:47" x14ac:dyDescent="0.35">
      <c r="A91" t="str">
        <f t="shared" si="14"/>
        <v>J2-37</v>
      </c>
      <c r="B91" t="str">
        <f t="shared" si="15"/>
        <v>B34_L17_N</v>
      </c>
      <c r="C91" t="str">
        <f t="shared" si="16"/>
        <v>J2-B34_L17_N</v>
      </c>
      <c r="D91" t="str">
        <f t="shared" si="17"/>
        <v>J2-37</v>
      </c>
      <c r="E91" t="s">
        <v>183</v>
      </c>
      <c r="F91">
        <v>37</v>
      </c>
      <c r="G91" t="s">
        <v>794</v>
      </c>
      <c r="L91" t="s">
        <v>825</v>
      </c>
      <c r="M91" t="s">
        <v>286</v>
      </c>
      <c r="N91">
        <v>36.116300000000003</v>
      </c>
      <c r="AB91" t="str">
        <f>B2B!D88</f>
        <v>J2</v>
      </c>
      <c r="AC91" t="str">
        <f>B2B!E88</f>
        <v>36</v>
      </c>
      <c r="AD91" t="str">
        <f t="shared" si="20"/>
        <v>J2-36</v>
      </c>
      <c r="AE91" t="str">
        <f t="shared" si="21"/>
        <v>B34_L16_P</v>
      </c>
      <c r="AF91" t="str">
        <f t="shared" si="22"/>
        <v>M4</v>
      </c>
      <c r="AG91">
        <f t="shared" si="23"/>
        <v>29.6831</v>
      </c>
      <c r="AH91" t="str">
        <f>IF(IFERROR(IF(IF(AF91="--",INDEX(D:D,MATCH(AE91,INDEX(B:B,MATCH(AE91,B:B,)+1):B10605,)+MATCH(AE91,B:B,)))=D91,VLOOKUP(AE91,B:D,3,0),IF(AF91="--",INDEX(D:D,MATCH(AE91,INDEX(B:B,MATCH(AE91,B:B,)+1):B10605,)+MATCH(AE91,B:B,)),"---")),"---")=AD91,"---",IFERROR(IF(IF(AF91="--",INDEX(D:D,MATCH(AE91,INDEX(B:B,MATCH(AE91,B:B,)+1):B10605,)+MATCH(AE91,B:B,)))=AD91,VLOOKUP(AE91,B:D,3,0),IF(AF91="--",INDEX(D:D,MATCH(AE91,INDEX(B:B,MATCH(AE91,B:B,)+1):B10605,)+MATCH(AE91,B:B,)),"---")),"---"))</f>
        <v>---</v>
      </c>
      <c r="AI91" t="str">
        <f t="shared" si="24"/>
        <v>--</v>
      </c>
      <c r="AJ91" t="str">
        <f t="shared" si="25"/>
        <v>B34_L16_P</v>
      </c>
      <c r="AK91">
        <f t="shared" si="26"/>
        <v>2</v>
      </c>
      <c r="AL91" t="str">
        <f t="shared" si="27"/>
        <v>M4</v>
      </c>
      <c r="AT91" t="str">
        <f t="shared" si="18"/>
        <v>B34_L17_N</v>
      </c>
      <c r="AU91" t="str">
        <f t="shared" si="19"/>
        <v>--</v>
      </c>
    </row>
    <row r="92" spans="1:47" x14ac:dyDescent="0.35">
      <c r="A92" t="str">
        <f t="shared" si="14"/>
        <v>J2-38</v>
      </c>
      <c r="B92" t="str">
        <f t="shared" si="15"/>
        <v>B34_L17_P</v>
      </c>
      <c r="C92" t="str">
        <f t="shared" si="16"/>
        <v>J2-B34_L17_P</v>
      </c>
      <c r="D92" t="str">
        <f t="shared" si="17"/>
        <v>J2-38</v>
      </c>
      <c r="E92" t="s">
        <v>183</v>
      </c>
      <c r="F92">
        <v>38</v>
      </c>
      <c r="G92" t="s">
        <v>796</v>
      </c>
      <c r="L92" t="s">
        <v>807</v>
      </c>
      <c r="M92" t="s">
        <v>286</v>
      </c>
      <c r="N92">
        <v>9.3536000000000001</v>
      </c>
      <c r="AB92" t="str">
        <f>B2B!D89</f>
        <v>J2</v>
      </c>
      <c r="AC92" t="str">
        <f>B2B!E89</f>
        <v>37</v>
      </c>
      <c r="AD92" t="str">
        <f t="shared" si="20"/>
        <v>J2-37</v>
      </c>
      <c r="AE92" t="str">
        <f t="shared" si="21"/>
        <v>B34_L17_N</v>
      </c>
      <c r="AF92" t="str">
        <f t="shared" si="22"/>
        <v>T1</v>
      </c>
      <c r="AG92">
        <f t="shared" si="23"/>
        <v>26.9221</v>
      </c>
      <c r="AH92" t="str">
        <f>IF(IFERROR(IF(IF(AF92="--",INDEX(D:D,MATCH(AE92,INDEX(B:B,MATCH(AE92,B:B,)+1):B10606,)+MATCH(AE92,B:B,)))=D92,VLOOKUP(AE92,B:D,3,0),IF(AF92="--",INDEX(D:D,MATCH(AE92,INDEX(B:B,MATCH(AE92,B:B,)+1):B10606,)+MATCH(AE92,B:B,)),"---")),"---")=AD92,"---",IFERROR(IF(IF(AF92="--",INDEX(D:D,MATCH(AE92,INDEX(B:B,MATCH(AE92,B:B,)+1):B10606,)+MATCH(AE92,B:B,)))=AD92,VLOOKUP(AE92,B:D,3,0),IF(AF92="--",INDEX(D:D,MATCH(AE92,INDEX(B:B,MATCH(AE92,B:B,)+1):B10606,)+MATCH(AE92,B:B,)),"---")),"---"))</f>
        <v>---</v>
      </c>
      <c r="AI92" t="str">
        <f t="shared" si="24"/>
        <v>--</v>
      </c>
      <c r="AJ92" t="str">
        <f t="shared" si="25"/>
        <v>B34_L17_N</v>
      </c>
      <c r="AK92">
        <f t="shared" si="26"/>
        <v>2</v>
      </c>
      <c r="AL92" t="str">
        <f t="shared" si="27"/>
        <v>T1</v>
      </c>
      <c r="AT92" t="str">
        <f t="shared" si="18"/>
        <v>B34_L17_P</v>
      </c>
      <c r="AU92" t="str">
        <f t="shared" si="19"/>
        <v>--</v>
      </c>
    </row>
    <row r="93" spans="1:47" x14ac:dyDescent="0.35">
      <c r="A93" t="str">
        <f t="shared" si="14"/>
        <v>J2-39</v>
      </c>
      <c r="B93" t="str">
        <f t="shared" si="15"/>
        <v>B34_L15_N</v>
      </c>
      <c r="C93" t="str">
        <f t="shared" si="16"/>
        <v>J2-B34_L15_N</v>
      </c>
      <c r="D93" t="str">
        <f t="shared" si="17"/>
        <v>J2-39</v>
      </c>
      <c r="E93" t="s">
        <v>183</v>
      </c>
      <c r="F93">
        <v>39</v>
      </c>
      <c r="G93" t="s">
        <v>786</v>
      </c>
      <c r="L93" t="s">
        <v>809</v>
      </c>
      <c r="M93" t="s">
        <v>286</v>
      </c>
      <c r="N93">
        <v>7.968</v>
      </c>
      <c r="AB93" t="str">
        <f>B2B!D90</f>
        <v>J2</v>
      </c>
      <c r="AC93" t="str">
        <f>B2B!E90</f>
        <v>38</v>
      </c>
      <c r="AD93" t="str">
        <f t="shared" si="20"/>
        <v>J2-38</v>
      </c>
      <c r="AE93" t="str">
        <f t="shared" si="21"/>
        <v>B34_L17_P</v>
      </c>
      <c r="AF93" t="str">
        <f t="shared" si="22"/>
        <v>R1</v>
      </c>
      <c r="AG93">
        <f t="shared" si="23"/>
        <v>27.184699999999999</v>
      </c>
      <c r="AH93" t="str">
        <f>IF(IFERROR(IF(IF(AF93="--",INDEX(D:D,MATCH(AE93,INDEX(B:B,MATCH(AE93,B:B,)+1):B10607,)+MATCH(AE93,B:B,)))=D93,VLOOKUP(AE93,B:D,3,0),IF(AF93="--",INDEX(D:D,MATCH(AE93,INDEX(B:B,MATCH(AE93,B:B,)+1):B10607,)+MATCH(AE93,B:B,)),"---")),"---")=AD93,"---",IFERROR(IF(IF(AF93="--",INDEX(D:D,MATCH(AE93,INDEX(B:B,MATCH(AE93,B:B,)+1):B10607,)+MATCH(AE93,B:B,)))=AD93,VLOOKUP(AE93,B:D,3,0),IF(AF93="--",INDEX(D:D,MATCH(AE93,INDEX(B:B,MATCH(AE93,B:B,)+1):B10607,)+MATCH(AE93,B:B,)),"---")),"---"))</f>
        <v>---</v>
      </c>
      <c r="AI93" t="str">
        <f t="shared" si="24"/>
        <v>--</v>
      </c>
      <c r="AJ93" t="str">
        <f t="shared" si="25"/>
        <v>B34_L17_P</v>
      </c>
      <c r="AK93">
        <f t="shared" si="26"/>
        <v>2</v>
      </c>
      <c r="AL93" t="str">
        <f t="shared" si="27"/>
        <v>R1</v>
      </c>
      <c r="AT93" t="str">
        <f t="shared" si="18"/>
        <v>B34_L15_N</v>
      </c>
      <c r="AU93" t="str">
        <f t="shared" si="19"/>
        <v>--</v>
      </c>
    </row>
    <row r="94" spans="1:47" x14ac:dyDescent="0.35">
      <c r="A94" t="str">
        <f t="shared" si="14"/>
        <v>J2-40</v>
      </c>
      <c r="B94" t="str">
        <f t="shared" si="15"/>
        <v>B34_L15_P</v>
      </c>
      <c r="C94" t="str">
        <f t="shared" si="16"/>
        <v>J2-B34_L15_P</v>
      </c>
      <c r="D94" t="str">
        <f t="shared" si="17"/>
        <v>J2-40</v>
      </c>
      <c r="E94" t="s">
        <v>183</v>
      </c>
      <c r="F94">
        <v>40</v>
      </c>
      <c r="G94" t="s">
        <v>788</v>
      </c>
      <c r="L94" t="s">
        <v>799</v>
      </c>
      <c r="M94" t="s">
        <v>286</v>
      </c>
      <c r="N94">
        <v>10.000299999999999</v>
      </c>
      <c r="AB94" t="str">
        <f>B2B!D91</f>
        <v>J2</v>
      </c>
      <c r="AC94" t="str">
        <f>B2B!E91</f>
        <v>39</v>
      </c>
      <c r="AD94" t="str">
        <f t="shared" si="20"/>
        <v>J2-39</v>
      </c>
      <c r="AE94" t="str">
        <f t="shared" si="21"/>
        <v>B34_L15_N</v>
      </c>
      <c r="AF94" t="str">
        <f t="shared" si="22"/>
        <v>R2</v>
      </c>
      <c r="AG94">
        <f t="shared" si="23"/>
        <v>31.6098</v>
      </c>
      <c r="AH94" t="str">
        <f>IF(IFERROR(IF(IF(AF94="--",INDEX(D:D,MATCH(AE94,INDEX(B:B,MATCH(AE94,B:B,)+1):B10608,)+MATCH(AE94,B:B,)))=D94,VLOOKUP(AE94,B:D,3,0),IF(AF94="--",INDEX(D:D,MATCH(AE94,INDEX(B:B,MATCH(AE94,B:B,)+1):B10608,)+MATCH(AE94,B:B,)),"---")),"---")=AD94,"---",IFERROR(IF(IF(AF94="--",INDEX(D:D,MATCH(AE94,INDEX(B:B,MATCH(AE94,B:B,)+1):B10608,)+MATCH(AE94,B:B,)))=AD94,VLOOKUP(AE94,B:D,3,0),IF(AF94="--",INDEX(D:D,MATCH(AE94,INDEX(B:B,MATCH(AE94,B:B,)+1):B10608,)+MATCH(AE94,B:B,)),"---")),"---"))</f>
        <v>---</v>
      </c>
      <c r="AI94" t="str">
        <f t="shared" si="24"/>
        <v>--</v>
      </c>
      <c r="AJ94" t="str">
        <f t="shared" si="25"/>
        <v>B34_L15_N</v>
      </c>
      <c r="AK94">
        <f t="shared" si="26"/>
        <v>2</v>
      </c>
      <c r="AL94" t="str">
        <f t="shared" si="27"/>
        <v>R2</v>
      </c>
      <c r="AT94" t="str">
        <f t="shared" si="18"/>
        <v>B34_L15_P</v>
      </c>
      <c r="AU94" t="str">
        <f t="shared" si="19"/>
        <v>--</v>
      </c>
    </row>
    <row r="95" spans="1:47" x14ac:dyDescent="0.35">
      <c r="A95" t="str">
        <f t="shared" si="14"/>
        <v>J2-41</v>
      </c>
      <c r="B95" t="str">
        <f t="shared" si="15"/>
        <v>B34_L3_N</v>
      </c>
      <c r="C95" t="str">
        <f t="shared" si="16"/>
        <v>J2-B34_L3_N</v>
      </c>
      <c r="D95" t="str">
        <f t="shared" si="17"/>
        <v>J2-41</v>
      </c>
      <c r="E95" t="s">
        <v>183</v>
      </c>
      <c r="F95">
        <v>41</v>
      </c>
      <c r="G95" t="s">
        <v>830</v>
      </c>
      <c r="L95" t="s">
        <v>801</v>
      </c>
      <c r="M95" t="s">
        <v>286</v>
      </c>
      <c r="N95">
        <v>10.8264</v>
      </c>
      <c r="AB95" t="str">
        <f>B2B!D92</f>
        <v>J2</v>
      </c>
      <c r="AC95" t="str">
        <f>B2B!E92</f>
        <v>40</v>
      </c>
      <c r="AD95" t="str">
        <f t="shared" si="20"/>
        <v>J2-40</v>
      </c>
      <c r="AE95" t="str">
        <f t="shared" si="21"/>
        <v>B34_L15_P</v>
      </c>
      <c r="AF95" t="str">
        <f t="shared" si="22"/>
        <v>P2</v>
      </c>
      <c r="AG95">
        <f t="shared" si="23"/>
        <v>30.508400000000002</v>
      </c>
      <c r="AH95" t="str">
        <f>IF(IFERROR(IF(IF(AF95="--",INDEX(D:D,MATCH(AE95,INDEX(B:B,MATCH(AE95,B:B,)+1):B10609,)+MATCH(AE95,B:B,)))=D95,VLOOKUP(AE95,B:D,3,0),IF(AF95="--",INDEX(D:D,MATCH(AE95,INDEX(B:B,MATCH(AE95,B:B,)+1):B10609,)+MATCH(AE95,B:B,)),"---")),"---")=AD95,"---",IFERROR(IF(IF(AF95="--",INDEX(D:D,MATCH(AE95,INDEX(B:B,MATCH(AE95,B:B,)+1):B10609,)+MATCH(AE95,B:B,)))=AD95,VLOOKUP(AE95,B:D,3,0),IF(AF95="--",INDEX(D:D,MATCH(AE95,INDEX(B:B,MATCH(AE95,B:B,)+1):B10609,)+MATCH(AE95,B:B,)),"---")),"---"))</f>
        <v>---</v>
      </c>
      <c r="AI95" t="str">
        <f t="shared" si="24"/>
        <v>--</v>
      </c>
      <c r="AJ95" t="str">
        <f t="shared" si="25"/>
        <v>B34_L15_P</v>
      </c>
      <c r="AK95">
        <f t="shared" si="26"/>
        <v>2</v>
      </c>
      <c r="AL95" t="str">
        <f t="shared" si="27"/>
        <v>P2</v>
      </c>
      <c r="AT95" t="str">
        <f t="shared" si="18"/>
        <v>B34_L3_N</v>
      </c>
      <c r="AU95" t="str">
        <f t="shared" si="19"/>
        <v>--</v>
      </c>
    </row>
    <row r="96" spans="1:47" x14ac:dyDescent="0.35">
      <c r="A96" t="str">
        <f t="shared" si="14"/>
        <v>J2-42</v>
      </c>
      <c r="B96" t="str">
        <f t="shared" si="15"/>
        <v>B34_L3_P</v>
      </c>
      <c r="C96" t="str">
        <f t="shared" si="16"/>
        <v>J2-B34_L3_P</v>
      </c>
      <c r="D96" t="str">
        <f t="shared" si="17"/>
        <v>J2-42</v>
      </c>
      <c r="E96" t="s">
        <v>183</v>
      </c>
      <c r="F96">
        <v>42</v>
      </c>
      <c r="G96" t="s">
        <v>832</v>
      </c>
      <c r="L96" t="s">
        <v>849</v>
      </c>
      <c r="M96" t="s">
        <v>286</v>
      </c>
      <c r="N96">
        <v>6.5454999999999997</v>
      </c>
      <c r="AB96" t="str">
        <f>B2B!D93</f>
        <v>J2</v>
      </c>
      <c r="AC96" t="str">
        <f>B2B!E93</f>
        <v>41</v>
      </c>
      <c r="AD96" t="str">
        <f t="shared" si="20"/>
        <v>J2-41</v>
      </c>
      <c r="AE96" t="str">
        <f t="shared" si="21"/>
        <v>B34_L3_N</v>
      </c>
      <c r="AF96" t="str">
        <f t="shared" si="22"/>
        <v>N1</v>
      </c>
      <c r="AG96">
        <f t="shared" si="23"/>
        <v>34.115600000000001</v>
      </c>
      <c r="AH96" t="str">
        <f>IF(IFERROR(IF(IF(AF96="--",INDEX(D:D,MATCH(AE96,INDEX(B:B,MATCH(AE96,B:B,)+1):B10610,)+MATCH(AE96,B:B,)))=D96,VLOOKUP(AE96,B:D,3,0),IF(AF96="--",INDEX(D:D,MATCH(AE96,INDEX(B:B,MATCH(AE96,B:B,)+1):B10610,)+MATCH(AE96,B:B,)),"---")),"---")=AD96,"---",IFERROR(IF(IF(AF96="--",INDEX(D:D,MATCH(AE96,INDEX(B:B,MATCH(AE96,B:B,)+1):B10610,)+MATCH(AE96,B:B,)))=AD96,VLOOKUP(AE96,B:D,3,0),IF(AF96="--",INDEX(D:D,MATCH(AE96,INDEX(B:B,MATCH(AE96,B:B,)+1):B10610,)+MATCH(AE96,B:B,)),"---")),"---"))</f>
        <v>---</v>
      </c>
      <c r="AI96" t="str">
        <f t="shared" si="24"/>
        <v>--</v>
      </c>
      <c r="AJ96" t="str">
        <f t="shared" si="25"/>
        <v>B34_L3_N</v>
      </c>
      <c r="AK96">
        <f t="shared" si="26"/>
        <v>2</v>
      </c>
      <c r="AL96" t="str">
        <f t="shared" si="27"/>
        <v>N1</v>
      </c>
      <c r="AT96" t="str">
        <f t="shared" si="18"/>
        <v>B34_L3_P</v>
      </c>
      <c r="AU96" t="str">
        <f t="shared" si="19"/>
        <v>--</v>
      </c>
    </row>
    <row r="97" spans="1:47" x14ac:dyDescent="0.35">
      <c r="A97" t="str">
        <f t="shared" si="14"/>
        <v>J2-43</v>
      </c>
      <c r="B97" t="str">
        <f t="shared" si="15"/>
        <v>B34_L1_N</v>
      </c>
      <c r="C97" t="str">
        <f t="shared" si="16"/>
        <v>J2-B34_L1_N</v>
      </c>
      <c r="D97" t="str">
        <f t="shared" si="17"/>
        <v>J2-43</v>
      </c>
      <c r="E97" t="s">
        <v>183</v>
      </c>
      <c r="F97">
        <v>43</v>
      </c>
      <c r="G97" t="s">
        <v>806</v>
      </c>
      <c r="L97" t="s">
        <v>672</v>
      </c>
      <c r="M97" t="s">
        <v>286</v>
      </c>
      <c r="N97">
        <v>36.358800000000002</v>
      </c>
      <c r="AB97" t="str">
        <f>B2B!D94</f>
        <v>J2</v>
      </c>
      <c r="AC97" t="str">
        <f>B2B!E94</f>
        <v>42</v>
      </c>
      <c r="AD97" t="str">
        <f t="shared" si="20"/>
        <v>J2-42</v>
      </c>
      <c r="AE97" t="str">
        <f t="shared" si="21"/>
        <v>B34_L3_P</v>
      </c>
      <c r="AF97" t="str">
        <f t="shared" si="22"/>
        <v>N2</v>
      </c>
      <c r="AG97">
        <f t="shared" si="23"/>
        <v>32.720199999999998</v>
      </c>
      <c r="AH97" t="str">
        <f>IF(IFERROR(IF(IF(AF97="--",INDEX(D:D,MATCH(AE97,INDEX(B:B,MATCH(AE97,B:B,)+1):B10611,)+MATCH(AE97,B:B,)))=D97,VLOOKUP(AE97,B:D,3,0),IF(AF97="--",INDEX(D:D,MATCH(AE97,INDEX(B:B,MATCH(AE97,B:B,)+1):B10611,)+MATCH(AE97,B:B,)),"---")),"---")=AD97,"---",IFERROR(IF(IF(AF97="--",INDEX(D:D,MATCH(AE97,INDEX(B:B,MATCH(AE97,B:B,)+1):B10611,)+MATCH(AE97,B:B,)))=AD97,VLOOKUP(AE97,B:D,3,0),IF(AF97="--",INDEX(D:D,MATCH(AE97,INDEX(B:B,MATCH(AE97,B:B,)+1):B10611,)+MATCH(AE97,B:B,)),"---")),"---"))</f>
        <v>---</v>
      </c>
      <c r="AI97" t="str">
        <f t="shared" si="24"/>
        <v>--</v>
      </c>
      <c r="AJ97" t="str">
        <f t="shared" si="25"/>
        <v>B34_L3_P</v>
      </c>
      <c r="AK97">
        <f t="shared" si="26"/>
        <v>2</v>
      </c>
      <c r="AL97" t="str">
        <f t="shared" si="27"/>
        <v>N2</v>
      </c>
      <c r="AT97" t="str">
        <f t="shared" si="18"/>
        <v>B34_L1_N</v>
      </c>
      <c r="AU97" t="str">
        <f t="shared" si="19"/>
        <v>--</v>
      </c>
    </row>
    <row r="98" spans="1:47" x14ac:dyDescent="0.35">
      <c r="A98" t="str">
        <f t="shared" si="14"/>
        <v>J2-44</v>
      </c>
      <c r="B98" t="str">
        <f t="shared" si="15"/>
        <v>B34_L1_P</v>
      </c>
      <c r="C98" t="str">
        <f t="shared" si="16"/>
        <v>J2-B34_L1_P</v>
      </c>
      <c r="D98" t="str">
        <f t="shared" si="17"/>
        <v>J2-44</v>
      </c>
      <c r="E98" t="s">
        <v>183</v>
      </c>
      <c r="F98">
        <v>44</v>
      </c>
      <c r="G98" t="s">
        <v>808</v>
      </c>
      <c r="L98" t="s">
        <v>858</v>
      </c>
      <c r="M98" t="s">
        <v>286</v>
      </c>
      <c r="N98">
        <v>29.507300000000001</v>
      </c>
      <c r="AB98" t="str">
        <f>B2B!D95</f>
        <v>J2</v>
      </c>
      <c r="AC98" t="str">
        <f>B2B!E95</f>
        <v>43</v>
      </c>
      <c r="AD98" t="str">
        <f t="shared" si="20"/>
        <v>J2-43</v>
      </c>
      <c r="AE98" t="str">
        <f t="shared" si="21"/>
        <v>B34_L1_N</v>
      </c>
      <c r="AF98" t="str">
        <f t="shared" si="22"/>
        <v>M1</v>
      </c>
      <c r="AG98">
        <f t="shared" si="23"/>
        <v>35.979399999999998</v>
      </c>
      <c r="AH98" t="str">
        <f>IF(IFERROR(IF(IF(AF98="--",INDEX(D:D,MATCH(AE98,INDEX(B:B,MATCH(AE98,B:B,)+1):B10612,)+MATCH(AE98,B:B,)))=D98,VLOOKUP(AE98,B:D,3,0),IF(AF98="--",INDEX(D:D,MATCH(AE98,INDEX(B:B,MATCH(AE98,B:B,)+1):B10612,)+MATCH(AE98,B:B,)),"---")),"---")=AD98,"---",IFERROR(IF(IF(AF98="--",INDEX(D:D,MATCH(AE98,INDEX(B:B,MATCH(AE98,B:B,)+1):B10612,)+MATCH(AE98,B:B,)))=AD98,VLOOKUP(AE98,B:D,3,0),IF(AF98="--",INDEX(D:D,MATCH(AE98,INDEX(B:B,MATCH(AE98,B:B,)+1):B10612,)+MATCH(AE98,B:B,)),"---")),"---"))</f>
        <v>---</v>
      </c>
      <c r="AI98" t="str">
        <f t="shared" si="24"/>
        <v>--</v>
      </c>
      <c r="AJ98" t="str">
        <f t="shared" si="25"/>
        <v>B34_L1_N</v>
      </c>
      <c r="AK98">
        <f t="shared" si="26"/>
        <v>2</v>
      </c>
      <c r="AL98" t="str">
        <f t="shared" si="27"/>
        <v>M1</v>
      </c>
      <c r="AT98" t="str">
        <f t="shared" si="18"/>
        <v>B34_L1_P</v>
      </c>
      <c r="AU98" t="str">
        <f t="shared" si="19"/>
        <v>--</v>
      </c>
    </row>
    <row r="99" spans="1:47" x14ac:dyDescent="0.35">
      <c r="A99" t="str">
        <f t="shared" si="14"/>
        <v>J2-45</v>
      </c>
      <c r="B99" t="str">
        <f t="shared" si="15"/>
        <v>VCCIO34</v>
      </c>
      <c r="C99" t="str">
        <f t="shared" si="16"/>
        <v>J2-VCCIO34</v>
      </c>
      <c r="D99" t="str">
        <f t="shared" si="17"/>
        <v>J2-45</v>
      </c>
      <c r="E99" t="s">
        <v>183</v>
      </c>
      <c r="F99">
        <v>45</v>
      </c>
      <c r="G99" t="s">
        <v>848</v>
      </c>
      <c r="L99" t="s">
        <v>859</v>
      </c>
      <c r="M99" t="s">
        <v>286</v>
      </c>
      <c r="N99">
        <v>26.427</v>
      </c>
      <c r="AB99" t="str">
        <f>B2B!D96</f>
        <v>J2</v>
      </c>
      <c r="AC99" t="str">
        <f>B2B!E96</f>
        <v>44</v>
      </c>
      <c r="AD99" t="str">
        <f t="shared" si="20"/>
        <v>J2-44</v>
      </c>
      <c r="AE99" t="str">
        <f t="shared" si="21"/>
        <v>B34_L1_P</v>
      </c>
      <c r="AF99" t="str">
        <f t="shared" si="22"/>
        <v>L1</v>
      </c>
      <c r="AG99">
        <f t="shared" si="23"/>
        <v>34.749099999999999</v>
      </c>
      <c r="AH99" t="str">
        <f>IF(IFERROR(IF(IF(AF99="--",INDEX(D:D,MATCH(AE99,INDEX(B:B,MATCH(AE99,B:B,)+1):B10613,)+MATCH(AE99,B:B,)))=D99,VLOOKUP(AE99,B:D,3,0),IF(AF99="--",INDEX(D:D,MATCH(AE99,INDEX(B:B,MATCH(AE99,B:B,)+1):B10613,)+MATCH(AE99,B:B,)),"---")),"---")=AD99,"---",IFERROR(IF(IF(AF99="--",INDEX(D:D,MATCH(AE99,INDEX(B:B,MATCH(AE99,B:B,)+1):B10613,)+MATCH(AE99,B:B,)))=AD99,VLOOKUP(AE99,B:D,3,0),IF(AF99="--",INDEX(D:D,MATCH(AE99,INDEX(B:B,MATCH(AE99,B:B,)+1):B10613,)+MATCH(AE99,B:B,)),"---")),"---"))</f>
        <v>---</v>
      </c>
      <c r="AI99" t="str">
        <f t="shared" si="24"/>
        <v>--</v>
      </c>
      <c r="AJ99" t="str">
        <f t="shared" si="25"/>
        <v>B34_L1_P</v>
      </c>
      <c r="AK99">
        <f t="shared" si="26"/>
        <v>2</v>
      </c>
      <c r="AL99" t="str">
        <f t="shared" si="27"/>
        <v>L1</v>
      </c>
      <c r="AT99" t="str">
        <f t="shared" si="18"/>
        <v>VCCIO34</v>
      </c>
      <c r="AU99" t="str">
        <f t="shared" si="19"/>
        <v>--</v>
      </c>
    </row>
    <row r="100" spans="1:47" x14ac:dyDescent="0.35">
      <c r="A100" t="str">
        <f t="shared" si="14"/>
        <v>J2-46</v>
      </c>
      <c r="B100" t="str">
        <f t="shared" si="15"/>
        <v>3.3V</v>
      </c>
      <c r="C100" t="str">
        <f t="shared" si="16"/>
        <v>J2-3.3V</v>
      </c>
      <c r="D100" t="str">
        <f t="shared" si="17"/>
        <v>J2-46</v>
      </c>
      <c r="E100" t="s">
        <v>183</v>
      </c>
      <c r="F100">
        <v>46</v>
      </c>
      <c r="G100" t="s">
        <v>287</v>
      </c>
      <c r="L100" t="s">
        <v>860</v>
      </c>
      <c r="M100" t="s">
        <v>286</v>
      </c>
      <c r="N100">
        <v>23.825099999999999</v>
      </c>
      <c r="AB100" t="str">
        <f>B2B!D97</f>
        <v>J2</v>
      </c>
      <c r="AC100" t="str">
        <f>B2B!E97</f>
        <v>45</v>
      </c>
      <c r="AD100" t="str">
        <f t="shared" si="20"/>
        <v>J2-45</v>
      </c>
      <c r="AE100" t="str">
        <f t="shared" si="21"/>
        <v>VCCIO34</v>
      </c>
      <c r="AF100" t="str">
        <f t="shared" si="22"/>
        <v>---</v>
      </c>
      <c r="AG100" t="str">
        <f t="shared" si="23"/>
        <v>---</v>
      </c>
      <c r="AH100" t="str">
        <f>IF(IFERROR(IF(IF(AF100="--",INDEX(D:D,MATCH(AE100,INDEX(B:B,MATCH(AE100,B:B,)+1):B10614,)+MATCH(AE100,B:B,)))=D100,VLOOKUP(AE100,B:D,3,0),IF(AF100="--",INDEX(D:D,MATCH(AE100,INDEX(B:B,MATCH(AE100,B:B,)+1):B10614,)+MATCH(AE100,B:B,)),"---")),"---")=AD100,"---",IFERROR(IF(IF(AF100="--",INDEX(D:D,MATCH(AE100,INDEX(B:B,MATCH(AE100,B:B,)+1):B10614,)+MATCH(AE100,B:B,)))=AD100,VLOOKUP(AE100,B:D,3,0),IF(AF100="--",INDEX(D:D,MATCH(AE100,INDEX(B:B,MATCH(AE100,B:B,)+1):B10614,)+MATCH(AE100,B:B,)),"---")),"---"))</f>
        <v>---</v>
      </c>
      <c r="AI100" t="str">
        <f t="shared" si="24"/>
        <v>--</v>
      </c>
      <c r="AJ100" t="str">
        <f t="shared" si="25"/>
        <v>VCCIO34</v>
      </c>
      <c r="AK100">
        <f t="shared" si="26"/>
        <v>16</v>
      </c>
      <c r="AL100" t="str">
        <f t="shared" si="27"/>
        <v>---</v>
      </c>
      <c r="AT100" t="str">
        <f t="shared" si="18"/>
        <v>3.3V</v>
      </c>
      <c r="AU100" t="str">
        <f t="shared" si="19"/>
        <v>--</v>
      </c>
    </row>
    <row r="101" spans="1:47" x14ac:dyDescent="0.35">
      <c r="A101" t="str">
        <f t="shared" si="14"/>
        <v>J2-47</v>
      </c>
      <c r="B101" t="str">
        <f t="shared" si="15"/>
        <v>B34_L4_P</v>
      </c>
      <c r="C101" t="str">
        <f t="shared" si="16"/>
        <v>J2-B34_L4_P</v>
      </c>
      <c r="D101" t="str">
        <f t="shared" si="17"/>
        <v>J2-47</v>
      </c>
      <c r="E101" t="s">
        <v>183</v>
      </c>
      <c r="F101">
        <v>47</v>
      </c>
      <c r="G101" t="s">
        <v>836</v>
      </c>
      <c r="L101" t="s">
        <v>861</v>
      </c>
      <c r="M101" t="s">
        <v>286</v>
      </c>
      <c r="N101">
        <v>24.9618</v>
      </c>
      <c r="AB101" t="str">
        <f>B2B!D98</f>
        <v>J2</v>
      </c>
      <c r="AC101" t="str">
        <f>B2B!E98</f>
        <v>46</v>
      </c>
      <c r="AD101" t="str">
        <f t="shared" si="20"/>
        <v>J2-46</v>
      </c>
      <c r="AE101" t="str">
        <f t="shared" si="21"/>
        <v>3.3V</v>
      </c>
      <c r="AF101" t="str">
        <f t="shared" si="22"/>
        <v>---</v>
      </c>
      <c r="AG101" t="str">
        <f t="shared" si="23"/>
        <v>---</v>
      </c>
      <c r="AH101" t="str">
        <f>IF(IFERROR(IF(IF(AF101="--",INDEX(D:D,MATCH(AE101,INDEX(B:B,MATCH(AE101,B:B,)+1):B10615,)+MATCH(AE101,B:B,)))=D101,VLOOKUP(AE101,B:D,3,0),IF(AF101="--",INDEX(D:D,MATCH(AE101,INDEX(B:B,MATCH(AE101,B:B,)+1):B10615,)+MATCH(AE101,B:B,)),"---")),"---")=AD101,"---",IFERROR(IF(IF(AF101="--",INDEX(D:D,MATCH(AE101,INDEX(B:B,MATCH(AE101,B:B,)+1):B10615,)+MATCH(AE101,B:B,)))=AD101,VLOOKUP(AE101,B:D,3,0),IF(AF101="--",INDEX(D:D,MATCH(AE101,INDEX(B:B,MATCH(AE101,B:B,)+1):B10615,)+MATCH(AE101,B:B,)),"---")),"---"))</f>
        <v>---</v>
      </c>
      <c r="AI101" t="str">
        <f t="shared" si="24"/>
        <v>--</v>
      </c>
      <c r="AJ101" t="str">
        <f t="shared" si="25"/>
        <v>3.3V</v>
      </c>
      <c r="AK101">
        <f t="shared" si="26"/>
        <v>58</v>
      </c>
      <c r="AL101" t="str">
        <f t="shared" si="27"/>
        <v>---</v>
      </c>
      <c r="AT101" t="str">
        <f t="shared" si="18"/>
        <v>B34_L4_P</v>
      </c>
      <c r="AU101" t="str">
        <f t="shared" si="19"/>
        <v>--</v>
      </c>
    </row>
    <row r="102" spans="1:47" x14ac:dyDescent="0.35">
      <c r="A102" t="str">
        <f t="shared" si="14"/>
        <v>J2-48</v>
      </c>
      <c r="B102" t="str">
        <f t="shared" si="15"/>
        <v>B34_L4_N</v>
      </c>
      <c r="C102" t="str">
        <f t="shared" si="16"/>
        <v>J2-B34_L4_N</v>
      </c>
      <c r="D102" t="str">
        <f t="shared" si="17"/>
        <v>J2-48</v>
      </c>
      <c r="E102" t="s">
        <v>183</v>
      </c>
      <c r="F102">
        <v>48</v>
      </c>
      <c r="G102" t="s">
        <v>834</v>
      </c>
      <c r="L102" t="s">
        <v>302</v>
      </c>
      <c r="M102" t="s">
        <v>286</v>
      </c>
      <c r="N102">
        <v>287.90469999999999</v>
      </c>
      <c r="AB102" t="str">
        <f>B2B!D99</f>
        <v>J2</v>
      </c>
      <c r="AC102" t="str">
        <f>B2B!E99</f>
        <v>47</v>
      </c>
      <c r="AD102" t="str">
        <f t="shared" si="20"/>
        <v>J2-47</v>
      </c>
      <c r="AE102" t="str">
        <f t="shared" si="21"/>
        <v>B34_L4_P</v>
      </c>
      <c r="AF102" t="str">
        <f t="shared" si="22"/>
        <v>M3</v>
      </c>
      <c r="AG102">
        <f t="shared" si="23"/>
        <v>45.828899999999997</v>
      </c>
      <c r="AH102" t="str">
        <f>IF(IFERROR(IF(IF(AF102="--",INDEX(D:D,MATCH(AE102,INDEX(B:B,MATCH(AE102,B:B,)+1):B10616,)+MATCH(AE102,B:B,)))=D102,VLOOKUP(AE102,B:D,3,0),IF(AF102="--",INDEX(D:D,MATCH(AE102,INDEX(B:B,MATCH(AE102,B:B,)+1):B10616,)+MATCH(AE102,B:B,)),"---")),"---")=AD102,"---",IFERROR(IF(IF(AF102="--",INDEX(D:D,MATCH(AE102,INDEX(B:B,MATCH(AE102,B:B,)+1):B10616,)+MATCH(AE102,B:B,)))=AD102,VLOOKUP(AE102,B:D,3,0),IF(AF102="--",INDEX(D:D,MATCH(AE102,INDEX(B:B,MATCH(AE102,B:B,)+1):B10616,)+MATCH(AE102,B:B,)),"---")),"---"))</f>
        <v>---</v>
      </c>
      <c r="AI102" t="str">
        <f t="shared" si="24"/>
        <v>--</v>
      </c>
      <c r="AJ102" t="str">
        <f t="shared" si="25"/>
        <v>B34_L4_P</v>
      </c>
      <c r="AK102">
        <f t="shared" si="26"/>
        <v>2</v>
      </c>
      <c r="AL102" t="str">
        <f t="shared" si="27"/>
        <v>M3</v>
      </c>
      <c r="AT102" t="str">
        <f t="shared" si="18"/>
        <v>B34_L4_N</v>
      </c>
      <c r="AU102" t="str">
        <f t="shared" si="19"/>
        <v>--</v>
      </c>
    </row>
    <row r="103" spans="1:47" x14ac:dyDescent="0.35">
      <c r="A103" t="str">
        <f t="shared" si="14"/>
        <v>J2-49</v>
      </c>
      <c r="B103" t="str">
        <f t="shared" si="15"/>
        <v>GND</v>
      </c>
      <c r="C103" t="str">
        <f t="shared" si="16"/>
        <v>J2-GND</v>
      </c>
      <c r="D103" t="str">
        <f t="shared" si="17"/>
        <v>J2-49</v>
      </c>
      <c r="E103" t="s">
        <v>183</v>
      </c>
      <c r="F103">
        <v>49</v>
      </c>
      <c r="G103" t="s">
        <v>302</v>
      </c>
      <c r="L103" t="s">
        <v>862</v>
      </c>
      <c r="M103" t="s">
        <v>286</v>
      </c>
      <c r="N103">
        <v>8.8596000000000004</v>
      </c>
      <c r="AB103" t="str">
        <f>B2B!D100</f>
        <v>J2</v>
      </c>
      <c r="AC103" t="str">
        <f>B2B!E100</f>
        <v>48</v>
      </c>
      <c r="AD103" t="str">
        <f t="shared" si="20"/>
        <v>J2-48</v>
      </c>
      <c r="AE103" t="str">
        <f t="shared" si="21"/>
        <v>B34_L4_N</v>
      </c>
      <c r="AF103" t="str">
        <f t="shared" si="22"/>
        <v>M2</v>
      </c>
      <c r="AG103">
        <f t="shared" si="23"/>
        <v>45.261000000000003</v>
      </c>
      <c r="AH103" t="str">
        <f>IF(IFERROR(IF(IF(AF103="--",INDEX(D:D,MATCH(AE103,INDEX(B:B,MATCH(AE103,B:B,)+1):B10617,)+MATCH(AE103,B:B,)))=D103,VLOOKUP(AE103,B:D,3,0),IF(AF103="--",INDEX(D:D,MATCH(AE103,INDEX(B:B,MATCH(AE103,B:B,)+1):B10617,)+MATCH(AE103,B:B,)),"---")),"---")=AD103,"---",IFERROR(IF(IF(AF103="--",INDEX(D:D,MATCH(AE103,INDEX(B:B,MATCH(AE103,B:B,)+1):B10617,)+MATCH(AE103,B:B,)))=AD103,VLOOKUP(AE103,B:D,3,0),IF(AF103="--",INDEX(D:D,MATCH(AE103,INDEX(B:B,MATCH(AE103,B:B,)+1):B10617,)+MATCH(AE103,B:B,)),"---")),"---"))</f>
        <v>---</v>
      </c>
      <c r="AI103" t="str">
        <f t="shared" si="24"/>
        <v>--</v>
      </c>
      <c r="AJ103" t="str">
        <f t="shared" si="25"/>
        <v>B34_L4_N</v>
      </c>
      <c r="AK103">
        <f t="shared" si="26"/>
        <v>2</v>
      </c>
      <c r="AL103" t="str">
        <f t="shared" si="27"/>
        <v>M2</v>
      </c>
      <c r="AT103" t="str">
        <f t="shared" si="18"/>
        <v>GND</v>
      </c>
      <c r="AU103" t="str">
        <f t="shared" si="19"/>
        <v>--</v>
      </c>
    </row>
    <row r="104" spans="1:47" x14ac:dyDescent="0.35">
      <c r="A104" t="str">
        <f t="shared" si="14"/>
        <v>J2-50</v>
      </c>
      <c r="B104" t="str">
        <f t="shared" si="15"/>
        <v>GND</v>
      </c>
      <c r="C104" t="str">
        <f t="shared" si="16"/>
        <v>J2-GND</v>
      </c>
      <c r="D104" t="str">
        <f t="shared" si="17"/>
        <v>J2-50</v>
      </c>
      <c r="E104" t="s">
        <v>183</v>
      </c>
      <c r="F104">
        <v>50</v>
      </c>
      <c r="G104" t="s">
        <v>302</v>
      </c>
      <c r="L104" t="s">
        <v>863</v>
      </c>
      <c r="M104" t="s">
        <v>286</v>
      </c>
      <c r="N104">
        <v>8.4187999999999992</v>
      </c>
      <c r="AB104" t="str">
        <f>B2B!D101</f>
        <v>J2</v>
      </c>
      <c r="AC104" t="str">
        <f>B2B!E101</f>
        <v>49</v>
      </c>
      <c r="AD104" t="str">
        <f t="shared" si="20"/>
        <v>J2-49</v>
      </c>
      <c r="AE104" t="str">
        <f t="shared" si="21"/>
        <v>GND</v>
      </c>
      <c r="AF104" t="str">
        <f t="shared" si="22"/>
        <v>---</v>
      </c>
      <c r="AG104" t="str">
        <f t="shared" si="23"/>
        <v>---</v>
      </c>
      <c r="AH104" t="str">
        <f>IF(IFERROR(IF(IF(AF104="--",INDEX(D:D,MATCH(AE104,INDEX(B:B,MATCH(AE104,B:B,)+1):B10618,)+MATCH(AE104,B:B,)))=D104,VLOOKUP(AE104,B:D,3,0),IF(AF104="--",INDEX(D:D,MATCH(AE104,INDEX(B:B,MATCH(AE104,B:B,)+1):B10618,)+MATCH(AE104,B:B,)),"---")),"---")=AD104,"---",IFERROR(IF(IF(AF104="--",INDEX(D:D,MATCH(AE104,INDEX(B:B,MATCH(AE104,B:B,)+1):B10618,)+MATCH(AE104,B:B,)))=AD104,VLOOKUP(AE104,B:D,3,0),IF(AF104="--",INDEX(D:D,MATCH(AE104,INDEX(B:B,MATCH(AE104,B:B,)+1):B10618,)+MATCH(AE104,B:B,)),"---")),"---"))</f>
        <v>---</v>
      </c>
      <c r="AI104" t="str">
        <f t="shared" si="24"/>
        <v>--</v>
      </c>
      <c r="AJ104" t="str">
        <f t="shared" si="25"/>
        <v>GND</v>
      </c>
      <c r="AK104">
        <f t="shared" si="26"/>
        <v>185</v>
      </c>
      <c r="AL104" t="str">
        <f t="shared" si="27"/>
        <v>---</v>
      </c>
      <c r="AT104" t="str">
        <f t="shared" si="18"/>
        <v>GND</v>
      </c>
      <c r="AU104" t="str">
        <f t="shared" si="19"/>
        <v>--</v>
      </c>
    </row>
    <row r="105" spans="1:47" x14ac:dyDescent="0.35">
      <c r="A105" t="str">
        <f t="shared" si="14"/>
        <v>JB1-1</v>
      </c>
      <c r="B105" t="str">
        <f t="shared" si="15"/>
        <v>GND</v>
      </c>
      <c r="C105" t="str">
        <f t="shared" si="16"/>
        <v>JB1-GND</v>
      </c>
      <c r="D105" t="str">
        <f t="shared" si="17"/>
        <v>JB1-1</v>
      </c>
      <c r="E105" t="s">
        <v>758</v>
      </c>
      <c r="F105">
        <v>1</v>
      </c>
      <c r="G105" t="s">
        <v>302</v>
      </c>
      <c r="L105" t="s">
        <v>864</v>
      </c>
      <c r="M105" t="s">
        <v>286</v>
      </c>
      <c r="N105">
        <v>6.3456999999999999</v>
      </c>
      <c r="AB105" t="str">
        <f>B2B!D102</f>
        <v>J2</v>
      </c>
      <c r="AC105" t="str">
        <f>B2B!E102</f>
        <v>50</v>
      </c>
      <c r="AD105" t="str">
        <f t="shared" si="20"/>
        <v>J2-50</v>
      </c>
      <c r="AE105" t="str">
        <f t="shared" si="21"/>
        <v>GND</v>
      </c>
      <c r="AF105" t="str">
        <f t="shared" si="22"/>
        <v>---</v>
      </c>
      <c r="AG105" t="str">
        <f t="shared" si="23"/>
        <v>---</v>
      </c>
      <c r="AH105" t="str">
        <f>IF(IFERROR(IF(IF(AF105="--",INDEX(D:D,MATCH(AE105,INDEX(B:B,MATCH(AE105,B:B,)+1):B10619,)+MATCH(AE105,B:B,)))=D105,VLOOKUP(AE105,B:D,3,0),IF(AF105="--",INDEX(D:D,MATCH(AE105,INDEX(B:B,MATCH(AE105,B:B,)+1):B10619,)+MATCH(AE105,B:B,)),"---")),"---")=AD105,"---",IFERROR(IF(IF(AF105="--",INDEX(D:D,MATCH(AE105,INDEX(B:B,MATCH(AE105,B:B,)+1):B10619,)+MATCH(AE105,B:B,)))=AD105,VLOOKUP(AE105,B:D,3,0),IF(AF105="--",INDEX(D:D,MATCH(AE105,INDEX(B:B,MATCH(AE105,B:B,)+1):B10619,)+MATCH(AE105,B:B,)),"---")),"---"))</f>
        <v>---</v>
      </c>
      <c r="AI105" t="str">
        <f t="shared" si="24"/>
        <v>--</v>
      </c>
      <c r="AJ105" t="str">
        <f t="shared" si="25"/>
        <v>GND</v>
      </c>
      <c r="AK105">
        <f t="shared" si="26"/>
        <v>185</v>
      </c>
      <c r="AL105" t="str">
        <f t="shared" si="27"/>
        <v>---</v>
      </c>
      <c r="AT105" t="str">
        <f t="shared" si="18"/>
        <v>GND</v>
      </c>
      <c r="AU105" t="str">
        <f t="shared" si="19"/>
        <v>--</v>
      </c>
    </row>
    <row r="106" spans="1:47" x14ac:dyDescent="0.35">
      <c r="A106" t="str">
        <f t="shared" si="14"/>
        <v>JB1-2</v>
      </c>
      <c r="B106" t="str">
        <f t="shared" si="15"/>
        <v>GND</v>
      </c>
      <c r="C106" t="str">
        <f t="shared" si="16"/>
        <v>JB1-GND</v>
      </c>
      <c r="D106" t="str">
        <f t="shared" si="17"/>
        <v>JB1-2</v>
      </c>
      <c r="E106" t="s">
        <v>758</v>
      </c>
      <c r="F106">
        <v>2</v>
      </c>
      <c r="G106" t="s">
        <v>302</v>
      </c>
      <c r="L106" t="s">
        <v>865</v>
      </c>
      <c r="M106" t="s">
        <v>286</v>
      </c>
      <c r="N106">
        <v>13.2453</v>
      </c>
      <c r="AB106" t="str">
        <f>B2B!D103</f>
        <v>JB1</v>
      </c>
      <c r="AC106" t="str">
        <f>B2B!E103</f>
        <v>1</v>
      </c>
      <c r="AD106" t="str">
        <f t="shared" si="20"/>
        <v>JB1-1</v>
      </c>
      <c r="AE106" t="str">
        <f t="shared" si="21"/>
        <v>GND</v>
      </c>
      <c r="AF106" t="str">
        <f t="shared" si="22"/>
        <v>---</v>
      </c>
      <c r="AG106" t="str">
        <f t="shared" si="23"/>
        <v>---</v>
      </c>
      <c r="AH106" t="str">
        <f>IF(IFERROR(IF(IF(AF106="--",INDEX(D:D,MATCH(AE106,INDEX(B:B,MATCH(AE106,B:B,)+1):B10620,)+MATCH(AE106,B:B,)))=D106,VLOOKUP(AE106,B:D,3,0),IF(AF106="--",INDEX(D:D,MATCH(AE106,INDEX(B:B,MATCH(AE106,B:B,)+1):B10620,)+MATCH(AE106,B:B,)),"---")),"---")=AD106,"---",IFERROR(IF(IF(AF106="--",INDEX(D:D,MATCH(AE106,INDEX(B:B,MATCH(AE106,B:B,)+1):B10620,)+MATCH(AE106,B:B,)))=AD106,VLOOKUP(AE106,B:D,3,0),IF(AF106="--",INDEX(D:D,MATCH(AE106,INDEX(B:B,MATCH(AE106,B:B,)+1):B10620,)+MATCH(AE106,B:B,)),"---")),"---"))</f>
        <v>---</v>
      </c>
      <c r="AI106" t="str">
        <f t="shared" si="24"/>
        <v>--</v>
      </c>
      <c r="AJ106" t="str">
        <f t="shared" si="25"/>
        <v>GND</v>
      </c>
      <c r="AK106">
        <f t="shared" si="26"/>
        <v>185</v>
      </c>
      <c r="AL106" t="str">
        <f t="shared" si="27"/>
        <v>---</v>
      </c>
      <c r="AT106" t="str">
        <f t="shared" si="18"/>
        <v>GND</v>
      </c>
      <c r="AU106" t="str">
        <f t="shared" si="19"/>
        <v>--</v>
      </c>
    </row>
    <row r="107" spans="1:47" x14ac:dyDescent="0.35">
      <c r="A107" t="str">
        <f t="shared" si="14"/>
        <v>JB1-3</v>
      </c>
      <c r="B107" t="str">
        <f t="shared" si="15"/>
        <v>UART_RXD</v>
      </c>
      <c r="C107" t="str">
        <f t="shared" si="16"/>
        <v>JB1-UART_RXD</v>
      </c>
      <c r="D107" t="str">
        <f t="shared" si="17"/>
        <v>JB1-3</v>
      </c>
      <c r="E107" t="s">
        <v>758</v>
      </c>
      <c r="F107">
        <v>3</v>
      </c>
      <c r="G107" t="s">
        <v>876</v>
      </c>
      <c r="L107" t="s">
        <v>866</v>
      </c>
      <c r="M107" t="s">
        <v>286</v>
      </c>
      <c r="N107">
        <v>14.346399999999999</v>
      </c>
      <c r="AB107" t="str">
        <f>B2B!D104</f>
        <v>JB1</v>
      </c>
      <c r="AC107" t="str">
        <f>B2B!E104</f>
        <v>2</v>
      </c>
      <c r="AD107" t="str">
        <f t="shared" si="20"/>
        <v>JB1-2</v>
      </c>
      <c r="AE107" t="str">
        <f t="shared" si="21"/>
        <v>GND</v>
      </c>
      <c r="AF107" t="str">
        <f t="shared" si="22"/>
        <v>---</v>
      </c>
      <c r="AG107" t="str">
        <f t="shared" si="23"/>
        <v>---</v>
      </c>
      <c r="AH107" t="str">
        <f>IF(IFERROR(IF(IF(AF107="--",INDEX(D:D,MATCH(AE107,INDEX(B:B,MATCH(AE107,B:B,)+1):B10621,)+MATCH(AE107,B:B,)))=D107,VLOOKUP(AE107,B:D,3,0),IF(AF107="--",INDEX(D:D,MATCH(AE107,INDEX(B:B,MATCH(AE107,B:B,)+1):B10621,)+MATCH(AE107,B:B,)),"---")),"---")=AD107,"---",IFERROR(IF(IF(AF107="--",INDEX(D:D,MATCH(AE107,INDEX(B:B,MATCH(AE107,B:B,)+1):B10621,)+MATCH(AE107,B:B,)))=AD107,VLOOKUP(AE107,B:D,3,0),IF(AF107="--",INDEX(D:D,MATCH(AE107,INDEX(B:B,MATCH(AE107,B:B,)+1):B10621,)+MATCH(AE107,B:B,)),"---")),"---"))</f>
        <v>---</v>
      </c>
      <c r="AI107" t="str">
        <f t="shared" si="24"/>
        <v>--</v>
      </c>
      <c r="AJ107" t="str">
        <f t="shared" si="25"/>
        <v>GND</v>
      </c>
      <c r="AK107">
        <f t="shared" si="26"/>
        <v>185</v>
      </c>
      <c r="AL107" t="str">
        <f t="shared" si="27"/>
        <v>---</v>
      </c>
      <c r="AT107" t="str">
        <f t="shared" si="18"/>
        <v>UART_RXD</v>
      </c>
      <c r="AU107" t="str">
        <f t="shared" si="19"/>
        <v>--</v>
      </c>
    </row>
    <row r="108" spans="1:47" x14ac:dyDescent="0.35">
      <c r="A108" t="str">
        <f t="shared" si="14"/>
        <v>JB1-4</v>
      </c>
      <c r="B108" t="str">
        <f t="shared" si="15"/>
        <v>F_TCK</v>
      </c>
      <c r="C108" t="str">
        <f t="shared" si="16"/>
        <v>JB1-F_TCK</v>
      </c>
      <c r="D108" t="str">
        <f t="shared" si="17"/>
        <v>JB1-4</v>
      </c>
      <c r="E108" t="s">
        <v>758</v>
      </c>
      <c r="F108">
        <v>4</v>
      </c>
      <c r="G108" t="s">
        <v>858</v>
      </c>
      <c r="L108" t="s">
        <v>867</v>
      </c>
      <c r="M108" t="s">
        <v>286</v>
      </c>
      <c r="N108">
        <v>6.3072999999999997</v>
      </c>
      <c r="AB108" t="str">
        <f>B2B!D105</f>
        <v>JB1</v>
      </c>
      <c r="AC108" t="str">
        <f>B2B!E105</f>
        <v>3</v>
      </c>
      <c r="AD108" t="str">
        <f t="shared" si="20"/>
        <v>JB1-3</v>
      </c>
      <c r="AE108" t="str">
        <f t="shared" si="21"/>
        <v>UART_RXD</v>
      </c>
      <c r="AF108" t="str">
        <f t="shared" si="22"/>
        <v>M18</v>
      </c>
      <c r="AG108">
        <f t="shared" si="23"/>
        <v>17.9437</v>
      </c>
      <c r="AH108" t="str">
        <f>IF(IFERROR(IF(IF(AF108="--",INDEX(D:D,MATCH(AE108,INDEX(B:B,MATCH(AE108,B:B,)+1):B10622,)+MATCH(AE108,B:B,)))=D108,VLOOKUP(AE108,B:D,3,0),IF(AF108="--",INDEX(D:D,MATCH(AE108,INDEX(B:B,MATCH(AE108,B:B,)+1):B10622,)+MATCH(AE108,B:B,)),"---")),"---")=AD108,"---",IFERROR(IF(IF(AF108="--",INDEX(D:D,MATCH(AE108,INDEX(B:B,MATCH(AE108,B:B,)+1):B10622,)+MATCH(AE108,B:B,)))=AD108,VLOOKUP(AE108,B:D,3,0),IF(AF108="--",INDEX(D:D,MATCH(AE108,INDEX(B:B,MATCH(AE108,B:B,)+1):B10622,)+MATCH(AE108,B:B,)),"---")),"---"))</f>
        <v>---</v>
      </c>
      <c r="AI108" t="str">
        <f t="shared" si="24"/>
        <v>--</v>
      </c>
      <c r="AJ108" t="str">
        <f t="shared" si="25"/>
        <v>UART_RXD</v>
      </c>
      <c r="AK108">
        <f t="shared" si="26"/>
        <v>2</v>
      </c>
      <c r="AL108" t="str">
        <f t="shared" si="27"/>
        <v>M18</v>
      </c>
      <c r="AT108" t="str">
        <f t="shared" si="18"/>
        <v>F_TCK</v>
      </c>
      <c r="AU108" t="str">
        <f t="shared" si="19"/>
        <v>--</v>
      </c>
    </row>
    <row r="109" spans="1:47" x14ac:dyDescent="0.35">
      <c r="A109" t="str">
        <f t="shared" si="14"/>
        <v>JB1-5</v>
      </c>
      <c r="B109" t="str">
        <f t="shared" si="15"/>
        <v>3.3V</v>
      </c>
      <c r="C109" t="str">
        <f t="shared" si="16"/>
        <v>JB1-3.3V</v>
      </c>
      <c r="D109" t="str">
        <f t="shared" si="17"/>
        <v>JB1-5</v>
      </c>
      <c r="E109" t="s">
        <v>758</v>
      </c>
      <c r="F109">
        <v>5</v>
      </c>
      <c r="G109" t="s">
        <v>287</v>
      </c>
      <c r="L109" t="s">
        <v>868</v>
      </c>
      <c r="M109" t="s">
        <v>286</v>
      </c>
      <c r="N109">
        <v>5.8971999999999998</v>
      </c>
      <c r="AB109" t="str">
        <f>B2B!D106</f>
        <v>JB1</v>
      </c>
      <c r="AC109" t="str">
        <f>B2B!E106</f>
        <v>4</v>
      </c>
      <c r="AD109" t="str">
        <f t="shared" si="20"/>
        <v>JB1-4</v>
      </c>
      <c r="AE109" t="str">
        <f t="shared" si="21"/>
        <v>F_TCK</v>
      </c>
      <c r="AF109" t="str">
        <f t="shared" si="22"/>
        <v>E10</v>
      </c>
      <c r="AG109">
        <f t="shared" si="23"/>
        <v>29.507300000000001</v>
      </c>
      <c r="AH109" t="str">
        <f>IF(IFERROR(IF(IF(AF109="--",INDEX(D:D,MATCH(AE109,INDEX(B:B,MATCH(AE109,B:B,)+1):B10623,)+MATCH(AE109,B:B,)))=D109,VLOOKUP(AE109,B:D,3,0),IF(AF109="--",INDEX(D:D,MATCH(AE109,INDEX(B:B,MATCH(AE109,B:B,)+1):B10623,)+MATCH(AE109,B:B,)),"---")),"---")=AD109,"---",IFERROR(IF(IF(AF109="--",INDEX(D:D,MATCH(AE109,INDEX(B:B,MATCH(AE109,B:B,)+1):B10623,)+MATCH(AE109,B:B,)))=AD109,VLOOKUP(AE109,B:D,3,0),IF(AF109="--",INDEX(D:D,MATCH(AE109,INDEX(B:B,MATCH(AE109,B:B,)+1):B10623,)+MATCH(AE109,B:B,)),"---")),"---"))</f>
        <v>---</v>
      </c>
      <c r="AI109" t="str">
        <f t="shared" si="24"/>
        <v>--</v>
      </c>
      <c r="AJ109" t="str">
        <f t="shared" si="25"/>
        <v>F_TCK</v>
      </c>
      <c r="AK109">
        <f t="shared" si="26"/>
        <v>2</v>
      </c>
      <c r="AL109" t="str">
        <f t="shared" si="27"/>
        <v>E10</v>
      </c>
      <c r="AT109" t="str">
        <f t="shared" si="18"/>
        <v>3.3V</v>
      </c>
      <c r="AU109" t="str">
        <f t="shared" si="19"/>
        <v>--</v>
      </c>
    </row>
    <row r="110" spans="1:47" x14ac:dyDescent="0.35">
      <c r="A110" t="str">
        <f t="shared" si="14"/>
        <v>JB1-6</v>
      </c>
      <c r="B110" t="str">
        <f t="shared" si="15"/>
        <v>3.3V</v>
      </c>
      <c r="C110" t="str">
        <f t="shared" si="16"/>
        <v>JB1-3.3V</v>
      </c>
      <c r="D110" t="str">
        <f t="shared" si="17"/>
        <v>JB1-6</v>
      </c>
      <c r="E110" t="s">
        <v>758</v>
      </c>
      <c r="F110">
        <v>6</v>
      </c>
      <c r="G110" t="s">
        <v>287</v>
      </c>
      <c r="L110" t="s">
        <v>869</v>
      </c>
      <c r="M110" t="s">
        <v>286</v>
      </c>
      <c r="N110">
        <v>6.1120999999999999</v>
      </c>
      <c r="AB110" t="str">
        <f>B2B!D107</f>
        <v>JB1</v>
      </c>
      <c r="AC110" t="str">
        <f>B2B!E107</f>
        <v>5</v>
      </c>
      <c r="AD110" t="str">
        <f t="shared" si="20"/>
        <v>JB1-5</v>
      </c>
      <c r="AE110" t="str">
        <f t="shared" si="21"/>
        <v>3.3V</v>
      </c>
      <c r="AF110" t="str">
        <f t="shared" si="22"/>
        <v>---</v>
      </c>
      <c r="AG110" t="str">
        <f t="shared" si="23"/>
        <v>---</v>
      </c>
      <c r="AH110" t="str">
        <f>IF(IFERROR(IF(IF(AF110="--",INDEX(D:D,MATCH(AE110,INDEX(B:B,MATCH(AE110,B:B,)+1):B10624,)+MATCH(AE110,B:B,)))=D110,VLOOKUP(AE110,B:D,3,0),IF(AF110="--",INDEX(D:D,MATCH(AE110,INDEX(B:B,MATCH(AE110,B:B,)+1):B10624,)+MATCH(AE110,B:B,)),"---")),"---")=AD110,"---",IFERROR(IF(IF(AF110="--",INDEX(D:D,MATCH(AE110,INDEX(B:B,MATCH(AE110,B:B,)+1):B10624,)+MATCH(AE110,B:B,)))=AD110,VLOOKUP(AE110,B:D,3,0),IF(AF110="--",INDEX(D:D,MATCH(AE110,INDEX(B:B,MATCH(AE110,B:B,)+1):B10624,)+MATCH(AE110,B:B,)),"---")),"---"))</f>
        <v>---</v>
      </c>
      <c r="AI110" t="str">
        <f t="shared" si="24"/>
        <v>--</v>
      </c>
      <c r="AJ110" t="str">
        <f t="shared" si="25"/>
        <v>3.3V</v>
      </c>
      <c r="AK110">
        <f t="shared" si="26"/>
        <v>58</v>
      </c>
      <c r="AL110" t="str">
        <f t="shared" si="27"/>
        <v>---</v>
      </c>
      <c r="AT110" t="str">
        <f t="shared" si="18"/>
        <v>3.3V</v>
      </c>
      <c r="AU110" t="str">
        <f t="shared" si="19"/>
        <v>--</v>
      </c>
    </row>
    <row r="111" spans="1:47" x14ac:dyDescent="0.35">
      <c r="A111" t="str">
        <f t="shared" si="14"/>
        <v>JB1-7</v>
      </c>
      <c r="B111" t="str">
        <f t="shared" si="15"/>
        <v>UART_TXD</v>
      </c>
      <c r="C111" t="str">
        <f t="shared" si="16"/>
        <v>JB1-UART_TXD</v>
      </c>
      <c r="D111" t="str">
        <f t="shared" si="17"/>
        <v>JB1-7</v>
      </c>
      <c r="E111" t="s">
        <v>758</v>
      </c>
      <c r="F111">
        <v>7</v>
      </c>
      <c r="G111" t="s">
        <v>882</v>
      </c>
      <c r="L111" t="s">
        <v>871</v>
      </c>
      <c r="M111" t="s">
        <v>286</v>
      </c>
      <c r="N111">
        <v>6.0138999999999996</v>
      </c>
      <c r="AB111" t="str">
        <f>B2B!D108</f>
        <v>JB1</v>
      </c>
      <c r="AC111" t="str">
        <f>B2B!E108</f>
        <v>6</v>
      </c>
      <c r="AD111" t="str">
        <f t="shared" si="20"/>
        <v>JB1-6</v>
      </c>
      <c r="AE111" t="str">
        <f t="shared" si="21"/>
        <v>3.3V</v>
      </c>
      <c r="AF111" t="str">
        <f t="shared" si="22"/>
        <v>---</v>
      </c>
      <c r="AG111" t="str">
        <f t="shared" si="23"/>
        <v>---</v>
      </c>
      <c r="AH111" t="str">
        <f>IF(IFERROR(IF(IF(AF111="--",INDEX(D:D,MATCH(AE111,INDEX(B:B,MATCH(AE111,B:B,)+1):B10625,)+MATCH(AE111,B:B,)))=D111,VLOOKUP(AE111,B:D,3,0),IF(AF111="--",INDEX(D:D,MATCH(AE111,INDEX(B:B,MATCH(AE111,B:B,)+1):B10625,)+MATCH(AE111,B:B,)),"---")),"---")=AD111,"---",IFERROR(IF(IF(AF111="--",INDEX(D:D,MATCH(AE111,INDEX(B:B,MATCH(AE111,B:B,)+1):B10625,)+MATCH(AE111,B:B,)))=AD111,VLOOKUP(AE111,B:D,3,0),IF(AF111="--",INDEX(D:D,MATCH(AE111,INDEX(B:B,MATCH(AE111,B:B,)+1):B10625,)+MATCH(AE111,B:B,)),"---")),"---"))</f>
        <v>---</v>
      </c>
      <c r="AI111" t="str">
        <f t="shared" si="24"/>
        <v>--</v>
      </c>
      <c r="AJ111" t="str">
        <f t="shared" si="25"/>
        <v>3.3V</v>
      </c>
      <c r="AK111">
        <f t="shared" si="26"/>
        <v>58</v>
      </c>
      <c r="AL111" t="str">
        <f t="shared" si="27"/>
        <v>---</v>
      </c>
      <c r="AT111" t="str">
        <f t="shared" si="18"/>
        <v>UART_TXD</v>
      </c>
      <c r="AU111" t="str">
        <f t="shared" si="19"/>
        <v>--</v>
      </c>
    </row>
    <row r="112" spans="1:47" x14ac:dyDescent="0.35">
      <c r="A112" t="str">
        <f t="shared" si="14"/>
        <v>JB1-8</v>
      </c>
      <c r="B112" t="str">
        <f t="shared" si="15"/>
        <v>F_TDO</v>
      </c>
      <c r="C112" t="str">
        <f t="shared" si="16"/>
        <v>JB1-F_TDO</v>
      </c>
      <c r="D112" t="str">
        <f t="shared" si="17"/>
        <v>JB1-8</v>
      </c>
      <c r="E112" t="s">
        <v>758</v>
      </c>
      <c r="F112">
        <v>8</v>
      </c>
      <c r="G112" t="s">
        <v>860</v>
      </c>
      <c r="L112" t="s">
        <v>873</v>
      </c>
      <c r="M112" t="s">
        <v>286</v>
      </c>
      <c r="N112">
        <v>6.6963999999999997</v>
      </c>
      <c r="AB112" t="str">
        <f>B2B!D109</f>
        <v>JB1</v>
      </c>
      <c r="AC112" t="str">
        <f>B2B!E109</f>
        <v>7</v>
      </c>
      <c r="AD112" t="str">
        <f t="shared" si="20"/>
        <v>JB1-7</v>
      </c>
      <c r="AE112" t="str">
        <f t="shared" si="21"/>
        <v>UART_TXD</v>
      </c>
      <c r="AF112" t="str">
        <f t="shared" si="22"/>
        <v>L18</v>
      </c>
      <c r="AG112">
        <f t="shared" si="23"/>
        <v>18.465599999999998</v>
      </c>
      <c r="AH112" t="str">
        <f>IF(IFERROR(IF(IF(AF112="--",INDEX(D:D,MATCH(AE112,INDEX(B:B,MATCH(AE112,B:B,)+1):B10626,)+MATCH(AE112,B:B,)))=D112,VLOOKUP(AE112,B:D,3,0),IF(AF112="--",INDEX(D:D,MATCH(AE112,INDEX(B:B,MATCH(AE112,B:B,)+1):B10626,)+MATCH(AE112,B:B,)),"---")),"---")=AD112,"---",IFERROR(IF(IF(AF112="--",INDEX(D:D,MATCH(AE112,INDEX(B:B,MATCH(AE112,B:B,)+1):B10626,)+MATCH(AE112,B:B,)))=AD112,VLOOKUP(AE112,B:D,3,0),IF(AF112="--",INDEX(D:D,MATCH(AE112,INDEX(B:B,MATCH(AE112,B:B,)+1):B10626,)+MATCH(AE112,B:B,)),"---")),"---"))</f>
        <v>---</v>
      </c>
      <c r="AI112" t="str">
        <f t="shared" si="24"/>
        <v>--</v>
      </c>
      <c r="AJ112" t="str">
        <f t="shared" si="25"/>
        <v>UART_TXD</v>
      </c>
      <c r="AK112">
        <f t="shared" si="26"/>
        <v>2</v>
      </c>
      <c r="AL112" t="str">
        <f t="shared" si="27"/>
        <v>L18</v>
      </c>
      <c r="AT112" t="str">
        <f t="shared" si="18"/>
        <v>F_TDO</v>
      </c>
      <c r="AU112" t="str">
        <f t="shared" si="19"/>
        <v>--</v>
      </c>
    </row>
    <row r="113" spans="1:47" x14ac:dyDescent="0.35">
      <c r="A113" t="str">
        <f t="shared" si="14"/>
        <v>JB1-9</v>
      </c>
      <c r="B113" t="str">
        <f t="shared" si="15"/>
        <v>XMOD_E</v>
      </c>
      <c r="C113" t="str">
        <f t="shared" si="16"/>
        <v>JB1-XMOD_E</v>
      </c>
      <c r="D113" t="str">
        <f t="shared" si="17"/>
        <v>JB1-9</v>
      </c>
      <c r="E113" t="s">
        <v>758</v>
      </c>
      <c r="F113">
        <v>9</v>
      </c>
      <c r="G113" t="s">
        <v>885</v>
      </c>
      <c r="L113" t="s">
        <v>874</v>
      </c>
      <c r="M113" t="s">
        <v>286</v>
      </c>
      <c r="N113">
        <v>6.2145999999999999</v>
      </c>
      <c r="AB113" t="str">
        <f>B2B!D110</f>
        <v>JB1</v>
      </c>
      <c r="AC113" t="str">
        <f>B2B!E110</f>
        <v>8</v>
      </c>
      <c r="AD113" t="str">
        <f t="shared" si="20"/>
        <v>JB1-8</v>
      </c>
      <c r="AE113" t="str">
        <f t="shared" si="21"/>
        <v>F_TDO</v>
      </c>
      <c r="AF113" t="str">
        <f t="shared" si="22"/>
        <v>E13</v>
      </c>
      <c r="AG113">
        <f t="shared" si="23"/>
        <v>23.825099999999999</v>
      </c>
      <c r="AH113" t="str">
        <f>IF(IFERROR(IF(IF(AF113="--",INDEX(D:D,MATCH(AE113,INDEX(B:B,MATCH(AE113,B:B,)+1):B10627,)+MATCH(AE113,B:B,)))=D113,VLOOKUP(AE113,B:D,3,0),IF(AF113="--",INDEX(D:D,MATCH(AE113,INDEX(B:B,MATCH(AE113,B:B,)+1):B10627,)+MATCH(AE113,B:B,)),"---")),"---")=AD113,"---",IFERROR(IF(IF(AF113="--",INDEX(D:D,MATCH(AE113,INDEX(B:B,MATCH(AE113,B:B,)+1):B10627,)+MATCH(AE113,B:B,)))=AD113,VLOOKUP(AE113,B:D,3,0),IF(AF113="--",INDEX(D:D,MATCH(AE113,INDEX(B:B,MATCH(AE113,B:B,)+1):B10627,)+MATCH(AE113,B:B,)),"---")),"---"))</f>
        <v>---</v>
      </c>
      <c r="AI113" t="str">
        <f t="shared" si="24"/>
        <v>--</v>
      </c>
      <c r="AJ113" t="str">
        <f t="shared" si="25"/>
        <v>F_TDO</v>
      </c>
      <c r="AK113">
        <f t="shared" si="26"/>
        <v>2</v>
      </c>
      <c r="AL113" t="str">
        <f t="shared" si="27"/>
        <v>E13</v>
      </c>
      <c r="AT113" t="str">
        <f t="shared" si="18"/>
        <v>XMOD_E</v>
      </c>
      <c r="AU113" t="str">
        <f t="shared" si="19"/>
        <v>--</v>
      </c>
    </row>
    <row r="114" spans="1:47" x14ac:dyDescent="0.35">
      <c r="A114" t="str">
        <f t="shared" si="14"/>
        <v>JB1-10</v>
      </c>
      <c r="B114" t="str">
        <f t="shared" si="15"/>
        <v>F_TDI</v>
      </c>
      <c r="C114" t="str">
        <f t="shared" si="16"/>
        <v>JB1-F_TDI</v>
      </c>
      <c r="D114" t="str">
        <f t="shared" si="17"/>
        <v>JB1-10</v>
      </c>
      <c r="E114" t="s">
        <v>758</v>
      </c>
      <c r="F114">
        <v>10</v>
      </c>
      <c r="G114" t="s">
        <v>859</v>
      </c>
      <c r="L114" t="s">
        <v>875</v>
      </c>
      <c r="M114" t="s">
        <v>286</v>
      </c>
      <c r="N114">
        <v>3.7658</v>
      </c>
      <c r="AB114" t="str">
        <f>B2B!D111</f>
        <v>JB1</v>
      </c>
      <c r="AC114" t="str">
        <f>B2B!E111</f>
        <v>9</v>
      </c>
      <c r="AD114" t="str">
        <f t="shared" si="20"/>
        <v>JB1-9</v>
      </c>
      <c r="AE114" t="str">
        <f t="shared" si="21"/>
        <v>XMOD_E</v>
      </c>
      <c r="AF114" t="str">
        <f t="shared" si="22"/>
        <v>M17</v>
      </c>
      <c r="AG114">
        <f t="shared" si="23"/>
        <v>21.214200000000002</v>
      </c>
      <c r="AH114" t="str">
        <f>IF(IFERROR(IF(IF(AF114="--",INDEX(D:D,MATCH(AE114,INDEX(B:B,MATCH(AE114,B:B,)+1):B10628,)+MATCH(AE114,B:B,)))=D114,VLOOKUP(AE114,B:D,3,0),IF(AF114="--",INDEX(D:D,MATCH(AE114,INDEX(B:B,MATCH(AE114,B:B,)+1):B10628,)+MATCH(AE114,B:B,)),"---")),"---")=AD114,"---",IFERROR(IF(IF(AF114="--",INDEX(D:D,MATCH(AE114,INDEX(B:B,MATCH(AE114,B:B,)+1):B10628,)+MATCH(AE114,B:B,)))=AD114,VLOOKUP(AE114,B:D,3,0),IF(AF114="--",INDEX(D:D,MATCH(AE114,INDEX(B:B,MATCH(AE114,B:B,)+1):B10628,)+MATCH(AE114,B:B,)),"---")),"---"))</f>
        <v>---</v>
      </c>
      <c r="AI114" t="str">
        <f t="shared" si="24"/>
        <v>--</v>
      </c>
      <c r="AJ114" t="str">
        <f t="shared" si="25"/>
        <v>XMOD_E</v>
      </c>
      <c r="AK114">
        <f t="shared" si="26"/>
        <v>2</v>
      </c>
      <c r="AL114" t="str">
        <f t="shared" si="27"/>
        <v>M17</v>
      </c>
      <c r="AT114" t="str">
        <f t="shared" si="18"/>
        <v>F_TDI</v>
      </c>
      <c r="AU114" t="str">
        <f t="shared" si="19"/>
        <v>--</v>
      </c>
    </row>
    <row r="115" spans="1:47" x14ac:dyDescent="0.35">
      <c r="A115" t="str">
        <f t="shared" si="14"/>
        <v>JB1-11</v>
      </c>
      <c r="B115" t="str">
        <f t="shared" si="15"/>
        <v>nRST</v>
      </c>
      <c r="C115" t="str">
        <f t="shared" si="16"/>
        <v>JB1-nRST</v>
      </c>
      <c r="D115" t="str">
        <f t="shared" si="17"/>
        <v>JB1-11</v>
      </c>
      <c r="E115" t="s">
        <v>758</v>
      </c>
      <c r="F115">
        <v>11</v>
      </c>
      <c r="G115" t="s">
        <v>888</v>
      </c>
      <c r="L115" t="s">
        <v>877</v>
      </c>
      <c r="M115" t="s">
        <v>286</v>
      </c>
      <c r="N115">
        <v>3.9759000000000002</v>
      </c>
      <c r="AB115" t="str">
        <f>B2B!D112</f>
        <v>JB1</v>
      </c>
      <c r="AC115" t="str">
        <f>B2B!E112</f>
        <v>10</v>
      </c>
      <c r="AD115" t="str">
        <f t="shared" si="20"/>
        <v>JB1-10</v>
      </c>
      <c r="AE115" t="str">
        <f t="shared" si="21"/>
        <v>F_TDI</v>
      </c>
      <c r="AF115" t="str">
        <f t="shared" si="22"/>
        <v>E11</v>
      </c>
      <c r="AG115">
        <f t="shared" si="23"/>
        <v>26.427</v>
      </c>
      <c r="AH115" t="str">
        <f>IF(IFERROR(IF(IF(AF115="--",INDEX(D:D,MATCH(AE115,INDEX(B:B,MATCH(AE115,B:B,)+1):B10629,)+MATCH(AE115,B:B,)))=D115,VLOOKUP(AE115,B:D,3,0),IF(AF115="--",INDEX(D:D,MATCH(AE115,INDEX(B:B,MATCH(AE115,B:B,)+1):B10629,)+MATCH(AE115,B:B,)),"---")),"---")=AD115,"---",IFERROR(IF(IF(AF115="--",INDEX(D:D,MATCH(AE115,INDEX(B:B,MATCH(AE115,B:B,)+1):B10629,)+MATCH(AE115,B:B,)))=AD115,VLOOKUP(AE115,B:D,3,0),IF(AF115="--",INDEX(D:D,MATCH(AE115,INDEX(B:B,MATCH(AE115,B:B,)+1):B10629,)+MATCH(AE115,B:B,)),"---")),"---"))</f>
        <v>---</v>
      </c>
      <c r="AI115" t="str">
        <f t="shared" si="24"/>
        <v>--</v>
      </c>
      <c r="AJ115" t="str">
        <f t="shared" si="25"/>
        <v>F_TDI</v>
      </c>
      <c r="AK115">
        <f t="shared" si="26"/>
        <v>2</v>
      </c>
      <c r="AL115" t="str">
        <f t="shared" si="27"/>
        <v>E11</v>
      </c>
      <c r="AT115" t="str">
        <f t="shared" si="18"/>
        <v>nRST</v>
      </c>
      <c r="AU115" t="str">
        <f t="shared" si="19"/>
        <v>--</v>
      </c>
    </row>
    <row r="116" spans="1:47" x14ac:dyDescent="0.35">
      <c r="A116" t="str">
        <f t="shared" si="14"/>
        <v>JB1-12</v>
      </c>
      <c r="B116" t="str">
        <f t="shared" si="15"/>
        <v>F_TMS</v>
      </c>
      <c r="C116" t="str">
        <f t="shared" si="16"/>
        <v>JB1-F_TMS</v>
      </c>
      <c r="D116" t="str">
        <f t="shared" si="17"/>
        <v>JB1-12</v>
      </c>
      <c r="E116" t="s">
        <v>758</v>
      </c>
      <c r="F116">
        <v>12</v>
      </c>
      <c r="G116" t="s">
        <v>861</v>
      </c>
      <c r="L116" t="s">
        <v>878</v>
      </c>
      <c r="M116" t="s">
        <v>286</v>
      </c>
      <c r="N116">
        <v>5.8243999999999998</v>
      </c>
      <c r="AB116" t="str">
        <f>B2B!D113</f>
        <v>JB1</v>
      </c>
      <c r="AC116" t="str">
        <f>B2B!E113</f>
        <v>11</v>
      </c>
      <c r="AD116" t="str">
        <f t="shared" si="20"/>
        <v>JB1-11</v>
      </c>
      <c r="AE116" t="str">
        <f t="shared" si="21"/>
        <v>nRST</v>
      </c>
      <c r="AF116" t="str">
        <f t="shared" si="22"/>
        <v>--</v>
      </c>
      <c r="AG116">
        <f t="shared" si="23"/>
        <v>9.2202000000000002</v>
      </c>
      <c r="AH116" t="str">
        <f>IF(IFERROR(IF(IF(AF116="--",INDEX(D:D,MATCH(AE116,INDEX(B:B,MATCH(AE116,B:B,)+1):B10630,)+MATCH(AE116,B:B,)))=D116,VLOOKUP(AE116,B:D,3,0),IF(AF116="--",INDEX(D:D,MATCH(AE116,INDEX(B:B,MATCH(AE116,B:B,)+1):B10630,)+MATCH(AE116,B:B,)),"---")),"---")=AD116,"---",IFERROR(IF(IF(AF116="--",INDEX(D:D,MATCH(AE116,INDEX(B:B,MATCH(AE116,B:B,)+1):B10630,)+MATCH(AE116,B:B,)))=AD116,VLOOKUP(AE116,B:D,3,0),IF(AF116="--",INDEX(D:D,MATCH(AE116,INDEX(B:B,MATCH(AE116,B:B,)+1):B10630,)+MATCH(AE116,B:B,)),"---")),"---"))</f>
        <v>U9-3</v>
      </c>
      <c r="AI116" t="str">
        <f t="shared" si="24"/>
        <v>--</v>
      </c>
      <c r="AJ116" t="str">
        <f t="shared" si="25"/>
        <v>nRST</v>
      </c>
      <c r="AK116">
        <f t="shared" si="26"/>
        <v>3</v>
      </c>
      <c r="AL116" t="str">
        <f t="shared" si="27"/>
        <v>--</v>
      </c>
      <c r="AT116" t="str">
        <f t="shared" si="18"/>
        <v>F_TMS</v>
      </c>
      <c r="AU116" t="str">
        <f t="shared" si="19"/>
        <v>--</v>
      </c>
    </row>
    <row r="117" spans="1:47" x14ac:dyDescent="0.35">
      <c r="A117" t="str">
        <f t="shared" si="14"/>
        <v>JB1-H1</v>
      </c>
      <c r="B117" t="str">
        <f t="shared" si="15"/>
        <v>GND</v>
      </c>
      <c r="C117" t="str">
        <f t="shared" si="16"/>
        <v>JB1-GND</v>
      </c>
      <c r="D117" t="str">
        <f t="shared" si="17"/>
        <v>JB1-H1</v>
      </c>
      <c r="E117" t="s">
        <v>758</v>
      </c>
      <c r="F117" t="s">
        <v>347</v>
      </c>
      <c r="G117" t="s">
        <v>302</v>
      </c>
      <c r="L117" t="s">
        <v>880</v>
      </c>
      <c r="M117" t="s">
        <v>286</v>
      </c>
      <c r="N117">
        <v>11.697800000000001</v>
      </c>
      <c r="AB117" t="str">
        <f>B2B!D114</f>
        <v>JB1</v>
      </c>
      <c r="AC117" t="str">
        <f>B2B!E114</f>
        <v>12</v>
      </c>
      <c r="AD117" t="str">
        <f t="shared" si="20"/>
        <v>JB1-12</v>
      </c>
      <c r="AE117" t="str">
        <f t="shared" si="21"/>
        <v>F_TMS</v>
      </c>
      <c r="AF117" t="str">
        <f t="shared" si="22"/>
        <v>E12</v>
      </c>
      <c r="AG117">
        <f t="shared" si="23"/>
        <v>24.9618</v>
      </c>
      <c r="AH117" t="str">
        <f>IF(IFERROR(IF(IF(AF117="--",INDEX(D:D,MATCH(AE117,INDEX(B:B,MATCH(AE117,B:B,)+1):B10631,)+MATCH(AE117,B:B,)))=D117,VLOOKUP(AE117,B:D,3,0),IF(AF117="--",INDEX(D:D,MATCH(AE117,INDEX(B:B,MATCH(AE117,B:B,)+1):B10631,)+MATCH(AE117,B:B,)),"---")),"---")=AD117,"---",IFERROR(IF(IF(AF117="--",INDEX(D:D,MATCH(AE117,INDEX(B:B,MATCH(AE117,B:B,)+1):B10631,)+MATCH(AE117,B:B,)))=AD117,VLOOKUP(AE117,B:D,3,0),IF(AF117="--",INDEX(D:D,MATCH(AE117,INDEX(B:B,MATCH(AE117,B:B,)+1):B10631,)+MATCH(AE117,B:B,)),"---")),"---"))</f>
        <v>---</v>
      </c>
      <c r="AI117" t="str">
        <f t="shared" si="24"/>
        <v>--</v>
      </c>
      <c r="AJ117" t="str">
        <f t="shared" si="25"/>
        <v>F_TMS</v>
      </c>
      <c r="AK117">
        <f t="shared" si="26"/>
        <v>2</v>
      </c>
      <c r="AL117" t="str">
        <f t="shared" si="27"/>
        <v>E12</v>
      </c>
      <c r="AT117" t="str">
        <f t="shared" si="18"/>
        <v>GND</v>
      </c>
      <c r="AU117" t="str">
        <f t="shared" si="19"/>
        <v>--</v>
      </c>
    </row>
    <row r="118" spans="1:47" x14ac:dyDescent="0.35">
      <c r="A118" t="str">
        <f t="shared" si="14"/>
        <v>U1-A8</v>
      </c>
      <c r="B118" t="str">
        <f t="shared" si="15"/>
        <v>NetU1_A8</v>
      </c>
      <c r="C118" t="str">
        <f t="shared" si="16"/>
        <v>U1-NetU1_A8</v>
      </c>
      <c r="D118" t="str">
        <f t="shared" si="17"/>
        <v>U1-A8</v>
      </c>
      <c r="E118" t="s">
        <v>304</v>
      </c>
      <c r="F118" t="s">
        <v>441</v>
      </c>
      <c r="G118" t="s">
        <v>919</v>
      </c>
      <c r="L118" t="s">
        <v>881</v>
      </c>
      <c r="M118" t="s">
        <v>286</v>
      </c>
      <c r="N118">
        <v>10.150399999999999</v>
      </c>
      <c r="AB118" t="str">
        <f>B2B!D115</f>
        <v>JB1</v>
      </c>
      <c r="AC118" t="str">
        <f>B2B!E115</f>
        <v>H1</v>
      </c>
      <c r="AD118" t="str">
        <f t="shared" si="20"/>
        <v>JB1-H1</v>
      </c>
      <c r="AE118" t="str">
        <f t="shared" si="21"/>
        <v>GND</v>
      </c>
      <c r="AF118" t="str">
        <f t="shared" si="22"/>
        <v>---</v>
      </c>
      <c r="AG118" t="str">
        <f t="shared" si="23"/>
        <v>---</v>
      </c>
      <c r="AH118" t="str">
        <f>IF(IFERROR(IF(IF(AF118="--",INDEX(D:D,MATCH(AE118,INDEX(B:B,MATCH(AE118,B:B,)+1):B10632,)+MATCH(AE118,B:B,)))=D118,VLOOKUP(AE118,B:D,3,0),IF(AF118="--",INDEX(D:D,MATCH(AE118,INDEX(B:B,MATCH(AE118,B:B,)+1):B10632,)+MATCH(AE118,B:B,)),"---")),"---")=AD118,"---",IFERROR(IF(IF(AF118="--",INDEX(D:D,MATCH(AE118,INDEX(B:B,MATCH(AE118,B:B,)+1):B10632,)+MATCH(AE118,B:B,)))=AD118,VLOOKUP(AE118,B:D,3,0),IF(AF118="--",INDEX(D:D,MATCH(AE118,INDEX(B:B,MATCH(AE118,B:B,)+1):B10632,)+MATCH(AE118,B:B,)),"---")),"---"))</f>
        <v>---</v>
      </c>
      <c r="AI118" t="str">
        <f t="shared" si="24"/>
        <v>--</v>
      </c>
      <c r="AJ118" t="str">
        <f t="shared" si="25"/>
        <v>GND</v>
      </c>
      <c r="AK118">
        <f t="shared" si="26"/>
        <v>185</v>
      </c>
      <c r="AL118" t="str">
        <f t="shared" si="27"/>
        <v>---</v>
      </c>
      <c r="AT118" t="str">
        <f t="shared" si="18"/>
        <v>NetU1_A8</v>
      </c>
      <c r="AU118" t="str">
        <f t="shared" si="19"/>
        <v>--</v>
      </c>
    </row>
    <row r="119" spans="1:47" x14ac:dyDescent="0.35">
      <c r="A119" t="str">
        <f t="shared" si="14"/>
        <v>U1-A9</v>
      </c>
      <c r="B119" t="str">
        <f t="shared" si="15"/>
        <v>TD_N</v>
      </c>
      <c r="C119" t="str">
        <f t="shared" si="16"/>
        <v>U1-TD_N</v>
      </c>
      <c r="D119" t="str">
        <f t="shared" si="17"/>
        <v>U1-A9</v>
      </c>
      <c r="E119" t="s">
        <v>304</v>
      </c>
      <c r="F119" t="s">
        <v>442</v>
      </c>
      <c r="G119" t="s">
        <v>1022</v>
      </c>
      <c r="L119" t="s">
        <v>883</v>
      </c>
      <c r="M119" t="s">
        <v>286</v>
      </c>
      <c r="N119">
        <v>12.105600000000001</v>
      </c>
      <c r="AT119" t="str">
        <f t="shared" si="18"/>
        <v>TD_C_N</v>
      </c>
      <c r="AU119" t="str">
        <f t="shared" si="19"/>
        <v>C58</v>
      </c>
    </row>
    <row r="120" spans="1:47" x14ac:dyDescent="0.35">
      <c r="A120" t="str">
        <f t="shared" si="14"/>
        <v>U1-A10</v>
      </c>
      <c r="B120" t="str">
        <f t="shared" si="15"/>
        <v>TD_P</v>
      </c>
      <c r="C120" t="str">
        <f t="shared" si="16"/>
        <v>U1-TD_P</v>
      </c>
      <c r="D120" t="str">
        <f t="shared" si="17"/>
        <v>U1-A10</v>
      </c>
      <c r="E120" t="s">
        <v>304</v>
      </c>
      <c r="F120" t="s">
        <v>431</v>
      </c>
      <c r="G120" t="s">
        <v>1023</v>
      </c>
      <c r="L120" t="s">
        <v>884</v>
      </c>
      <c r="M120" t="s">
        <v>286</v>
      </c>
      <c r="N120">
        <v>6.0972</v>
      </c>
      <c r="AT120" t="str">
        <f t="shared" si="18"/>
        <v>TD_C_P</v>
      </c>
      <c r="AU120" t="str">
        <f t="shared" si="19"/>
        <v>C72</v>
      </c>
    </row>
    <row r="121" spans="1:47" x14ac:dyDescent="0.35">
      <c r="A121" t="str">
        <f t="shared" si="14"/>
        <v>U1-B8</v>
      </c>
      <c r="B121" t="str">
        <f t="shared" si="15"/>
        <v>NetU1_B8</v>
      </c>
      <c r="C121" t="str">
        <f t="shared" si="16"/>
        <v>U1-NetU1_B8</v>
      </c>
      <c r="D121" t="str">
        <f t="shared" si="17"/>
        <v>U1-B8</v>
      </c>
      <c r="E121" t="s">
        <v>304</v>
      </c>
      <c r="F121" t="s">
        <v>537</v>
      </c>
      <c r="G121" t="s">
        <v>922</v>
      </c>
      <c r="L121" t="s">
        <v>886</v>
      </c>
      <c r="M121" t="s">
        <v>286</v>
      </c>
      <c r="N121">
        <v>6.2355999999999998</v>
      </c>
      <c r="AT121" t="str">
        <f t="shared" si="18"/>
        <v>NetU1_B8</v>
      </c>
      <c r="AU121" t="str">
        <f t="shared" si="19"/>
        <v>--</v>
      </c>
    </row>
    <row r="122" spans="1:47" x14ac:dyDescent="0.35">
      <c r="A122" t="str">
        <f t="shared" si="14"/>
        <v>U1-B9</v>
      </c>
      <c r="B122" t="str">
        <f t="shared" si="15"/>
        <v>NetU1_B9</v>
      </c>
      <c r="C122" t="str">
        <f t="shared" si="16"/>
        <v>U1-NetU1_B9</v>
      </c>
      <c r="D122" t="str">
        <f t="shared" si="17"/>
        <v>U1-B9</v>
      </c>
      <c r="E122" t="s">
        <v>304</v>
      </c>
      <c r="F122" t="s">
        <v>449</v>
      </c>
      <c r="G122" t="s">
        <v>923</v>
      </c>
      <c r="L122" t="s">
        <v>887</v>
      </c>
      <c r="M122" t="s">
        <v>286</v>
      </c>
      <c r="N122">
        <v>4.9683999999999999</v>
      </c>
      <c r="AT122" t="str">
        <f t="shared" si="18"/>
        <v>NetU1_B9</v>
      </c>
      <c r="AU122" t="str">
        <f t="shared" si="19"/>
        <v>--</v>
      </c>
    </row>
    <row r="123" spans="1:47" x14ac:dyDescent="0.35">
      <c r="A123" t="str">
        <f t="shared" si="14"/>
        <v>U1-B10</v>
      </c>
      <c r="B123" t="str">
        <f t="shared" si="15"/>
        <v>2.5V</v>
      </c>
      <c r="C123" t="str">
        <f t="shared" si="16"/>
        <v>U1-2.5V</v>
      </c>
      <c r="D123" t="str">
        <f t="shared" si="17"/>
        <v>U1-B10</v>
      </c>
      <c r="E123" t="s">
        <v>304</v>
      </c>
      <c r="F123" t="s">
        <v>450</v>
      </c>
      <c r="G123" t="s">
        <v>575</v>
      </c>
      <c r="L123" t="s">
        <v>889</v>
      </c>
      <c r="M123" t="s">
        <v>286</v>
      </c>
      <c r="N123">
        <v>3.8079000000000001</v>
      </c>
      <c r="AT123" t="str">
        <f t="shared" si="18"/>
        <v>2.5V</v>
      </c>
      <c r="AU123" t="str">
        <f t="shared" si="19"/>
        <v>--</v>
      </c>
    </row>
    <row r="124" spans="1:47" x14ac:dyDescent="0.35">
      <c r="A124" t="str">
        <f t="shared" si="14"/>
        <v>U1-C9</v>
      </c>
      <c r="B124" t="str">
        <f t="shared" si="15"/>
        <v>NetU1_C9</v>
      </c>
      <c r="C124" t="str">
        <f t="shared" si="16"/>
        <v>U1-NetU1_C9</v>
      </c>
      <c r="D124" t="str">
        <f t="shared" si="17"/>
        <v>U1-C9</v>
      </c>
      <c r="E124" t="s">
        <v>304</v>
      </c>
      <c r="F124" t="s">
        <v>322</v>
      </c>
      <c r="G124" t="s">
        <v>925</v>
      </c>
      <c r="L124" t="s">
        <v>890</v>
      </c>
      <c r="M124" t="s">
        <v>286</v>
      </c>
      <c r="N124">
        <v>5.1772999999999998</v>
      </c>
      <c r="AT124" t="str">
        <f t="shared" si="18"/>
        <v>NetU1_C9</v>
      </c>
      <c r="AU124" t="str">
        <f t="shared" si="19"/>
        <v>--</v>
      </c>
    </row>
    <row r="125" spans="1:47" x14ac:dyDescent="0.35">
      <c r="A125" t="str">
        <f t="shared" si="14"/>
        <v>U1-C10</v>
      </c>
      <c r="B125" t="str">
        <f t="shared" si="15"/>
        <v>RD_N</v>
      </c>
      <c r="C125" t="str">
        <f t="shared" si="16"/>
        <v>U1-RD_N</v>
      </c>
      <c r="D125" t="str">
        <f t="shared" si="17"/>
        <v>U1-C10</v>
      </c>
      <c r="E125" t="s">
        <v>304</v>
      </c>
      <c r="F125" t="s">
        <v>323</v>
      </c>
      <c r="G125" t="s">
        <v>1024</v>
      </c>
      <c r="L125" t="s">
        <v>1025</v>
      </c>
      <c r="M125" t="s">
        <v>286</v>
      </c>
      <c r="N125">
        <v>2.8508</v>
      </c>
      <c r="AT125" t="str">
        <f t="shared" si="18"/>
        <v>RD_C_N</v>
      </c>
      <c r="AU125" t="str">
        <f t="shared" si="19"/>
        <v>C73</v>
      </c>
    </row>
    <row r="126" spans="1:47" x14ac:dyDescent="0.35">
      <c r="A126" t="str">
        <f t="shared" si="14"/>
        <v>U1-C11</v>
      </c>
      <c r="B126" t="str">
        <f t="shared" si="15"/>
        <v>RD_P</v>
      </c>
      <c r="C126" t="str">
        <f t="shared" si="16"/>
        <v>U1-RD_P</v>
      </c>
      <c r="D126" t="str">
        <f t="shared" si="17"/>
        <v>U1-C11</v>
      </c>
      <c r="E126" t="s">
        <v>304</v>
      </c>
      <c r="F126" t="s">
        <v>324</v>
      </c>
      <c r="G126" t="s">
        <v>1026</v>
      </c>
      <c r="L126" t="s">
        <v>891</v>
      </c>
      <c r="M126" t="s">
        <v>286</v>
      </c>
      <c r="N126">
        <v>9.2202000000000002</v>
      </c>
      <c r="AT126" t="str">
        <f t="shared" si="18"/>
        <v>RD_C_P</v>
      </c>
      <c r="AU126" t="str">
        <f t="shared" si="19"/>
        <v>C74</v>
      </c>
    </row>
    <row r="127" spans="1:47" x14ac:dyDescent="0.35">
      <c r="A127" t="str">
        <f t="shared" si="14"/>
        <v>U1-D9</v>
      </c>
      <c r="B127" t="str">
        <f t="shared" si="15"/>
        <v>NetU1_D9</v>
      </c>
      <c r="C127" t="str">
        <f t="shared" si="16"/>
        <v>U1-NetU1_D9</v>
      </c>
      <c r="D127" t="str">
        <f t="shared" si="17"/>
        <v>U1-D9</v>
      </c>
      <c r="E127" t="s">
        <v>304</v>
      </c>
      <c r="F127" t="s">
        <v>296</v>
      </c>
      <c r="G127" t="s">
        <v>927</v>
      </c>
      <c r="L127" t="s">
        <v>893</v>
      </c>
      <c r="M127" t="s">
        <v>286</v>
      </c>
      <c r="N127">
        <v>0.90459999999999996</v>
      </c>
      <c r="AT127" t="str">
        <f t="shared" si="18"/>
        <v>NetU1_D9</v>
      </c>
      <c r="AU127" t="str">
        <f t="shared" si="19"/>
        <v>--</v>
      </c>
    </row>
    <row r="128" spans="1:47" x14ac:dyDescent="0.35">
      <c r="A128" t="str">
        <f t="shared" si="14"/>
        <v>U1-D10</v>
      </c>
      <c r="B128" t="str">
        <f t="shared" si="15"/>
        <v>NetU1_D10</v>
      </c>
      <c r="C128" t="str">
        <f t="shared" si="16"/>
        <v>U1-NetU1_D10</v>
      </c>
      <c r="D128" t="str">
        <f t="shared" si="17"/>
        <v>U1-D10</v>
      </c>
      <c r="E128" t="s">
        <v>304</v>
      </c>
      <c r="F128" t="s">
        <v>297</v>
      </c>
      <c r="G128" t="s">
        <v>928</v>
      </c>
      <c r="L128" t="s">
        <v>894</v>
      </c>
      <c r="M128" t="s">
        <v>286</v>
      </c>
      <c r="N128">
        <v>3.0876000000000001</v>
      </c>
      <c r="AT128" t="str">
        <f t="shared" si="18"/>
        <v>NetU1_D10</v>
      </c>
      <c r="AU128" t="str">
        <f t="shared" si="19"/>
        <v>--</v>
      </c>
    </row>
    <row r="129" spans="1:47" x14ac:dyDescent="0.35">
      <c r="A129" t="str">
        <f t="shared" si="14"/>
        <v>U1-K17</v>
      </c>
      <c r="B129" t="str">
        <f t="shared" si="15"/>
        <v>SPI-DQO</v>
      </c>
      <c r="C129" t="str">
        <f t="shared" si="16"/>
        <v>U1-SPI-DQO</v>
      </c>
      <c r="D129" t="str">
        <f t="shared" si="17"/>
        <v>U1-K17</v>
      </c>
      <c r="E129" t="s">
        <v>304</v>
      </c>
      <c r="F129" t="s">
        <v>708</v>
      </c>
      <c r="G129" t="s">
        <v>911</v>
      </c>
      <c r="L129" t="s">
        <v>1027</v>
      </c>
      <c r="M129" t="s">
        <v>286</v>
      </c>
      <c r="N129">
        <v>5.7853000000000003</v>
      </c>
      <c r="AT129" t="str">
        <f t="shared" si="18"/>
        <v>SPI-DQO</v>
      </c>
      <c r="AU129" t="str">
        <f t="shared" si="19"/>
        <v>--</v>
      </c>
    </row>
    <row r="130" spans="1:47" x14ac:dyDescent="0.35">
      <c r="A130" t="str">
        <f t="shared" si="14"/>
        <v>U1-K18</v>
      </c>
      <c r="B130" t="str">
        <f t="shared" si="15"/>
        <v>SPI-DQ1</v>
      </c>
      <c r="C130" t="str">
        <f t="shared" si="16"/>
        <v>U1-SPI-DQ1</v>
      </c>
      <c r="D130" t="str">
        <f t="shared" si="17"/>
        <v>U1-K18</v>
      </c>
      <c r="E130" t="s">
        <v>304</v>
      </c>
      <c r="F130" t="s">
        <v>709</v>
      </c>
      <c r="G130" t="s">
        <v>908</v>
      </c>
      <c r="L130" t="s">
        <v>1028</v>
      </c>
      <c r="M130" t="s">
        <v>286</v>
      </c>
      <c r="N130">
        <v>1.5086999999999999</v>
      </c>
      <c r="AT130" t="str">
        <f t="shared" si="18"/>
        <v>SPI-DQ1</v>
      </c>
      <c r="AU130" t="str">
        <f t="shared" si="19"/>
        <v>--</v>
      </c>
    </row>
    <row r="131" spans="1:47" x14ac:dyDescent="0.35">
      <c r="A131" t="str">
        <f t="shared" si="14"/>
        <v>U1-L13</v>
      </c>
      <c r="B131" t="str">
        <f t="shared" si="15"/>
        <v>SPI-CS</v>
      </c>
      <c r="C131" t="str">
        <f t="shared" si="16"/>
        <v>U1-SPI-CS</v>
      </c>
      <c r="D131" t="str">
        <f t="shared" si="17"/>
        <v>U1-L13</v>
      </c>
      <c r="E131" t="s">
        <v>304</v>
      </c>
      <c r="F131" t="s">
        <v>512</v>
      </c>
      <c r="G131" t="s">
        <v>907</v>
      </c>
      <c r="L131" t="s">
        <v>1029</v>
      </c>
      <c r="M131" t="s">
        <v>286</v>
      </c>
      <c r="N131">
        <v>8.0898000000000003</v>
      </c>
      <c r="AT131" t="str">
        <f t="shared" si="18"/>
        <v>SPI-CS</v>
      </c>
      <c r="AU131" t="str">
        <f t="shared" si="19"/>
        <v>--</v>
      </c>
    </row>
    <row r="132" spans="1:47" x14ac:dyDescent="0.35">
      <c r="A132" t="str">
        <f t="shared" si="14"/>
        <v>U1-L14</v>
      </c>
      <c r="B132" t="str">
        <f t="shared" si="15"/>
        <v>SPI-DQ2</v>
      </c>
      <c r="C132" t="str">
        <f t="shared" si="16"/>
        <v>U1-SPI-DQ2</v>
      </c>
      <c r="D132" t="str">
        <f t="shared" si="17"/>
        <v>U1-L14</v>
      </c>
      <c r="E132" t="s">
        <v>304</v>
      </c>
      <c r="F132" t="s">
        <v>604</v>
      </c>
      <c r="G132" t="s">
        <v>909</v>
      </c>
      <c r="L132" t="s">
        <v>305</v>
      </c>
      <c r="M132" t="s">
        <v>286</v>
      </c>
      <c r="N132">
        <v>1.2514000000000001</v>
      </c>
      <c r="AT132" t="str">
        <f t="shared" si="18"/>
        <v>SPI-DQ2</v>
      </c>
      <c r="AU132" t="str">
        <f t="shared" si="19"/>
        <v>--</v>
      </c>
    </row>
    <row r="133" spans="1:47" x14ac:dyDescent="0.35">
      <c r="A133" t="str">
        <f t="shared" si="14"/>
        <v>U1-L15</v>
      </c>
      <c r="B133" t="str">
        <f t="shared" si="15"/>
        <v>NetR4_2</v>
      </c>
      <c r="C133" t="str">
        <f t="shared" si="16"/>
        <v>U1-NetR4_2</v>
      </c>
      <c r="D133" t="str">
        <f t="shared" si="17"/>
        <v>U1-L15</v>
      </c>
      <c r="E133" t="s">
        <v>304</v>
      </c>
      <c r="F133" t="s">
        <v>605</v>
      </c>
      <c r="G133" t="s">
        <v>675</v>
      </c>
      <c r="L133" t="s">
        <v>1030</v>
      </c>
      <c r="M133" t="s">
        <v>286</v>
      </c>
      <c r="N133">
        <v>1.2514000000000001</v>
      </c>
      <c r="AT133" t="str">
        <f t="shared" si="18"/>
        <v>NetR4_2</v>
      </c>
      <c r="AU133" t="str">
        <f t="shared" si="19"/>
        <v>--</v>
      </c>
    </row>
    <row r="134" spans="1:47" x14ac:dyDescent="0.35">
      <c r="A134" t="str">
        <f t="shared" ref="A134:A197" si="28">$E134&amp;"-"&amp;$F134</f>
        <v>U1-L16</v>
      </c>
      <c r="B134" t="str">
        <f t="shared" ref="B134:B197" si="29">IF(OR(E134=$A$2,E134=$B$2,E134=$C$2,E134=$D$2),"--",G134)</f>
        <v>NetU1_L16</v>
      </c>
      <c r="C134" t="str">
        <f t="shared" ref="C134:C197" si="30">$E134&amp;"-"&amp;$G134</f>
        <v>U1-NetU1_L16</v>
      </c>
      <c r="D134" t="str">
        <f t="shared" ref="D134:D197" si="31">A134</f>
        <v>U1-L16</v>
      </c>
      <c r="E134" t="s">
        <v>304</v>
      </c>
      <c r="F134" t="s">
        <v>606</v>
      </c>
      <c r="G134" t="s">
        <v>929</v>
      </c>
      <c r="L134" t="s">
        <v>673</v>
      </c>
      <c r="M134" t="s">
        <v>286</v>
      </c>
      <c r="N134">
        <v>1.0649999999999999</v>
      </c>
      <c r="AT134" t="str">
        <f t="shared" ref="AT134:AT197" si="32">IF(IF(COUNTIF($AO$6:$AQ$150,B134)&gt;0,"---","--")="---",VLOOKUP(B134,$AO$6:$AQ$150,3,0),B134)</f>
        <v>NetU1_L16</v>
      </c>
      <c r="AU134" t="str">
        <f t="shared" ref="AU134:AU197" si="33">IF(IF(COUNTIF($AO$6:$AQ$150,B134)&gt;0,"---","--")="---",VLOOKUP(B134,$AO$6:$AQ$150,2,0),"--")</f>
        <v>--</v>
      </c>
    </row>
    <row r="135" spans="1:47" x14ac:dyDescent="0.35">
      <c r="A135" t="str">
        <f t="shared" si="28"/>
        <v>U1-L17</v>
      </c>
      <c r="B135" t="str">
        <f t="shared" si="29"/>
        <v>3.3V</v>
      </c>
      <c r="C135" t="str">
        <f t="shared" si="30"/>
        <v>U1-3.3V</v>
      </c>
      <c r="D135" t="str">
        <f t="shared" si="31"/>
        <v>U1-L17</v>
      </c>
      <c r="E135" t="s">
        <v>304</v>
      </c>
      <c r="F135" t="s">
        <v>692</v>
      </c>
      <c r="G135" t="s">
        <v>287</v>
      </c>
      <c r="L135" t="s">
        <v>674</v>
      </c>
      <c r="M135" t="s">
        <v>286</v>
      </c>
      <c r="N135">
        <v>1.4634</v>
      </c>
      <c r="AT135" t="str">
        <f t="shared" si="32"/>
        <v>3.3V</v>
      </c>
      <c r="AU135" t="str">
        <f t="shared" si="33"/>
        <v>--</v>
      </c>
    </row>
    <row r="136" spans="1:47" x14ac:dyDescent="0.35">
      <c r="A136" t="str">
        <f t="shared" si="28"/>
        <v>U1-L18</v>
      </c>
      <c r="B136" t="str">
        <f t="shared" si="29"/>
        <v>UART_TXD</v>
      </c>
      <c r="C136" t="str">
        <f t="shared" si="30"/>
        <v>U1-UART_TXD</v>
      </c>
      <c r="D136" t="str">
        <f t="shared" si="31"/>
        <v>U1-L18</v>
      </c>
      <c r="E136" t="s">
        <v>304</v>
      </c>
      <c r="F136" t="s">
        <v>693</v>
      </c>
      <c r="G136" t="s">
        <v>882</v>
      </c>
      <c r="L136" t="s">
        <v>675</v>
      </c>
      <c r="M136" t="s">
        <v>286</v>
      </c>
      <c r="N136">
        <v>4.2648000000000001</v>
      </c>
      <c r="AT136" t="str">
        <f t="shared" si="32"/>
        <v>UART_TXD</v>
      </c>
      <c r="AU136" t="str">
        <f t="shared" si="33"/>
        <v>--</v>
      </c>
    </row>
    <row r="137" spans="1:47" x14ac:dyDescent="0.35">
      <c r="A137" t="str">
        <f t="shared" si="28"/>
        <v>U1-M13</v>
      </c>
      <c r="B137" t="str">
        <f t="shared" si="29"/>
        <v>NetU1_M13</v>
      </c>
      <c r="C137" t="str">
        <f t="shared" si="30"/>
        <v>U1-NetU1_M13</v>
      </c>
      <c r="D137" t="str">
        <f t="shared" si="31"/>
        <v>U1-M13</v>
      </c>
      <c r="E137" t="s">
        <v>304</v>
      </c>
      <c r="F137" t="s">
        <v>524</v>
      </c>
      <c r="G137" t="s">
        <v>930</v>
      </c>
      <c r="L137" t="s">
        <v>906</v>
      </c>
      <c r="M137" t="s">
        <v>286</v>
      </c>
      <c r="N137">
        <v>26.063300000000002</v>
      </c>
      <c r="AT137" t="str">
        <f t="shared" si="32"/>
        <v>NetU1_M13</v>
      </c>
      <c r="AU137" t="str">
        <f t="shared" si="33"/>
        <v>--</v>
      </c>
    </row>
    <row r="138" spans="1:47" x14ac:dyDescent="0.35">
      <c r="A138" t="str">
        <f t="shared" si="28"/>
        <v>U1-M14</v>
      </c>
      <c r="B138" t="str">
        <f t="shared" si="29"/>
        <v>SPI-DQ3</v>
      </c>
      <c r="C138" t="str">
        <f t="shared" si="30"/>
        <v>U1-SPI-DQ3</v>
      </c>
      <c r="D138" t="str">
        <f t="shared" si="31"/>
        <v>U1-M14</v>
      </c>
      <c r="E138" t="s">
        <v>304</v>
      </c>
      <c r="F138" t="s">
        <v>607</v>
      </c>
      <c r="G138" t="s">
        <v>910</v>
      </c>
      <c r="L138" t="s">
        <v>1031</v>
      </c>
      <c r="M138" t="s">
        <v>286</v>
      </c>
      <c r="N138">
        <v>25.976800000000001</v>
      </c>
      <c r="AT138" t="str">
        <f t="shared" si="32"/>
        <v>SPI-DQ3</v>
      </c>
      <c r="AU138" t="str">
        <f t="shared" si="33"/>
        <v>--</v>
      </c>
    </row>
    <row r="139" spans="1:47" x14ac:dyDescent="0.35">
      <c r="A139" t="str">
        <f t="shared" si="28"/>
        <v>U1-M16</v>
      </c>
      <c r="B139" t="str">
        <f t="shared" si="29"/>
        <v>SYSLED</v>
      </c>
      <c r="C139" t="str">
        <f t="shared" si="30"/>
        <v>U1-SYSLED</v>
      </c>
      <c r="D139" t="str">
        <f t="shared" si="31"/>
        <v>U1-M16</v>
      </c>
      <c r="E139" t="s">
        <v>304</v>
      </c>
      <c r="F139" t="s">
        <v>609</v>
      </c>
      <c r="G139" t="s">
        <v>914</v>
      </c>
      <c r="L139" t="s">
        <v>1032</v>
      </c>
      <c r="M139" t="s">
        <v>286</v>
      </c>
      <c r="N139">
        <v>26.077000000000002</v>
      </c>
      <c r="AT139" t="str">
        <f t="shared" si="32"/>
        <v>NetD2_A</v>
      </c>
      <c r="AU139" t="str">
        <f t="shared" si="33"/>
        <v>R19</v>
      </c>
    </row>
    <row r="140" spans="1:47" x14ac:dyDescent="0.35">
      <c r="A140" t="str">
        <f t="shared" si="28"/>
        <v>U1-M17</v>
      </c>
      <c r="B140" t="str">
        <f t="shared" si="29"/>
        <v>XMOD_E</v>
      </c>
      <c r="C140" t="str">
        <f t="shared" si="30"/>
        <v>U1-XMOD_E</v>
      </c>
      <c r="D140" t="str">
        <f t="shared" si="31"/>
        <v>U1-M17</v>
      </c>
      <c r="E140" t="s">
        <v>304</v>
      </c>
      <c r="F140" t="s">
        <v>694</v>
      </c>
      <c r="G140" t="s">
        <v>885</v>
      </c>
      <c r="L140" t="s">
        <v>1024</v>
      </c>
      <c r="M140" t="s">
        <v>286</v>
      </c>
      <c r="N140">
        <v>19.6812</v>
      </c>
      <c r="AT140" t="str">
        <f t="shared" si="32"/>
        <v>XMOD_E</v>
      </c>
      <c r="AU140" t="str">
        <f t="shared" si="33"/>
        <v>--</v>
      </c>
    </row>
    <row r="141" spans="1:47" x14ac:dyDescent="0.35">
      <c r="A141" t="str">
        <f t="shared" si="28"/>
        <v>U1-M18</v>
      </c>
      <c r="B141" t="str">
        <f t="shared" si="29"/>
        <v>UART_RXD</v>
      </c>
      <c r="C141" t="str">
        <f t="shared" si="30"/>
        <v>U1-UART_RXD</v>
      </c>
      <c r="D141" t="str">
        <f t="shared" si="31"/>
        <v>U1-M18</v>
      </c>
      <c r="E141" t="s">
        <v>304</v>
      </c>
      <c r="F141" t="s">
        <v>695</v>
      </c>
      <c r="G141" t="s">
        <v>876</v>
      </c>
      <c r="L141" t="s">
        <v>1026</v>
      </c>
      <c r="M141" t="s">
        <v>286</v>
      </c>
      <c r="N141">
        <v>19.559100000000001</v>
      </c>
      <c r="AT141" t="str">
        <f t="shared" si="32"/>
        <v>UART_RXD</v>
      </c>
      <c r="AU141" t="str">
        <f t="shared" si="33"/>
        <v>--</v>
      </c>
    </row>
    <row r="142" spans="1:47" x14ac:dyDescent="0.35">
      <c r="A142" t="str">
        <f t="shared" si="28"/>
        <v>U1-N13</v>
      </c>
      <c r="B142" t="str">
        <f t="shared" si="29"/>
        <v>3.3V</v>
      </c>
      <c r="C142" t="str">
        <f t="shared" si="30"/>
        <v>U1-3.3V</v>
      </c>
      <c r="D142" t="str">
        <f t="shared" si="31"/>
        <v>U1-N13</v>
      </c>
      <c r="E142" t="s">
        <v>304</v>
      </c>
      <c r="F142" t="s">
        <v>565</v>
      </c>
      <c r="G142" t="s">
        <v>287</v>
      </c>
      <c r="L142" t="s">
        <v>1033</v>
      </c>
      <c r="M142" t="s">
        <v>286</v>
      </c>
      <c r="N142">
        <v>47.950200000000002</v>
      </c>
      <c r="AT142" t="str">
        <f t="shared" si="32"/>
        <v>3.3V</v>
      </c>
      <c r="AU142" t="str">
        <f t="shared" si="33"/>
        <v>--</v>
      </c>
    </row>
    <row r="143" spans="1:47" x14ac:dyDescent="0.35">
      <c r="A143" t="str">
        <f t="shared" si="28"/>
        <v>U1-N14</v>
      </c>
      <c r="B143" t="str">
        <f t="shared" si="29"/>
        <v>NetU1_N14</v>
      </c>
      <c r="C143" t="str">
        <f t="shared" si="30"/>
        <v>U1-NetU1_N14</v>
      </c>
      <c r="D143" t="str">
        <f t="shared" si="31"/>
        <v>U1-N14</v>
      </c>
      <c r="E143" t="s">
        <v>304</v>
      </c>
      <c r="F143" t="s">
        <v>610</v>
      </c>
      <c r="G143" t="s">
        <v>611</v>
      </c>
      <c r="L143" t="s">
        <v>907</v>
      </c>
      <c r="M143" t="s">
        <v>286</v>
      </c>
      <c r="N143">
        <v>16.629000000000001</v>
      </c>
      <c r="AT143" t="str">
        <f t="shared" si="32"/>
        <v>NetU1_N14</v>
      </c>
      <c r="AU143" t="str">
        <f t="shared" si="33"/>
        <v>--</v>
      </c>
    </row>
    <row r="144" spans="1:47" x14ac:dyDescent="0.35">
      <c r="A144" t="str">
        <f t="shared" si="28"/>
        <v>U1-N15</v>
      </c>
      <c r="B144" t="str">
        <f t="shared" si="29"/>
        <v>NetU1_N15</v>
      </c>
      <c r="C144" t="str">
        <f t="shared" si="30"/>
        <v>U1-NetU1_N15</v>
      </c>
      <c r="D144" t="str">
        <f t="shared" si="31"/>
        <v>U1-N15</v>
      </c>
      <c r="E144" t="s">
        <v>304</v>
      </c>
      <c r="F144" t="s">
        <v>612</v>
      </c>
      <c r="G144" t="s">
        <v>931</v>
      </c>
      <c r="L144" t="s">
        <v>908</v>
      </c>
      <c r="M144" t="s">
        <v>286</v>
      </c>
      <c r="N144">
        <v>5.2659000000000002</v>
      </c>
      <c r="AT144" t="str">
        <f t="shared" si="32"/>
        <v>NetU1_N15</v>
      </c>
      <c r="AU144" t="str">
        <f t="shared" si="33"/>
        <v>--</v>
      </c>
    </row>
    <row r="145" spans="1:47" x14ac:dyDescent="0.35">
      <c r="A145" t="str">
        <f t="shared" si="28"/>
        <v>U1-N16</v>
      </c>
      <c r="B145" t="str">
        <f t="shared" si="29"/>
        <v>NetU1_N16</v>
      </c>
      <c r="C145" t="str">
        <f t="shared" si="30"/>
        <v>U1-NetU1_N16</v>
      </c>
      <c r="D145" t="str">
        <f t="shared" si="31"/>
        <v>U1-N16</v>
      </c>
      <c r="E145" t="s">
        <v>304</v>
      </c>
      <c r="F145" t="s">
        <v>613</v>
      </c>
      <c r="G145" t="s">
        <v>932</v>
      </c>
      <c r="L145" t="s">
        <v>909</v>
      </c>
      <c r="M145" t="s">
        <v>286</v>
      </c>
      <c r="N145">
        <v>10.3505</v>
      </c>
      <c r="AT145" t="str">
        <f t="shared" si="32"/>
        <v>NetU1_N16</v>
      </c>
      <c r="AU145" t="str">
        <f t="shared" si="33"/>
        <v>--</v>
      </c>
    </row>
    <row r="146" spans="1:47" x14ac:dyDescent="0.35">
      <c r="A146" t="str">
        <f t="shared" si="28"/>
        <v>U1-N17</v>
      </c>
      <c r="B146" t="str">
        <f t="shared" si="29"/>
        <v>NetU1_N17</v>
      </c>
      <c r="C146" t="str">
        <f t="shared" si="30"/>
        <v>U1-NetU1_N17</v>
      </c>
      <c r="D146" t="str">
        <f t="shared" si="31"/>
        <v>U1-N17</v>
      </c>
      <c r="E146" t="s">
        <v>304</v>
      </c>
      <c r="F146" t="s">
        <v>696</v>
      </c>
      <c r="G146" t="s">
        <v>933</v>
      </c>
      <c r="L146" t="s">
        <v>910</v>
      </c>
      <c r="M146" t="s">
        <v>286</v>
      </c>
      <c r="N146">
        <v>15.6279</v>
      </c>
      <c r="AT146" t="str">
        <f t="shared" si="32"/>
        <v>NetU1_N17</v>
      </c>
      <c r="AU146" t="str">
        <f t="shared" si="33"/>
        <v>--</v>
      </c>
    </row>
    <row r="147" spans="1:47" x14ac:dyDescent="0.35">
      <c r="A147" t="str">
        <f t="shared" si="28"/>
        <v>U1-P14</v>
      </c>
      <c r="B147" t="str">
        <f t="shared" si="29"/>
        <v>NetU1_P14</v>
      </c>
      <c r="C147" t="str">
        <f t="shared" si="30"/>
        <v>U1-NetU1_P14</v>
      </c>
      <c r="D147" t="str">
        <f t="shared" si="31"/>
        <v>U1-P14</v>
      </c>
      <c r="E147" t="s">
        <v>304</v>
      </c>
      <c r="F147" t="s">
        <v>625</v>
      </c>
      <c r="G147" t="s">
        <v>934</v>
      </c>
      <c r="L147" t="s">
        <v>911</v>
      </c>
      <c r="M147" t="s">
        <v>286</v>
      </c>
      <c r="N147">
        <v>6.4801000000000002</v>
      </c>
      <c r="AT147" t="str">
        <f t="shared" si="32"/>
        <v>NetU1_P14</v>
      </c>
      <c r="AU147" t="str">
        <f t="shared" si="33"/>
        <v>--</v>
      </c>
    </row>
    <row r="148" spans="1:47" x14ac:dyDescent="0.35">
      <c r="A148" t="str">
        <f t="shared" si="28"/>
        <v>U1-P15</v>
      </c>
      <c r="B148" t="str">
        <f t="shared" si="29"/>
        <v>NetU1_P15</v>
      </c>
      <c r="C148" t="str">
        <f t="shared" si="30"/>
        <v>U1-NetU1_P15</v>
      </c>
      <c r="D148" t="str">
        <f t="shared" si="31"/>
        <v>U1-P15</v>
      </c>
      <c r="E148" t="s">
        <v>304</v>
      </c>
      <c r="F148" t="s">
        <v>626</v>
      </c>
      <c r="G148" t="s">
        <v>627</v>
      </c>
      <c r="L148" t="s">
        <v>912</v>
      </c>
      <c r="M148" t="s">
        <v>286</v>
      </c>
      <c r="N148">
        <v>12.4651</v>
      </c>
      <c r="AT148" t="str">
        <f t="shared" si="32"/>
        <v>NetU1_P15</v>
      </c>
      <c r="AU148" t="str">
        <f t="shared" si="33"/>
        <v>--</v>
      </c>
    </row>
    <row r="149" spans="1:47" x14ac:dyDescent="0.35">
      <c r="A149" t="str">
        <f t="shared" si="28"/>
        <v>U1-P16</v>
      </c>
      <c r="B149" t="str">
        <f t="shared" si="29"/>
        <v>3.3V</v>
      </c>
      <c r="C149" t="str">
        <f t="shared" si="30"/>
        <v>U1-3.3V</v>
      </c>
      <c r="D149" t="str">
        <f t="shared" si="31"/>
        <v>U1-P16</v>
      </c>
      <c r="E149" t="s">
        <v>304</v>
      </c>
      <c r="F149" t="s">
        <v>628</v>
      </c>
      <c r="G149" t="s">
        <v>287</v>
      </c>
      <c r="L149" t="s">
        <v>913</v>
      </c>
      <c r="M149" t="s">
        <v>286</v>
      </c>
      <c r="N149">
        <v>6.8158000000000003</v>
      </c>
      <c r="AT149" t="str">
        <f t="shared" si="32"/>
        <v>3.3V</v>
      </c>
      <c r="AU149" t="str">
        <f t="shared" si="33"/>
        <v>--</v>
      </c>
    </row>
    <row r="150" spans="1:47" x14ac:dyDescent="0.35">
      <c r="A150" t="str">
        <f t="shared" si="28"/>
        <v>U1-P17</v>
      </c>
      <c r="B150" t="str">
        <f t="shared" si="29"/>
        <v>CLK_SYS</v>
      </c>
      <c r="C150" t="str">
        <f t="shared" si="30"/>
        <v>U1-CLK_SYS</v>
      </c>
      <c r="D150" t="str">
        <f t="shared" si="31"/>
        <v>U1-P17</v>
      </c>
      <c r="E150" t="s">
        <v>304</v>
      </c>
      <c r="F150" t="s">
        <v>697</v>
      </c>
      <c r="G150" t="s">
        <v>849</v>
      </c>
      <c r="L150" t="s">
        <v>914</v>
      </c>
      <c r="M150" t="s">
        <v>286</v>
      </c>
      <c r="N150">
        <v>36.494599999999998</v>
      </c>
      <c r="AT150" t="str">
        <f t="shared" si="32"/>
        <v>NetR10_1</v>
      </c>
      <c r="AU150" t="str">
        <f t="shared" si="33"/>
        <v>R10</v>
      </c>
    </row>
    <row r="151" spans="1:47" x14ac:dyDescent="0.35">
      <c r="A151" t="str">
        <f t="shared" si="28"/>
        <v>U1-P18</v>
      </c>
      <c r="B151" t="str">
        <f t="shared" si="29"/>
        <v>NetU1_P18</v>
      </c>
      <c r="C151" t="str">
        <f t="shared" si="30"/>
        <v>U1-NetU1_P18</v>
      </c>
      <c r="D151" t="str">
        <f t="shared" si="31"/>
        <v>U1-P18</v>
      </c>
      <c r="E151" t="s">
        <v>304</v>
      </c>
      <c r="F151" t="s">
        <v>698</v>
      </c>
      <c r="G151" t="s">
        <v>935</v>
      </c>
      <c r="L151" t="s">
        <v>1034</v>
      </c>
      <c r="M151" t="s">
        <v>286</v>
      </c>
      <c r="N151">
        <v>28.961600000000001</v>
      </c>
      <c r="AT151" t="str">
        <f t="shared" si="32"/>
        <v>NetU1_P18</v>
      </c>
      <c r="AU151" t="str">
        <f t="shared" si="33"/>
        <v>--</v>
      </c>
    </row>
    <row r="152" spans="1:47" x14ac:dyDescent="0.35">
      <c r="A152" t="str">
        <f t="shared" si="28"/>
        <v>U1-R10</v>
      </c>
      <c r="B152" t="str">
        <f t="shared" si="29"/>
        <v>NetU1_R10</v>
      </c>
      <c r="C152" t="str">
        <f t="shared" si="30"/>
        <v>U1-NetU1_R10</v>
      </c>
      <c r="D152" t="str">
        <f t="shared" si="31"/>
        <v>U1-R10</v>
      </c>
      <c r="E152" t="s">
        <v>304</v>
      </c>
      <c r="F152" t="s">
        <v>362</v>
      </c>
      <c r="G152" t="s">
        <v>936</v>
      </c>
      <c r="L152" t="s">
        <v>1035</v>
      </c>
      <c r="M152" t="s">
        <v>286</v>
      </c>
      <c r="N152">
        <v>28.883199999999999</v>
      </c>
      <c r="AT152" t="str">
        <f t="shared" si="32"/>
        <v>NetU1_R10</v>
      </c>
      <c r="AU152" t="str">
        <f t="shared" si="33"/>
        <v>--</v>
      </c>
    </row>
    <row r="153" spans="1:47" x14ac:dyDescent="0.35">
      <c r="A153" t="str">
        <f t="shared" si="28"/>
        <v>U1-R11</v>
      </c>
      <c r="B153" t="str">
        <f t="shared" si="29"/>
        <v>NetU1_R11</v>
      </c>
      <c r="C153" t="str">
        <f t="shared" si="30"/>
        <v>U1-NetU1_R11</v>
      </c>
      <c r="D153" t="str">
        <f t="shared" si="31"/>
        <v>U1-R11</v>
      </c>
      <c r="E153" t="s">
        <v>304</v>
      </c>
      <c r="F153" t="s">
        <v>363</v>
      </c>
      <c r="G153" t="s">
        <v>937</v>
      </c>
      <c r="L153" t="s">
        <v>1022</v>
      </c>
      <c r="M153" t="s">
        <v>286</v>
      </c>
      <c r="N153">
        <v>14.4587</v>
      </c>
      <c r="AT153" t="str">
        <f t="shared" si="32"/>
        <v>NetU1_R11</v>
      </c>
      <c r="AU153" t="str">
        <f t="shared" si="33"/>
        <v>--</v>
      </c>
    </row>
    <row r="154" spans="1:47" x14ac:dyDescent="0.35">
      <c r="A154" t="str">
        <f t="shared" si="28"/>
        <v>U1-R12</v>
      </c>
      <c r="B154" t="str">
        <f t="shared" si="29"/>
        <v>NetU1_R12</v>
      </c>
      <c r="C154" t="str">
        <f t="shared" si="30"/>
        <v>U1-NetU1_R12</v>
      </c>
      <c r="D154" t="str">
        <f t="shared" si="31"/>
        <v>U1-R12</v>
      </c>
      <c r="E154" t="s">
        <v>304</v>
      </c>
      <c r="F154" t="s">
        <v>364</v>
      </c>
      <c r="G154" t="s">
        <v>938</v>
      </c>
      <c r="L154" t="s">
        <v>1023</v>
      </c>
      <c r="M154" t="s">
        <v>286</v>
      </c>
      <c r="N154">
        <v>15.396599999999999</v>
      </c>
      <c r="AT154" t="str">
        <f t="shared" si="32"/>
        <v>NetU1_R12</v>
      </c>
      <c r="AU154" t="str">
        <f t="shared" si="33"/>
        <v>--</v>
      </c>
    </row>
    <row r="155" spans="1:47" x14ac:dyDescent="0.35">
      <c r="A155" t="str">
        <f t="shared" si="28"/>
        <v>U1-R13</v>
      </c>
      <c r="B155" t="str">
        <f t="shared" si="29"/>
        <v>NetU1_R13</v>
      </c>
      <c r="C155" t="str">
        <f t="shared" si="30"/>
        <v>U1-NetU1_R13</v>
      </c>
      <c r="D155" t="str">
        <f t="shared" si="31"/>
        <v>U1-R13</v>
      </c>
      <c r="E155" t="s">
        <v>304</v>
      </c>
      <c r="F155" t="s">
        <v>365</v>
      </c>
      <c r="G155" t="s">
        <v>939</v>
      </c>
      <c r="L155" t="s">
        <v>876</v>
      </c>
      <c r="M155" t="s">
        <v>286</v>
      </c>
      <c r="N155">
        <v>17.9437</v>
      </c>
      <c r="AT155" t="str">
        <f t="shared" si="32"/>
        <v>NetU1_R13</v>
      </c>
      <c r="AU155" t="str">
        <f t="shared" si="33"/>
        <v>--</v>
      </c>
    </row>
    <row r="156" spans="1:47" x14ac:dyDescent="0.35">
      <c r="A156" t="str">
        <f t="shared" si="28"/>
        <v>U1-R15</v>
      </c>
      <c r="B156" t="str">
        <f t="shared" si="29"/>
        <v>NetU1_R15</v>
      </c>
      <c r="C156" t="str">
        <f t="shared" si="30"/>
        <v>U1-NetU1_R15</v>
      </c>
      <c r="D156" t="str">
        <f t="shared" si="31"/>
        <v>U1-R15</v>
      </c>
      <c r="E156" t="s">
        <v>304</v>
      </c>
      <c r="F156" t="s">
        <v>367</v>
      </c>
      <c r="G156" t="s">
        <v>1036</v>
      </c>
      <c r="L156" t="s">
        <v>882</v>
      </c>
      <c r="M156" t="s">
        <v>286</v>
      </c>
      <c r="N156">
        <v>18.465599999999998</v>
      </c>
      <c r="AT156" t="str">
        <f t="shared" si="32"/>
        <v>NetU1_R15</v>
      </c>
      <c r="AU156" t="str">
        <f t="shared" si="33"/>
        <v>--</v>
      </c>
    </row>
    <row r="157" spans="1:47" x14ac:dyDescent="0.35">
      <c r="A157" t="str">
        <f t="shared" si="28"/>
        <v>U1-R16</v>
      </c>
      <c r="B157" t="str">
        <f t="shared" si="29"/>
        <v>NetU1_R16</v>
      </c>
      <c r="C157" t="str">
        <f t="shared" si="30"/>
        <v>U1-NetU1_R16</v>
      </c>
      <c r="D157" t="str">
        <f t="shared" si="31"/>
        <v>U1-R16</v>
      </c>
      <c r="E157" t="s">
        <v>304</v>
      </c>
      <c r="F157" t="s">
        <v>368</v>
      </c>
      <c r="G157" t="s">
        <v>1037</v>
      </c>
      <c r="L157" t="s">
        <v>848</v>
      </c>
      <c r="M157" t="s">
        <v>286</v>
      </c>
      <c r="N157">
        <v>22.375599999999999</v>
      </c>
      <c r="AT157" t="str">
        <f t="shared" si="32"/>
        <v>NetU1_R16</v>
      </c>
      <c r="AU157" t="str">
        <f t="shared" si="33"/>
        <v>--</v>
      </c>
    </row>
    <row r="158" spans="1:47" x14ac:dyDescent="0.35">
      <c r="A158" t="str">
        <f t="shared" si="28"/>
        <v>U1-R17</v>
      </c>
      <c r="B158" t="str">
        <f t="shared" si="29"/>
        <v>NetU1_R17</v>
      </c>
      <c r="C158" t="str">
        <f t="shared" si="30"/>
        <v>U1-NetU1_R17</v>
      </c>
      <c r="D158" t="str">
        <f t="shared" si="31"/>
        <v>U1-R17</v>
      </c>
      <c r="E158" t="s">
        <v>304</v>
      </c>
      <c r="F158" t="s">
        <v>369</v>
      </c>
      <c r="G158" t="s">
        <v>940</v>
      </c>
      <c r="L158" t="s">
        <v>765</v>
      </c>
      <c r="M158" t="s">
        <v>286</v>
      </c>
      <c r="N158">
        <v>23.0608</v>
      </c>
      <c r="AT158" t="str">
        <f t="shared" si="32"/>
        <v>NetU1_R17</v>
      </c>
      <c r="AU158" t="str">
        <f t="shared" si="33"/>
        <v>--</v>
      </c>
    </row>
    <row r="159" spans="1:47" x14ac:dyDescent="0.35">
      <c r="A159" t="str">
        <f t="shared" si="28"/>
        <v>U1-R18</v>
      </c>
      <c r="B159" t="str">
        <f t="shared" si="29"/>
        <v>NetU1_R18</v>
      </c>
      <c r="C159" t="str">
        <f t="shared" si="30"/>
        <v>U1-NetU1_R18</v>
      </c>
      <c r="D159" t="str">
        <f t="shared" si="31"/>
        <v>U1-R18</v>
      </c>
      <c r="E159" t="s">
        <v>304</v>
      </c>
      <c r="F159" t="s">
        <v>370</v>
      </c>
      <c r="G159" t="s">
        <v>941</v>
      </c>
      <c r="L159" t="s">
        <v>1038</v>
      </c>
      <c r="M159" t="s">
        <v>286</v>
      </c>
      <c r="N159">
        <v>8.7803000000000004</v>
      </c>
      <c r="AT159" t="str">
        <f t="shared" si="32"/>
        <v>NetU1_R18</v>
      </c>
      <c r="AU159" t="str">
        <f t="shared" si="33"/>
        <v>--</v>
      </c>
    </row>
    <row r="160" spans="1:47" x14ac:dyDescent="0.35">
      <c r="A160" t="str">
        <f t="shared" si="28"/>
        <v>U1-T9</v>
      </c>
      <c r="B160" t="str">
        <f t="shared" si="29"/>
        <v>NetU1_T9</v>
      </c>
      <c r="C160" t="str">
        <f t="shared" si="30"/>
        <v>U1-NetU1_T9</v>
      </c>
      <c r="D160" t="str">
        <f t="shared" si="31"/>
        <v>U1-T9</v>
      </c>
      <c r="E160" t="s">
        <v>304</v>
      </c>
      <c r="F160" t="s">
        <v>634</v>
      </c>
      <c r="G160" t="s">
        <v>942</v>
      </c>
      <c r="L160" t="s">
        <v>915</v>
      </c>
      <c r="M160" t="s">
        <v>286</v>
      </c>
      <c r="N160">
        <v>13.9245</v>
      </c>
      <c r="AT160" t="str">
        <f t="shared" si="32"/>
        <v>NetU1_T9</v>
      </c>
      <c r="AU160" t="str">
        <f t="shared" si="33"/>
        <v>--</v>
      </c>
    </row>
    <row r="161" spans="1:47" x14ac:dyDescent="0.35">
      <c r="A161" t="str">
        <f t="shared" si="28"/>
        <v>U1-T10</v>
      </c>
      <c r="B161" t="str">
        <f t="shared" si="29"/>
        <v>NetU1_T10</v>
      </c>
      <c r="C161" t="str">
        <f t="shared" si="30"/>
        <v>U1-NetU1_T10</v>
      </c>
      <c r="D161" t="str">
        <f t="shared" si="31"/>
        <v>U1-T10</v>
      </c>
      <c r="E161" t="s">
        <v>304</v>
      </c>
      <c r="F161" t="s">
        <v>635</v>
      </c>
      <c r="G161" t="s">
        <v>943</v>
      </c>
      <c r="L161" t="s">
        <v>916</v>
      </c>
      <c r="M161" t="s">
        <v>286</v>
      </c>
      <c r="N161">
        <v>13.7743</v>
      </c>
      <c r="AT161" t="str">
        <f t="shared" si="32"/>
        <v>NetU1_T10</v>
      </c>
      <c r="AU161" t="str">
        <f t="shared" si="33"/>
        <v>--</v>
      </c>
    </row>
    <row r="162" spans="1:47" x14ac:dyDescent="0.35">
      <c r="A162" t="str">
        <f t="shared" si="28"/>
        <v>U1-T11</v>
      </c>
      <c r="B162" t="str">
        <f t="shared" si="29"/>
        <v>NetU1_T11</v>
      </c>
      <c r="C162" t="str">
        <f t="shared" si="30"/>
        <v>U1-NetU1_T11</v>
      </c>
      <c r="D162" t="str">
        <f t="shared" si="31"/>
        <v>U1-T11</v>
      </c>
      <c r="E162" t="s">
        <v>304</v>
      </c>
      <c r="F162" t="s">
        <v>636</v>
      </c>
      <c r="G162" t="s">
        <v>944</v>
      </c>
      <c r="L162" t="s">
        <v>885</v>
      </c>
      <c r="M162" t="s">
        <v>286</v>
      </c>
      <c r="N162">
        <v>21.214200000000002</v>
      </c>
      <c r="AT162" t="str">
        <f t="shared" si="32"/>
        <v>NetU1_T11</v>
      </c>
      <c r="AU162" t="str">
        <f t="shared" si="33"/>
        <v>--</v>
      </c>
    </row>
    <row r="163" spans="1:47" x14ac:dyDescent="0.35">
      <c r="A163" t="str">
        <f t="shared" si="28"/>
        <v>U1-T12</v>
      </c>
      <c r="B163" t="str">
        <f t="shared" si="29"/>
        <v>3.3V</v>
      </c>
      <c r="C163" t="str">
        <f t="shared" si="30"/>
        <v>U1-3.3V</v>
      </c>
      <c r="D163" t="str">
        <f t="shared" si="31"/>
        <v>U1-T12</v>
      </c>
      <c r="E163" t="s">
        <v>304</v>
      </c>
      <c r="F163" t="s">
        <v>637</v>
      </c>
      <c r="G163" t="s">
        <v>287</v>
      </c>
      <c r="L163" t="s">
        <v>1039</v>
      </c>
      <c r="M163" t="s">
        <v>1039</v>
      </c>
      <c r="N163" t="s">
        <v>1039</v>
      </c>
      <c r="AT163" t="str">
        <f t="shared" si="32"/>
        <v>3.3V</v>
      </c>
      <c r="AU163" t="str">
        <f t="shared" si="33"/>
        <v>--</v>
      </c>
    </row>
    <row r="164" spans="1:47" x14ac:dyDescent="0.35">
      <c r="A164" t="str">
        <f t="shared" si="28"/>
        <v>U1-T13</v>
      </c>
      <c r="B164" t="str">
        <f t="shared" si="29"/>
        <v>NetU1_T13</v>
      </c>
      <c r="C164" t="str">
        <f t="shared" si="30"/>
        <v>U1-NetU1_T13</v>
      </c>
      <c r="D164" t="str">
        <f t="shared" si="31"/>
        <v>U1-T13</v>
      </c>
      <c r="E164" t="s">
        <v>304</v>
      </c>
      <c r="F164" t="s">
        <v>638</v>
      </c>
      <c r="G164" t="s">
        <v>945</v>
      </c>
      <c r="AT164" t="str">
        <f t="shared" si="32"/>
        <v>NetU1_T13</v>
      </c>
      <c r="AU164" t="str">
        <f t="shared" si="33"/>
        <v>--</v>
      </c>
    </row>
    <row r="165" spans="1:47" x14ac:dyDescent="0.35">
      <c r="A165" t="str">
        <f t="shared" si="28"/>
        <v>U1-T14</v>
      </c>
      <c r="B165" t="str">
        <f t="shared" si="29"/>
        <v>NetU1_T14</v>
      </c>
      <c r="C165" t="str">
        <f t="shared" si="30"/>
        <v>U1-NetU1_T14</v>
      </c>
      <c r="D165" t="str">
        <f t="shared" si="31"/>
        <v>U1-T14</v>
      </c>
      <c r="E165" t="s">
        <v>304</v>
      </c>
      <c r="F165" t="s">
        <v>639</v>
      </c>
      <c r="G165" t="s">
        <v>1040</v>
      </c>
      <c r="AT165" t="str">
        <f t="shared" si="32"/>
        <v>NetU1_T14</v>
      </c>
      <c r="AU165" t="str">
        <f t="shared" si="33"/>
        <v>--</v>
      </c>
    </row>
    <row r="166" spans="1:47" x14ac:dyDescent="0.35">
      <c r="A166" t="str">
        <f t="shared" si="28"/>
        <v>U1-T15</v>
      </c>
      <c r="B166" t="str">
        <f t="shared" si="29"/>
        <v>NetU1_T15</v>
      </c>
      <c r="C166" t="str">
        <f t="shared" si="30"/>
        <v>U1-NetU1_T15</v>
      </c>
      <c r="D166" t="str">
        <f t="shared" si="31"/>
        <v>U1-T15</v>
      </c>
      <c r="E166" t="s">
        <v>304</v>
      </c>
      <c r="F166" t="s">
        <v>640</v>
      </c>
      <c r="G166" t="s">
        <v>1041</v>
      </c>
      <c r="AT166" t="str">
        <f t="shared" si="32"/>
        <v>NetU1_T15</v>
      </c>
      <c r="AU166" t="str">
        <f t="shared" si="33"/>
        <v>--</v>
      </c>
    </row>
    <row r="167" spans="1:47" x14ac:dyDescent="0.35">
      <c r="A167" t="str">
        <f t="shared" si="28"/>
        <v>U1-T16</v>
      </c>
      <c r="B167" t="str">
        <f t="shared" si="29"/>
        <v>NetU1_T16</v>
      </c>
      <c r="C167" t="str">
        <f t="shared" si="30"/>
        <v>U1-NetU1_T16</v>
      </c>
      <c r="D167" t="str">
        <f t="shared" si="31"/>
        <v>U1-T16</v>
      </c>
      <c r="E167" t="s">
        <v>304</v>
      </c>
      <c r="F167" t="s">
        <v>641</v>
      </c>
      <c r="G167" t="s">
        <v>1042</v>
      </c>
      <c r="AT167" t="str">
        <f t="shared" si="32"/>
        <v>NetU1_T16</v>
      </c>
      <c r="AU167" t="str">
        <f t="shared" si="33"/>
        <v>--</v>
      </c>
    </row>
    <row r="168" spans="1:47" x14ac:dyDescent="0.35">
      <c r="A168" t="str">
        <f t="shared" si="28"/>
        <v>U1-T18</v>
      </c>
      <c r="B168" t="str">
        <f t="shared" si="29"/>
        <v>I2C_WP</v>
      </c>
      <c r="C168" t="str">
        <f t="shared" si="30"/>
        <v>U1-I2C_WP</v>
      </c>
      <c r="D168" t="str">
        <f t="shared" si="31"/>
        <v>U1-T18</v>
      </c>
      <c r="E168" t="s">
        <v>304</v>
      </c>
      <c r="F168" t="s">
        <v>699</v>
      </c>
      <c r="G168" t="s">
        <v>889</v>
      </c>
      <c r="AT168" t="str">
        <f t="shared" si="32"/>
        <v>I2C_WP</v>
      </c>
      <c r="AU168" t="str">
        <f t="shared" si="33"/>
        <v>--</v>
      </c>
    </row>
    <row r="169" spans="1:47" x14ac:dyDescent="0.35">
      <c r="A169" t="str">
        <f t="shared" si="28"/>
        <v>U1-U11</v>
      </c>
      <c r="B169" t="str">
        <f t="shared" si="29"/>
        <v>NetU1_U11</v>
      </c>
      <c r="C169" t="str">
        <f t="shared" si="30"/>
        <v>U1-NetU1_U11</v>
      </c>
      <c r="D169" t="str">
        <f t="shared" si="31"/>
        <v>U1-U11</v>
      </c>
      <c r="E169" t="s">
        <v>304</v>
      </c>
      <c r="F169" t="s">
        <v>644</v>
      </c>
      <c r="G169" t="s">
        <v>946</v>
      </c>
      <c r="AT169" t="str">
        <f t="shared" si="32"/>
        <v>NetU1_U11</v>
      </c>
      <c r="AU169" t="str">
        <f t="shared" si="33"/>
        <v>--</v>
      </c>
    </row>
    <row r="170" spans="1:47" x14ac:dyDescent="0.35">
      <c r="A170" t="str">
        <f t="shared" si="28"/>
        <v>U1-U12</v>
      </c>
      <c r="B170" t="str">
        <f t="shared" si="29"/>
        <v>NetU1_U12</v>
      </c>
      <c r="C170" t="str">
        <f t="shared" si="30"/>
        <v>U1-NetU1_U12</v>
      </c>
      <c r="D170" t="str">
        <f t="shared" si="31"/>
        <v>U1-U12</v>
      </c>
      <c r="E170" t="s">
        <v>304</v>
      </c>
      <c r="F170" t="s">
        <v>669</v>
      </c>
      <c r="G170" t="s">
        <v>947</v>
      </c>
      <c r="AT170" t="str">
        <f t="shared" si="32"/>
        <v>NetU1_U12</v>
      </c>
      <c r="AU170" t="str">
        <f t="shared" si="33"/>
        <v>--</v>
      </c>
    </row>
    <row r="171" spans="1:47" x14ac:dyDescent="0.35">
      <c r="A171" t="str">
        <f t="shared" si="28"/>
        <v>U1-U13</v>
      </c>
      <c r="B171" t="str">
        <f t="shared" si="29"/>
        <v>NetU1_U13</v>
      </c>
      <c r="C171" t="str">
        <f t="shared" si="30"/>
        <v>U1-NetU1_U13</v>
      </c>
      <c r="D171" t="str">
        <f t="shared" si="31"/>
        <v>U1-U13</v>
      </c>
      <c r="E171" t="s">
        <v>304</v>
      </c>
      <c r="F171" t="s">
        <v>670</v>
      </c>
      <c r="G171" t="s">
        <v>948</v>
      </c>
      <c r="AT171" t="str">
        <f t="shared" si="32"/>
        <v>NetU1_U13</v>
      </c>
      <c r="AU171" t="str">
        <f t="shared" si="33"/>
        <v>--</v>
      </c>
    </row>
    <row r="172" spans="1:47" x14ac:dyDescent="0.35">
      <c r="A172" t="str">
        <f t="shared" si="28"/>
        <v>U1-U14</v>
      </c>
      <c r="B172" t="str">
        <f t="shared" si="29"/>
        <v>NetU1_U14</v>
      </c>
      <c r="C172" t="str">
        <f t="shared" si="30"/>
        <v>U1-NetU1_U14</v>
      </c>
      <c r="D172" t="str">
        <f t="shared" si="31"/>
        <v>U1-U14</v>
      </c>
      <c r="E172" t="s">
        <v>304</v>
      </c>
      <c r="F172" t="s">
        <v>671</v>
      </c>
      <c r="G172" t="s">
        <v>949</v>
      </c>
      <c r="AT172" t="str">
        <f t="shared" si="32"/>
        <v>NetU1_U14</v>
      </c>
      <c r="AU172" t="str">
        <f t="shared" si="33"/>
        <v>--</v>
      </c>
    </row>
    <row r="173" spans="1:47" x14ac:dyDescent="0.35">
      <c r="A173" t="str">
        <f t="shared" si="28"/>
        <v>U1-U15</v>
      </c>
      <c r="B173" t="str">
        <f t="shared" si="29"/>
        <v>3.3V</v>
      </c>
      <c r="C173" t="str">
        <f t="shared" si="30"/>
        <v>U1-3.3V</v>
      </c>
      <c r="D173" t="str">
        <f t="shared" si="31"/>
        <v>U1-U15</v>
      </c>
      <c r="E173" t="s">
        <v>304</v>
      </c>
      <c r="F173" t="s">
        <v>702</v>
      </c>
      <c r="G173" t="s">
        <v>287</v>
      </c>
      <c r="AT173" t="str">
        <f t="shared" si="32"/>
        <v>3.3V</v>
      </c>
      <c r="AU173" t="str">
        <f t="shared" si="33"/>
        <v>--</v>
      </c>
    </row>
    <row r="174" spans="1:47" x14ac:dyDescent="0.35">
      <c r="A174" t="str">
        <f t="shared" si="28"/>
        <v>U1-U16</v>
      </c>
      <c r="B174" t="str">
        <f t="shared" si="29"/>
        <v>NetU1_U16</v>
      </c>
      <c r="C174" t="str">
        <f t="shared" si="30"/>
        <v>U1-NetU1_U16</v>
      </c>
      <c r="D174" t="str">
        <f t="shared" si="31"/>
        <v>U1-U16</v>
      </c>
      <c r="E174" t="s">
        <v>304</v>
      </c>
      <c r="F174" t="s">
        <v>712</v>
      </c>
      <c r="G174" t="s">
        <v>950</v>
      </c>
      <c r="AT174" t="str">
        <f t="shared" si="32"/>
        <v>NetU1_U16</v>
      </c>
      <c r="AU174" t="str">
        <f t="shared" si="33"/>
        <v>--</v>
      </c>
    </row>
    <row r="175" spans="1:47" x14ac:dyDescent="0.35">
      <c r="A175" t="str">
        <f t="shared" si="28"/>
        <v>U1-U17</v>
      </c>
      <c r="B175" t="str">
        <f t="shared" si="29"/>
        <v>I2C_SCL</v>
      </c>
      <c r="C175" t="str">
        <f t="shared" si="30"/>
        <v>U1-I2C_SCL</v>
      </c>
      <c r="D175" t="str">
        <f t="shared" si="31"/>
        <v>U1-U17</v>
      </c>
      <c r="E175" t="s">
        <v>304</v>
      </c>
      <c r="F175" t="s">
        <v>713</v>
      </c>
      <c r="G175" t="s">
        <v>886</v>
      </c>
      <c r="AT175" t="str">
        <f t="shared" si="32"/>
        <v>I2C_SCL</v>
      </c>
      <c r="AU175" t="str">
        <f t="shared" si="33"/>
        <v>--</v>
      </c>
    </row>
    <row r="176" spans="1:47" x14ac:dyDescent="0.35">
      <c r="A176" t="str">
        <f t="shared" si="28"/>
        <v>U1-U18</v>
      </c>
      <c r="B176" t="str">
        <f t="shared" si="29"/>
        <v>I2C_SDA</v>
      </c>
      <c r="C176" t="str">
        <f t="shared" si="30"/>
        <v>U1-I2C_SDA</v>
      </c>
      <c r="D176" t="str">
        <f t="shared" si="31"/>
        <v>U1-U18</v>
      </c>
      <c r="E176" t="s">
        <v>304</v>
      </c>
      <c r="F176" t="s">
        <v>700</v>
      </c>
      <c r="G176" t="s">
        <v>887</v>
      </c>
      <c r="AT176" t="str">
        <f t="shared" si="32"/>
        <v>I2C_SDA</v>
      </c>
      <c r="AU176" t="str">
        <f t="shared" si="33"/>
        <v>--</v>
      </c>
    </row>
    <row r="177" spans="1:47" x14ac:dyDescent="0.35">
      <c r="A177" t="str">
        <f t="shared" si="28"/>
        <v>U1-V10</v>
      </c>
      <c r="B177" t="str">
        <f t="shared" si="29"/>
        <v>GND</v>
      </c>
      <c r="C177" t="str">
        <f t="shared" si="30"/>
        <v>U1-GND</v>
      </c>
      <c r="D177" t="str">
        <f t="shared" si="31"/>
        <v>U1-V10</v>
      </c>
      <c r="E177" t="s">
        <v>304</v>
      </c>
      <c r="F177" t="s">
        <v>723</v>
      </c>
      <c r="G177" t="s">
        <v>302</v>
      </c>
      <c r="AT177" t="str">
        <f t="shared" si="32"/>
        <v>GND</v>
      </c>
      <c r="AU177" t="str">
        <f t="shared" si="33"/>
        <v>--</v>
      </c>
    </row>
    <row r="178" spans="1:47" x14ac:dyDescent="0.35">
      <c r="A178" t="str">
        <f t="shared" si="28"/>
        <v>U1-V11</v>
      </c>
      <c r="B178" t="str">
        <f t="shared" si="29"/>
        <v>NetU1_V11</v>
      </c>
      <c r="C178" t="str">
        <f t="shared" si="30"/>
        <v>U1-NetU1_V11</v>
      </c>
      <c r="D178" t="str">
        <f t="shared" si="31"/>
        <v>U1-V11</v>
      </c>
      <c r="E178" t="s">
        <v>304</v>
      </c>
      <c r="F178" t="s">
        <v>703</v>
      </c>
      <c r="G178" t="s">
        <v>951</v>
      </c>
      <c r="AT178" t="str">
        <f t="shared" si="32"/>
        <v>NetU1_V11</v>
      </c>
      <c r="AU178" t="str">
        <f t="shared" si="33"/>
        <v>--</v>
      </c>
    </row>
    <row r="179" spans="1:47" x14ac:dyDescent="0.35">
      <c r="A179" t="str">
        <f t="shared" si="28"/>
        <v>U1-V12</v>
      </c>
      <c r="B179" t="str">
        <f t="shared" si="29"/>
        <v>NetU1_V12</v>
      </c>
      <c r="C179" t="str">
        <f t="shared" si="30"/>
        <v>U1-NetU1_V12</v>
      </c>
      <c r="D179" t="str">
        <f t="shared" si="31"/>
        <v>U1-V12</v>
      </c>
      <c r="E179" t="s">
        <v>304</v>
      </c>
      <c r="F179" t="s">
        <v>704</v>
      </c>
      <c r="G179" t="s">
        <v>952</v>
      </c>
      <c r="AT179" t="str">
        <f t="shared" si="32"/>
        <v>NetU1_V12</v>
      </c>
      <c r="AU179" t="str">
        <f t="shared" si="33"/>
        <v>--</v>
      </c>
    </row>
    <row r="180" spans="1:47" x14ac:dyDescent="0.35">
      <c r="A180" t="str">
        <f t="shared" si="28"/>
        <v>U1-V14</v>
      </c>
      <c r="B180" t="str">
        <f t="shared" si="29"/>
        <v>NetU1_V14</v>
      </c>
      <c r="C180" t="str">
        <f t="shared" si="30"/>
        <v>U1-NetU1_V14</v>
      </c>
      <c r="D180" t="str">
        <f t="shared" si="31"/>
        <v>U1-V14</v>
      </c>
      <c r="E180" t="s">
        <v>304</v>
      </c>
      <c r="F180" t="s">
        <v>705</v>
      </c>
      <c r="G180" t="s">
        <v>953</v>
      </c>
      <c r="AT180" t="str">
        <f t="shared" si="32"/>
        <v>NetU1_V14</v>
      </c>
      <c r="AU180" t="str">
        <f t="shared" si="33"/>
        <v>--</v>
      </c>
    </row>
    <row r="181" spans="1:47" x14ac:dyDescent="0.35">
      <c r="A181" t="str">
        <f t="shared" si="28"/>
        <v>U1-V15</v>
      </c>
      <c r="B181" t="str">
        <f t="shared" si="29"/>
        <v>NetU1_V15</v>
      </c>
      <c r="C181" t="str">
        <f t="shared" si="30"/>
        <v>U1-NetU1_V15</v>
      </c>
      <c r="D181" t="str">
        <f t="shared" si="31"/>
        <v>U1-V15</v>
      </c>
      <c r="E181" t="s">
        <v>304</v>
      </c>
      <c r="F181" t="s">
        <v>706</v>
      </c>
      <c r="G181" t="s">
        <v>1043</v>
      </c>
      <c r="AT181" t="str">
        <f t="shared" si="32"/>
        <v>NetU1_V15</v>
      </c>
      <c r="AU181" t="str">
        <f t="shared" si="33"/>
        <v>--</v>
      </c>
    </row>
    <row r="182" spans="1:47" x14ac:dyDescent="0.35">
      <c r="A182" t="str">
        <f t="shared" si="28"/>
        <v>U1-V16</v>
      </c>
      <c r="B182" t="str">
        <f t="shared" si="29"/>
        <v>NetU1_V16</v>
      </c>
      <c r="C182" t="str">
        <f t="shared" si="30"/>
        <v>U1-NetU1_V16</v>
      </c>
      <c r="D182" t="str">
        <f t="shared" si="31"/>
        <v>U1-V16</v>
      </c>
      <c r="E182" t="s">
        <v>304</v>
      </c>
      <c r="F182" t="s">
        <v>725</v>
      </c>
      <c r="G182" t="s">
        <v>1044</v>
      </c>
      <c r="AT182" t="str">
        <f t="shared" si="32"/>
        <v>NetU1_V16</v>
      </c>
      <c r="AU182" t="str">
        <f t="shared" si="33"/>
        <v>--</v>
      </c>
    </row>
    <row r="183" spans="1:47" x14ac:dyDescent="0.35">
      <c r="A183" t="str">
        <f t="shared" si="28"/>
        <v>U1-V17</v>
      </c>
      <c r="B183" t="str">
        <f t="shared" si="29"/>
        <v>NetU1_V17</v>
      </c>
      <c r="C183" t="str">
        <f t="shared" si="30"/>
        <v>U1-NetU1_V17</v>
      </c>
      <c r="D183" t="str">
        <f t="shared" si="31"/>
        <v>U1-V17</v>
      </c>
      <c r="E183" t="s">
        <v>304</v>
      </c>
      <c r="F183" t="s">
        <v>726</v>
      </c>
      <c r="G183" t="s">
        <v>954</v>
      </c>
      <c r="AT183" t="str">
        <f t="shared" si="32"/>
        <v>NetU1_V17</v>
      </c>
      <c r="AU183" t="str">
        <f t="shared" si="33"/>
        <v>--</v>
      </c>
    </row>
    <row r="184" spans="1:47" x14ac:dyDescent="0.35">
      <c r="A184" t="str">
        <f t="shared" si="28"/>
        <v>U1-V18</v>
      </c>
      <c r="B184" t="str">
        <f t="shared" si="29"/>
        <v>3.3V</v>
      </c>
      <c r="C184" t="str">
        <f t="shared" si="30"/>
        <v>U1-3.3V</v>
      </c>
      <c r="D184" t="str">
        <f t="shared" si="31"/>
        <v>U1-V18</v>
      </c>
      <c r="E184" t="s">
        <v>304</v>
      </c>
      <c r="F184" t="s">
        <v>701</v>
      </c>
      <c r="G184" t="s">
        <v>287</v>
      </c>
      <c r="AT184" t="str">
        <f t="shared" si="32"/>
        <v>3.3V</v>
      </c>
      <c r="AU184" t="str">
        <f t="shared" si="33"/>
        <v>--</v>
      </c>
    </row>
    <row r="185" spans="1:47" x14ac:dyDescent="0.35">
      <c r="A185" t="str">
        <f t="shared" si="28"/>
        <v>U1-K3</v>
      </c>
      <c r="B185" t="str">
        <f t="shared" si="29"/>
        <v>NetU1_K3</v>
      </c>
      <c r="C185" t="str">
        <f t="shared" si="30"/>
        <v>U1-NetU1_K3</v>
      </c>
      <c r="D185" t="str">
        <f t="shared" si="31"/>
        <v>U1-K3</v>
      </c>
      <c r="E185" t="s">
        <v>304</v>
      </c>
      <c r="F185" t="s">
        <v>493</v>
      </c>
      <c r="G185" t="s">
        <v>892</v>
      </c>
      <c r="AT185" t="str">
        <f t="shared" si="32"/>
        <v>NetU1_K3</v>
      </c>
      <c r="AU185" t="str">
        <f t="shared" si="33"/>
        <v>--</v>
      </c>
    </row>
    <row r="186" spans="1:47" x14ac:dyDescent="0.35">
      <c r="A186" t="str">
        <f t="shared" si="28"/>
        <v>U1-K4</v>
      </c>
      <c r="B186" t="str">
        <f t="shared" si="29"/>
        <v>VCCIO34</v>
      </c>
      <c r="C186" t="str">
        <f t="shared" si="30"/>
        <v>U1-VCCIO34</v>
      </c>
      <c r="D186" t="str">
        <f t="shared" si="31"/>
        <v>U1-K4</v>
      </c>
      <c r="E186" t="s">
        <v>304</v>
      </c>
      <c r="F186" t="s">
        <v>560</v>
      </c>
      <c r="G186" t="s">
        <v>848</v>
      </c>
      <c r="AT186" t="str">
        <f t="shared" si="32"/>
        <v>VCCIO34</v>
      </c>
      <c r="AU186" t="str">
        <f t="shared" si="33"/>
        <v>--</v>
      </c>
    </row>
    <row r="187" spans="1:47" x14ac:dyDescent="0.35">
      <c r="A187" t="str">
        <f t="shared" si="28"/>
        <v>U1-K5</v>
      </c>
      <c r="B187" t="str">
        <f t="shared" si="29"/>
        <v>NetU1_K5</v>
      </c>
      <c r="C187" t="str">
        <f t="shared" si="30"/>
        <v>U1-NetU1_K5</v>
      </c>
      <c r="D187" t="str">
        <f t="shared" si="31"/>
        <v>U1-K5</v>
      </c>
      <c r="E187" t="s">
        <v>304</v>
      </c>
      <c r="F187" t="s">
        <v>494</v>
      </c>
      <c r="G187" t="s">
        <v>732</v>
      </c>
      <c r="AT187" t="str">
        <f t="shared" si="32"/>
        <v>NetU1_K5</v>
      </c>
      <c r="AU187" t="str">
        <f t="shared" si="33"/>
        <v>--</v>
      </c>
    </row>
    <row r="188" spans="1:47" x14ac:dyDescent="0.35">
      <c r="A188" t="str">
        <f t="shared" si="28"/>
        <v>U1-K6</v>
      </c>
      <c r="B188" t="str">
        <f t="shared" si="29"/>
        <v>NetU1_K6</v>
      </c>
      <c r="C188" t="str">
        <f t="shared" si="30"/>
        <v>U1-NetU1_K6</v>
      </c>
      <c r="D188" t="str">
        <f t="shared" si="31"/>
        <v>U1-K6</v>
      </c>
      <c r="E188" t="s">
        <v>304</v>
      </c>
      <c r="F188" t="s">
        <v>495</v>
      </c>
      <c r="G188" t="s">
        <v>896</v>
      </c>
      <c r="AT188" t="str">
        <f t="shared" si="32"/>
        <v>NetU1_K6</v>
      </c>
      <c r="AU188" t="str">
        <f t="shared" si="33"/>
        <v>--</v>
      </c>
    </row>
    <row r="189" spans="1:47" x14ac:dyDescent="0.35">
      <c r="A189" t="str">
        <f t="shared" si="28"/>
        <v>U1-L1</v>
      </c>
      <c r="B189" t="str">
        <f t="shared" si="29"/>
        <v>B34_L1_P</v>
      </c>
      <c r="C189" t="str">
        <f t="shared" si="30"/>
        <v>U1-B34_L1_P</v>
      </c>
      <c r="D189" t="str">
        <f t="shared" si="31"/>
        <v>U1-L1</v>
      </c>
      <c r="E189" t="s">
        <v>304</v>
      </c>
      <c r="F189" t="s">
        <v>351</v>
      </c>
      <c r="G189" t="s">
        <v>808</v>
      </c>
      <c r="AT189" t="str">
        <f t="shared" si="32"/>
        <v>B34_L1_P</v>
      </c>
      <c r="AU189" t="str">
        <f t="shared" si="33"/>
        <v>--</v>
      </c>
    </row>
    <row r="190" spans="1:47" x14ac:dyDescent="0.35">
      <c r="A190" t="str">
        <f t="shared" si="28"/>
        <v>U1-L3</v>
      </c>
      <c r="B190" t="str">
        <f t="shared" si="29"/>
        <v>NetU1_L3</v>
      </c>
      <c r="C190" t="str">
        <f t="shared" si="30"/>
        <v>U1-NetU1_L3</v>
      </c>
      <c r="D190" t="str">
        <f t="shared" si="31"/>
        <v>U1-L3</v>
      </c>
      <c r="E190" t="s">
        <v>304</v>
      </c>
      <c r="F190" t="s">
        <v>503</v>
      </c>
      <c r="G190" t="s">
        <v>899</v>
      </c>
      <c r="AT190" t="str">
        <f t="shared" si="32"/>
        <v>NetU1_L3</v>
      </c>
      <c r="AU190" t="str">
        <f t="shared" si="33"/>
        <v>--</v>
      </c>
    </row>
    <row r="191" spans="1:47" x14ac:dyDescent="0.35">
      <c r="A191" t="str">
        <f t="shared" si="28"/>
        <v>U1-L4</v>
      </c>
      <c r="B191" t="str">
        <f t="shared" si="29"/>
        <v>NetU1_L4</v>
      </c>
      <c r="C191" t="str">
        <f t="shared" si="30"/>
        <v>U1-NetU1_L4</v>
      </c>
      <c r="D191" t="str">
        <f t="shared" si="31"/>
        <v>U1-L4</v>
      </c>
      <c r="E191" t="s">
        <v>304</v>
      </c>
      <c r="F191" t="s">
        <v>504</v>
      </c>
      <c r="G191" t="s">
        <v>733</v>
      </c>
      <c r="AT191" t="str">
        <f t="shared" si="32"/>
        <v>NetU1_L4</v>
      </c>
      <c r="AU191" t="str">
        <f t="shared" si="33"/>
        <v>--</v>
      </c>
    </row>
    <row r="192" spans="1:47" x14ac:dyDescent="0.35">
      <c r="A192" t="str">
        <f t="shared" si="28"/>
        <v>U1-L5</v>
      </c>
      <c r="B192" t="str">
        <f t="shared" si="29"/>
        <v>NetU1_L5</v>
      </c>
      <c r="C192" t="str">
        <f t="shared" si="30"/>
        <v>U1-NetU1_L5</v>
      </c>
      <c r="D192" t="str">
        <f t="shared" si="31"/>
        <v>U1-L5</v>
      </c>
      <c r="E192" t="s">
        <v>304</v>
      </c>
      <c r="F192" t="s">
        <v>505</v>
      </c>
      <c r="G192" t="s">
        <v>734</v>
      </c>
      <c r="AT192" t="str">
        <f t="shared" si="32"/>
        <v>NetU1_L5</v>
      </c>
      <c r="AU192" t="str">
        <f t="shared" si="33"/>
        <v>--</v>
      </c>
    </row>
    <row r="193" spans="1:47" x14ac:dyDescent="0.35">
      <c r="A193" t="str">
        <f t="shared" si="28"/>
        <v>U1-L6</v>
      </c>
      <c r="B193" t="str">
        <f t="shared" si="29"/>
        <v>NetU1_L6</v>
      </c>
      <c r="C193" t="str">
        <f t="shared" si="30"/>
        <v>U1-NetU1_L6</v>
      </c>
      <c r="D193" t="str">
        <f t="shared" si="31"/>
        <v>U1-L6</v>
      </c>
      <c r="E193" t="s">
        <v>304</v>
      </c>
      <c r="F193" t="s">
        <v>506</v>
      </c>
      <c r="G193" t="s">
        <v>902</v>
      </c>
      <c r="AT193" t="str">
        <f t="shared" si="32"/>
        <v>NetU1_L6</v>
      </c>
      <c r="AU193" t="str">
        <f t="shared" si="33"/>
        <v>--</v>
      </c>
    </row>
    <row r="194" spans="1:47" x14ac:dyDescent="0.35">
      <c r="A194" t="str">
        <f t="shared" si="28"/>
        <v>U1-M1</v>
      </c>
      <c r="B194" t="str">
        <f t="shared" si="29"/>
        <v>B34_L1_N</v>
      </c>
      <c r="C194" t="str">
        <f t="shared" si="30"/>
        <v>U1-B34_L1_N</v>
      </c>
      <c r="D194" t="str">
        <f t="shared" si="31"/>
        <v>U1-M1</v>
      </c>
      <c r="E194" t="s">
        <v>304</v>
      </c>
      <c r="F194" t="s">
        <v>513</v>
      </c>
      <c r="G194" t="s">
        <v>806</v>
      </c>
      <c r="AT194" t="str">
        <f t="shared" si="32"/>
        <v>B34_L1_N</v>
      </c>
      <c r="AU194" t="str">
        <f t="shared" si="33"/>
        <v>--</v>
      </c>
    </row>
    <row r="195" spans="1:47" x14ac:dyDescent="0.35">
      <c r="A195" t="str">
        <f t="shared" si="28"/>
        <v>U1-M2</v>
      </c>
      <c r="B195" t="str">
        <f t="shared" si="29"/>
        <v>B34_L4_N</v>
      </c>
      <c r="C195" t="str">
        <f t="shared" si="30"/>
        <v>U1-B34_L4_N</v>
      </c>
      <c r="D195" t="str">
        <f t="shared" si="31"/>
        <v>U1-M2</v>
      </c>
      <c r="E195" t="s">
        <v>304</v>
      </c>
      <c r="F195" t="s">
        <v>514</v>
      </c>
      <c r="G195" t="s">
        <v>834</v>
      </c>
      <c r="AT195" t="str">
        <f t="shared" si="32"/>
        <v>B34_L4_N</v>
      </c>
      <c r="AU195" t="str">
        <f t="shared" si="33"/>
        <v>--</v>
      </c>
    </row>
    <row r="196" spans="1:47" x14ac:dyDescent="0.35">
      <c r="A196" t="str">
        <f t="shared" si="28"/>
        <v>U1-M3</v>
      </c>
      <c r="B196" t="str">
        <f t="shared" si="29"/>
        <v>B34_L4_P</v>
      </c>
      <c r="C196" t="str">
        <f t="shared" si="30"/>
        <v>U1-B34_L4_P</v>
      </c>
      <c r="D196" t="str">
        <f t="shared" si="31"/>
        <v>U1-M3</v>
      </c>
      <c r="E196" t="s">
        <v>304</v>
      </c>
      <c r="F196" t="s">
        <v>515</v>
      </c>
      <c r="G196" t="s">
        <v>836</v>
      </c>
      <c r="AT196" t="str">
        <f t="shared" si="32"/>
        <v>B34_L4_P</v>
      </c>
      <c r="AU196" t="str">
        <f t="shared" si="33"/>
        <v>--</v>
      </c>
    </row>
    <row r="197" spans="1:47" x14ac:dyDescent="0.35">
      <c r="A197" t="str">
        <f t="shared" si="28"/>
        <v>U1-M4</v>
      </c>
      <c r="B197" t="str">
        <f t="shared" si="29"/>
        <v>B34_L16_P</v>
      </c>
      <c r="C197" t="str">
        <f t="shared" si="30"/>
        <v>U1-B34_L16_P</v>
      </c>
      <c r="D197" t="str">
        <f t="shared" si="31"/>
        <v>U1-M4</v>
      </c>
      <c r="E197" t="s">
        <v>304</v>
      </c>
      <c r="F197" t="s">
        <v>516</v>
      </c>
      <c r="G197" t="s">
        <v>792</v>
      </c>
      <c r="AT197" t="str">
        <f t="shared" si="32"/>
        <v>B34_L16_P</v>
      </c>
      <c r="AU197" t="str">
        <f t="shared" si="33"/>
        <v>--</v>
      </c>
    </row>
    <row r="198" spans="1:47" x14ac:dyDescent="0.35">
      <c r="A198" t="str">
        <f t="shared" ref="A198:A261" si="34">$E198&amp;"-"&amp;$F198</f>
        <v>U1-M6</v>
      </c>
      <c r="B198" t="str">
        <f t="shared" ref="B198:B261" si="35">IF(OR(E198=$A$2,E198=$B$2,E198=$C$2,E198=$D$2),"--",G198)</f>
        <v>B34_L18_P</v>
      </c>
      <c r="C198" t="str">
        <f t="shared" ref="C198:C261" si="36">$E198&amp;"-"&amp;$G198</f>
        <v>U1-B34_L18_P</v>
      </c>
      <c r="D198" t="str">
        <f t="shared" ref="D198:D261" si="37">A198</f>
        <v>U1-M6</v>
      </c>
      <c r="E198" t="s">
        <v>304</v>
      </c>
      <c r="F198" t="s">
        <v>563</v>
      </c>
      <c r="G198" t="s">
        <v>800</v>
      </c>
      <c r="AT198" t="str">
        <f t="shared" ref="AT198:AT261" si="38">IF(IF(COUNTIF($AO$6:$AQ$150,B198)&gt;0,"---","--")="---",VLOOKUP(B198,$AO$6:$AQ$150,3,0),B198)</f>
        <v>B34_L18_P</v>
      </c>
      <c r="AU198" t="str">
        <f t="shared" ref="AU198:AU261" si="39">IF(IF(COUNTIF($AO$6:$AQ$150,B198)&gt;0,"---","--")="---",VLOOKUP(B198,$AO$6:$AQ$150,2,0),"--")</f>
        <v>--</v>
      </c>
    </row>
    <row r="199" spans="1:47" x14ac:dyDescent="0.35">
      <c r="A199" t="str">
        <f t="shared" si="34"/>
        <v>U1-N1</v>
      </c>
      <c r="B199" t="str">
        <f t="shared" si="35"/>
        <v>B34_L3_N</v>
      </c>
      <c r="C199" t="str">
        <f t="shared" si="36"/>
        <v>U1-B34_L3_N</v>
      </c>
      <c r="D199" t="str">
        <f t="shared" si="37"/>
        <v>U1-N1</v>
      </c>
      <c r="E199" t="s">
        <v>304</v>
      </c>
      <c r="F199" t="s">
        <v>564</v>
      </c>
      <c r="G199" t="s">
        <v>830</v>
      </c>
      <c r="AT199" t="str">
        <f t="shared" si="38"/>
        <v>B34_L3_N</v>
      </c>
      <c r="AU199" t="str">
        <f t="shared" si="39"/>
        <v>--</v>
      </c>
    </row>
    <row r="200" spans="1:47" x14ac:dyDescent="0.35">
      <c r="A200" t="str">
        <f t="shared" si="34"/>
        <v>U1-N2</v>
      </c>
      <c r="B200" t="str">
        <f t="shared" si="35"/>
        <v>B34_L3_P</v>
      </c>
      <c r="C200" t="str">
        <f t="shared" si="36"/>
        <v>U1-B34_L3_P</v>
      </c>
      <c r="D200" t="str">
        <f t="shared" si="37"/>
        <v>U1-N2</v>
      </c>
      <c r="E200" t="s">
        <v>304</v>
      </c>
      <c r="F200" t="s">
        <v>525</v>
      </c>
      <c r="G200" t="s">
        <v>832</v>
      </c>
      <c r="AT200" t="str">
        <f t="shared" si="38"/>
        <v>B34_L3_P</v>
      </c>
      <c r="AU200" t="str">
        <f t="shared" si="39"/>
        <v>--</v>
      </c>
    </row>
    <row r="201" spans="1:47" x14ac:dyDescent="0.35">
      <c r="A201" t="str">
        <f t="shared" si="34"/>
        <v>U1-N3</v>
      </c>
      <c r="B201" t="str">
        <f t="shared" si="35"/>
        <v>VCCIO34</v>
      </c>
      <c r="C201" t="str">
        <f t="shared" si="36"/>
        <v>U1-VCCIO34</v>
      </c>
      <c r="D201" t="str">
        <f t="shared" si="37"/>
        <v>U1-N3</v>
      </c>
      <c r="E201" t="s">
        <v>304</v>
      </c>
      <c r="F201" t="s">
        <v>526</v>
      </c>
      <c r="G201" t="s">
        <v>848</v>
      </c>
      <c r="AT201" t="str">
        <f t="shared" si="38"/>
        <v>VCCIO34</v>
      </c>
      <c r="AU201" t="str">
        <f t="shared" si="39"/>
        <v>--</v>
      </c>
    </row>
    <row r="202" spans="1:47" x14ac:dyDescent="0.35">
      <c r="A202" t="str">
        <f t="shared" si="34"/>
        <v>U1-N4</v>
      </c>
      <c r="B202" t="str">
        <f t="shared" si="35"/>
        <v>B34_L16_N</v>
      </c>
      <c r="C202" t="str">
        <f t="shared" si="36"/>
        <v>U1-B34_L16_N</v>
      </c>
      <c r="D202" t="str">
        <f t="shared" si="37"/>
        <v>U1-N4</v>
      </c>
      <c r="E202" t="s">
        <v>304</v>
      </c>
      <c r="F202" t="s">
        <v>527</v>
      </c>
      <c r="G202" t="s">
        <v>790</v>
      </c>
      <c r="AT202" t="str">
        <f t="shared" si="38"/>
        <v>B34_L16_N</v>
      </c>
      <c r="AU202" t="str">
        <f t="shared" si="39"/>
        <v>--</v>
      </c>
    </row>
    <row r="203" spans="1:47" x14ac:dyDescent="0.35">
      <c r="A203" t="str">
        <f t="shared" si="34"/>
        <v>U1-N5</v>
      </c>
      <c r="B203" t="str">
        <f t="shared" si="35"/>
        <v>B34_L13_P</v>
      </c>
      <c r="C203" t="str">
        <f t="shared" si="36"/>
        <v>U1-B34_L13_P</v>
      </c>
      <c r="D203" t="str">
        <f t="shared" si="37"/>
        <v>U1-N5</v>
      </c>
      <c r="E203" t="s">
        <v>304</v>
      </c>
      <c r="F203" t="s">
        <v>528</v>
      </c>
      <c r="G203" t="s">
        <v>780</v>
      </c>
      <c r="AT203" t="str">
        <f t="shared" si="38"/>
        <v>B34_L13_P</v>
      </c>
      <c r="AU203" t="str">
        <f t="shared" si="39"/>
        <v>--</v>
      </c>
    </row>
    <row r="204" spans="1:47" x14ac:dyDescent="0.35">
      <c r="A204" t="str">
        <f t="shared" si="34"/>
        <v>U1-N6</v>
      </c>
      <c r="B204" t="str">
        <f t="shared" si="35"/>
        <v>B34_L18_N</v>
      </c>
      <c r="C204" t="str">
        <f t="shared" si="36"/>
        <v>U1-B34_L18_N</v>
      </c>
      <c r="D204" t="str">
        <f t="shared" si="37"/>
        <v>U1-N6</v>
      </c>
      <c r="E204" t="s">
        <v>304</v>
      </c>
      <c r="F204" t="s">
        <v>529</v>
      </c>
      <c r="G204" t="s">
        <v>798</v>
      </c>
      <c r="AT204" t="str">
        <f t="shared" si="38"/>
        <v>B34_L18_N</v>
      </c>
      <c r="AU204" t="str">
        <f t="shared" si="39"/>
        <v>--</v>
      </c>
    </row>
    <row r="205" spans="1:47" x14ac:dyDescent="0.35">
      <c r="A205" t="str">
        <f t="shared" si="34"/>
        <v>U1-P2</v>
      </c>
      <c r="B205" t="str">
        <f t="shared" si="35"/>
        <v>B34_L15_P</v>
      </c>
      <c r="C205" t="str">
        <f t="shared" si="36"/>
        <v>U1-B34_L15_P</v>
      </c>
      <c r="D205" t="str">
        <f t="shared" si="37"/>
        <v>U1-P2</v>
      </c>
      <c r="E205" t="s">
        <v>304</v>
      </c>
      <c r="F205" t="s">
        <v>615</v>
      </c>
      <c r="G205" t="s">
        <v>788</v>
      </c>
      <c r="AT205" t="str">
        <f t="shared" si="38"/>
        <v>B34_L15_P</v>
      </c>
      <c r="AU205" t="str">
        <f t="shared" si="39"/>
        <v>--</v>
      </c>
    </row>
    <row r="206" spans="1:47" x14ac:dyDescent="0.35">
      <c r="A206" t="str">
        <f t="shared" si="34"/>
        <v>U1-P3</v>
      </c>
      <c r="B206" t="str">
        <f t="shared" si="35"/>
        <v>B34_L14_N</v>
      </c>
      <c r="C206" t="str">
        <f t="shared" si="36"/>
        <v>U1-B34_L14_N</v>
      </c>
      <c r="D206" t="str">
        <f t="shared" si="37"/>
        <v>U1-P3</v>
      </c>
      <c r="E206" t="s">
        <v>304</v>
      </c>
      <c r="F206" t="s">
        <v>616</v>
      </c>
      <c r="G206" t="s">
        <v>782</v>
      </c>
      <c r="AT206" t="str">
        <f t="shared" si="38"/>
        <v>B34_L14_N</v>
      </c>
      <c r="AU206" t="str">
        <f t="shared" si="39"/>
        <v>--</v>
      </c>
    </row>
    <row r="207" spans="1:47" x14ac:dyDescent="0.35">
      <c r="A207" t="str">
        <f t="shared" si="34"/>
        <v>U1-P4</v>
      </c>
      <c r="B207" t="str">
        <f t="shared" si="35"/>
        <v>B34_L14_P</v>
      </c>
      <c r="C207" t="str">
        <f t="shared" si="36"/>
        <v>U1-B34_L14_P</v>
      </c>
      <c r="D207" t="str">
        <f t="shared" si="37"/>
        <v>U1-P4</v>
      </c>
      <c r="E207" t="s">
        <v>304</v>
      </c>
      <c r="F207" t="s">
        <v>617</v>
      </c>
      <c r="G207" t="s">
        <v>784</v>
      </c>
      <c r="AT207" t="str">
        <f t="shared" si="38"/>
        <v>B34_L14_P</v>
      </c>
      <c r="AU207" t="str">
        <f t="shared" si="39"/>
        <v>--</v>
      </c>
    </row>
    <row r="208" spans="1:47" x14ac:dyDescent="0.35">
      <c r="A208" t="str">
        <f t="shared" si="34"/>
        <v>U1-P5</v>
      </c>
      <c r="B208" t="str">
        <f t="shared" si="35"/>
        <v>B34_L13_N</v>
      </c>
      <c r="C208" t="str">
        <f t="shared" si="36"/>
        <v>U1-B34_L13_N</v>
      </c>
      <c r="D208" t="str">
        <f t="shared" si="37"/>
        <v>U1-P5</v>
      </c>
      <c r="E208" t="s">
        <v>304</v>
      </c>
      <c r="F208" t="s">
        <v>592</v>
      </c>
      <c r="G208" t="s">
        <v>778</v>
      </c>
      <c r="AT208" t="str">
        <f t="shared" si="38"/>
        <v>B34_L13_N</v>
      </c>
      <c r="AU208" t="str">
        <f t="shared" si="39"/>
        <v>--</v>
      </c>
    </row>
    <row r="209" spans="1:47" x14ac:dyDescent="0.35">
      <c r="A209" t="str">
        <f t="shared" si="34"/>
        <v>U1-P6</v>
      </c>
      <c r="B209" t="str">
        <f t="shared" si="35"/>
        <v>VCCIO34</v>
      </c>
      <c r="C209" t="str">
        <f t="shared" si="36"/>
        <v>U1-VCCIO34</v>
      </c>
      <c r="D209" t="str">
        <f t="shared" si="37"/>
        <v>U1-P6</v>
      </c>
      <c r="E209" t="s">
        <v>304</v>
      </c>
      <c r="F209" t="s">
        <v>618</v>
      </c>
      <c r="G209" t="s">
        <v>848</v>
      </c>
      <c r="AT209" t="str">
        <f t="shared" si="38"/>
        <v>VCCIO34</v>
      </c>
      <c r="AU209" t="str">
        <f t="shared" si="39"/>
        <v>--</v>
      </c>
    </row>
    <row r="210" spans="1:47" x14ac:dyDescent="0.35">
      <c r="A210" t="str">
        <f t="shared" si="34"/>
        <v>U1-R1</v>
      </c>
      <c r="B210" t="str">
        <f t="shared" si="35"/>
        <v>B34_L17_P</v>
      </c>
      <c r="C210" t="str">
        <f t="shared" si="36"/>
        <v>U1-B34_L17_P</v>
      </c>
      <c r="D210" t="str">
        <f t="shared" si="37"/>
        <v>U1-R1</v>
      </c>
      <c r="E210" t="s">
        <v>304</v>
      </c>
      <c r="F210" t="s">
        <v>353</v>
      </c>
      <c r="G210" t="s">
        <v>796</v>
      </c>
      <c r="AT210" t="str">
        <f t="shared" si="38"/>
        <v>B34_L17_P</v>
      </c>
      <c r="AU210" t="str">
        <f t="shared" si="39"/>
        <v>--</v>
      </c>
    </row>
    <row r="211" spans="1:47" x14ac:dyDescent="0.35">
      <c r="A211" t="str">
        <f t="shared" si="34"/>
        <v>U1-R2</v>
      </c>
      <c r="B211" t="str">
        <f t="shared" si="35"/>
        <v>B34_L15_N</v>
      </c>
      <c r="C211" t="str">
        <f t="shared" si="36"/>
        <v>U1-B34_L15_N</v>
      </c>
      <c r="D211" t="str">
        <f t="shared" si="37"/>
        <v>U1-R2</v>
      </c>
      <c r="E211" t="s">
        <v>304</v>
      </c>
      <c r="F211" t="s">
        <v>354</v>
      </c>
      <c r="G211" t="s">
        <v>786</v>
      </c>
      <c r="AT211" t="str">
        <f t="shared" si="38"/>
        <v>B34_L15_N</v>
      </c>
      <c r="AU211" t="str">
        <f t="shared" si="39"/>
        <v>--</v>
      </c>
    </row>
    <row r="212" spans="1:47" x14ac:dyDescent="0.35">
      <c r="A212" t="str">
        <f t="shared" si="34"/>
        <v>U1-R3</v>
      </c>
      <c r="B212" t="str">
        <f t="shared" si="35"/>
        <v>B34_L11_P</v>
      </c>
      <c r="C212" t="str">
        <f t="shared" si="36"/>
        <v>U1-B34_L11_P</v>
      </c>
      <c r="D212" t="str">
        <f t="shared" si="37"/>
        <v>U1-R3</v>
      </c>
      <c r="E212" t="s">
        <v>304</v>
      </c>
      <c r="F212" t="s">
        <v>355</v>
      </c>
      <c r="G212" t="s">
        <v>772</v>
      </c>
      <c r="AT212" t="str">
        <f t="shared" si="38"/>
        <v>B34_L11_P</v>
      </c>
      <c r="AU212" t="str">
        <f t="shared" si="39"/>
        <v>--</v>
      </c>
    </row>
    <row r="213" spans="1:47" x14ac:dyDescent="0.35">
      <c r="A213" t="str">
        <f t="shared" si="34"/>
        <v>U1-R5</v>
      </c>
      <c r="B213" t="str">
        <f t="shared" si="35"/>
        <v>B34_L19_N</v>
      </c>
      <c r="C213" t="str">
        <f t="shared" si="36"/>
        <v>U1-B34_L19_N</v>
      </c>
      <c r="D213" t="str">
        <f t="shared" si="37"/>
        <v>U1-R5</v>
      </c>
      <c r="E213" t="s">
        <v>304</v>
      </c>
      <c r="F213" t="s">
        <v>357</v>
      </c>
      <c r="G213" t="s">
        <v>802</v>
      </c>
      <c r="AT213" t="str">
        <f t="shared" si="38"/>
        <v>B34_L19_N</v>
      </c>
      <c r="AU213" t="str">
        <f t="shared" si="39"/>
        <v>--</v>
      </c>
    </row>
    <row r="214" spans="1:47" x14ac:dyDescent="0.35">
      <c r="A214" t="str">
        <f t="shared" si="34"/>
        <v>U1-R6</v>
      </c>
      <c r="B214" t="str">
        <f t="shared" si="35"/>
        <v>B34_L19_P</v>
      </c>
      <c r="C214" t="str">
        <f t="shared" si="36"/>
        <v>U1-B34_L19_P</v>
      </c>
      <c r="D214" t="str">
        <f t="shared" si="37"/>
        <v>U1-R6</v>
      </c>
      <c r="E214" t="s">
        <v>304</v>
      </c>
      <c r="F214" t="s">
        <v>358</v>
      </c>
      <c r="G214" t="s">
        <v>804</v>
      </c>
      <c r="AT214" t="str">
        <f t="shared" si="38"/>
        <v>B34_L19_P</v>
      </c>
      <c r="AU214" t="str">
        <f t="shared" si="39"/>
        <v>--</v>
      </c>
    </row>
    <row r="215" spans="1:47" x14ac:dyDescent="0.35">
      <c r="A215" t="str">
        <f t="shared" si="34"/>
        <v>U1-R7</v>
      </c>
      <c r="B215" t="str">
        <f t="shared" si="35"/>
        <v>B34_L23_P</v>
      </c>
      <c r="C215" t="str">
        <f t="shared" si="36"/>
        <v>U1-B34_L23_P</v>
      </c>
      <c r="D215" t="str">
        <f t="shared" si="37"/>
        <v>U1-R7</v>
      </c>
      <c r="E215" t="s">
        <v>304</v>
      </c>
      <c r="F215" t="s">
        <v>359</v>
      </c>
      <c r="G215" t="s">
        <v>824</v>
      </c>
      <c r="AT215" t="str">
        <f t="shared" si="38"/>
        <v>B34_L23_P</v>
      </c>
      <c r="AU215" t="str">
        <f t="shared" si="39"/>
        <v>--</v>
      </c>
    </row>
    <row r="216" spans="1:47" x14ac:dyDescent="0.35">
      <c r="A216" t="str">
        <f t="shared" si="34"/>
        <v>U1-R8</v>
      </c>
      <c r="B216" t="str">
        <f t="shared" si="35"/>
        <v>B34_L24_P</v>
      </c>
      <c r="C216" t="str">
        <f t="shared" si="36"/>
        <v>U1-B34_L24_P</v>
      </c>
      <c r="D216" t="str">
        <f t="shared" si="37"/>
        <v>U1-R8</v>
      </c>
      <c r="E216" t="s">
        <v>304</v>
      </c>
      <c r="F216" t="s">
        <v>360</v>
      </c>
      <c r="G216" t="s">
        <v>828</v>
      </c>
      <c r="AT216" t="str">
        <f t="shared" si="38"/>
        <v>B34_L24_P</v>
      </c>
      <c r="AU216" t="str">
        <f t="shared" si="39"/>
        <v>--</v>
      </c>
    </row>
    <row r="217" spans="1:47" x14ac:dyDescent="0.35">
      <c r="A217" t="str">
        <f t="shared" si="34"/>
        <v>U1-T1</v>
      </c>
      <c r="B217" t="str">
        <f t="shared" si="35"/>
        <v>B34_L17_N</v>
      </c>
      <c r="C217" t="str">
        <f t="shared" si="36"/>
        <v>U1-B34_L17_N</v>
      </c>
      <c r="D217" t="str">
        <f t="shared" si="37"/>
        <v>U1-T1</v>
      </c>
      <c r="E217" t="s">
        <v>304</v>
      </c>
      <c r="F217" t="s">
        <v>382</v>
      </c>
      <c r="G217" t="s">
        <v>794</v>
      </c>
      <c r="AT217" t="str">
        <f t="shared" si="38"/>
        <v>B34_L17_N</v>
      </c>
      <c r="AU217" t="str">
        <f t="shared" si="39"/>
        <v>--</v>
      </c>
    </row>
    <row r="218" spans="1:47" x14ac:dyDescent="0.35">
      <c r="A218" t="str">
        <f t="shared" si="34"/>
        <v>U1-T2</v>
      </c>
      <c r="B218" t="str">
        <f t="shared" si="35"/>
        <v>VCCIO34</v>
      </c>
      <c r="C218" t="str">
        <f t="shared" si="36"/>
        <v>U1-VCCIO34</v>
      </c>
      <c r="D218" t="str">
        <f t="shared" si="37"/>
        <v>U1-T2</v>
      </c>
      <c r="E218" t="s">
        <v>304</v>
      </c>
      <c r="F218" t="s">
        <v>383</v>
      </c>
      <c r="G218" t="s">
        <v>848</v>
      </c>
      <c r="AT218" t="str">
        <f t="shared" si="38"/>
        <v>VCCIO34</v>
      </c>
      <c r="AU218" t="str">
        <f t="shared" si="39"/>
        <v>--</v>
      </c>
    </row>
    <row r="219" spans="1:47" x14ac:dyDescent="0.35">
      <c r="A219" t="str">
        <f t="shared" si="34"/>
        <v>U1-T3</v>
      </c>
      <c r="B219" t="str">
        <f t="shared" si="35"/>
        <v>B34_L11_N</v>
      </c>
      <c r="C219" t="str">
        <f t="shared" si="36"/>
        <v>U1-B34_L11_N</v>
      </c>
      <c r="D219" t="str">
        <f t="shared" si="37"/>
        <v>U1-T3</v>
      </c>
      <c r="E219" t="s">
        <v>304</v>
      </c>
      <c r="F219" t="s">
        <v>384</v>
      </c>
      <c r="G219" t="s">
        <v>770</v>
      </c>
      <c r="AT219" t="str">
        <f t="shared" si="38"/>
        <v>B34_L11_N</v>
      </c>
      <c r="AU219" t="str">
        <f t="shared" si="39"/>
        <v>--</v>
      </c>
    </row>
    <row r="220" spans="1:47" x14ac:dyDescent="0.35">
      <c r="A220" t="str">
        <f t="shared" si="34"/>
        <v>U1-T4</v>
      </c>
      <c r="B220" t="str">
        <f t="shared" si="35"/>
        <v>B34_L12_N</v>
      </c>
      <c r="C220" t="str">
        <f t="shared" si="36"/>
        <v>U1-B34_L12_N</v>
      </c>
      <c r="D220" t="str">
        <f t="shared" si="37"/>
        <v>U1-T4</v>
      </c>
      <c r="E220" t="s">
        <v>304</v>
      </c>
      <c r="F220" t="s">
        <v>629</v>
      </c>
      <c r="G220" t="s">
        <v>774</v>
      </c>
      <c r="AT220" t="str">
        <f t="shared" si="38"/>
        <v>B34_L12_N</v>
      </c>
      <c r="AU220" t="str">
        <f t="shared" si="39"/>
        <v>--</v>
      </c>
    </row>
    <row r="221" spans="1:47" x14ac:dyDescent="0.35">
      <c r="A221" t="str">
        <f t="shared" si="34"/>
        <v>U1-T5</v>
      </c>
      <c r="B221" t="str">
        <f t="shared" si="35"/>
        <v>B34_L12_P</v>
      </c>
      <c r="C221" t="str">
        <f t="shared" si="36"/>
        <v>U1-B34_L12_P</v>
      </c>
      <c r="D221" t="str">
        <f t="shared" si="37"/>
        <v>U1-T5</v>
      </c>
      <c r="E221" t="s">
        <v>304</v>
      </c>
      <c r="F221" t="s">
        <v>630</v>
      </c>
      <c r="G221" t="s">
        <v>776</v>
      </c>
      <c r="AT221" t="str">
        <f t="shared" si="38"/>
        <v>B34_L12_P</v>
      </c>
      <c r="AU221" t="str">
        <f t="shared" si="39"/>
        <v>--</v>
      </c>
    </row>
    <row r="222" spans="1:47" x14ac:dyDescent="0.35">
      <c r="A222" t="str">
        <f t="shared" si="34"/>
        <v>U1-T6</v>
      </c>
      <c r="B222" t="str">
        <f t="shared" si="35"/>
        <v>B34_L23_N</v>
      </c>
      <c r="C222" t="str">
        <f t="shared" si="36"/>
        <v>U1-B34_L23_N</v>
      </c>
      <c r="D222" t="str">
        <f t="shared" si="37"/>
        <v>U1-T6</v>
      </c>
      <c r="E222" t="s">
        <v>304</v>
      </c>
      <c r="F222" t="s">
        <v>631</v>
      </c>
      <c r="G222" t="s">
        <v>822</v>
      </c>
      <c r="AT222" t="str">
        <f t="shared" si="38"/>
        <v>B34_L23_N</v>
      </c>
      <c r="AU222" t="str">
        <f t="shared" si="39"/>
        <v>--</v>
      </c>
    </row>
    <row r="223" spans="1:47" x14ac:dyDescent="0.35">
      <c r="A223" t="str">
        <f t="shared" si="34"/>
        <v>U1-T8</v>
      </c>
      <c r="B223" t="str">
        <f t="shared" si="35"/>
        <v>B34_L24_N</v>
      </c>
      <c r="C223" t="str">
        <f t="shared" si="36"/>
        <v>U1-B34_L24_N</v>
      </c>
      <c r="D223" t="str">
        <f t="shared" si="37"/>
        <v>U1-T8</v>
      </c>
      <c r="E223" t="s">
        <v>304</v>
      </c>
      <c r="F223" t="s">
        <v>633</v>
      </c>
      <c r="G223" t="s">
        <v>826</v>
      </c>
      <c r="AT223" t="str">
        <f t="shared" si="38"/>
        <v>B34_L24_N</v>
      </c>
      <c r="AU223" t="str">
        <f t="shared" si="39"/>
        <v>--</v>
      </c>
    </row>
    <row r="224" spans="1:47" x14ac:dyDescent="0.35">
      <c r="A224" t="str">
        <f t="shared" si="34"/>
        <v>U1-U1</v>
      </c>
      <c r="B224" t="str">
        <f t="shared" si="35"/>
        <v>B34_L7_P</v>
      </c>
      <c r="C224" t="str">
        <f t="shared" si="36"/>
        <v>U1-B34_L7_P</v>
      </c>
      <c r="D224" t="str">
        <f t="shared" si="37"/>
        <v>U1-U1</v>
      </c>
      <c r="E224" t="s">
        <v>304</v>
      </c>
      <c r="F224" t="s">
        <v>304</v>
      </c>
      <c r="G224" t="s">
        <v>840</v>
      </c>
      <c r="AT224" t="str">
        <f t="shared" si="38"/>
        <v>B34_L7_P</v>
      </c>
      <c r="AU224" t="str">
        <f t="shared" si="39"/>
        <v>--</v>
      </c>
    </row>
    <row r="225" spans="1:47" x14ac:dyDescent="0.35">
      <c r="A225" t="str">
        <f t="shared" si="34"/>
        <v>U1-U2</v>
      </c>
      <c r="B225" t="str">
        <f t="shared" si="35"/>
        <v>B34_L9_P</v>
      </c>
      <c r="C225" t="str">
        <f t="shared" si="36"/>
        <v>U1-B34_L9_P</v>
      </c>
      <c r="D225" t="str">
        <f t="shared" si="37"/>
        <v>U1-U2</v>
      </c>
      <c r="E225" t="s">
        <v>304</v>
      </c>
      <c r="F225" t="s">
        <v>307</v>
      </c>
      <c r="G225" t="s">
        <v>846</v>
      </c>
      <c r="AT225" t="str">
        <f t="shared" si="38"/>
        <v>B34_L9_P</v>
      </c>
      <c r="AU225" t="str">
        <f t="shared" si="39"/>
        <v>--</v>
      </c>
    </row>
    <row r="226" spans="1:47" x14ac:dyDescent="0.35">
      <c r="A226" t="str">
        <f t="shared" si="34"/>
        <v>U1-U3</v>
      </c>
      <c r="B226" t="str">
        <f t="shared" si="35"/>
        <v>B34_L8_N</v>
      </c>
      <c r="C226" t="str">
        <f t="shared" si="36"/>
        <v>U1-B34_L8_N</v>
      </c>
      <c r="D226" t="str">
        <f t="shared" si="37"/>
        <v>U1-U3</v>
      </c>
      <c r="E226" t="s">
        <v>304</v>
      </c>
      <c r="F226" t="s">
        <v>308</v>
      </c>
      <c r="G226" t="s">
        <v>842</v>
      </c>
      <c r="AT226" t="str">
        <f t="shared" si="38"/>
        <v>B34_L8_N</v>
      </c>
      <c r="AU226" t="str">
        <f t="shared" si="39"/>
        <v>--</v>
      </c>
    </row>
    <row r="227" spans="1:47" x14ac:dyDescent="0.35">
      <c r="A227" t="str">
        <f t="shared" si="34"/>
        <v>U1-U4</v>
      </c>
      <c r="B227" t="str">
        <f t="shared" si="35"/>
        <v>B34_L8_P</v>
      </c>
      <c r="C227" t="str">
        <f t="shared" si="36"/>
        <v>U1-B34_L8_P</v>
      </c>
      <c r="D227" t="str">
        <f t="shared" si="37"/>
        <v>U1-U4</v>
      </c>
      <c r="E227" t="s">
        <v>304</v>
      </c>
      <c r="F227" t="s">
        <v>309</v>
      </c>
      <c r="G227" t="s">
        <v>843</v>
      </c>
      <c r="AT227" t="str">
        <f t="shared" si="38"/>
        <v>B34_L8_P</v>
      </c>
      <c r="AU227" t="str">
        <f t="shared" si="39"/>
        <v>--</v>
      </c>
    </row>
    <row r="228" spans="1:47" x14ac:dyDescent="0.35">
      <c r="A228" t="str">
        <f t="shared" si="34"/>
        <v>U1-U5</v>
      </c>
      <c r="B228" t="str">
        <f t="shared" si="35"/>
        <v>VCCIO34</v>
      </c>
      <c r="C228" t="str">
        <f t="shared" si="36"/>
        <v>U1-VCCIO34</v>
      </c>
      <c r="D228" t="str">
        <f t="shared" si="37"/>
        <v>U1-U5</v>
      </c>
      <c r="E228" t="s">
        <v>304</v>
      </c>
      <c r="F228" t="s">
        <v>386</v>
      </c>
      <c r="G228" t="s">
        <v>848</v>
      </c>
      <c r="AT228" t="str">
        <f t="shared" si="38"/>
        <v>VCCIO34</v>
      </c>
      <c r="AU228" t="str">
        <f t="shared" si="39"/>
        <v>--</v>
      </c>
    </row>
    <row r="229" spans="1:47" x14ac:dyDescent="0.35">
      <c r="A229" t="str">
        <f t="shared" si="34"/>
        <v>U1-U6</v>
      </c>
      <c r="B229" t="str">
        <f t="shared" si="35"/>
        <v>B34_L22_N</v>
      </c>
      <c r="C229" t="str">
        <f t="shared" si="36"/>
        <v>U1-B34_L22_N</v>
      </c>
      <c r="D229" t="str">
        <f t="shared" si="37"/>
        <v>U1-U6</v>
      </c>
      <c r="E229" t="s">
        <v>304</v>
      </c>
      <c r="F229" t="s">
        <v>310</v>
      </c>
      <c r="G229" t="s">
        <v>818</v>
      </c>
      <c r="AT229" t="str">
        <f t="shared" si="38"/>
        <v>B34_L22_N</v>
      </c>
      <c r="AU229" t="str">
        <f t="shared" si="39"/>
        <v>--</v>
      </c>
    </row>
    <row r="230" spans="1:47" x14ac:dyDescent="0.35">
      <c r="A230" t="str">
        <f t="shared" si="34"/>
        <v>U1-U7</v>
      </c>
      <c r="B230" t="str">
        <f t="shared" si="35"/>
        <v>B34_L22_P</v>
      </c>
      <c r="C230" t="str">
        <f t="shared" si="36"/>
        <v>U1-B34_L22_P</v>
      </c>
      <c r="D230" t="str">
        <f t="shared" si="37"/>
        <v>U1-U7</v>
      </c>
      <c r="E230" t="s">
        <v>304</v>
      </c>
      <c r="F230" t="s">
        <v>311</v>
      </c>
      <c r="G230" t="s">
        <v>820</v>
      </c>
      <c r="AT230" t="str">
        <f t="shared" si="38"/>
        <v>B34_L22_P</v>
      </c>
      <c r="AU230" t="str">
        <f t="shared" si="39"/>
        <v>--</v>
      </c>
    </row>
    <row r="231" spans="1:47" x14ac:dyDescent="0.35">
      <c r="A231" t="str">
        <f t="shared" si="34"/>
        <v>U1-U8</v>
      </c>
      <c r="B231" t="str">
        <f t="shared" si="35"/>
        <v>NetU1_U8</v>
      </c>
      <c r="C231" t="str">
        <f t="shared" si="36"/>
        <v>U1-NetU1_U8</v>
      </c>
      <c r="D231" t="str">
        <f t="shared" si="37"/>
        <v>U1-U8</v>
      </c>
      <c r="E231" t="s">
        <v>304</v>
      </c>
      <c r="F231" t="s">
        <v>312</v>
      </c>
      <c r="G231" t="s">
        <v>918</v>
      </c>
      <c r="AT231" t="str">
        <f t="shared" si="38"/>
        <v>NetU1_U8</v>
      </c>
      <c r="AU231" t="str">
        <f t="shared" si="39"/>
        <v>--</v>
      </c>
    </row>
    <row r="232" spans="1:47" x14ac:dyDescent="0.35">
      <c r="A232" t="str">
        <f t="shared" si="34"/>
        <v>U1-U9</v>
      </c>
      <c r="B232" t="str">
        <f t="shared" si="35"/>
        <v>B34_L21_P</v>
      </c>
      <c r="C232" t="str">
        <f t="shared" si="36"/>
        <v>U1-B34_L21_P</v>
      </c>
      <c r="D232" t="str">
        <f t="shared" si="37"/>
        <v>U1-U9</v>
      </c>
      <c r="E232" t="s">
        <v>304</v>
      </c>
      <c r="F232" t="s">
        <v>313</v>
      </c>
      <c r="G232" t="s">
        <v>816</v>
      </c>
      <c r="AT232" t="str">
        <f t="shared" si="38"/>
        <v>B34_L21_P</v>
      </c>
      <c r="AU232" t="str">
        <f t="shared" si="39"/>
        <v>--</v>
      </c>
    </row>
    <row r="233" spans="1:47" x14ac:dyDescent="0.35">
      <c r="A233" t="str">
        <f t="shared" si="34"/>
        <v>U1-V1</v>
      </c>
      <c r="B233" t="str">
        <f t="shared" si="35"/>
        <v>B34_L7_N</v>
      </c>
      <c r="C233" t="str">
        <f t="shared" si="36"/>
        <v>U1-B34_L7_N</v>
      </c>
      <c r="D233" t="str">
        <f t="shared" si="37"/>
        <v>U1-V1</v>
      </c>
      <c r="E233" t="s">
        <v>304</v>
      </c>
      <c r="F233" t="s">
        <v>714</v>
      </c>
      <c r="G233" t="s">
        <v>838</v>
      </c>
      <c r="AT233" t="str">
        <f t="shared" si="38"/>
        <v>B34_L7_N</v>
      </c>
      <c r="AU233" t="str">
        <f t="shared" si="39"/>
        <v>--</v>
      </c>
    </row>
    <row r="234" spans="1:47" x14ac:dyDescent="0.35">
      <c r="A234" t="str">
        <f t="shared" si="34"/>
        <v>U1-V2</v>
      </c>
      <c r="B234" t="str">
        <f t="shared" si="35"/>
        <v>B34_L9_N</v>
      </c>
      <c r="C234" t="str">
        <f t="shared" si="36"/>
        <v>U1-B34_L9_N</v>
      </c>
      <c r="D234" t="str">
        <f t="shared" si="37"/>
        <v>U1-V2</v>
      </c>
      <c r="E234" t="s">
        <v>304</v>
      </c>
      <c r="F234" t="s">
        <v>715</v>
      </c>
      <c r="G234" t="s">
        <v>844</v>
      </c>
      <c r="AT234" t="str">
        <f t="shared" si="38"/>
        <v>B34_L9_N</v>
      </c>
      <c r="AU234" t="str">
        <f t="shared" si="39"/>
        <v>--</v>
      </c>
    </row>
    <row r="235" spans="1:47" x14ac:dyDescent="0.35">
      <c r="A235" t="str">
        <f t="shared" si="34"/>
        <v>U1-V4</v>
      </c>
      <c r="B235" t="str">
        <f t="shared" si="35"/>
        <v>B34_L10_N</v>
      </c>
      <c r="C235" t="str">
        <f t="shared" si="36"/>
        <v>U1-B34_L10_N</v>
      </c>
      <c r="D235" t="str">
        <f t="shared" si="37"/>
        <v>U1-V4</v>
      </c>
      <c r="E235" t="s">
        <v>304</v>
      </c>
      <c r="F235" t="s">
        <v>717</v>
      </c>
      <c r="G235" t="s">
        <v>766</v>
      </c>
      <c r="AT235" t="str">
        <f t="shared" si="38"/>
        <v>B34_L10_N</v>
      </c>
      <c r="AU235" t="str">
        <f t="shared" si="39"/>
        <v>--</v>
      </c>
    </row>
    <row r="236" spans="1:47" x14ac:dyDescent="0.35">
      <c r="A236" t="str">
        <f t="shared" si="34"/>
        <v>U1-V5</v>
      </c>
      <c r="B236" t="str">
        <f t="shared" si="35"/>
        <v>B34_L10_P</v>
      </c>
      <c r="C236" t="str">
        <f t="shared" si="36"/>
        <v>U1-B34_L10_P</v>
      </c>
      <c r="D236" t="str">
        <f t="shared" si="37"/>
        <v>U1-V5</v>
      </c>
      <c r="E236" t="s">
        <v>304</v>
      </c>
      <c r="F236" t="s">
        <v>718</v>
      </c>
      <c r="G236" t="s">
        <v>768</v>
      </c>
      <c r="AT236" t="str">
        <f t="shared" si="38"/>
        <v>B34_L10_P</v>
      </c>
      <c r="AU236" t="str">
        <f t="shared" si="39"/>
        <v>--</v>
      </c>
    </row>
    <row r="237" spans="1:47" x14ac:dyDescent="0.35">
      <c r="A237" t="str">
        <f t="shared" si="34"/>
        <v>U1-V6</v>
      </c>
      <c r="B237" t="str">
        <f t="shared" si="35"/>
        <v>B34_L20_N</v>
      </c>
      <c r="C237" t="str">
        <f t="shared" si="36"/>
        <v>U1-B34_L20_N</v>
      </c>
      <c r="D237" t="str">
        <f t="shared" si="37"/>
        <v>U1-V6</v>
      </c>
      <c r="E237" t="s">
        <v>304</v>
      </c>
      <c r="F237" t="s">
        <v>719</v>
      </c>
      <c r="G237" t="s">
        <v>810</v>
      </c>
      <c r="AT237" t="str">
        <f t="shared" si="38"/>
        <v>B34_L20_N</v>
      </c>
      <c r="AU237" t="str">
        <f t="shared" si="39"/>
        <v>--</v>
      </c>
    </row>
    <row r="238" spans="1:47" x14ac:dyDescent="0.35">
      <c r="A238" t="str">
        <f t="shared" si="34"/>
        <v>U1-V7</v>
      </c>
      <c r="B238" t="str">
        <f t="shared" si="35"/>
        <v>B34_L20_P</v>
      </c>
      <c r="C238" t="str">
        <f t="shared" si="36"/>
        <v>U1-B34_L20_P</v>
      </c>
      <c r="D238" t="str">
        <f t="shared" si="37"/>
        <v>U1-V7</v>
      </c>
      <c r="E238" t="s">
        <v>304</v>
      </c>
      <c r="F238" t="s">
        <v>720</v>
      </c>
      <c r="G238" t="s">
        <v>812</v>
      </c>
      <c r="AT238" t="str">
        <f t="shared" si="38"/>
        <v>B34_L20_P</v>
      </c>
      <c r="AU238" t="str">
        <f t="shared" si="39"/>
        <v>--</v>
      </c>
    </row>
    <row r="239" spans="1:47" x14ac:dyDescent="0.35">
      <c r="A239" t="str">
        <f t="shared" si="34"/>
        <v>U1-V8</v>
      </c>
      <c r="B239" t="str">
        <f t="shared" si="35"/>
        <v>VCCIO34</v>
      </c>
      <c r="C239" t="str">
        <f t="shared" si="36"/>
        <v>U1-VCCIO34</v>
      </c>
      <c r="D239" t="str">
        <f t="shared" si="37"/>
        <v>U1-V8</v>
      </c>
      <c r="E239" t="s">
        <v>304</v>
      </c>
      <c r="F239" t="s">
        <v>721</v>
      </c>
      <c r="G239" t="s">
        <v>848</v>
      </c>
      <c r="AT239" t="str">
        <f t="shared" si="38"/>
        <v>VCCIO34</v>
      </c>
      <c r="AU239" t="str">
        <f t="shared" si="39"/>
        <v>--</v>
      </c>
    </row>
    <row r="240" spans="1:47" x14ac:dyDescent="0.35">
      <c r="A240" t="str">
        <f t="shared" si="34"/>
        <v>U1-V9</v>
      </c>
      <c r="B240" t="str">
        <f t="shared" si="35"/>
        <v>B34_L21_N</v>
      </c>
      <c r="C240" t="str">
        <f t="shared" si="36"/>
        <v>U1-B34_L21_N</v>
      </c>
      <c r="D240" t="str">
        <f t="shared" si="37"/>
        <v>U1-V9</v>
      </c>
      <c r="E240" t="s">
        <v>304</v>
      </c>
      <c r="F240" t="s">
        <v>722</v>
      </c>
      <c r="G240" t="s">
        <v>814</v>
      </c>
      <c r="AT240" t="str">
        <f t="shared" si="38"/>
        <v>B34_L21_N</v>
      </c>
      <c r="AU240" t="str">
        <f t="shared" si="39"/>
        <v>--</v>
      </c>
    </row>
    <row r="241" spans="1:47" x14ac:dyDescent="0.35">
      <c r="A241" t="str">
        <f t="shared" si="34"/>
        <v>U1-E8</v>
      </c>
      <c r="B241" t="str">
        <f t="shared" si="35"/>
        <v>1.8V</v>
      </c>
      <c r="C241" t="str">
        <f t="shared" si="36"/>
        <v>U1-1.8V</v>
      </c>
      <c r="D241" t="str">
        <f t="shared" si="37"/>
        <v>U1-E8</v>
      </c>
      <c r="E241" t="s">
        <v>304</v>
      </c>
      <c r="F241" t="s">
        <v>459</v>
      </c>
      <c r="G241" t="s">
        <v>667</v>
      </c>
      <c r="AT241" t="str">
        <f t="shared" si="38"/>
        <v>1.8V</v>
      </c>
      <c r="AU241" t="str">
        <f t="shared" si="39"/>
        <v>--</v>
      </c>
    </row>
    <row r="242" spans="1:47" x14ac:dyDescent="0.35">
      <c r="A242" t="str">
        <f t="shared" si="34"/>
        <v>U1-E9</v>
      </c>
      <c r="B242" t="str">
        <f t="shared" si="35"/>
        <v>SPI_SCK</v>
      </c>
      <c r="C242" t="str">
        <f t="shared" si="36"/>
        <v>U1-SPI_SCK</v>
      </c>
      <c r="D242" t="str">
        <f t="shared" si="37"/>
        <v>U1-E9</v>
      </c>
      <c r="E242" t="s">
        <v>304</v>
      </c>
      <c r="F242" t="s">
        <v>460</v>
      </c>
      <c r="G242" t="s">
        <v>913</v>
      </c>
      <c r="AT242" t="str">
        <f t="shared" si="38"/>
        <v>SPI-SCK</v>
      </c>
      <c r="AU242" t="str">
        <f t="shared" si="39"/>
        <v>R14</v>
      </c>
    </row>
    <row r="243" spans="1:47" x14ac:dyDescent="0.35">
      <c r="A243" t="str">
        <f t="shared" si="34"/>
        <v>U1-E10</v>
      </c>
      <c r="B243" t="str">
        <f t="shared" si="35"/>
        <v>F_TCK</v>
      </c>
      <c r="C243" t="str">
        <f t="shared" si="36"/>
        <v>U1-F_TCK</v>
      </c>
      <c r="D243" t="str">
        <f t="shared" si="37"/>
        <v>U1-E10</v>
      </c>
      <c r="E243" t="s">
        <v>304</v>
      </c>
      <c r="F243" t="s">
        <v>461</v>
      </c>
      <c r="G243" t="s">
        <v>858</v>
      </c>
      <c r="AT243" t="str">
        <f t="shared" si="38"/>
        <v>F_TCK</v>
      </c>
      <c r="AU243" t="str">
        <f t="shared" si="39"/>
        <v>--</v>
      </c>
    </row>
    <row r="244" spans="1:47" x14ac:dyDescent="0.35">
      <c r="A244" t="str">
        <f t="shared" si="34"/>
        <v>U1-E11</v>
      </c>
      <c r="B244" t="str">
        <f t="shared" si="35"/>
        <v>F_TDI</v>
      </c>
      <c r="C244" t="str">
        <f t="shared" si="36"/>
        <v>U1-F_TDI</v>
      </c>
      <c r="D244" t="str">
        <f t="shared" si="37"/>
        <v>U1-E11</v>
      </c>
      <c r="E244" t="s">
        <v>304</v>
      </c>
      <c r="F244" t="s">
        <v>543</v>
      </c>
      <c r="G244" t="s">
        <v>859</v>
      </c>
      <c r="AT244" t="str">
        <f t="shared" si="38"/>
        <v>F_TDI</v>
      </c>
      <c r="AU244" t="str">
        <f t="shared" si="39"/>
        <v>--</v>
      </c>
    </row>
    <row r="245" spans="1:47" x14ac:dyDescent="0.35">
      <c r="A245" t="str">
        <f t="shared" si="34"/>
        <v>U1-E12</v>
      </c>
      <c r="B245" t="str">
        <f t="shared" si="35"/>
        <v>F_TMS</v>
      </c>
      <c r="C245" t="str">
        <f t="shared" si="36"/>
        <v>U1-F_TMS</v>
      </c>
      <c r="D245" t="str">
        <f t="shared" si="37"/>
        <v>U1-E12</v>
      </c>
      <c r="E245" t="s">
        <v>304</v>
      </c>
      <c r="F245" t="s">
        <v>462</v>
      </c>
      <c r="G245" t="s">
        <v>861</v>
      </c>
      <c r="AT245" t="str">
        <f t="shared" si="38"/>
        <v>F_TMS</v>
      </c>
      <c r="AU245" t="str">
        <f t="shared" si="39"/>
        <v>--</v>
      </c>
    </row>
    <row r="246" spans="1:47" x14ac:dyDescent="0.35">
      <c r="A246" t="str">
        <f t="shared" si="34"/>
        <v>U1-E13</v>
      </c>
      <c r="B246" t="str">
        <f t="shared" si="35"/>
        <v>F_TDO</v>
      </c>
      <c r="C246" t="str">
        <f t="shared" si="36"/>
        <v>U1-F_TDO</v>
      </c>
      <c r="D246" t="str">
        <f t="shared" si="37"/>
        <v>U1-E13</v>
      </c>
      <c r="E246" t="s">
        <v>304</v>
      </c>
      <c r="F246" t="s">
        <v>463</v>
      </c>
      <c r="G246" t="s">
        <v>860</v>
      </c>
      <c r="AT246" t="str">
        <f t="shared" si="38"/>
        <v>F_TDO</v>
      </c>
      <c r="AU246" t="str">
        <f t="shared" si="39"/>
        <v>--</v>
      </c>
    </row>
    <row r="247" spans="1:47" x14ac:dyDescent="0.35">
      <c r="A247" t="str">
        <f t="shared" si="34"/>
        <v>U1-P7</v>
      </c>
      <c r="B247" t="str">
        <f t="shared" si="35"/>
        <v>INIT</v>
      </c>
      <c r="C247" t="str">
        <f t="shared" si="36"/>
        <v>U1-INIT</v>
      </c>
      <c r="D247" t="str">
        <f t="shared" si="37"/>
        <v>U1-P7</v>
      </c>
      <c r="E247" t="s">
        <v>304</v>
      </c>
      <c r="F247" t="s">
        <v>619</v>
      </c>
      <c r="G247" t="s">
        <v>890</v>
      </c>
      <c r="AT247" t="str">
        <f t="shared" si="38"/>
        <v>INIT</v>
      </c>
      <c r="AU247" t="str">
        <f t="shared" si="39"/>
        <v>--</v>
      </c>
    </row>
    <row r="248" spans="1:47" x14ac:dyDescent="0.35">
      <c r="A248" t="str">
        <f t="shared" si="34"/>
        <v>U1-P8</v>
      </c>
      <c r="B248" t="str">
        <f t="shared" si="35"/>
        <v>3.3V</v>
      </c>
      <c r="C248" t="str">
        <f t="shared" si="36"/>
        <v>U1-3.3V</v>
      </c>
      <c r="D248" t="str">
        <f t="shared" si="37"/>
        <v>U1-P8</v>
      </c>
      <c r="E248" t="s">
        <v>304</v>
      </c>
      <c r="F248" t="s">
        <v>620</v>
      </c>
      <c r="G248" t="s">
        <v>287</v>
      </c>
      <c r="AT248" t="str">
        <f t="shared" si="38"/>
        <v>3.3V</v>
      </c>
      <c r="AU248" t="str">
        <f t="shared" si="39"/>
        <v>--</v>
      </c>
    </row>
    <row r="249" spans="1:47" x14ac:dyDescent="0.35">
      <c r="A249" t="str">
        <f t="shared" si="34"/>
        <v>U1-P9</v>
      </c>
      <c r="B249" t="str">
        <f t="shared" si="35"/>
        <v>PROG_B</v>
      </c>
      <c r="C249" t="str">
        <f t="shared" si="36"/>
        <v>U1-PROG_B</v>
      </c>
      <c r="D249" t="str">
        <f t="shared" si="37"/>
        <v>U1-P9</v>
      </c>
      <c r="E249" t="s">
        <v>304</v>
      </c>
      <c r="F249" t="s">
        <v>621</v>
      </c>
      <c r="G249" t="s">
        <v>906</v>
      </c>
      <c r="AT249" t="str">
        <f t="shared" si="38"/>
        <v>PROG_B</v>
      </c>
      <c r="AU249" t="str">
        <f t="shared" si="39"/>
        <v>--</v>
      </c>
    </row>
    <row r="250" spans="1:47" x14ac:dyDescent="0.35">
      <c r="A250" t="str">
        <f t="shared" si="34"/>
        <v>U1-P10</v>
      </c>
      <c r="B250" t="str">
        <f t="shared" si="35"/>
        <v>DONE</v>
      </c>
      <c r="C250" t="str">
        <f t="shared" si="36"/>
        <v>U1-DONE</v>
      </c>
      <c r="D250" t="str">
        <f t="shared" si="37"/>
        <v>U1-P10</v>
      </c>
      <c r="E250" t="s">
        <v>304</v>
      </c>
      <c r="F250" t="s">
        <v>622</v>
      </c>
      <c r="G250" t="s">
        <v>672</v>
      </c>
      <c r="AT250" t="str">
        <f t="shared" si="38"/>
        <v>NetD3_K</v>
      </c>
      <c r="AU250" t="str">
        <f t="shared" si="39"/>
        <v>R16</v>
      </c>
    </row>
    <row r="251" spans="1:47" x14ac:dyDescent="0.35">
      <c r="A251" t="str">
        <f t="shared" si="34"/>
        <v>U1-P11</v>
      </c>
      <c r="B251" t="str">
        <f t="shared" si="35"/>
        <v>GND</v>
      </c>
      <c r="C251" t="str">
        <f t="shared" si="36"/>
        <v>U1-GND</v>
      </c>
      <c r="D251" t="str">
        <f t="shared" si="37"/>
        <v>U1-P11</v>
      </c>
      <c r="E251" t="s">
        <v>304</v>
      </c>
      <c r="F251" t="s">
        <v>623</v>
      </c>
      <c r="G251" t="s">
        <v>302</v>
      </c>
      <c r="AT251" t="str">
        <f t="shared" si="38"/>
        <v>GND</v>
      </c>
      <c r="AU251" t="str">
        <f t="shared" si="39"/>
        <v>--</v>
      </c>
    </row>
    <row r="252" spans="1:47" x14ac:dyDescent="0.35">
      <c r="A252" t="str">
        <f t="shared" si="34"/>
        <v>U1-P12</v>
      </c>
      <c r="B252" t="str">
        <f t="shared" si="35"/>
        <v>3.3V</v>
      </c>
      <c r="C252" t="str">
        <f t="shared" si="36"/>
        <v>U1-3.3V</v>
      </c>
      <c r="D252" t="str">
        <f t="shared" si="37"/>
        <v>U1-P12</v>
      </c>
      <c r="E252" t="s">
        <v>304</v>
      </c>
      <c r="F252" t="s">
        <v>593</v>
      </c>
      <c r="G252" t="s">
        <v>287</v>
      </c>
      <c r="AT252" t="str">
        <f t="shared" si="38"/>
        <v>3.3V</v>
      </c>
      <c r="AU252" t="str">
        <f t="shared" si="39"/>
        <v>--</v>
      </c>
    </row>
    <row r="253" spans="1:47" x14ac:dyDescent="0.35">
      <c r="A253" t="str">
        <f t="shared" si="34"/>
        <v>U1-P13</v>
      </c>
      <c r="B253" t="str">
        <f t="shared" si="35"/>
        <v>GND</v>
      </c>
      <c r="C253" t="str">
        <f t="shared" si="36"/>
        <v>U1-GND</v>
      </c>
      <c r="D253" t="str">
        <f t="shared" si="37"/>
        <v>U1-P13</v>
      </c>
      <c r="E253" t="s">
        <v>304</v>
      </c>
      <c r="F253" t="s">
        <v>624</v>
      </c>
      <c r="G253" t="s">
        <v>302</v>
      </c>
      <c r="AT253" t="str">
        <f t="shared" si="38"/>
        <v>GND</v>
      </c>
      <c r="AU253" t="str">
        <f t="shared" si="39"/>
        <v>--</v>
      </c>
    </row>
    <row r="254" spans="1:47" x14ac:dyDescent="0.35">
      <c r="A254" t="str">
        <f t="shared" si="34"/>
        <v>U1-R9</v>
      </c>
      <c r="B254" t="str">
        <f t="shared" si="35"/>
        <v>3.3V</v>
      </c>
      <c r="C254" t="str">
        <f t="shared" si="36"/>
        <v>U1-3.3V</v>
      </c>
      <c r="D254" t="str">
        <f t="shared" si="37"/>
        <v>U1-R9</v>
      </c>
      <c r="E254" t="s">
        <v>304</v>
      </c>
      <c r="F254" t="s">
        <v>361</v>
      </c>
      <c r="G254" t="s">
        <v>287</v>
      </c>
      <c r="AT254" t="str">
        <f t="shared" si="38"/>
        <v>3.3V</v>
      </c>
      <c r="AU254" t="str">
        <f t="shared" si="39"/>
        <v>--</v>
      </c>
    </row>
    <row r="255" spans="1:47" x14ac:dyDescent="0.35">
      <c r="A255" t="str">
        <f t="shared" si="34"/>
        <v>U1-A1</v>
      </c>
      <c r="B255" t="str">
        <f t="shared" si="35"/>
        <v>B35_L9_N</v>
      </c>
      <c r="C255" t="str">
        <f t="shared" si="36"/>
        <v>U1-B35_L9_N</v>
      </c>
      <c r="D255" t="str">
        <f t="shared" si="37"/>
        <v>U1-A1</v>
      </c>
      <c r="E255" t="s">
        <v>304</v>
      </c>
      <c r="F255" t="s">
        <v>430</v>
      </c>
      <c r="G255" t="s">
        <v>799</v>
      </c>
      <c r="AT255" t="str">
        <f t="shared" si="38"/>
        <v>B35_L9_N</v>
      </c>
      <c r="AU255" t="str">
        <f t="shared" si="39"/>
        <v>--</v>
      </c>
    </row>
    <row r="256" spans="1:47" x14ac:dyDescent="0.35">
      <c r="A256" t="str">
        <f t="shared" si="34"/>
        <v>U1-A3</v>
      </c>
      <c r="B256" t="str">
        <f t="shared" si="35"/>
        <v>B35_L8_N</v>
      </c>
      <c r="C256" t="str">
        <f t="shared" si="36"/>
        <v>U1-B35_L8_N</v>
      </c>
      <c r="D256" t="str">
        <f t="shared" si="37"/>
        <v>U1-A3</v>
      </c>
      <c r="E256" t="s">
        <v>304</v>
      </c>
      <c r="F256" t="s">
        <v>436</v>
      </c>
      <c r="G256" t="s">
        <v>807</v>
      </c>
      <c r="AT256" t="str">
        <f t="shared" si="38"/>
        <v>B35_L8_N</v>
      </c>
      <c r="AU256" t="str">
        <f t="shared" si="39"/>
        <v>--</v>
      </c>
    </row>
    <row r="257" spans="1:47" x14ac:dyDescent="0.35">
      <c r="A257" t="str">
        <f t="shared" si="34"/>
        <v>U1-A4</v>
      </c>
      <c r="B257" t="str">
        <f t="shared" si="35"/>
        <v>B35_L8_P</v>
      </c>
      <c r="C257" t="str">
        <f t="shared" si="36"/>
        <v>U1-B35_L8_P</v>
      </c>
      <c r="D257" t="str">
        <f t="shared" si="37"/>
        <v>U1-A4</v>
      </c>
      <c r="E257" t="s">
        <v>304</v>
      </c>
      <c r="F257" t="s">
        <v>437</v>
      </c>
      <c r="G257" t="s">
        <v>809</v>
      </c>
      <c r="AT257" t="str">
        <f t="shared" si="38"/>
        <v>B35_L8_P</v>
      </c>
      <c r="AU257" t="str">
        <f t="shared" si="39"/>
        <v>--</v>
      </c>
    </row>
    <row r="258" spans="1:47" x14ac:dyDescent="0.35">
      <c r="A258" t="str">
        <f t="shared" si="34"/>
        <v>U1-A5</v>
      </c>
      <c r="B258" t="str">
        <f t="shared" si="35"/>
        <v>B35_L3_N</v>
      </c>
      <c r="C258" t="str">
        <f t="shared" si="36"/>
        <v>U1-B35_L3_N</v>
      </c>
      <c r="D258" t="str">
        <f t="shared" si="37"/>
        <v>U1-A5</v>
      </c>
      <c r="E258" t="s">
        <v>304</v>
      </c>
      <c r="F258" t="s">
        <v>438</v>
      </c>
      <c r="G258" t="s">
        <v>815</v>
      </c>
      <c r="AT258" t="str">
        <f t="shared" si="38"/>
        <v>B35_L3_N</v>
      </c>
      <c r="AU258" t="str">
        <f t="shared" si="39"/>
        <v>--</v>
      </c>
    </row>
    <row r="259" spans="1:47" x14ac:dyDescent="0.35">
      <c r="A259" t="str">
        <f t="shared" si="34"/>
        <v>U1-A6</v>
      </c>
      <c r="B259" t="str">
        <f t="shared" si="35"/>
        <v>B35_L3_P</v>
      </c>
      <c r="C259" t="str">
        <f t="shared" si="36"/>
        <v>U1-B35_L3_P</v>
      </c>
      <c r="D259" t="str">
        <f t="shared" si="37"/>
        <v>U1-A6</v>
      </c>
      <c r="E259" t="s">
        <v>304</v>
      </c>
      <c r="F259" t="s">
        <v>439</v>
      </c>
      <c r="G259" t="s">
        <v>817</v>
      </c>
      <c r="AT259" t="str">
        <f t="shared" si="38"/>
        <v>B35_L3_P</v>
      </c>
      <c r="AU259" t="str">
        <f t="shared" si="39"/>
        <v>--</v>
      </c>
    </row>
    <row r="260" spans="1:47" x14ac:dyDescent="0.35">
      <c r="A260" t="str">
        <f t="shared" si="34"/>
        <v>U1-A7</v>
      </c>
      <c r="B260" t="str">
        <f t="shared" si="35"/>
        <v>VCCIO35</v>
      </c>
      <c r="C260" t="str">
        <f t="shared" si="36"/>
        <v>U1-VCCIO35</v>
      </c>
      <c r="D260" t="str">
        <f t="shared" si="37"/>
        <v>U1-A7</v>
      </c>
      <c r="E260" t="s">
        <v>304</v>
      </c>
      <c r="F260" t="s">
        <v>440</v>
      </c>
      <c r="G260" t="s">
        <v>765</v>
      </c>
      <c r="AT260" t="str">
        <f t="shared" si="38"/>
        <v>VCCIO35</v>
      </c>
      <c r="AU260" t="str">
        <f t="shared" si="39"/>
        <v>--</v>
      </c>
    </row>
    <row r="261" spans="1:47" x14ac:dyDescent="0.35">
      <c r="A261" t="str">
        <f t="shared" si="34"/>
        <v>U1-B1</v>
      </c>
      <c r="B261" t="str">
        <f t="shared" si="35"/>
        <v>B35_L9_P</v>
      </c>
      <c r="C261" t="str">
        <f t="shared" si="36"/>
        <v>U1-B35_L9_P</v>
      </c>
      <c r="D261" t="str">
        <f t="shared" si="37"/>
        <v>U1-B1</v>
      </c>
      <c r="E261" t="s">
        <v>304</v>
      </c>
      <c r="F261" t="s">
        <v>536</v>
      </c>
      <c r="G261" t="s">
        <v>801</v>
      </c>
      <c r="AT261" t="str">
        <f t="shared" si="38"/>
        <v>B35_L9_P</v>
      </c>
      <c r="AU261" t="str">
        <f t="shared" si="39"/>
        <v>--</v>
      </c>
    </row>
    <row r="262" spans="1:47" x14ac:dyDescent="0.35">
      <c r="A262" t="str">
        <f t="shared" ref="A262:A325" si="40">$E262&amp;"-"&amp;$F262</f>
        <v>U1-B2</v>
      </c>
      <c r="B262" t="str">
        <f t="shared" ref="B262:B325" si="41">IF(OR(E262=$A$2,E262=$B$2,E262=$C$2,E262=$D$2),"--",G262)</f>
        <v>B35_L10_N</v>
      </c>
      <c r="C262" t="str">
        <f t="shared" ref="C262:C325" si="42">$E262&amp;"-"&amp;$G262</f>
        <v>U1-B35_L10_N</v>
      </c>
      <c r="D262" t="str">
        <f t="shared" ref="D262:D325" si="43">A262</f>
        <v>U1-B2</v>
      </c>
      <c r="E262" t="s">
        <v>304</v>
      </c>
      <c r="F262" t="s">
        <v>443</v>
      </c>
      <c r="G262" t="s">
        <v>805</v>
      </c>
      <c r="AT262" t="str">
        <f t="shared" ref="AT262:AT325" si="44">IF(IF(COUNTIF($AO$6:$AQ$150,B262)&gt;0,"---","--")="---",VLOOKUP(B262,$AO$6:$AQ$150,3,0),B262)</f>
        <v>B35_L10_N</v>
      </c>
      <c r="AU262" t="str">
        <f t="shared" ref="AU262:AU325" si="45">IF(IF(COUNTIF($AO$6:$AQ$150,B262)&gt;0,"---","--")="---",VLOOKUP(B262,$AO$6:$AQ$150,2,0),"--")</f>
        <v>--</v>
      </c>
    </row>
    <row r="263" spans="1:47" x14ac:dyDescent="0.35">
      <c r="A263" t="str">
        <f t="shared" si="40"/>
        <v>U1-B3</v>
      </c>
      <c r="B263" t="str">
        <f t="shared" si="41"/>
        <v>B35_L10_P</v>
      </c>
      <c r="C263" t="str">
        <f t="shared" si="42"/>
        <v>U1-B35_L10_P</v>
      </c>
      <c r="D263" t="str">
        <f t="shared" si="43"/>
        <v>U1-B3</v>
      </c>
      <c r="E263" t="s">
        <v>304</v>
      </c>
      <c r="F263" t="s">
        <v>444</v>
      </c>
      <c r="G263" t="s">
        <v>803</v>
      </c>
      <c r="AT263" t="str">
        <f t="shared" si="44"/>
        <v>B35_L10_P</v>
      </c>
      <c r="AU263" t="str">
        <f t="shared" si="45"/>
        <v>--</v>
      </c>
    </row>
    <row r="264" spans="1:47" x14ac:dyDescent="0.35">
      <c r="A264" t="str">
        <f t="shared" si="40"/>
        <v>U1-B4</v>
      </c>
      <c r="B264" t="str">
        <f t="shared" si="41"/>
        <v>B35_L7_N</v>
      </c>
      <c r="C264" t="str">
        <f t="shared" si="42"/>
        <v>U1-B35_L7_N</v>
      </c>
      <c r="D264" t="str">
        <f t="shared" si="43"/>
        <v>U1-B4</v>
      </c>
      <c r="E264" t="s">
        <v>304</v>
      </c>
      <c r="F264" t="s">
        <v>445</v>
      </c>
      <c r="G264" t="s">
        <v>823</v>
      </c>
      <c r="AT264" t="str">
        <f t="shared" si="44"/>
        <v>B35_L7_N</v>
      </c>
      <c r="AU264" t="str">
        <f t="shared" si="45"/>
        <v>--</v>
      </c>
    </row>
    <row r="265" spans="1:47" x14ac:dyDescent="0.35">
      <c r="A265" t="str">
        <f t="shared" si="40"/>
        <v>U1-B6</v>
      </c>
      <c r="B265" t="str">
        <f t="shared" si="41"/>
        <v>B35_L2_N</v>
      </c>
      <c r="C265" t="str">
        <f t="shared" si="42"/>
        <v>U1-B35_L2_N</v>
      </c>
      <c r="D265" t="str">
        <f t="shared" si="43"/>
        <v>U1-B6</v>
      </c>
      <c r="E265" t="s">
        <v>304</v>
      </c>
      <c r="F265" t="s">
        <v>447</v>
      </c>
      <c r="G265" t="s">
        <v>819</v>
      </c>
      <c r="AT265" t="str">
        <f t="shared" si="44"/>
        <v>B35_L2_N</v>
      </c>
      <c r="AU265" t="str">
        <f t="shared" si="45"/>
        <v>--</v>
      </c>
    </row>
    <row r="266" spans="1:47" x14ac:dyDescent="0.35">
      <c r="A266" t="str">
        <f t="shared" si="40"/>
        <v>U1-B7</v>
      </c>
      <c r="B266" t="str">
        <f t="shared" si="41"/>
        <v>B35_L2_P</v>
      </c>
      <c r="C266" t="str">
        <f t="shared" si="42"/>
        <v>U1-B35_L2_P</v>
      </c>
      <c r="D266" t="str">
        <f t="shared" si="43"/>
        <v>U1-B7</v>
      </c>
      <c r="E266" t="s">
        <v>304</v>
      </c>
      <c r="F266" t="s">
        <v>448</v>
      </c>
      <c r="G266" t="s">
        <v>821</v>
      </c>
      <c r="AT266" t="str">
        <f t="shared" si="44"/>
        <v>B35_L2_P</v>
      </c>
      <c r="AU266" t="str">
        <f t="shared" si="45"/>
        <v>--</v>
      </c>
    </row>
    <row r="267" spans="1:47" x14ac:dyDescent="0.35">
      <c r="A267" t="str">
        <f t="shared" si="40"/>
        <v>U1-C1</v>
      </c>
      <c r="B267" t="str">
        <f t="shared" si="41"/>
        <v>B35_L16_N</v>
      </c>
      <c r="C267" t="str">
        <f t="shared" si="42"/>
        <v>U1-B35_L16_N</v>
      </c>
      <c r="D267" t="str">
        <f t="shared" si="43"/>
        <v>U1-C1</v>
      </c>
      <c r="E267" t="s">
        <v>304</v>
      </c>
      <c r="F267" t="s">
        <v>314</v>
      </c>
      <c r="G267" t="s">
        <v>797</v>
      </c>
      <c r="AT267" t="str">
        <f t="shared" si="44"/>
        <v>B35_L16_N</v>
      </c>
      <c r="AU267" t="str">
        <f t="shared" si="45"/>
        <v>--</v>
      </c>
    </row>
    <row r="268" spans="1:47" x14ac:dyDescent="0.35">
      <c r="A268" t="str">
        <f t="shared" si="40"/>
        <v>U1-C2</v>
      </c>
      <c r="B268" t="str">
        <f t="shared" si="41"/>
        <v>B35_L16_P</v>
      </c>
      <c r="C268" t="str">
        <f t="shared" si="42"/>
        <v>U1-B35_L16_P</v>
      </c>
      <c r="D268" t="str">
        <f t="shared" si="43"/>
        <v>U1-C2</v>
      </c>
      <c r="E268" t="s">
        <v>304</v>
      </c>
      <c r="F268" t="s">
        <v>315</v>
      </c>
      <c r="G268" t="s">
        <v>795</v>
      </c>
      <c r="AT268" t="str">
        <f t="shared" si="44"/>
        <v>B35_L16_P</v>
      </c>
      <c r="AU268" t="str">
        <f t="shared" si="45"/>
        <v>--</v>
      </c>
    </row>
    <row r="269" spans="1:47" x14ac:dyDescent="0.35">
      <c r="A269" t="str">
        <f t="shared" si="40"/>
        <v>U1-C3</v>
      </c>
      <c r="B269" t="str">
        <f t="shared" si="41"/>
        <v>VCCIO35</v>
      </c>
      <c r="C269" t="str">
        <f t="shared" si="42"/>
        <v>U1-VCCIO35</v>
      </c>
      <c r="D269" t="str">
        <f t="shared" si="43"/>
        <v>U1-C3</v>
      </c>
      <c r="E269" t="s">
        <v>304</v>
      </c>
      <c r="F269" t="s">
        <v>316</v>
      </c>
      <c r="G269" t="s">
        <v>765</v>
      </c>
      <c r="AT269" t="str">
        <f t="shared" si="44"/>
        <v>VCCIO35</v>
      </c>
      <c r="AU269" t="str">
        <f t="shared" si="45"/>
        <v>--</v>
      </c>
    </row>
    <row r="270" spans="1:47" x14ac:dyDescent="0.35">
      <c r="A270" t="str">
        <f t="shared" si="40"/>
        <v>U1-C4</v>
      </c>
      <c r="B270" t="str">
        <f t="shared" si="41"/>
        <v>B35_L7_P</v>
      </c>
      <c r="C270" t="str">
        <f t="shared" si="42"/>
        <v>U1-B35_L7_P</v>
      </c>
      <c r="D270" t="str">
        <f t="shared" si="43"/>
        <v>U1-C4</v>
      </c>
      <c r="E270" t="s">
        <v>304</v>
      </c>
      <c r="F270" t="s">
        <v>317</v>
      </c>
      <c r="G270" t="s">
        <v>825</v>
      </c>
      <c r="AT270" t="str">
        <f t="shared" si="44"/>
        <v>B35_L7_P</v>
      </c>
      <c r="AU270" t="str">
        <f t="shared" si="45"/>
        <v>--</v>
      </c>
    </row>
    <row r="271" spans="1:47" x14ac:dyDescent="0.35">
      <c r="A271" t="str">
        <f t="shared" si="40"/>
        <v>U1-C5</v>
      </c>
      <c r="B271" t="str">
        <f t="shared" si="41"/>
        <v>B35_L1_N</v>
      </c>
      <c r="C271" t="str">
        <f t="shared" si="42"/>
        <v>U1-B35_L1_N</v>
      </c>
      <c r="D271" t="str">
        <f t="shared" si="43"/>
        <v>U1-C5</v>
      </c>
      <c r="E271" t="s">
        <v>304</v>
      </c>
      <c r="F271" t="s">
        <v>318</v>
      </c>
      <c r="G271" t="s">
        <v>827</v>
      </c>
      <c r="AT271" t="str">
        <f t="shared" si="44"/>
        <v>B35_L1_N</v>
      </c>
      <c r="AU271" t="str">
        <f t="shared" si="45"/>
        <v>--</v>
      </c>
    </row>
    <row r="272" spans="1:47" x14ac:dyDescent="0.35">
      <c r="A272" t="str">
        <f t="shared" si="40"/>
        <v>U1-C6</v>
      </c>
      <c r="B272" t="str">
        <f t="shared" si="41"/>
        <v>B35_L1_P</v>
      </c>
      <c r="C272" t="str">
        <f t="shared" si="42"/>
        <v>U1-B35_L1_P</v>
      </c>
      <c r="D272" t="str">
        <f t="shared" si="43"/>
        <v>U1-C6</v>
      </c>
      <c r="E272" t="s">
        <v>304</v>
      </c>
      <c r="F272" t="s">
        <v>319</v>
      </c>
      <c r="G272" t="s">
        <v>829</v>
      </c>
      <c r="AT272" t="str">
        <f t="shared" si="44"/>
        <v>B35_L1_P</v>
      </c>
      <c r="AU272" t="str">
        <f t="shared" si="45"/>
        <v>--</v>
      </c>
    </row>
    <row r="273" spans="1:47" x14ac:dyDescent="0.35">
      <c r="A273" t="str">
        <f t="shared" si="40"/>
        <v>U1-C7</v>
      </c>
      <c r="B273" t="str">
        <f t="shared" si="41"/>
        <v>B35_L4_N</v>
      </c>
      <c r="C273" t="str">
        <f t="shared" si="42"/>
        <v>U1-B35_L4_N</v>
      </c>
      <c r="D273" t="str">
        <f t="shared" si="43"/>
        <v>U1-C7</v>
      </c>
      <c r="E273" t="s">
        <v>304</v>
      </c>
      <c r="F273" t="s">
        <v>320</v>
      </c>
      <c r="G273" t="s">
        <v>845</v>
      </c>
      <c r="AT273" t="str">
        <f t="shared" si="44"/>
        <v>B35_L4_N</v>
      </c>
      <c r="AU273" t="str">
        <f t="shared" si="45"/>
        <v>--</v>
      </c>
    </row>
    <row r="274" spans="1:47" x14ac:dyDescent="0.35">
      <c r="A274" t="str">
        <f t="shared" si="40"/>
        <v>U1-D2</v>
      </c>
      <c r="B274" t="str">
        <f t="shared" si="41"/>
        <v>B35_L14_N</v>
      </c>
      <c r="C274" t="str">
        <f t="shared" si="42"/>
        <v>U1-B35_L14_N</v>
      </c>
      <c r="D274" t="str">
        <f t="shared" si="43"/>
        <v>U1-D2</v>
      </c>
      <c r="E274" t="s">
        <v>304</v>
      </c>
      <c r="F274" t="s">
        <v>289</v>
      </c>
      <c r="G274" t="s">
        <v>791</v>
      </c>
      <c r="AT274" t="str">
        <f t="shared" si="44"/>
        <v>B35_L14_N</v>
      </c>
      <c r="AU274" t="str">
        <f t="shared" si="45"/>
        <v>--</v>
      </c>
    </row>
    <row r="275" spans="1:47" x14ac:dyDescent="0.35">
      <c r="A275" t="str">
        <f t="shared" si="40"/>
        <v>U1-D3</v>
      </c>
      <c r="B275" t="str">
        <f t="shared" si="41"/>
        <v>B35_L12_N</v>
      </c>
      <c r="C275" t="str">
        <f t="shared" si="42"/>
        <v>U1-B35_L12_N</v>
      </c>
      <c r="D275" t="str">
        <f t="shared" si="43"/>
        <v>U1-D3</v>
      </c>
      <c r="E275" t="s">
        <v>304</v>
      </c>
      <c r="F275" t="s">
        <v>290</v>
      </c>
      <c r="G275" t="s">
        <v>775</v>
      </c>
      <c r="AT275" t="str">
        <f t="shared" si="44"/>
        <v>B35_L12_N</v>
      </c>
      <c r="AU275" t="str">
        <f t="shared" si="45"/>
        <v>--</v>
      </c>
    </row>
    <row r="276" spans="1:47" x14ac:dyDescent="0.35">
      <c r="A276" t="str">
        <f t="shared" si="40"/>
        <v>U1-D4</v>
      </c>
      <c r="B276" t="str">
        <f t="shared" si="41"/>
        <v>B35_L11_N</v>
      </c>
      <c r="C276" t="str">
        <f t="shared" si="42"/>
        <v>U1-B35_L11_N</v>
      </c>
      <c r="D276" t="str">
        <f t="shared" si="43"/>
        <v>U1-D4</v>
      </c>
      <c r="E276" t="s">
        <v>304</v>
      </c>
      <c r="F276" t="s">
        <v>291</v>
      </c>
      <c r="G276" t="s">
        <v>811</v>
      </c>
      <c r="AT276" t="str">
        <f t="shared" si="44"/>
        <v>B35_L11_N</v>
      </c>
      <c r="AU276" t="str">
        <f t="shared" si="45"/>
        <v>--</v>
      </c>
    </row>
    <row r="277" spans="1:47" x14ac:dyDescent="0.35">
      <c r="A277" t="str">
        <f t="shared" si="40"/>
        <v>U1-D5</v>
      </c>
      <c r="B277" t="str">
        <f t="shared" si="41"/>
        <v>B35_L11_P</v>
      </c>
      <c r="C277" t="str">
        <f t="shared" si="42"/>
        <v>U1-B35_L11_P</v>
      </c>
      <c r="D277" t="str">
        <f t="shared" si="43"/>
        <v>U1-D5</v>
      </c>
      <c r="E277" t="s">
        <v>304</v>
      </c>
      <c r="F277" t="s">
        <v>292</v>
      </c>
      <c r="G277" t="s">
        <v>813</v>
      </c>
      <c r="AT277" t="str">
        <f t="shared" si="44"/>
        <v>B35_L11_P</v>
      </c>
      <c r="AU277" t="str">
        <f t="shared" si="45"/>
        <v>--</v>
      </c>
    </row>
    <row r="278" spans="1:47" x14ac:dyDescent="0.35">
      <c r="A278" t="str">
        <f t="shared" si="40"/>
        <v>U1-D6</v>
      </c>
      <c r="B278" t="str">
        <f t="shared" si="41"/>
        <v>VCCIO35</v>
      </c>
      <c r="C278" t="str">
        <f t="shared" si="42"/>
        <v>U1-VCCIO35</v>
      </c>
      <c r="D278" t="str">
        <f t="shared" si="43"/>
        <v>U1-D6</v>
      </c>
      <c r="E278" t="s">
        <v>304</v>
      </c>
      <c r="F278" t="s">
        <v>293</v>
      </c>
      <c r="G278" t="s">
        <v>765</v>
      </c>
      <c r="AT278" t="str">
        <f t="shared" si="44"/>
        <v>VCCIO35</v>
      </c>
      <c r="AU278" t="str">
        <f t="shared" si="45"/>
        <v>--</v>
      </c>
    </row>
    <row r="279" spans="1:47" x14ac:dyDescent="0.35">
      <c r="A279" t="str">
        <f t="shared" si="40"/>
        <v>U1-D7</v>
      </c>
      <c r="B279" t="str">
        <f t="shared" si="41"/>
        <v>B35_L6_N</v>
      </c>
      <c r="C279" t="str">
        <f t="shared" si="42"/>
        <v>U1-B35_L6_N</v>
      </c>
      <c r="D279" t="str">
        <f t="shared" si="43"/>
        <v>U1-D7</v>
      </c>
      <c r="E279" t="s">
        <v>304</v>
      </c>
      <c r="F279" t="s">
        <v>294</v>
      </c>
      <c r="G279" t="s">
        <v>835</v>
      </c>
      <c r="AT279" t="str">
        <f t="shared" si="44"/>
        <v>B35_L6_N</v>
      </c>
      <c r="AU279" t="str">
        <f t="shared" si="45"/>
        <v>--</v>
      </c>
    </row>
    <row r="280" spans="1:47" x14ac:dyDescent="0.35">
      <c r="A280" t="str">
        <f t="shared" si="40"/>
        <v>U1-D8</v>
      </c>
      <c r="B280" t="str">
        <f t="shared" si="41"/>
        <v>B35_L4_P</v>
      </c>
      <c r="C280" t="str">
        <f t="shared" si="42"/>
        <v>U1-B35_L4_P</v>
      </c>
      <c r="D280" t="str">
        <f t="shared" si="43"/>
        <v>U1-D8</v>
      </c>
      <c r="E280" t="s">
        <v>304</v>
      </c>
      <c r="F280" t="s">
        <v>295</v>
      </c>
      <c r="G280" t="s">
        <v>847</v>
      </c>
      <c r="AT280" t="str">
        <f t="shared" si="44"/>
        <v>B35_L4_P</v>
      </c>
      <c r="AU280" t="str">
        <f t="shared" si="45"/>
        <v>--</v>
      </c>
    </row>
    <row r="281" spans="1:47" x14ac:dyDescent="0.35">
      <c r="A281" t="str">
        <f t="shared" si="40"/>
        <v>U1-E1</v>
      </c>
      <c r="B281" t="str">
        <f t="shared" si="41"/>
        <v>B35_L18_N</v>
      </c>
      <c r="C281" t="str">
        <f t="shared" si="42"/>
        <v>U1-B35_L18_N</v>
      </c>
      <c r="D281" t="str">
        <f t="shared" si="43"/>
        <v>U1-E1</v>
      </c>
      <c r="E281" t="s">
        <v>304</v>
      </c>
      <c r="F281" t="s">
        <v>538</v>
      </c>
      <c r="G281" t="s">
        <v>787</v>
      </c>
      <c r="AT281" t="str">
        <f t="shared" si="44"/>
        <v>B35_L18_N</v>
      </c>
      <c r="AU281" t="str">
        <f t="shared" si="45"/>
        <v>--</v>
      </c>
    </row>
    <row r="282" spans="1:47" x14ac:dyDescent="0.35">
      <c r="A282" t="str">
        <f t="shared" si="40"/>
        <v>U1-E2</v>
      </c>
      <c r="B282" t="str">
        <f t="shared" si="41"/>
        <v>B35_L14_P</v>
      </c>
      <c r="C282" t="str">
        <f t="shared" si="42"/>
        <v>U1-B35_L14_P</v>
      </c>
      <c r="D282" t="str">
        <f t="shared" si="43"/>
        <v>U1-E2</v>
      </c>
      <c r="E282" t="s">
        <v>304</v>
      </c>
      <c r="F282" t="s">
        <v>539</v>
      </c>
      <c r="G282" t="s">
        <v>793</v>
      </c>
      <c r="AT282" t="str">
        <f t="shared" si="44"/>
        <v>B35_L14_P</v>
      </c>
      <c r="AU282" t="str">
        <f t="shared" si="45"/>
        <v>--</v>
      </c>
    </row>
    <row r="283" spans="1:47" x14ac:dyDescent="0.35">
      <c r="A283" t="str">
        <f t="shared" si="40"/>
        <v>U1-E3</v>
      </c>
      <c r="B283" t="str">
        <f t="shared" si="41"/>
        <v>B35_L12_P</v>
      </c>
      <c r="C283" t="str">
        <f t="shared" si="42"/>
        <v>U1-B35_L12_P</v>
      </c>
      <c r="D283" t="str">
        <f t="shared" si="43"/>
        <v>U1-E3</v>
      </c>
      <c r="E283" t="s">
        <v>304</v>
      </c>
      <c r="F283" t="s">
        <v>540</v>
      </c>
      <c r="G283" t="s">
        <v>777</v>
      </c>
      <c r="AT283" t="str">
        <f t="shared" si="44"/>
        <v>B35_L12_P</v>
      </c>
      <c r="AU283" t="str">
        <f t="shared" si="45"/>
        <v>--</v>
      </c>
    </row>
    <row r="284" spans="1:47" x14ac:dyDescent="0.35">
      <c r="A284" t="str">
        <f t="shared" si="40"/>
        <v>U1-E5</v>
      </c>
      <c r="B284" t="str">
        <f t="shared" si="41"/>
        <v>B35_L5_N</v>
      </c>
      <c r="C284" t="str">
        <f t="shared" si="42"/>
        <v>U1-B35_L5_N</v>
      </c>
      <c r="D284" t="str">
        <f t="shared" si="43"/>
        <v>U1-E5</v>
      </c>
      <c r="E284" t="s">
        <v>304</v>
      </c>
      <c r="F284" t="s">
        <v>542</v>
      </c>
      <c r="G284" t="s">
        <v>831</v>
      </c>
      <c r="AT284" t="str">
        <f t="shared" si="44"/>
        <v>B35_L5_N</v>
      </c>
      <c r="AU284" t="str">
        <f t="shared" si="45"/>
        <v>--</v>
      </c>
    </row>
    <row r="285" spans="1:47" x14ac:dyDescent="0.35">
      <c r="A285" t="str">
        <f t="shared" si="40"/>
        <v>U1-E6</v>
      </c>
      <c r="B285" t="str">
        <f t="shared" si="41"/>
        <v>B35_L5_P</v>
      </c>
      <c r="C285" t="str">
        <f t="shared" si="42"/>
        <v>U1-B35_L5_P</v>
      </c>
      <c r="D285" t="str">
        <f t="shared" si="43"/>
        <v>U1-E6</v>
      </c>
      <c r="E285" t="s">
        <v>304</v>
      </c>
      <c r="F285" t="s">
        <v>457</v>
      </c>
      <c r="G285" t="s">
        <v>833</v>
      </c>
      <c r="AT285" t="str">
        <f t="shared" si="44"/>
        <v>B35_L5_P</v>
      </c>
      <c r="AU285" t="str">
        <f t="shared" si="45"/>
        <v>--</v>
      </c>
    </row>
    <row r="286" spans="1:47" x14ac:dyDescent="0.35">
      <c r="A286" t="str">
        <f t="shared" si="40"/>
        <v>U1-E7</v>
      </c>
      <c r="B286" t="str">
        <f t="shared" si="41"/>
        <v>B35_L6_P</v>
      </c>
      <c r="C286" t="str">
        <f t="shared" si="42"/>
        <v>U1-B35_L6_P</v>
      </c>
      <c r="D286" t="str">
        <f t="shared" si="43"/>
        <v>U1-E7</v>
      </c>
      <c r="E286" t="s">
        <v>304</v>
      </c>
      <c r="F286" t="s">
        <v>458</v>
      </c>
      <c r="G286" t="s">
        <v>837</v>
      </c>
      <c r="AT286" t="str">
        <f t="shared" si="44"/>
        <v>B35_L6_P</v>
      </c>
      <c r="AU286" t="str">
        <f t="shared" si="45"/>
        <v>--</v>
      </c>
    </row>
    <row r="287" spans="1:47" x14ac:dyDescent="0.35">
      <c r="A287" t="str">
        <f t="shared" si="40"/>
        <v>U1-F1</v>
      </c>
      <c r="B287" t="str">
        <f t="shared" si="41"/>
        <v>B35_L18_P</v>
      </c>
      <c r="C287" t="str">
        <f t="shared" si="42"/>
        <v>U1-B35_L18_P</v>
      </c>
      <c r="D287" t="str">
        <f t="shared" si="43"/>
        <v>U1-F1</v>
      </c>
      <c r="E287" t="s">
        <v>304</v>
      </c>
      <c r="F287" t="s">
        <v>544</v>
      </c>
      <c r="G287" t="s">
        <v>789</v>
      </c>
      <c r="AT287" t="str">
        <f t="shared" si="44"/>
        <v>B35_L18_P</v>
      </c>
      <c r="AU287" t="str">
        <f t="shared" si="45"/>
        <v>--</v>
      </c>
    </row>
    <row r="288" spans="1:47" x14ac:dyDescent="0.35">
      <c r="A288" t="str">
        <f t="shared" si="40"/>
        <v>U1-F2</v>
      </c>
      <c r="B288" t="str">
        <f t="shared" si="41"/>
        <v>VCCIO35</v>
      </c>
      <c r="C288" t="str">
        <f t="shared" si="42"/>
        <v>U1-VCCIO35</v>
      </c>
      <c r="D288" t="str">
        <f t="shared" si="43"/>
        <v>U1-F2</v>
      </c>
      <c r="E288" t="s">
        <v>304</v>
      </c>
      <c r="F288" t="s">
        <v>545</v>
      </c>
      <c r="G288" t="s">
        <v>765</v>
      </c>
      <c r="AT288" t="str">
        <f t="shared" si="44"/>
        <v>VCCIO35</v>
      </c>
      <c r="AU288" t="str">
        <f t="shared" si="45"/>
        <v>--</v>
      </c>
    </row>
    <row r="289" spans="1:47" x14ac:dyDescent="0.35">
      <c r="A289" t="str">
        <f t="shared" si="40"/>
        <v>U1-F3</v>
      </c>
      <c r="B289" t="str">
        <f t="shared" si="41"/>
        <v>B35_L13_N</v>
      </c>
      <c r="C289" t="str">
        <f t="shared" si="42"/>
        <v>U1-B35_L13_N</v>
      </c>
      <c r="D289" t="str">
        <f t="shared" si="43"/>
        <v>U1-F3</v>
      </c>
      <c r="E289" t="s">
        <v>304</v>
      </c>
      <c r="F289" t="s">
        <v>546</v>
      </c>
      <c r="G289" t="s">
        <v>771</v>
      </c>
      <c r="AT289" t="str">
        <f t="shared" si="44"/>
        <v>B35_L13_N</v>
      </c>
      <c r="AU289" t="str">
        <f t="shared" si="45"/>
        <v>--</v>
      </c>
    </row>
    <row r="290" spans="1:47" x14ac:dyDescent="0.35">
      <c r="A290" t="str">
        <f t="shared" si="40"/>
        <v>U1-F4</v>
      </c>
      <c r="B290" t="str">
        <f t="shared" si="41"/>
        <v>B35_L13_P</v>
      </c>
      <c r="C290" t="str">
        <f t="shared" si="42"/>
        <v>U1-B35_L13_P</v>
      </c>
      <c r="D290" t="str">
        <f t="shared" si="43"/>
        <v>U1-F4</v>
      </c>
      <c r="E290" t="s">
        <v>304</v>
      </c>
      <c r="F290" t="s">
        <v>547</v>
      </c>
      <c r="G290" t="s">
        <v>773</v>
      </c>
      <c r="AT290" t="str">
        <f t="shared" si="44"/>
        <v>B35_L13_P</v>
      </c>
      <c r="AU290" t="str">
        <f t="shared" si="45"/>
        <v>--</v>
      </c>
    </row>
    <row r="291" spans="1:47" x14ac:dyDescent="0.35">
      <c r="A291" t="str">
        <f t="shared" si="40"/>
        <v>U1-F5</v>
      </c>
      <c r="B291" t="str">
        <f t="shared" si="41"/>
        <v>NetU1_F5</v>
      </c>
      <c r="C291" t="str">
        <f t="shared" si="42"/>
        <v>U1-NetU1_F5</v>
      </c>
      <c r="D291" t="str">
        <f t="shared" si="43"/>
        <v>U1-F5</v>
      </c>
      <c r="E291" t="s">
        <v>304</v>
      </c>
      <c r="F291" t="s">
        <v>548</v>
      </c>
      <c r="G291" t="s">
        <v>984</v>
      </c>
      <c r="AT291" t="str">
        <f t="shared" si="44"/>
        <v>NetU1_F5</v>
      </c>
      <c r="AU291" t="str">
        <f t="shared" si="45"/>
        <v>--</v>
      </c>
    </row>
    <row r="292" spans="1:47" x14ac:dyDescent="0.35">
      <c r="A292" t="str">
        <f t="shared" si="40"/>
        <v>U1-F6</v>
      </c>
      <c r="B292" t="str">
        <f t="shared" si="41"/>
        <v>B35_L19_N</v>
      </c>
      <c r="C292" t="str">
        <f t="shared" si="42"/>
        <v>U1-B35_L19_N</v>
      </c>
      <c r="D292" t="str">
        <f t="shared" si="43"/>
        <v>U1-F6</v>
      </c>
      <c r="E292" t="s">
        <v>304</v>
      </c>
      <c r="F292" t="s">
        <v>549</v>
      </c>
      <c r="G292" t="s">
        <v>841</v>
      </c>
      <c r="AT292" t="str">
        <f t="shared" si="44"/>
        <v>B35_L19_N</v>
      </c>
      <c r="AU292" t="str">
        <f t="shared" si="45"/>
        <v>--</v>
      </c>
    </row>
    <row r="293" spans="1:47" x14ac:dyDescent="0.35">
      <c r="A293" t="str">
        <f t="shared" si="40"/>
        <v>U1-G1</v>
      </c>
      <c r="B293" t="str">
        <f t="shared" si="41"/>
        <v>B35_L17_N</v>
      </c>
      <c r="C293" t="str">
        <f t="shared" si="42"/>
        <v>U1-B35_L17_N</v>
      </c>
      <c r="D293" t="str">
        <f t="shared" si="43"/>
        <v>U1-G1</v>
      </c>
      <c r="E293" t="s">
        <v>304</v>
      </c>
      <c r="F293" t="s">
        <v>551</v>
      </c>
      <c r="G293" t="s">
        <v>783</v>
      </c>
      <c r="AT293" t="str">
        <f t="shared" si="44"/>
        <v>B35_L17_N</v>
      </c>
      <c r="AU293" t="str">
        <f t="shared" si="45"/>
        <v>--</v>
      </c>
    </row>
    <row r="294" spans="1:47" x14ac:dyDescent="0.35">
      <c r="A294" t="str">
        <f t="shared" si="40"/>
        <v>U1-G2</v>
      </c>
      <c r="B294" t="str">
        <f t="shared" si="41"/>
        <v>B35_L15_N</v>
      </c>
      <c r="C294" t="str">
        <f t="shared" si="42"/>
        <v>U1-B35_L15_N</v>
      </c>
      <c r="D294" t="str">
        <f t="shared" si="43"/>
        <v>U1-G2</v>
      </c>
      <c r="E294" t="s">
        <v>304</v>
      </c>
      <c r="F294" t="s">
        <v>552</v>
      </c>
      <c r="G294" t="s">
        <v>767</v>
      </c>
      <c r="AT294" t="str">
        <f t="shared" si="44"/>
        <v>B35_L15_N</v>
      </c>
      <c r="AU294" t="str">
        <f t="shared" si="45"/>
        <v>--</v>
      </c>
    </row>
    <row r="295" spans="1:47" x14ac:dyDescent="0.35">
      <c r="A295" t="str">
        <f t="shared" si="40"/>
        <v>U1-G3</v>
      </c>
      <c r="B295" t="str">
        <f t="shared" si="41"/>
        <v>NetU1_G3</v>
      </c>
      <c r="C295" t="str">
        <f t="shared" si="42"/>
        <v>U1-NetU1_G3</v>
      </c>
      <c r="D295" t="str">
        <f t="shared" si="43"/>
        <v>U1-G3</v>
      </c>
      <c r="E295" t="s">
        <v>304</v>
      </c>
      <c r="F295" t="s">
        <v>553</v>
      </c>
      <c r="G295" t="s">
        <v>985</v>
      </c>
      <c r="AT295" t="str">
        <f t="shared" si="44"/>
        <v>NetU1_G3</v>
      </c>
      <c r="AU295" t="str">
        <f t="shared" si="45"/>
        <v>--</v>
      </c>
    </row>
    <row r="296" spans="1:47" x14ac:dyDescent="0.35">
      <c r="A296" t="str">
        <f t="shared" si="40"/>
        <v>U1-G4</v>
      </c>
      <c r="B296" t="str">
        <f t="shared" si="41"/>
        <v>NetU1_G4</v>
      </c>
      <c r="C296" t="str">
        <f t="shared" si="42"/>
        <v>U1-NetU1_G4</v>
      </c>
      <c r="D296" t="str">
        <f t="shared" si="43"/>
        <v>U1-G4</v>
      </c>
      <c r="E296" t="s">
        <v>304</v>
      </c>
      <c r="F296" t="s">
        <v>554</v>
      </c>
      <c r="G296" t="s">
        <v>574</v>
      </c>
      <c r="AT296" t="str">
        <f t="shared" si="44"/>
        <v>NetU1_G4</v>
      </c>
      <c r="AU296" t="str">
        <f t="shared" si="45"/>
        <v>--</v>
      </c>
    </row>
    <row r="297" spans="1:47" x14ac:dyDescent="0.35">
      <c r="A297" t="str">
        <f t="shared" si="40"/>
        <v>U1-G5</v>
      </c>
      <c r="B297" t="str">
        <f t="shared" si="41"/>
        <v>VCCIO35</v>
      </c>
      <c r="C297" t="str">
        <f t="shared" si="42"/>
        <v>U1-VCCIO35</v>
      </c>
      <c r="D297" t="str">
        <f t="shared" si="43"/>
        <v>U1-G5</v>
      </c>
      <c r="E297" t="s">
        <v>304</v>
      </c>
      <c r="F297" t="s">
        <v>470</v>
      </c>
      <c r="G297" t="s">
        <v>765</v>
      </c>
      <c r="AT297" t="str">
        <f t="shared" si="44"/>
        <v>VCCIO35</v>
      </c>
      <c r="AU297" t="str">
        <f t="shared" si="45"/>
        <v>--</v>
      </c>
    </row>
    <row r="298" spans="1:47" x14ac:dyDescent="0.35">
      <c r="A298" t="str">
        <f t="shared" si="40"/>
        <v>U1-G6</v>
      </c>
      <c r="B298" t="str">
        <f t="shared" si="41"/>
        <v>B35_L19_P</v>
      </c>
      <c r="C298" t="str">
        <f t="shared" si="42"/>
        <v>U1-B35_L19_P</v>
      </c>
      <c r="D298" t="str">
        <f t="shared" si="43"/>
        <v>U1-G6</v>
      </c>
      <c r="E298" t="s">
        <v>304</v>
      </c>
      <c r="F298" t="s">
        <v>555</v>
      </c>
      <c r="G298" t="s">
        <v>839</v>
      </c>
      <c r="AT298" t="str">
        <f t="shared" si="44"/>
        <v>B35_L19_P</v>
      </c>
      <c r="AU298" t="str">
        <f t="shared" si="45"/>
        <v>--</v>
      </c>
    </row>
    <row r="299" spans="1:47" x14ac:dyDescent="0.35">
      <c r="A299" t="str">
        <f t="shared" si="40"/>
        <v>U1-H1</v>
      </c>
      <c r="B299" t="str">
        <f t="shared" si="41"/>
        <v>B35_L17_P</v>
      </c>
      <c r="C299" t="str">
        <f t="shared" si="42"/>
        <v>U1-B35_L17_P</v>
      </c>
      <c r="D299" t="str">
        <f t="shared" si="43"/>
        <v>U1-H1</v>
      </c>
      <c r="E299" t="s">
        <v>304</v>
      </c>
      <c r="F299" t="s">
        <v>347</v>
      </c>
      <c r="G299" t="s">
        <v>785</v>
      </c>
      <c r="AT299" t="str">
        <f t="shared" si="44"/>
        <v>B35_L17_P</v>
      </c>
      <c r="AU299" t="str">
        <f t="shared" si="45"/>
        <v>--</v>
      </c>
    </row>
    <row r="300" spans="1:47" x14ac:dyDescent="0.35">
      <c r="A300" t="str">
        <f t="shared" si="40"/>
        <v>U1-H2</v>
      </c>
      <c r="B300" t="str">
        <f t="shared" si="41"/>
        <v>B35_L15_P</v>
      </c>
      <c r="C300" t="str">
        <f t="shared" si="42"/>
        <v>U1-B35_L15_P</v>
      </c>
      <c r="D300" t="str">
        <f t="shared" si="43"/>
        <v>U1-H2</v>
      </c>
      <c r="E300" t="s">
        <v>304</v>
      </c>
      <c r="F300" t="s">
        <v>348</v>
      </c>
      <c r="G300" t="s">
        <v>769</v>
      </c>
      <c r="AT300" t="str">
        <f t="shared" si="44"/>
        <v>B35_L15_P</v>
      </c>
      <c r="AU300" t="str">
        <f t="shared" si="45"/>
        <v>--</v>
      </c>
    </row>
    <row r="301" spans="1:47" x14ac:dyDescent="0.35">
      <c r="A301" t="str">
        <f t="shared" si="40"/>
        <v>U1-H4</v>
      </c>
      <c r="B301" t="str">
        <f t="shared" si="41"/>
        <v>NetU1_H4</v>
      </c>
      <c r="C301" t="str">
        <f t="shared" si="42"/>
        <v>U1-NetU1_H4</v>
      </c>
      <c r="D301" t="str">
        <f t="shared" si="43"/>
        <v>U1-H4</v>
      </c>
      <c r="E301" t="s">
        <v>304</v>
      </c>
      <c r="F301" t="s">
        <v>350</v>
      </c>
      <c r="G301" t="s">
        <v>986</v>
      </c>
      <c r="AT301" t="str">
        <f t="shared" si="44"/>
        <v>NetU1_H4</v>
      </c>
      <c r="AU301" t="str">
        <f t="shared" si="45"/>
        <v>--</v>
      </c>
    </row>
    <row r="302" spans="1:47" x14ac:dyDescent="0.35">
      <c r="A302" t="str">
        <f t="shared" si="40"/>
        <v>U1-H5</v>
      </c>
      <c r="B302" t="str">
        <f t="shared" si="41"/>
        <v>NetU1_H5</v>
      </c>
      <c r="C302" t="str">
        <f t="shared" si="42"/>
        <v>U1-NetU1_H5</v>
      </c>
      <c r="D302" t="str">
        <f t="shared" si="43"/>
        <v>U1-H5</v>
      </c>
      <c r="E302" t="s">
        <v>304</v>
      </c>
      <c r="F302" t="s">
        <v>476</v>
      </c>
      <c r="G302" t="s">
        <v>477</v>
      </c>
      <c r="AT302" t="str">
        <f t="shared" si="44"/>
        <v>NetU1_H5</v>
      </c>
      <c r="AU302" t="str">
        <f t="shared" si="45"/>
        <v>--</v>
      </c>
    </row>
    <row r="303" spans="1:47" x14ac:dyDescent="0.35">
      <c r="A303" t="str">
        <f t="shared" si="40"/>
        <v>U1-H6</v>
      </c>
      <c r="B303" t="str">
        <f t="shared" si="41"/>
        <v>NetU1_H6</v>
      </c>
      <c r="C303" t="str">
        <f t="shared" si="42"/>
        <v>U1-NetU1_H6</v>
      </c>
      <c r="D303" t="str">
        <f t="shared" si="43"/>
        <v>U1-H6</v>
      </c>
      <c r="E303" t="s">
        <v>304</v>
      </c>
      <c r="F303" t="s">
        <v>478</v>
      </c>
      <c r="G303" t="s">
        <v>987</v>
      </c>
      <c r="AT303" t="str">
        <f t="shared" si="44"/>
        <v>NetU1_H6</v>
      </c>
      <c r="AU303" t="str">
        <f t="shared" si="45"/>
        <v>--</v>
      </c>
    </row>
    <row r="304" spans="1:47" x14ac:dyDescent="0.35">
      <c r="A304" t="str">
        <f t="shared" si="40"/>
        <v>U1-J1</v>
      </c>
      <c r="B304" t="str">
        <f t="shared" si="41"/>
        <v>VCCIO35</v>
      </c>
      <c r="C304" t="str">
        <f t="shared" si="42"/>
        <v>U1-VCCIO35</v>
      </c>
      <c r="D304" t="str">
        <f t="shared" si="43"/>
        <v>U1-J1</v>
      </c>
      <c r="E304" t="s">
        <v>304</v>
      </c>
      <c r="F304" t="s">
        <v>167</v>
      </c>
      <c r="G304" t="s">
        <v>765</v>
      </c>
      <c r="AT304" t="str">
        <f t="shared" si="44"/>
        <v>VCCIO35</v>
      </c>
      <c r="AU304" t="str">
        <f t="shared" si="45"/>
        <v>--</v>
      </c>
    </row>
    <row r="305" spans="1:47" x14ac:dyDescent="0.35">
      <c r="A305" t="str">
        <f t="shared" si="40"/>
        <v>U1-J2</v>
      </c>
      <c r="B305" t="str">
        <f t="shared" si="41"/>
        <v>B35_L22_N</v>
      </c>
      <c r="C305" t="str">
        <f t="shared" si="42"/>
        <v>U1-B35_L22_N</v>
      </c>
      <c r="D305" t="str">
        <f t="shared" si="43"/>
        <v>U1-J2</v>
      </c>
      <c r="E305" t="s">
        <v>304</v>
      </c>
      <c r="F305" t="s">
        <v>183</v>
      </c>
      <c r="G305" t="s">
        <v>781</v>
      </c>
      <c r="AT305" t="str">
        <f t="shared" si="44"/>
        <v>B35_L22_N</v>
      </c>
      <c r="AU305" t="str">
        <f t="shared" si="45"/>
        <v>--</v>
      </c>
    </row>
    <row r="306" spans="1:47" x14ac:dyDescent="0.35">
      <c r="A306" t="str">
        <f t="shared" si="40"/>
        <v>U1-J3</v>
      </c>
      <c r="B306" t="str">
        <f t="shared" si="41"/>
        <v>B35_L22_P</v>
      </c>
      <c r="C306" t="str">
        <f t="shared" si="42"/>
        <v>U1-B35_L22_P</v>
      </c>
      <c r="D306" t="str">
        <f t="shared" si="43"/>
        <v>U1-J3</v>
      </c>
      <c r="E306" t="s">
        <v>304</v>
      </c>
      <c r="F306" t="s">
        <v>184</v>
      </c>
      <c r="G306" t="s">
        <v>779</v>
      </c>
      <c r="AT306" t="str">
        <f t="shared" si="44"/>
        <v>B35_L22_P</v>
      </c>
      <c r="AU306" t="str">
        <f t="shared" si="45"/>
        <v>--</v>
      </c>
    </row>
    <row r="307" spans="1:47" x14ac:dyDescent="0.35">
      <c r="A307" t="str">
        <f t="shared" si="40"/>
        <v>U1-J4</v>
      </c>
      <c r="B307" t="str">
        <f t="shared" si="41"/>
        <v>NetU1_J4</v>
      </c>
      <c r="C307" t="str">
        <f t="shared" si="42"/>
        <v>U1-NetU1_J4</v>
      </c>
      <c r="D307" t="str">
        <f t="shared" si="43"/>
        <v>U1-J4</v>
      </c>
      <c r="E307" t="s">
        <v>304</v>
      </c>
      <c r="F307" t="s">
        <v>185</v>
      </c>
      <c r="G307" t="s">
        <v>988</v>
      </c>
      <c r="AT307" t="str">
        <f t="shared" si="44"/>
        <v>NetU1_J4</v>
      </c>
      <c r="AU307" t="str">
        <f t="shared" si="45"/>
        <v>--</v>
      </c>
    </row>
    <row r="308" spans="1:47" x14ac:dyDescent="0.35">
      <c r="A308" t="str">
        <f t="shared" si="40"/>
        <v>U1-J5</v>
      </c>
      <c r="B308" t="str">
        <f t="shared" si="41"/>
        <v>NetU1_J5</v>
      </c>
      <c r="C308" t="str">
        <f t="shared" si="42"/>
        <v>U1-NetU1_J5</v>
      </c>
      <c r="D308" t="str">
        <f t="shared" si="43"/>
        <v>U1-J5</v>
      </c>
      <c r="E308" t="s">
        <v>304</v>
      </c>
      <c r="F308" t="s">
        <v>484</v>
      </c>
      <c r="G308" t="s">
        <v>731</v>
      </c>
      <c r="AT308" t="str">
        <f t="shared" si="44"/>
        <v>NetU1_J5</v>
      </c>
      <c r="AU308" t="str">
        <f t="shared" si="45"/>
        <v>--</v>
      </c>
    </row>
    <row r="309" spans="1:47" x14ac:dyDescent="0.35">
      <c r="A309" t="str">
        <f t="shared" si="40"/>
        <v>U1-K1</v>
      </c>
      <c r="B309" t="str">
        <f t="shared" si="41"/>
        <v>B35_L23_N</v>
      </c>
      <c r="C309" t="str">
        <f t="shared" si="42"/>
        <v>U1-B35_L23_N</v>
      </c>
      <c r="D309" t="str">
        <f t="shared" si="43"/>
        <v>U1-K1</v>
      </c>
      <c r="E309" t="s">
        <v>304</v>
      </c>
      <c r="F309" t="s">
        <v>491</v>
      </c>
      <c r="G309" t="s">
        <v>760</v>
      </c>
      <c r="AT309" t="str">
        <f t="shared" si="44"/>
        <v>B35_L23_N</v>
      </c>
      <c r="AU309" t="str">
        <f t="shared" si="45"/>
        <v>--</v>
      </c>
    </row>
    <row r="310" spans="1:47" x14ac:dyDescent="0.35">
      <c r="A310" t="str">
        <f t="shared" si="40"/>
        <v>U1-K2</v>
      </c>
      <c r="B310" t="str">
        <f t="shared" si="41"/>
        <v>B35_L23_P</v>
      </c>
      <c r="C310" t="str">
        <f t="shared" si="42"/>
        <v>U1-B35_L23_P</v>
      </c>
      <c r="D310" t="str">
        <f t="shared" si="43"/>
        <v>U1-K2</v>
      </c>
      <c r="E310" t="s">
        <v>304</v>
      </c>
      <c r="F310" t="s">
        <v>492</v>
      </c>
      <c r="G310" t="s">
        <v>762</v>
      </c>
      <c r="AT310" t="str">
        <f t="shared" si="44"/>
        <v>B35_L23_P</v>
      </c>
      <c r="AU310" t="str">
        <f t="shared" si="45"/>
        <v>--</v>
      </c>
    </row>
    <row r="311" spans="1:47" x14ac:dyDescent="0.35">
      <c r="A311" t="str">
        <f t="shared" si="40"/>
        <v>U1-A2</v>
      </c>
      <c r="B311" t="str">
        <f t="shared" si="41"/>
        <v>GND</v>
      </c>
      <c r="C311" t="str">
        <f t="shared" si="42"/>
        <v>U1-GND</v>
      </c>
      <c r="D311" t="str">
        <f t="shared" si="43"/>
        <v>U1-A2</v>
      </c>
      <c r="E311" t="s">
        <v>304</v>
      </c>
      <c r="F311" t="s">
        <v>435</v>
      </c>
      <c r="G311" t="s">
        <v>302</v>
      </c>
      <c r="AT311" t="str">
        <f t="shared" si="44"/>
        <v>GND</v>
      </c>
      <c r="AU311" t="str">
        <f t="shared" si="45"/>
        <v>--</v>
      </c>
    </row>
    <row r="312" spans="1:47" x14ac:dyDescent="0.35">
      <c r="A312" t="str">
        <f t="shared" si="40"/>
        <v>U1-A12</v>
      </c>
      <c r="B312" t="str">
        <f t="shared" si="41"/>
        <v>GND</v>
      </c>
      <c r="C312" t="str">
        <f t="shared" si="42"/>
        <v>U1-GND</v>
      </c>
      <c r="D312" t="str">
        <f t="shared" si="43"/>
        <v>U1-A12</v>
      </c>
      <c r="E312" t="s">
        <v>304</v>
      </c>
      <c r="F312" t="s">
        <v>433</v>
      </c>
      <c r="G312" t="s">
        <v>302</v>
      </c>
      <c r="AT312" t="str">
        <f t="shared" si="44"/>
        <v>GND</v>
      </c>
      <c r="AU312" t="str">
        <f t="shared" si="45"/>
        <v>--</v>
      </c>
    </row>
    <row r="313" spans="1:47" x14ac:dyDescent="0.35">
      <c r="A313" t="str">
        <f t="shared" si="40"/>
        <v>U1-B5</v>
      </c>
      <c r="B313" t="str">
        <f t="shared" si="41"/>
        <v>GND</v>
      </c>
      <c r="C313" t="str">
        <f t="shared" si="42"/>
        <v>U1-GND</v>
      </c>
      <c r="D313" t="str">
        <f t="shared" si="43"/>
        <v>U1-B5</v>
      </c>
      <c r="E313" t="s">
        <v>304</v>
      </c>
      <c r="F313" t="s">
        <v>446</v>
      </c>
      <c r="G313" t="s">
        <v>302</v>
      </c>
      <c r="AT313" t="str">
        <f t="shared" si="44"/>
        <v>GND</v>
      </c>
      <c r="AU313" t="str">
        <f t="shared" si="45"/>
        <v>--</v>
      </c>
    </row>
    <row r="314" spans="1:47" x14ac:dyDescent="0.35">
      <c r="A314" t="str">
        <f t="shared" si="40"/>
        <v>U1-B15</v>
      </c>
      <c r="B314" t="str">
        <f t="shared" si="41"/>
        <v>GND</v>
      </c>
      <c r="C314" t="str">
        <f t="shared" si="42"/>
        <v>U1-GND</v>
      </c>
      <c r="D314" t="str">
        <f t="shared" si="43"/>
        <v>U1-B15</v>
      </c>
      <c r="E314" t="s">
        <v>304</v>
      </c>
      <c r="F314" t="s">
        <v>576</v>
      </c>
      <c r="G314" t="s">
        <v>302</v>
      </c>
      <c r="AT314" t="str">
        <f t="shared" si="44"/>
        <v>GND</v>
      </c>
      <c r="AU314" t="str">
        <f t="shared" si="45"/>
        <v>--</v>
      </c>
    </row>
    <row r="315" spans="1:47" x14ac:dyDescent="0.35">
      <c r="A315" t="str">
        <f t="shared" si="40"/>
        <v>U1-C8</v>
      </c>
      <c r="B315" t="str">
        <f t="shared" si="41"/>
        <v>GND</v>
      </c>
      <c r="C315" t="str">
        <f t="shared" si="42"/>
        <v>U1-GND</v>
      </c>
      <c r="D315" t="str">
        <f t="shared" si="43"/>
        <v>U1-C8</v>
      </c>
      <c r="E315" t="s">
        <v>304</v>
      </c>
      <c r="F315" t="s">
        <v>321</v>
      </c>
      <c r="G315" t="s">
        <v>302</v>
      </c>
      <c r="AT315" t="str">
        <f t="shared" si="44"/>
        <v>GND</v>
      </c>
      <c r="AU315" t="str">
        <f t="shared" si="45"/>
        <v>--</v>
      </c>
    </row>
    <row r="316" spans="1:47" x14ac:dyDescent="0.35">
      <c r="A316" t="str">
        <f t="shared" si="40"/>
        <v>U1-C18</v>
      </c>
      <c r="B316" t="str">
        <f t="shared" si="41"/>
        <v>GND</v>
      </c>
      <c r="C316" t="str">
        <f t="shared" si="42"/>
        <v>U1-GND</v>
      </c>
      <c r="D316" t="str">
        <f t="shared" si="43"/>
        <v>U1-C18</v>
      </c>
      <c r="E316" t="s">
        <v>304</v>
      </c>
      <c r="F316" t="s">
        <v>331</v>
      </c>
      <c r="G316" t="s">
        <v>302</v>
      </c>
      <c r="AT316" t="str">
        <f t="shared" si="44"/>
        <v>GND</v>
      </c>
      <c r="AU316" t="str">
        <f t="shared" si="45"/>
        <v>--</v>
      </c>
    </row>
    <row r="317" spans="1:47" x14ac:dyDescent="0.35">
      <c r="A317" t="str">
        <f t="shared" si="40"/>
        <v>U1-D1</v>
      </c>
      <c r="B317" t="str">
        <f t="shared" si="41"/>
        <v>GND</v>
      </c>
      <c r="C317" t="str">
        <f t="shared" si="42"/>
        <v>U1-GND</v>
      </c>
      <c r="D317" t="str">
        <f t="shared" si="43"/>
        <v>U1-D1</v>
      </c>
      <c r="E317" t="s">
        <v>304</v>
      </c>
      <c r="F317" t="s">
        <v>288</v>
      </c>
      <c r="G317" t="s">
        <v>302</v>
      </c>
      <c r="AT317" t="str">
        <f t="shared" si="44"/>
        <v>GND</v>
      </c>
      <c r="AU317" t="str">
        <f t="shared" si="45"/>
        <v>--</v>
      </c>
    </row>
    <row r="318" spans="1:47" x14ac:dyDescent="0.35">
      <c r="A318" t="str">
        <f t="shared" si="40"/>
        <v>U1-D11</v>
      </c>
      <c r="B318" t="str">
        <f t="shared" si="41"/>
        <v>GND</v>
      </c>
      <c r="C318" t="str">
        <f t="shared" si="42"/>
        <v>U1-GND</v>
      </c>
      <c r="D318" t="str">
        <f t="shared" si="43"/>
        <v>U1-D11</v>
      </c>
      <c r="E318" t="s">
        <v>304</v>
      </c>
      <c r="F318" t="s">
        <v>298</v>
      </c>
      <c r="G318" t="s">
        <v>302</v>
      </c>
      <c r="AT318" t="str">
        <f t="shared" si="44"/>
        <v>GND</v>
      </c>
      <c r="AU318" t="str">
        <f t="shared" si="45"/>
        <v>--</v>
      </c>
    </row>
    <row r="319" spans="1:47" x14ac:dyDescent="0.35">
      <c r="A319" t="str">
        <f t="shared" si="40"/>
        <v>U1-E4</v>
      </c>
      <c r="B319" t="str">
        <f t="shared" si="41"/>
        <v>GND</v>
      </c>
      <c r="C319" t="str">
        <f t="shared" si="42"/>
        <v>U1-GND</v>
      </c>
      <c r="D319" t="str">
        <f t="shared" si="43"/>
        <v>U1-E4</v>
      </c>
      <c r="E319" t="s">
        <v>304</v>
      </c>
      <c r="F319" t="s">
        <v>541</v>
      </c>
      <c r="G319" t="s">
        <v>302</v>
      </c>
      <c r="AT319" t="str">
        <f t="shared" si="44"/>
        <v>GND</v>
      </c>
      <c r="AU319" t="str">
        <f t="shared" si="45"/>
        <v>--</v>
      </c>
    </row>
    <row r="320" spans="1:47" x14ac:dyDescent="0.35">
      <c r="A320" t="str">
        <f t="shared" si="40"/>
        <v>U1-E14</v>
      </c>
      <c r="B320" t="str">
        <f t="shared" si="41"/>
        <v>GND</v>
      </c>
      <c r="C320" t="str">
        <f t="shared" si="42"/>
        <v>U1-GND</v>
      </c>
      <c r="D320" t="str">
        <f t="shared" si="43"/>
        <v>U1-E14</v>
      </c>
      <c r="E320" t="s">
        <v>304</v>
      </c>
      <c r="F320" t="s">
        <v>580</v>
      </c>
      <c r="G320" t="s">
        <v>302</v>
      </c>
      <c r="AT320" t="str">
        <f t="shared" si="44"/>
        <v>GND</v>
      </c>
      <c r="AU320" t="str">
        <f t="shared" si="45"/>
        <v>--</v>
      </c>
    </row>
    <row r="321" spans="1:47" x14ac:dyDescent="0.35">
      <c r="A321" t="str">
        <f t="shared" si="40"/>
        <v>U1-F7</v>
      </c>
      <c r="B321" t="str">
        <f t="shared" si="41"/>
        <v>GND</v>
      </c>
      <c r="C321" t="str">
        <f t="shared" si="42"/>
        <v>U1-GND</v>
      </c>
      <c r="D321" t="str">
        <f t="shared" si="43"/>
        <v>U1-F7</v>
      </c>
      <c r="E321" t="s">
        <v>304</v>
      </c>
      <c r="F321" t="s">
        <v>550</v>
      </c>
      <c r="G321" t="s">
        <v>302</v>
      </c>
      <c r="AT321" t="str">
        <f t="shared" si="44"/>
        <v>GND</v>
      </c>
      <c r="AU321" t="str">
        <f t="shared" si="45"/>
        <v>--</v>
      </c>
    </row>
    <row r="322" spans="1:47" x14ac:dyDescent="0.35">
      <c r="A322" t="str">
        <f t="shared" si="40"/>
        <v>U1-F8</v>
      </c>
      <c r="B322" t="str">
        <f t="shared" si="41"/>
        <v>1V</v>
      </c>
      <c r="C322" t="str">
        <f t="shared" si="42"/>
        <v>U1-1V</v>
      </c>
      <c r="D322" t="str">
        <f t="shared" si="43"/>
        <v>U1-F8</v>
      </c>
      <c r="E322" t="s">
        <v>304</v>
      </c>
      <c r="F322" t="s">
        <v>464</v>
      </c>
      <c r="G322" t="s">
        <v>761</v>
      </c>
      <c r="AT322" t="str">
        <f t="shared" si="44"/>
        <v>1V</v>
      </c>
      <c r="AU322" t="str">
        <f t="shared" si="45"/>
        <v>--</v>
      </c>
    </row>
    <row r="323" spans="1:47" x14ac:dyDescent="0.35">
      <c r="A323" t="str">
        <f t="shared" si="40"/>
        <v>U1-F9</v>
      </c>
      <c r="B323" t="str">
        <f t="shared" si="41"/>
        <v>GND</v>
      </c>
      <c r="C323" t="str">
        <f t="shared" si="42"/>
        <v>U1-GND</v>
      </c>
      <c r="D323" t="str">
        <f t="shared" si="43"/>
        <v>U1-F9</v>
      </c>
      <c r="E323" t="s">
        <v>304</v>
      </c>
      <c r="F323" t="s">
        <v>465</v>
      </c>
      <c r="G323" t="s">
        <v>302</v>
      </c>
      <c r="AT323" t="str">
        <f t="shared" si="44"/>
        <v>GND</v>
      </c>
      <c r="AU323" t="str">
        <f t="shared" si="45"/>
        <v>--</v>
      </c>
    </row>
    <row r="324" spans="1:47" x14ac:dyDescent="0.35">
      <c r="A324" t="str">
        <f t="shared" si="40"/>
        <v>U1-F10</v>
      </c>
      <c r="B324" t="str">
        <f t="shared" si="41"/>
        <v>1V</v>
      </c>
      <c r="C324" t="str">
        <f t="shared" si="42"/>
        <v>U1-1V</v>
      </c>
      <c r="D324" t="str">
        <f t="shared" si="43"/>
        <v>U1-F10</v>
      </c>
      <c r="E324" t="s">
        <v>304</v>
      </c>
      <c r="F324" t="s">
        <v>466</v>
      </c>
      <c r="G324" t="s">
        <v>761</v>
      </c>
      <c r="AT324" t="str">
        <f t="shared" si="44"/>
        <v>1V</v>
      </c>
      <c r="AU324" t="str">
        <f t="shared" si="45"/>
        <v>--</v>
      </c>
    </row>
    <row r="325" spans="1:47" x14ac:dyDescent="0.35">
      <c r="A325" t="str">
        <f t="shared" si="40"/>
        <v>U1-F11</v>
      </c>
      <c r="B325" t="str">
        <f t="shared" si="41"/>
        <v>GND</v>
      </c>
      <c r="C325" t="str">
        <f t="shared" si="42"/>
        <v>U1-GND</v>
      </c>
      <c r="D325" t="str">
        <f t="shared" si="43"/>
        <v>U1-F11</v>
      </c>
      <c r="E325" t="s">
        <v>304</v>
      </c>
      <c r="F325" t="s">
        <v>467</v>
      </c>
      <c r="G325" t="s">
        <v>302</v>
      </c>
      <c r="AT325" t="str">
        <f t="shared" si="44"/>
        <v>GND</v>
      </c>
      <c r="AU325" t="str">
        <f t="shared" si="45"/>
        <v>--</v>
      </c>
    </row>
    <row r="326" spans="1:47" x14ac:dyDescent="0.35">
      <c r="A326" t="str">
        <f t="shared" ref="A326:A389" si="46">$E326&amp;"-"&amp;$F326</f>
        <v>U1-F12</v>
      </c>
      <c r="B326" t="str">
        <f t="shared" ref="B326:B389" si="47">IF(OR(E326=$A$2,E326=$B$2,E326=$C$2,E326=$D$2),"--",G326)</f>
        <v>1.8V</v>
      </c>
      <c r="C326" t="str">
        <f t="shared" ref="C326:C389" si="48">$E326&amp;"-"&amp;$G326</f>
        <v>U1-1.8V</v>
      </c>
      <c r="D326" t="str">
        <f t="shared" ref="D326:D389" si="49">A326</f>
        <v>U1-F12</v>
      </c>
      <c r="E326" t="s">
        <v>304</v>
      </c>
      <c r="F326" t="s">
        <v>468</v>
      </c>
      <c r="G326" t="s">
        <v>667</v>
      </c>
      <c r="AT326" t="str">
        <f t="shared" ref="AT326:AT389" si="50">IF(IF(COUNTIF($AO$6:$AQ$150,B326)&gt;0,"---","--")="---",VLOOKUP(B326,$AO$6:$AQ$150,3,0),B326)</f>
        <v>1.8V</v>
      </c>
      <c r="AU326" t="str">
        <f t="shared" ref="AU326:AU389" si="51">IF(IF(COUNTIF($AO$6:$AQ$150,B326)&gt;0,"---","--")="---",VLOOKUP(B326,$AO$6:$AQ$150,2,0),"--")</f>
        <v>--</v>
      </c>
    </row>
    <row r="327" spans="1:47" x14ac:dyDescent="0.35">
      <c r="A327" t="str">
        <f t="shared" si="46"/>
        <v>U1-F17</v>
      </c>
      <c r="B327" t="str">
        <f t="shared" si="47"/>
        <v>GND</v>
      </c>
      <c r="C327" t="str">
        <f t="shared" si="48"/>
        <v>U1-GND</v>
      </c>
      <c r="D327" t="str">
        <f t="shared" si="49"/>
        <v>U1-F17</v>
      </c>
      <c r="E327" t="s">
        <v>304</v>
      </c>
      <c r="F327" t="s">
        <v>707</v>
      </c>
      <c r="G327" t="s">
        <v>302</v>
      </c>
      <c r="AT327" t="str">
        <f t="shared" si="50"/>
        <v>GND</v>
      </c>
      <c r="AU327" t="str">
        <f t="shared" si="51"/>
        <v>--</v>
      </c>
    </row>
    <row r="328" spans="1:47" x14ac:dyDescent="0.35">
      <c r="A328" t="str">
        <f t="shared" si="46"/>
        <v>U1-G7</v>
      </c>
      <c r="B328" t="str">
        <f t="shared" si="47"/>
        <v>1V</v>
      </c>
      <c r="C328" t="str">
        <f t="shared" si="48"/>
        <v>U1-1V</v>
      </c>
      <c r="D328" t="str">
        <f t="shared" si="49"/>
        <v>U1-G7</v>
      </c>
      <c r="E328" t="s">
        <v>304</v>
      </c>
      <c r="F328" t="s">
        <v>556</v>
      </c>
      <c r="G328" t="s">
        <v>761</v>
      </c>
      <c r="AT328" t="str">
        <f t="shared" si="50"/>
        <v>1V</v>
      </c>
      <c r="AU328" t="str">
        <f t="shared" si="51"/>
        <v>--</v>
      </c>
    </row>
    <row r="329" spans="1:47" x14ac:dyDescent="0.35">
      <c r="A329" t="str">
        <f t="shared" si="46"/>
        <v>U1-G8</v>
      </c>
      <c r="B329" t="str">
        <f t="shared" si="47"/>
        <v>GND</v>
      </c>
      <c r="C329" t="str">
        <f t="shared" si="48"/>
        <v>U1-GND</v>
      </c>
      <c r="D329" t="str">
        <f t="shared" si="49"/>
        <v>U1-G8</v>
      </c>
      <c r="E329" t="s">
        <v>304</v>
      </c>
      <c r="F329" t="s">
        <v>557</v>
      </c>
      <c r="G329" t="s">
        <v>302</v>
      </c>
      <c r="AT329" t="str">
        <f t="shared" si="50"/>
        <v>GND</v>
      </c>
      <c r="AU329" t="str">
        <f t="shared" si="51"/>
        <v>--</v>
      </c>
    </row>
    <row r="330" spans="1:47" x14ac:dyDescent="0.35">
      <c r="A330" t="str">
        <f t="shared" si="46"/>
        <v>U1-G9</v>
      </c>
      <c r="B330" t="str">
        <f t="shared" si="47"/>
        <v>1V</v>
      </c>
      <c r="C330" t="str">
        <f t="shared" si="48"/>
        <v>U1-1V</v>
      </c>
      <c r="D330" t="str">
        <f t="shared" si="49"/>
        <v>U1-G9</v>
      </c>
      <c r="E330" t="s">
        <v>304</v>
      </c>
      <c r="F330" t="s">
        <v>471</v>
      </c>
      <c r="G330" t="s">
        <v>761</v>
      </c>
      <c r="AT330" t="str">
        <f t="shared" si="50"/>
        <v>1V</v>
      </c>
      <c r="AU330" t="str">
        <f t="shared" si="51"/>
        <v>--</v>
      </c>
    </row>
    <row r="331" spans="1:47" x14ac:dyDescent="0.35">
      <c r="A331" t="str">
        <f t="shared" si="46"/>
        <v>U1-G10</v>
      </c>
      <c r="B331" t="str">
        <f t="shared" si="47"/>
        <v>GND</v>
      </c>
      <c r="C331" t="str">
        <f t="shared" si="48"/>
        <v>U1-GND</v>
      </c>
      <c r="D331" t="str">
        <f t="shared" si="49"/>
        <v>U1-G10</v>
      </c>
      <c r="E331" t="s">
        <v>304</v>
      </c>
      <c r="F331" t="s">
        <v>472</v>
      </c>
      <c r="G331" t="s">
        <v>302</v>
      </c>
      <c r="AT331" t="str">
        <f t="shared" si="50"/>
        <v>GND</v>
      </c>
      <c r="AU331" t="str">
        <f t="shared" si="51"/>
        <v>--</v>
      </c>
    </row>
    <row r="332" spans="1:47" x14ac:dyDescent="0.35">
      <c r="A332" t="str">
        <f t="shared" si="46"/>
        <v>U1-G11</v>
      </c>
      <c r="B332" t="str">
        <f t="shared" si="47"/>
        <v>1V</v>
      </c>
      <c r="C332" t="str">
        <f t="shared" si="48"/>
        <v>U1-1V</v>
      </c>
      <c r="D332" t="str">
        <f t="shared" si="49"/>
        <v>U1-G11</v>
      </c>
      <c r="E332" t="s">
        <v>304</v>
      </c>
      <c r="F332" t="s">
        <v>473</v>
      </c>
      <c r="G332" t="s">
        <v>761</v>
      </c>
      <c r="AT332" t="str">
        <f t="shared" si="50"/>
        <v>1V</v>
      </c>
      <c r="AU332" t="str">
        <f t="shared" si="51"/>
        <v>--</v>
      </c>
    </row>
    <row r="333" spans="1:47" x14ac:dyDescent="0.35">
      <c r="A333" t="str">
        <f t="shared" si="46"/>
        <v>U1-G12</v>
      </c>
      <c r="B333" t="str">
        <f t="shared" si="47"/>
        <v>GND</v>
      </c>
      <c r="C333" t="str">
        <f t="shared" si="48"/>
        <v>U1-GND</v>
      </c>
      <c r="D333" t="str">
        <f t="shared" si="49"/>
        <v>U1-G12</v>
      </c>
      <c r="E333" t="s">
        <v>304</v>
      </c>
      <c r="F333" t="s">
        <v>474</v>
      </c>
      <c r="G333" t="s">
        <v>302</v>
      </c>
      <c r="AT333" t="str">
        <f t="shared" si="50"/>
        <v>GND</v>
      </c>
      <c r="AU333" t="str">
        <f t="shared" si="51"/>
        <v>--</v>
      </c>
    </row>
    <row r="334" spans="1:47" x14ac:dyDescent="0.35">
      <c r="A334" t="str">
        <f t="shared" si="46"/>
        <v>U1-H3</v>
      </c>
      <c r="B334" t="str">
        <f t="shared" si="47"/>
        <v>GND</v>
      </c>
      <c r="C334" t="str">
        <f t="shared" si="48"/>
        <v>U1-GND</v>
      </c>
      <c r="D334" t="str">
        <f t="shared" si="49"/>
        <v>U1-H3</v>
      </c>
      <c r="E334" t="s">
        <v>304</v>
      </c>
      <c r="F334" t="s">
        <v>349</v>
      </c>
      <c r="G334" t="s">
        <v>302</v>
      </c>
      <c r="AT334" t="str">
        <f t="shared" si="50"/>
        <v>GND</v>
      </c>
      <c r="AU334" t="str">
        <f t="shared" si="51"/>
        <v>--</v>
      </c>
    </row>
    <row r="335" spans="1:47" x14ac:dyDescent="0.35">
      <c r="A335" t="str">
        <f t="shared" si="46"/>
        <v>U1-H7</v>
      </c>
      <c r="B335" t="str">
        <f t="shared" si="47"/>
        <v>GND</v>
      </c>
      <c r="C335" t="str">
        <f t="shared" si="48"/>
        <v>U1-GND</v>
      </c>
      <c r="D335" t="str">
        <f t="shared" si="49"/>
        <v>U1-H7</v>
      </c>
      <c r="E335" t="s">
        <v>304</v>
      </c>
      <c r="F335" t="s">
        <v>558</v>
      </c>
      <c r="G335" t="s">
        <v>302</v>
      </c>
      <c r="AT335" t="str">
        <f t="shared" si="50"/>
        <v>GND</v>
      </c>
      <c r="AU335" t="str">
        <f t="shared" si="51"/>
        <v>--</v>
      </c>
    </row>
    <row r="336" spans="1:47" x14ac:dyDescent="0.35">
      <c r="A336" t="str">
        <f t="shared" si="46"/>
        <v>U1-H8</v>
      </c>
      <c r="B336" t="str">
        <f t="shared" si="47"/>
        <v>1V</v>
      </c>
      <c r="C336" t="str">
        <f t="shared" si="48"/>
        <v>U1-1V</v>
      </c>
      <c r="D336" t="str">
        <f t="shared" si="49"/>
        <v>U1-H8</v>
      </c>
      <c r="E336" t="s">
        <v>304</v>
      </c>
      <c r="F336" t="s">
        <v>479</v>
      </c>
      <c r="G336" t="s">
        <v>761</v>
      </c>
      <c r="AT336" t="str">
        <f t="shared" si="50"/>
        <v>1V</v>
      </c>
      <c r="AU336" t="str">
        <f t="shared" si="51"/>
        <v>--</v>
      </c>
    </row>
    <row r="337" spans="1:47" x14ac:dyDescent="0.35">
      <c r="A337" t="str">
        <f t="shared" si="46"/>
        <v>U1-H9</v>
      </c>
      <c r="B337" t="str">
        <f t="shared" si="47"/>
        <v>AGND</v>
      </c>
      <c r="C337" t="str">
        <f t="shared" si="48"/>
        <v>U1-AGND</v>
      </c>
      <c r="D337" t="str">
        <f t="shared" si="49"/>
        <v>U1-H9</v>
      </c>
      <c r="E337" t="s">
        <v>304</v>
      </c>
      <c r="F337" t="s">
        <v>480</v>
      </c>
      <c r="G337" t="s">
        <v>763</v>
      </c>
      <c r="AT337" t="str">
        <f t="shared" si="50"/>
        <v>AGND</v>
      </c>
      <c r="AU337" t="str">
        <f t="shared" si="51"/>
        <v>--</v>
      </c>
    </row>
    <row r="338" spans="1:47" x14ac:dyDescent="0.35">
      <c r="A338" t="str">
        <f t="shared" si="46"/>
        <v>U1-H10</v>
      </c>
      <c r="B338" t="str">
        <f t="shared" si="47"/>
        <v>AVCC</v>
      </c>
      <c r="C338" t="str">
        <f t="shared" si="48"/>
        <v>U1-AVCC</v>
      </c>
      <c r="D338" t="str">
        <f t="shared" si="49"/>
        <v>U1-H10</v>
      </c>
      <c r="E338" t="s">
        <v>304</v>
      </c>
      <c r="F338" t="s">
        <v>481</v>
      </c>
      <c r="G338" t="s">
        <v>764</v>
      </c>
      <c r="AT338" t="str">
        <f t="shared" si="50"/>
        <v>AVCC</v>
      </c>
      <c r="AU338" t="str">
        <f t="shared" si="51"/>
        <v>--</v>
      </c>
    </row>
    <row r="339" spans="1:47" x14ac:dyDescent="0.35">
      <c r="A339" t="str">
        <f t="shared" si="46"/>
        <v>U1-H11</v>
      </c>
      <c r="B339" t="str">
        <f t="shared" si="47"/>
        <v>GND</v>
      </c>
      <c r="C339" t="str">
        <f t="shared" si="48"/>
        <v>U1-GND</v>
      </c>
      <c r="D339" t="str">
        <f t="shared" si="49"/>
        <v>U1-H11</v>
      </c>
      <c r="E339" t="s">
        <v>304</v>
      </c>
      <c r="F339" t="s">
        <v>482</v>
      </c>
      <c r="G339" t="s">
        <v>302</v>
      </c>
      <c r="AT339" t="str">
        <f t="shared" si="50"/>
        <v>GND</v>
      </c>
      <c r="AU339" t="str">
        <f t="shared" si="51"/>
        <v>--</v>
      </c>
    </row>
    <row r="340" spans="1:47" x14ac:dyDescent="0.35">
      <c r="A340" t="str">
        <f t="shared" si="46"/>
        <v>U1-H12</v>
      </c>
      <c r="B340" t="str">
        <f t="shared" si="47"/>
        <v>1.8V</v>
      </c>
      <c r="C340" t="str">
        <f t="shared" si="48"/>
        <v>U1-1.8V</v>
      </c>
      <c r="D340" t="str">
        <f t="shared" si="49"/>
        <v>U1-H12</v>
      </c>
      <c r="E340" t="s">
        <v>304</v>
      </c>
      <c r="F340" t="s">
        <v>559</v>
      </c>
      <c r="G340" t="s">
        <v>667</v>
      </c>
      <c r="AT340" t="str">
        <f t="shared" si="50"/>
        <v>1.8V</v>
      </c>
      <c r="AU340" t="str">
        <f t="shared" si="51"/>
        <v>--</v>
      </c>
    </row>
    <row r="341" spans="1:47" x14ac:dyDescent="0.35">
      <c r="A341" t="str">
        <f t="shared" si="46"/>
        <v>U1-H13</v>
      </c>
      <c r="B341" t="str">
        <f t="shared" si="47"/>
        <v>GND</v>
      </c>
      <c r="C341" t="str">
        <f t="shared" si="48"/>
        <v>U1-GND</v>
      </c>
      <c r="D341" t="str">
        <f t="shared" si="49"/>
        <v>U1-H13</v>
      </c>
      <c r="E341" t="s">
        <v>304</v>
      </c>
      <c r="F341" t="s">
        <v>483</v>
      </c>
      <c r="G341" t="s">
        <v>302</v>
      </c>
      <c r="AT341" t="str">
        <f t="shared" si="50"/>
        <v>GND</v>
      </c>
      <c r="AU341" t="str">
        <f t="shared" si="51"/>
        <v>--</v>
      </c>
    </row>
    <row r="342" spans="1:47" x14ac:dyDescent="0.35">
      <c r="A342" t="str">
        <f t="shared" si="46"/>
        <v>U1-J6</v>
      </c>
      <c r="B342" t="str">
        <f t="shared" si="47"/>
        <v>GND</v>
      </c>
      <c r="C342" t="str">
        <f t="shared" si="48"/>
        <v>U1-GND</v>
      </c>
      <c r="D342" t="str">
        <f t="shared" si="49"/>
        <v>U1-J6</v>
      </c>
      <c r="E342" t="s">
        <v>304</v>
      </c>
      <c r="F342" t="s">
        <v>186</v>
      </c>
      <c r="G342" t="s">
        <v>302</v>
      </c>
      <c r="AT342" t="str">
        <f t="shared" si="50"/>
        <v>GND</v>
      </c>
      <c r="AU342" t="str">
        <f t="shared" si="51"/>
        <v>--</v>
      </c>
    </row>
    <row r="343" spans="1:47" x14ac:dyDescent="0.35">
      <c r="A343" t="str">
        <f t="shared" si="46"/>
        <v>U1-J7</v>
      </c>
      <c r="B343" t="str">
        <f t="shared" si="47"/>
        <v>1V</v>
      </c>
      <c r="C343" t="str">
        <f t="shared" si="48"/>
        <v>U1-1V</v>
      </c>
      <c r="D343" t="str">
        <f t="shared" si="49"/>
        <v>U1-J7</v>
      </c>
      <c r="E343" t="s">
        <v>304</v>
      </c>
      <c r="F343" t="s">
        <v>485</v>
      </c>
      <c r="G343" t="s">
        <v>761</v>
      </c>
      <c r="AT343" t="str">
        <f t="shared" si="50"/>
        <v>1V</v>
      </c>
      <c r="AU343" t="str">
        <f t="shared" si="51"/>
        <v>--</v>
      </c>
    </row>
    <row r="344" spans="1:47" x14ac:dyDescent="0.35">
      <c r="A344" t="str">
        <f t="shared" si="46"/>
        <v>U1-J8</v>
      </c>
      <c r="B344" t="str">
        <f t="shared" si="47"/>
        <v>GND</v>
      </c>
      <c r="C344" t="str">
        <f t="shared" si="48"/>
        <v>U1-GND</v>
      </c>
      <c r="D344" t="str">
        <f t="shared" si="49"/>
        <v>U1-J8</v>
      </c>
      <c r="E344" t="s">
        <v>304</v>
      </c>
      <c r="F344" t="s">
        <v>486</v>
      </c>
      <c r="G344" t="s">
        <v>302</v>
      </c>
      <c r="AT344" t="str">
        <f t="shared" si="50"/>
        <v>GND</v>
      </c>
      <c r="AU344" t="str">
        <f t="shared" si="51"/>
        <v>--</v>
      </c>
    </row>
    <row r="345" spans="1:47" x14ac:dyDescent="0.35">
      <c r="A345" t="str">
        <f t="shared" si="46"/>
        <v>U1-J9</v>
      </c>
      <c r="B345" t="str">
        <f t="shared" si="47"/>
        <v>AGND</v>
      </c>
      <c r="C345" t="str">
        <f t="shared" si="48"/>
        <v>U1-AGND</v>
      </c>
      <c r="D345" t="str">
        <f t="shared" si="49"/>
        <v>U1-J9</v>
      </c>
      <c r="E345" t="s">
        <v>304</v>
      </c>
      <c r="F345" t="s">
        <v>187</v>
      </c>
      <c r="G345" t="s">
        <v>763</v>
      </c>
      <c r="AT345" t="str">
        <f t="shared" si="50"/>
        <v>AGND</v>
      </c>
      <c r="AU345" t="str">
        <f t="shared" si="51"/>
        <v>--</v>
      </c>
    </row>
    <row r="346" spans="1:47" x14ac:dyDescent="0.35">
      <c r="A346" t="str">
        <f t="shared" si="46"/>
        <v>U1-J10</v>
      </c>
      <c r="B346" t="str">
        <f t="shared" si="47"/>
        <v>V_P</v>
      </c>
      <c r="C346" t="str">
        <f t="shared" si="48"/>
        <v>U1-V_P</v>
      </c>
      <c r="D346" t="str">
        <f t="shared" si="49"/>
        <v>U1-J10</v>
      </c>
      <c r="E346" t="s">
        <v>304</v>
      </c>
      <c r="F346" t="s">
        <v>487</v>
      </c>
      <c r="G346" t="s">
        <v>916</v>
      </c>
      <c r="AT346" t="str">
        <f t="shared" si="50"/>
        <v>AIN_XADC</v>
      </c>
      <c r="AU346" t="str">
        <f t="shared" si="51"/>
        <v>R54</v>
      </c>
    </row>
    <row r="347" spans="1:47" x14ac:dyDescent="0.35">
      <c r="A347" t="str">
        <f t="shared" si="46"/>
        <v>U1-J11</v>
      </c>
      <c r="B347" t="str">
        <f t="shared" si="47"/>
        <v>1V</v>
      </c>
      <c r="C347" t="str">
        <f t="shared" si="48"/>
        <v>U1-1V</v>
      </c>
      <c r="D347" t="str">
        <f t="shared" si="49"/>
        <v>U1-J11</v>
      </c>
      <c r="E347" t="s">
        <v>304</v>
      </c>
      <c r="F347" t="s">
        <v>488</v>
      </c>
      <c r="G347" t="s">
        <v>761</v>
      </c>
      <c r="AT347" t="str">
        <f t="shared" si="50"/>
        <v>1V</v>
      </c>
      <c r="AU347" t="str">
        <f t="shared" si="51"/>
        <v>--</v>
      </c>
    </row>
    <row r="348" spans="1:47" x14ac:dyDescent="0.35">
      <c r="A348" t="str">
        <f t="shared" si="46"/>
        <v>U1-J12</v>
      </c>
      <c r="B348" t="str">
        <f t="shared" si="47"/>
        <v>GND</v>
      </c>
      <c r="C348" t="str">
        <f t="shared" si="48"/>
        <v>U1-GND</v>
      </c>
      <c r="D348" t="str">
        <f t="shared" si="49"/>
        <v>U1-J12</v>
      </c>
      <c r="E348" t="s">
        <v>304</v>
      </c>
      <c r="F348" t="s">
        <v>489</v>
      </c>
      <c r="G348" t="s">
        <v>302</v>
      </c>
      <c r="AT348" t="str">
        <f t="shared" si="50"/>
        <v>GND</v>
      </c>
      <c r="AU348" t="str">
        <f t="shared" si="51"/>
        <v>--</v>
      </c>
    </row>
    <row r="349" spans="1:47" x14ac:dyDescent="0.35">
      <c r="A349" t="str">
        <f t="shared" si="46"/>
        <v>U1-J16</v>
      </c>
      <c r="B349" t="str">
        <f t="shared" si="47"/>
        <v>GND</v>
      </c>
      <c r="C349" t="str">
        <f t="shared" si="48"/>
        <v>U1-GND</v>
      </c>
      <c r="D349" t="str">
        <f t="shared" si="49"/>
        <v>U1-J16</v>
      </c>
      <c r="E349" t="s">
        <v>304</v>
      </c>
      <c r="F349" t="s">
        <v>600</v>
      </c>
      <c r="G349" t="s">
        <v>302</v>
      </c>
      <c r="AT349" t="str">
        <f t="shared" si="50"/>
        <v>GND</v>
      </c>
      <c r="AU349" t="str">
        <f t="shared" si="51"/>
        <v>--</v>
      </c>
    </row>
    <row r="350" spans="1:47" x14ac:dyDescent="0.35">
      <c r="A350" t="str">
        <f t="shared" si="46"/>
        <v>U1-K7</v>
      </c>
      <c r="B350" t="str">
        <f t="shared" si="47"/>
        <v>GND</v>
      </c>
      <c r="C350" t="str">
        <f t="shared" si="48"/>
        <v>U1-GND</v>
      </c>
      <c r="D350" t="str">
        <f t="shared" si="49"/>
        <v>U1-K7</v>
      </c>
      <c r="E350" t="s">
        <v>304</v>
      </c>
      <c r="F350" t="s">
        <v>496</v>
      </c>
      <c r="G350" t="s">
        <v>302</v>
      </c>
      <c r="AT350" t="str">
        <f t="shared" si="50"/>
        <v>GND</v>
      </c>
      <c r="AU350" t="str">
        <f t="shared" si="51"/>
        <v>--</v>
      </c>
    </row>
    <row r="351" spans="1:47" x14ac:dyDescent="0.35">
      <c r="A351" t="str">
        <f t="shared" si="46"/>
        <v>U1-K8</v>
      </c>
      <c r="B351" t="str">
        <f t="shared" si="47"/>
        <v>1V</v>
      </c>
      <c r="C351" t="str">
        <f t="shared" si="48"/>
        <v>U1-1V</v>
      </c>
      <c r="D351" t="str">
        <f t="shared" si="49"/>
        <v>U1-K8</v>
      </c>
      <c r="E351" t="s">
        <v>304</v>
      </c>
      <c r="F351" t="s">
        <v>497</v>
      </c>
      <c r="G351" t="s">
        <v>761</v>
      </c>
      <c r="AT351" t="str">
        <f t="shared" si="50"/>
        <v>1V</v>
      </c>
      <c r="AU351" t="str">
        <f t="shared" si="51"/>
        <v>--</v>
      </c>
    </row>
    <row r="352" spans="1:47" x14ac:dyDescent="0.35">
      <c r="A352" t="str">
        <f t="shared" si="46"/>
        <v>U1-K9</v>
      </c>
      <c r="B352" t="str">
        <f t="shared" si="47"/>
        <v>V_N</v>
      </c>
      <c r="C352" t="str">
        <f t="shared" si="48"/>
        <v>U1-V_N</v>
      </c>
      <c r="D352" t="str">
        <f t="shared" si="49"/>
        <v>U1-K9</v>
      </c>
      <c r="E352" t="s">
        <v>304</v>
      </c>
      <c r="F352" t="s">
        <v>561</v>
      </c>
      <c r="G352" t="s">
        <v>915</v>
      </c>
      <c r="AT352" t="str">
        <f t="shared" si="50"/>
        <v>V_N</v>
      </c>
      <c r="AU352" t="str">
        <f t="shared" si="51"/>
        <v>--</v>
      </c>
    </row>
    <row r="353" spans="1:47" x14ac:dyDescent="0.35">
      <c r="A353" t="str">
        <f t="shared" si="46"/>
        <v>U1-K10</v>
      </c>
      <c r="B353" t="str">
        <f t="shared" si="47"/>
        <v>AGND</v>
      </c>
      <c r="C353" t="str">
        <f t="shared" si="48"/>
        <v>U1-AGND</v>
      </c>
      <c r="D353" t="str">
        <f t="shared" si="49"/>
        <v>U1-K10</v>
      </c>
      <c r="E353" t="s">
        <v>304</v>
      </c>
      <c r="F353" t="s">
        <v>498</v>
      </c>
      <c r="G353" t="s">
        <v>763</v>
      </c>
      <c r="AT353" t="str">
        <f t="shared" si="50"/>
        <v>AGND</v>
      </c>
      <c r="AU353" t="str">
        <f t="shared" si="51"/>
        <v>--</v>
      </c>
    </row>
    <row r="354" spans="1:47" x14ac:dyDescent="0.35">
      <c r="A354" t="str">
        <f t="shared" si="46"/>
        <v>U1-K11</v>
      </c>
      <c r="B354" t="str">
        <f t="shared" si="47"/>
        <v>GND</v>
      </c>
      <c r="C354" t="str">
        <f t="shared" si="48"/>
        <v>U1-GND</v>
      </c>
      <c r="D354" t="str">
        <f t="shared" si="49"/>
        <v>U1-K11</v>
      </c>
      <c r="E354" t="s">
        <v>304</v>
      </c>
      <c r="F354" t="s">
        <v>499</v>
      </c>
      <c r="G354" t="s">
        <v>302</v>
      </c>
      <c r="AT354" t="str">
        <f t="shared" si="50"/>
        <v>GND</v>
      </c>
      <c r="AU354" t="str">
        <f t="shared" si="51"/>
        <v>--</v>
      </c>
    </row>
    <row r="355" spans="1:47" x14ac:dyDescent="0.35">
      <c r="A355" t="str">
        <f t="shared" si="46"/>
        <v>U1-K12</v>
      </c>
      <c r="B355" t="str">
        <f t="shared" si="47"/>
        <v>1.8V</v>
      </c>
      <c r="C355" t="str">
        <f t="shared" si="48"/>
        <v>U1-1.8V</v>
      </c>
      <c r="D355" t="str">
        <f t="shared" si="49"/>
        <v>U1-K12</v>
      </c>
      <c r="E355" t="s">
        <v>304</v>
      </c>
      <c r="F355" t="s">
        <v>500</v>
      </c>
      <c r="G355" t="s">
        <v>667</v>
      </c>
      <c r="AT355" t="str">
        <f t="shared" si="50"/>
        <v>1.8V</v>
      </c>
      <c r="AU355" t="str">
        <f t="shared" si="51"/>
        <v>--</v>
      </c>
    </row>
    <row r="356" spans="1:47" x14ac:dyDescent="0.35">
      <c r="A356" t="str">
        <f t="shared" si="46"/>
        <v>U1-L2</v>
      </c>
      <c r="B356" t="str">
        <f t="shared" si="47"/>
        <v>GND</v>
      </c>
      <c r="C356" t="str">
        <f t="shared" si="48"/>
        <v>U1-GND</v>
      </c>
      <c r="D356" t="str">
        <f t="shared" si="49"/>
        <v>U1-L2</v>
      </c>
      <c r="E356" t="s">
        <v>304</v>
      </c>
      <c r="F356" t="s">
        <v>352</v>
      </c>
      <c r="G356" t="s">
        <v>302</v>
      </c>
      <c r="AT356" t="str">
        <f t="shared" si="50"/>
        <v>GND</v>
      </c>
      <c r="AU356" t="str">
        <f t="shared" si="51"/>
        <v>--</v>
      </c>
    </row>
    <row r="357" spans="1:47" x14ac:dyDescent="0.35">
      <c r="A357" t="str">
        <f t="shared" si="46"/>
        <v>U1-L7</v>
      </c>
      <c r="B357" t="str">
        <f t="shared" si="47"/>
        <v>1V</v>
      </c>
      <c r="C357" t="str">
        <f t="shared" si="48"/>
        <v>U1-1V</v>
      </c>
      <c r="D357" t="str">
        <f t="shared" si="49"/>
        <v>U1-L7</v>
      </c>
      <c r="E357" t="s">
        <v>304</v>
      </c>
      <c r="F357" t="s">
        <v>507</v>
      </c>
      <c r="G357" t="s">
        <v>761</v>
      </c>
      <c r="AT357" t="str">
        <f t="shared" si="50"/>
        <v>1V</v>
      </c>
      <c r="AU357" t="str">
        <f t="shared" si="51"/>
        <v>--</v>
      </c>
    </row>
    <row r="358" spans="1:47" x14ac:dyDescent="0.35">
      <c r="A358" t="str">
        <f t="shared" si="46"/>
        <v>U1-L8</v>
      </c>
      <c r="B358" t="str">
        <f t="shared" si="47"/>
        <v>GND</v>
      </c>
      <c r="C358" t="str">
        <f t="shared" si="48"/>
        <v>U1-GND</v>
      </c>
      <c r="D358" t="str">
        <f t="shared" si="49"/>
        <v>U1-L8</v>
      </c>
      <c r="E358" t="s">
        <v>304</v>
      </c>
      <c r="F358" t="s">
        <v>508</v>
      </c>
      <c r="G358" t="s">
        <v>302</v>
      </c>
      <c r="AT358" t="str">
        <f t="shared" si="50"/>
        <v>GND</v>
      </c>
      <c r="AU358" t="str">
        <f t="shared" si="51"/>
        <v>--</v>
      </c>
    </row>
    <row r="359" spans="1:47" x14ac:dyDescent="0.35">
      <c r="A359" t="str">
        <f t="shared" si="46"/>
        <v>U1-L9</v>
      </c>
      <c r="B359" t="str">
        <f t="shared" si="47"/>
        <v>NetU1_L9</v>
      </c>
      <c r="C359" t="str">
        <f t="shared" si="48"/>
        <v>U1-NetU1_L9</v>
      </c>
      <c r="D359" t="str">
        <f t="shared" si="49"/>
        <v>U1-L9</v>
      </c>
      <c r="E359" t="s">
        <v>304</v>
      </c>
      <c r="F359" t="s">
        <v>562</v>
      </c>
      <c r="G359" t="s">
        <v>905</v>
      </c>
      <c r="AT359" t="str">
        <f t="shared" si="50"/>
        <v>NetU1_L9</v>
      </c>
      <c r="AU359" t="str">
        <f t="shared" si="51"/>
        <v>--</v>
      </c>
    </row>
    <row r="360" spans="1:47" x14ac:dyDescent="0.35">
      <c r="A360" t="str">
        <f t="shared" si="46"/>
        <v>U1-L10</v>
      </c>
      <c r="B360" t="str">
        <f t="shared" si="47"/>
        <v>NetU1_L10</v>
      </c>
      <c r="C360" t="str">
        <f t="shared" si="48"/>
        <v>U1-NetU1_L10</v>
      </c>
      <c r="D360" t="str">
        <f t="shared" si="49"/>
        <v>U1-L10</v>
      </c>
      <c r="E360" t="s">
        <v>304</v>
      </c>
      <c r="F360" t="s">
        <v>509</v>
      </c>
      <c r="G360" t="s">
        <v>904</v>
      </c>
      <c r="AT360" t="str">
        <f t="shared" si="50"/>
        <v>NetU1_L10</v>
      </c>
      <c r="AU360" t="str">
        <f t="shared" si="51"/>
        <v>--</v>
      </c>
    </row>
    <row r="361" spans="1:47" x14ac:dyDescent="0.35">
      <c r="A361" t="str">
        <f t="shared" si="46"/>
        <v>U1-L11</v>
      </c>
      <c r="B361" t="str">
        <f t="shared" si="47"/>
        <v>1V</v>
      </c>
      <c r="C361" t="str">
        <f t="shared" si="48"/>
        <v>U1-1V</v>
      </c>
      <c r="D361" t="str">
        <f t="shared" si="49"/>
        <v>U1-L11</v>
      </c>
      <c r="E361" t="s">
        <v>304</v>
      </c>
      <c r="F361" t="s">
        <v>510</v>
      </c>
      <c r="G361" t="s">
        <v>761</v>
      </c>
      <c r="AT361" t="str">
        <f t="shared" si="50"/>
        <v>1V</v>
      </c>
      <c r="AU361" t="str">
        <f t="shared" si="51"/>
        <v>--</v>
      </c>
    </row>
    <row r="362" spans="1:47" x14ac:dyDescent="0.35">
      <c r="A362" t="str">
        <f t="shared" si="46"/>
        <v>U1-L12</v>
      </c>
      <c r="B362" t="str">
        <f t="shared" si="47"/>
        <v>GND</v>
      </c>
      <c r="C362" t="str">
        <f t="shared" si="48"/>
        <v>U1-GND</v>
      </c>
      <c r="D362" t="str">
        <f t="shared" si="49"/>
        <v>U1-L12</v>
      </c>
      <c r="E362" t="s">
        <v>304</v>
      </c>
      <c r="F362" t="s">
        <v>511</v>
      </c>
      <c r="G362" t="s">
        <v>302</v>
      </c>
      <c r="AT362" t="str">
        <f t="shared" si="50"/>
        <v>GND</v>
      </c>
      <c r="AU362" t="str">
        <f t="shared" si="51"/>
        <v>--</v>
      </c>
    </row>
    <row r="363" spans="1:47" x14ac:dyDescent="0.35">
      <c r="A363" t="str">
        <f t="shared" si="46"/>
        <v>U1-M5</v>
      </c>
      <c r="B363" t="str">
        <f t="shared" si="47"/>
        <v>GND</v>
      </c>
      <c r="C363" t="str">
        <f t="shared" si="48"/>
        <v>U1-GND</v>
      </c>
      <c r="D363" t="str">
        <f t="shared" si="49"/>
        <v>U1-M5</v>
      </c>
      <c r="E363" t="s">
        <v>304</v>
      </c>
      <c r="F363" t="s">
        <v>517</v>
      </c>
      <c r="G363" t="s">
        <v>302</v>
      </c>
      <c r="AT363" t="str">
        <f t="shared" si="50"/>
        <v>GND</v>
      </c>
      <c r="AU363" t="str">
        <f t="shared" si="51"/>
        <v>--</v>
      </c>
    </row>
    <row r="364" spans="1:47" x14ac:dyDescent="0.35">
      <c r="A364" t="str">
        <f t="shared" si="46"/>
        <v>U1-M7</v>
      </c>
      <c r="B364" t="str">
        <f t="shared" si="47"/>
        <v>GND</v>
      </c>
      <c r="C364" t="str">
        <f t="shared" si="48"/>
        <v>U1-GND</v>
      </c>
      <c r="D364" t="str">
        <f t="shared" si="49"/>
        <v>U1-M7</v>
      </c>
      <c r="E364" t="s">
        <v>304</v>
      </c>
      <c r="F364" t="s">
        <v>518</v>
      </c>
      <c r="G364" t="s">
        <v>302</v>
      </c>
      <c r="AT364" t="str">
        <f t="shared" si="50"/>
        <v>GND</v>
      </c>
      <c r="AU364" t="str">
        <f t="shared" si="51"/>
        <v>--</v>
      </c>
    </row>
    <row r="365" spans="1:47" x14ac:dyDescent="0.35">
      <c r="A365" t="str">
        <f t="shared" si="46"/>
        <v>U1-M8</v>
      </c>
      <c r="B365" t="str">
        <f t="shared" si="47"/>
        <v>1V</v>
      </c>
      <c r="C365" t="str">
        <f t="shared" si="48"/>
        <v>U1-1V</v>
      </c>
      <c r="D365" t="str">
        <f t="shared" si="49"/>
        <v>U1-M8</v>
      </c>
      <c r="E365" t="s">
        <v>304</v>
      </c>
      <c r="F365" t="s">
        <v>519</v>
      </c>
      <c r="G365" t="s">
        <v>761</v>
      </c>
      <c r="AT365" t="str">
        <f t="shared" si="50"/>
        <v>1V</v>
      </c>
      <c r="AU365" t="str">
        <f t="shared" si="51"/>
        <v>--</v>
      </c>
    </row>
    <row r="366" spans="1:47" x14ac:dyDescent="0.35">
      <c r="A366" t="str">
        <f t="shared" si="46"/>
        <v>U1-M9</v>
      </c>
      <c r="B366" t="str">
        <f t="shared" si="47"/>
        <v>GND</v>
      </c>
      <c r="C366" t="str">
        <f t="shared" si="48"/>
        <v>U1-GND</v>
      </c>
      <c r="D366" t="str">
        <f t="shared" si="49"/>
        <v>U1-M9</v>
      </c>
      <c r="E366" t="s">
        <v>304</v>
      </c>
      <c r="F366" t="s">
        <v>520</v>
      </c>
      <c r="G366" t="s">
        <v>302</v>
      </c>
      <c r="AT366" t="str">
        <f t="shared" si="50"/>
        <v>GND</v>
      </c>
      <c r="AU366" t="str">
        <f t="shared" si="51"/>
        <v>--</v>
      </c>
    </row>
    <row r="367" spans="1:47" x14ac:dyDescent="0.35">
      <c r="A367" t="str">
        <f t="shared" si="46"/>
        <v>U1-M10</v>
      </c>
      <c r="B367" t="str">
        <f t="shared" si="47"/>
        <v>1V</v>
      </c>
      <c r="C367" t="str">
        <f t="shared" si="48"/>
        <v>U1-1V</v>
      </c>
      <c r="D367" t="str">
        <f t="shared" si="49"/>
        <v>U1-M10</v>
      </c>
      <c r="E367" t="s">
        <v>304</v>
      </c>
      <c r="F367" t="s">
        <v>521</v>
      </c>
      <c r="G367" t="s">
        <v>761</v>
      </c>
      <c r="AT367" t="str">
        <f t="shared" si="50"/>
        <v>1V</v>
      </c>
      <c r="AU367" t="str">
        <f t="shared" si="51"/>
        <v>--</v>
      </c>
    </row>
    <row r="368" spans="1:47" x14ac:dyDescent="0.35">
      <c r="A368" t="str">
        <f t="shared" si="46"/>
        <v>U1-M11</v>
      </c>
      <c r="B368" t="str">
        <f t="shared" si="47"/>
        <v>GND</v>
      </c>
      <c r="C368" t="str">
        <f t="shared" si="48"/>
        <v>U1-GND</v>
      </c>
      <c r="D368" t="str">
        <f t="shared" si="49"/>
        <v>U1-M11</v>
      </c>
      <c r="E368" t="s">
        <v>304</v>
      </c>
      <c r="F368" t="s">
        <v>522</v>
      </c>
      <c r="G368" t="s">
        <v>302</v>
      </c>
      <c r="AT368" t="str">
        <f t="shared" si="50"/>
        <v>GND</v>
      </c>
      <c r="AU368" t="str">
        <f t="shared" si="51"/>
        <v>--</v>
      </c>
    </row>
    <row r="369" spans="1:47" x14ac:dyDescent="0.35">
      <c r="A369" t="str">
        <f t="shared" si="46"/>
        <v>U1-M12</v>
      </c>
      <c r="B369" t="str">
        <f t="shared" si="47"/>
        <v>1.8V</v>
      </c>
      <c r="C369" t="str">
        <f t="shared" si="48"/>
        <v>U1-1.8V</v>
      </c>
      <c r="D369" t="str">
        <f t="shared" si="49"/>
        <v>U1-M12</v>
      </c>
      <c r="E369" t="s">
        <v>304</v>
      </c>
      <c r="F369" t="s">
        <v>523</v>
      </c>
      <c r="G369" t="s">
        <v>667</v>
      </c>
      <c r="AT369" t="str">
        <f t="shared" si="50"/>
        <v>1.8V</v>
      </c>
      <c r="AU369" t="str">
        <f t="shared" si="51"/>
        <v>--</v>
      </c>
    </row>
    <row r="370" spans="1:47" x14ac:dyDescent="0.35">
      <c r="A370" t="str">
        <f t="shared" si="46"/>
        <v>U1-M15</v>
      </c>
      <c r="B370" t="str">
        <f t="shared" si="47"/>
        <v>GND</v>
      </c>
      <c r="C370" t="str">
        <f t="shared" si="48"/>
        <v>U1-GND</v>
      </c>
      <c r="D370" t="str">
        <f t="shared" si="49"/>
        <v>U1-M15</v>
      </c>
      <c r="E370" t="s">
        <v>304</v>
      </c>
      <c r="F370" t="s">
        <v>608</v>
      </c>
      <c r="G370" t="s">
        <v>302</v>
      </c>
      <c r="AT370" t="str">
        <f t="shared" si="50"/>
        <v>GND</v>
      </c>
      <c r="AU370" t="str">
        <f t="shared" si="51"/>
        <v>--</v>
      </c>
    </row>
    <row r="371" spans="1:47" x14ac:dyDescent="0.35">
      <c r="A371" t="str">
        <f t="shared" si="46"/>
        <v>U1-N7</v>
      </c>
      <c r="B371" t="str">
        <f t="shared" si="47"/>
        <v>1V</v>
      </c>
      <c r="C371" t="str">
        <f t="shared" si="48"/>
        <v>U1-1V</v>
      </c>
      <c r="D371" t="str">
        <f t="shared" si="49"/>
        <v>U1-N7</v>
      </c>
      <c r="E371" t="s">
        <v>304</v>
      </c>
      <c r="F371" t="s">
        <v>530</v>
      </c>
      <c r="G371" t="s">
        <v>761</v>
      </c>
      <c r="AT371" t="str">
        <f t="shared" si="50"/>
        <v>1V</v>
      </c>
      <c r="AU371" t="str">
        <f t="shared" si="51"/>
        <v>--</v>
      </c>
    </row>
    <row r="372" spans="1:47" x14ac:dyDescent="0.35">
      <c r="A372" t="str">
        <f t="shared" si="46"/>
        <v>U1-N8</v>
      </c>
      <c r="B372" t="str">
        <f t="shared" si="47"/>
        <v>GND</v>
      </c>
      <c r="C372" t="str">
        <f t="shared" si="48"/>
        <v>U1-GND</v>
      </c>
      <c r="D372" t="str">
        <f t="shared" si="49"/>
        <v>U1-N8</v>
      </c>
      <c r="E372" t="s">
        <v>304</v>
      </c>
      <c r="F372" t="s">
        <v>531</v>
      </c>
      <c r="G372" t="s">
        <v>302</v>
      </c>
      <c r="AT372" t="str">
        <f t="shared" si="50"/>
        <v>GND</v>
      </c>
      <c r="AU372" t="str">
        <f t="shared" si="51"/>
        <v>--</v>
      </c>
    </row>
    <row r="373" spans="1:47" x14ac:dyDescent="0.35">
      <c r="A373" t="str">
        <f t="shared" si="46"/>
        <v>U1-N9</v>
      </c>
      <c r="B373" t="str">
        <f t="shared" si="47"/>
        <v>1V</v>
      </c>
      <c r="C373" t="str">
        <f t="shared" si="48"/>
        <v>U1-1V</v>
      </c>
      <c r="D373" t="str">
        <f t="shared" si="49"/>
        <v>U1-N9</v>
      </c>
      <c r="E373" t="s">
        <v>304</v>
      </c>
      <c r="F373" t="s">
        <v>532</v>
      </c>
      <c r="G373" t="s">
        <v>761</v>
      </c>
      <c r="AT373" t="str">
        <f t="shared" si="50"/>
        <v>1V</v>
      </c>
      <c r="AU373" t="str">
        <f t="shared" si="51"/>
        <v>--</v>
      </c>
    </row>
    <row r="374" spans="1:47" x14ac:dyDescent="0.35">
      <c r="A374" t="str">
        <f t="shared" si="46"/>
        <v>U1-N10</v>
      </c>
      <c r="B374" t="str">
        <f t="shared" si="47"/>
        <v>GND</v>
      </c>
      <c r="C374" t="str">
        <f t="shared" si="48"/>
        <v>U1-GND</v>
      </c>
      <c r="D374" t="str">
        <f t="shared" si="49"/>
        <v>U1-N10</v>
      </c>
      <c r="E374" t="s">
        <v>304</v>
      </c>
      <c r="F374" t="s">
        <v>533</v>
      </c>
      <c r="G374" t="s">
        <v>302</v>
      </c>
      <c r="AT374" t="str">
        <f t="shared" si="50"/>
        <v>GND</v>
      </c>
      <c r="AU374" t="str">
        <f t="shared" si="51"/>
        <v>--</v>
      </c>
    </row>
    <row r="375" spans="1:47" x14ac:dyDescent="0.35">
      <c r="A375" t="str">
        <f t="shared" si="46"/>
        <v>U1-N11</v>
      </c>
      <c r="B375" t="str">
        <f t="shared" si="47"/>
        <v>1V</v>
      </c>
      <c r="C375" t="str">
        <f t="shared" si="48"/>
        <v>U1-1V</v>
      </c>
      <c r="D375" t="str">
        <f t="shared" si="49"/>
        <v>U1-N11</v>
      </c>
      <c r="E375" t="s">
        <v>304</v>
      </c>
      <c r="F375" t="s">
        <v>534</v>
      </c>
      <c r="G375" t="s">
        <v>761</v>
      </c>
      <c r="AT375" t="str">
        <f t="shared" si="50"/>
        <v>1V</v>
      </c>
      <c r="AU375" t="str">
        <f t="shared" si="51"/>
        <v>--</v>
      </c>
    </row>
    <row r="376" spans="1:47" x14ac:dyDescent="0.35">
      <c r="A376" t="str">
        <f t="shared" si="46"/>
        <v>U1-N12</v>
      </c>
      <c r="B376" t="str">
        <f t="shared" si="47"/>
        <v>GND</v>
      </c>
      <c r="C376" t="str">
        <f t="shared" si="48"/>
        <v>U1-GND</v>
      </c>
      <c r="D376" t="str">
        <f t="shared" si="49"/>
        <v>U1-N12</v>
      </c>
      <c r="E376" t="s">
        <v>304</v>
      </c>
      <c r="F376" t="s">
        <v>535</v>
      </c>
      <c r="G376" t="s">
        <v>302</v>
      </c>
      <c r="AT376" t="str">
        <f t="shared" si="50"/>
        <v>GND</v>
      </c>
      <c r="AU376" t="str">
        <f t="shared" si="51"/>
        <v>--</v>
      </c>
    </row>
    <row r="377" spans="1:47" x14ac:dyDescent="0.35">
      <c r="A377" t="str">
        <f t="shared" si="46"/>
        <v>U1-N18</v>
      </c>
      <c r="B377" t="str">
        <f t="shared" si="47"/>
        <v>GND</v>
      </c>
      <c r="C377" t="str">
        <f t="shared" si="48"/>
        <v>U1-GND</v>
      </c>
      <c r="D377" t="str">
        <f t="shared" si="49"/>
        <v>U1-N18</v>
      </c>
      <c r="E377" t="s">
        <v>304</v>
      </c>
      <c r="F377" t="s">
        <v>710</v>
      </c>
      <c r="G377" t="s">
        <v>302</v>
      </c>
      <c r="AT377" t="str">
        <f t="shared" si="50"/>
        <v>GND</v>
      </c>
      <c r="AU377" t="str">
        <f t="shared" si="51"/>
        <v>--</v>
      </c>
    </row>
    <row r="378" spans="1:47" x14ac:dyDescent="0.35">
      <c r="A378" t="str">
        <f t="shared" si="46"/>
        <v>U1-P1</v>
      </c>
      <c r="B378" t="str">
        <f t="shared" si="47"/>
        <v>GND</v>
      </c>
      <c r="C378" t="str">
        <f t="shared" si="48"/>
        <v>U1-GND</v>
      </c>
      <c r="D378" t="str">
        <f t="shared" si="49"/>
        <v>U1-P1</v>
      </c>
      <c r="E378" t="s">
        <v>304</v>
      </c>
      <c r="F378" t="s">
        <v>614</v>
      </c>
      <c r="G378" t="s">
        <v>302</v>
      </c>
      <c r="AT378" t="str">
        <f t="shared" si="50"/>
        <v>GND</v>
      </c>
      <c r="AU378" t="str">
        <f t="shared" si="51"/>
        <v>--</v>
      </c>
    </row>
    <row r="379" spans="1:47" x14ac:dyDescent="0.35">
      <c r="A379" t="str">
        <f t="shared" si="46"/>
        <v>U1-R4</v>
      </c>
      <c r="B379" t="str">
        <f t="shared" si="47"/>
        <v>GND</v>
      </c>
      <c r="C379" t="str">
        <f t="shared" si="48"/>
        <v>U1-GND</v>
      </c>
      <c r="D379" t="str">
        <f t="shared" si="49"/>
        <v>U1-R4</v>
      </c>
      <c r="E379" t="s">
        <v>304</v>
      </c>
      <c r="F379" t="s">
        <v>356</v>
      </c>
      <c r="G379" t="s">
        <v>302</v>
      </c>
      <c r="AT379" t="str">
        <f t="shared" si="50"/>
        <v>GND</v>
      </c>
      <c r="AU379" t="str">
        <f t="shared" si="51"/>
        <v>--</v>
      </c>
    </row>
    <row r="380" spans="1:47" x14ac:dyDescent="0.35">
      <c r="A380" t="str">
        <f t="shared" si="46"/>
        <v>U1-R14</v>
      </c>
      <c r="B380" t="str">
        <f t="shared" si="47"/>
        <v>GND</v>
      </c>
      <c r="C380" t="str">
        <f t="shared" si="48"/>
        <v>U1-GND</v>
      </c>
      <c r="D380" t="str">
        <f t="shared" si="49"/>
        <v>U1-R14</v>
      </c>
      <c r="E380" t="s">
        <v>304</v>
      </c>
      <c r="F380" t="s">
        <v>366</v>
      </c>
      <c r="G380" t="s">
        <v>302</v>
      </c>
      <c r="AT380" t="str">
        <f t="shared" si="50"/>
        <v>GND</v>
      </c>
      <c r="AU380" t="str">
        <f t="shared" si="51"/>
        <v>--</v>
      </c>
    </row>
    <row r="381" spans="1:47" x14ac:dyDescent="0.35">
      <c r="A381" t="str">
        <f t="shared" si="46"/>
        <v>U1-T7</v>
      </c>
      <c r="B381" t="str">
        <f t="shared" si="47"/>
        <v>GND</v>
      </c>
      <c r="C381" t="str">
        <f t="shared" si="48"/>
        <v>U1-GND</v>
      </c>
      <c r="D381" t="str">
        <f t="shared" si="49"/>
        <v>U1-T7</v>
      </c>
      <c r="E381" t="s">
        <v>304</v>
      </c>
      <c r="F381" t="s">
        <v>632</v>
      </c>
      <c r="G381" t="s">
        <v>302</v>
      </c>
      <c r="AT381" t="str">
        <f t="shared" si="50"/>
        <v>GND</v>
      </c>
      <c r="AU381" t="str">
        <f t="shared" si="51"/>
        <v>--</v>
      </c>
    </row>
    <row r="382" spans="1:47" x14ac:dyDescent="0.35">
      <c r="A382" t="str">
        <f t="shared" si="46"/>
        <v>U1-T17</v>
      </c>
      <c r="B382" t="str">
        <f t="shared" si="47"/>
        <v>GND</v>
      </c>
      <c r="C382" t="str">
        <f t="shared" si="48"/>
        <v>U1-GND</v>
      </c>
      <c r="D382" t="str">
        <f t="shared" si="49"/>
        <v>U1-T17</v>
      </c>
      <c r="E382" t="s">
        <v>304</v>
      </c>
      <c r="F382" t="s">
        <v>711</v>
      </c>
      <c r="G382" t="s">
        <v>302</v>
      </c>
      <c r="AT382" t="str">
        <f t="shared" si="50"/>
        <v>GND</v>
      </c>
      <c r="AU382" t="str">
        <f t="shared" si="51"/>
        <v>--</v>
      </c>
    </row>
    <row r="383" spans="1:47" x14ac:dyDescent="0.35">
      <c r="A383" t="str">
        <f t="shared" si="46"/>
        <v>U1-U10</v>
      </c>
      <c r="B383" t="str">
        <f t="shared" si="47"/>
        <v>GND</v>
      </c>
      <c r="C383" t="str">
        <f t="shared" si="48"/>
        <v>U1-GND</v>
      </c>
      <c r="D383" t="str">
        <f t="shared" si="49"/>
        <v>U1-U10</v>
      </c>
      <c r="E383" t="s">
        <v>304</v>
      </c>
      <c r="F383" t="s">
        <v>642</v>
      </c>
      <c r="G383" t="s">
        <v>302</v>
      </c>
      <c r="AT383" t="str">
        <f t="shared" si="50"/>
        <v>GND</v>
      </c>
      <c r="AU383" t="str">
        <f t="shared" si="51"/>
        <v>--</v>
      </c>
    </row>
    <row r="384" spans="1:47" x14ac:dyDescent="0.35">
      <c r="A384" t="str">
        <f t="shared" si="46"/>
        <v>U1-V3</v>
      </c>
      <c r="B384" t="str">
        <f t="shared" si="47"/>
        <v>GND</v>
      </c>
      <c r="C384" t="str">
        <f t="shared" si="48"/>
        <v>U1-GND</v>
      </c>
      <c r="D384" t="str">
        <f t="shared" si="49"/>
        <v>U1-V3</v>
      </c>
      <c r="E384" t="s">
        <v>304</v>
      </c>
      <c r="F384" t="s">
        <v>716</v>
      </c>
      <c r="G384" t="s">
        <v>302</v>
      </c>
      <c r="AT384" t="str">
        <f t="shared" si="50"/>
        <v>GND</v>
      </c>
      <c r="AU384" t="str">
        <f t="shared" si="51"/>
        <v>--</v>
      </c>
    </row>
    <row r="385" spans="1:47" x14ac:dyDescent="0.35">
      <c r="A385" t="str">
        <f t="shared" si="46"/>
        <v>U1-V13</v>
      </c>
      <c r="B385" t="str">
        <f t="shared" si="47"/>
        <v>GND</v>
      </c>
      <c r="C385" t="str">
        <f t="shared" si="48"/>
        <v>U1-GND</v>
      </c>
      <c r="D385" t="str">
        <f t="shared" si="49"/>
        <v>U1-V13</v>
      </c>
      <c r="E385" t="s">
        <v>304</v>
      </c>
      <c r="F385" t="s">
        <v>724</v>
      </c>
      <c r="G385" t="s">
        <v>302</v>
      </c>
      <c r="AT385" t="str">
        <f t="shared" si="50"/>
        <v>GND</v>
      </c>
      <c r="AU385" t="str">
        <f t="shared" si="51"/>
        <v>--</v>
      </c>
    </row>
    <row r="386" spans="1:47" x14ac:dyDescent="0.35">
      <c r="A386" t="str">
        <f t="shared" si="46"/>
        <v>U1-A11</v>
      </c>
      <c r="B386" t="str">
        <f t="shared" si="47"/>
        <v>NetU1_A11</v>
      </c>
      <c r="C386" t="str">
        <f t="shared" si="48"/>
        <v>U1-NetU1_A11</v>
      </c>
      <c r="D386" t="str">
        <f t="shared" si="49"/>
        <v>U1-A11</v>
      </c>
      <c r="E386" t="s">
        <v>304</v>
      </c>
      <c r="F386" t="s">
        <v>432</v>
      </c>
      <c r="G386" t="s">
        <v>955</v>
      </c>
      <c r="AT386" t="str">
        <f t="shared" si="50"/>
        <v>NetU1_A11</v>
      </c>
      <c r="AU386" t="str">
        <f t="shared" si="51"/>
        <v>--</v>
      </c>
    </row>
    <row r="387" spans="1:47" x14ac:dyDescent="0.35">
      <c r="A387" t="str">
        <f t="shared" si="46"/>
        <v>U1-A13</v>
      </c>
      <c r="B387" t="str">
        <f t="shared" si="47"/>
        <v>H1_CLK_P</v>
      </c>
      <c r="C387" t="str">
        <f t="shared" si="48"/>
        <v>U1-H1_CLK_P</v>
      </c>
      <c r="D387" t="str">
        <f t="shared" si="49"/>
        <v>U1-A13</v>
      </c>
      <c r="E387" t="s">
        <v>304</v>
      </c>
      <c r="F387" t="s">
        <v>434</v>
      </c>
      <c r="G387" t="s">
        <v>866</v>
      </c>
      <c r="AT387" t="str">
        <f t="shared" si="50"/>
        <v>H1_CLK_P</v>
      </c>
      <c r="AU387" t="str">
        <f t="shared" si="51"/>
        <v>--</v>
      </c>
    </row>
    <row r="388" spans="1:47" x14ac:dyDescent="0.35">
      <c r="A388" t="str">
        <f t="shared" si="46"/>
        <v>U1-A14</v>
      </c>
      <c r="B388" t="str">
        <f t="shared" si="47"/>
        <v>H1_CLK_N</v>
      </c>
      <c r="C388" t="str">
        <f t="shared" si="48"/>
        <v>U1-H1_CLK_N</v>
      </c>
      <c r="D388" t="str">
        <f t="shared" si="49"/>
        <v>U1-A14</v>
      </c>
      <c r="E388" t="s">
        <v>304</v>
      </c>
      <c r="F388" t="s">
        <v>594</v>
      </c>
      <c r="G388" t="s">
        <v>865</v>
      </c>
      <c r="AT388" t="str">
        <f t="shared" si="50"/>
        <v>H1_CLK_N</v>
      </c>
      <c r="AU388" t="str">
        <f t="shared" si="51"/>
        <v>--</v>
      </c>
    </row>
    <row r="389" spans="1:47" x14ac:dyDescent="0.35">
      <c r="A389" t="str">
        <f t="shared" si="46"/>
        <v>U1-A15</v>
      </c>
      <c r="B389" t="str">
        <f t="shared" si="47"/>
        <v>NetU1_A15</v>
      </c>
      <c r="C389" t="str">
        <f t="shared" si="48"/>
        <v>U1-NetU1_A15</v>
      </c>
      <c r="D389" t="str">
        <f t="shared" si="49"/>
        <v>U1-A15</v>
      </c>
      <c r="E389" t="s">
        <v>304</v>
      </c>
      <c r="F389" t="s">
        <v>595</v>
      </c>
      <c r="G389" t="s">
        <v>956</v>
      </c>
      <c r="AT389" t="str">
        <f t="shared" si="50"/>
        <v>NetU1_A15</v>
      </c>
      <c r="AU389" t="str">
        <f t="shared" si="51"/>
        <v>--</v>
      </c>
    </row>
    <row r="390" spans="1:47" x14ac:dyDescent="0.35">
      <c r="A390" t="str">
        <f t="shared" ref="A390:A453" si="52">$E390&amp;"-"&amp;$F390</f>
        <v>U1-A16</v>
      </c>
      <c r="B390" t="str">
        <f t="shared" ref="B390:B453" si="53">IF(OR(E390=$A$2,E390=$B$2,E390=$C$2,E390=$D$2),"--",G390)</f>
        <v>H1_D7</v>
      </c>
      <c r="C390" t="str">
        <f t="shared" ref="C390:C453" si="54">$E390&amp;"-"&amp;$G390</f>
        <v>U1-H1_D7</v>
      </c>
      <c r="D390" t="str">
        <f t="shared" ref="D390:D453" si="55">A390</f>
        <v>U1-A16</v>
      </c>
      <c r="E390" t="s">
        <v>304</v>
      </c>
      <c r="F390" t="s">
        <v>596</v>
      </c>
      <c r="G390" t="s">
        <v>878</v>
      </c>
      <c r="AT390" t="str">
        <f t="shared" ref="AT390:AT453" si="56">IF(IF(COUNTIF($AO$6:$AQ$150,B390)&gt;0,"---","--")="---",VLOOKUP(B390,$AO$6:$AQ$150,3,0),B390)</f>
        <v>H1_D7</v>
      </c>
      <c r="AU390" t="str">
        <f t="shared" ref="AU390:AU453" si="57">IF(IF(COUNTIF($AO$6:$AQ$150,B390)&gt;0,"---","--")="---",VLOOKUP(B390,$AO$6:$AQ$150,2,0),"--")</f>
        <v>--</v>
      </c>
    </row>
    <row r="391" spans="1:47" x14ac:dyDescent="0.35">
      <c r="A391" t="str">
        <f t="shared" si="52"/>
        <v>U1-A17</v>
      </c>
      <c r="B391" t="str">
        <f t="shared" si="53"/>
        <v>1.8V</v>
      </c>
      <c r="C391" t="str">
        <f t="shared" si="54"/>
        <v>U1-1.8V</v>
      </c>
      <c r="D391" t="str">
        <f t="shared" si="55"/>
        <v>U1-A17</v>
      </c>
      <c r="E391" t="s">
        <v>304</v>
      </c>
      <c r="F391" t="s">
        <v>677</v>
      </c>
      <c r="G391" t="s">
        <v>667</v>
      </c>
      <c r="AT391" t="str">
        <f t="shared" si="56"/>
        <v>1.8V</v>
      </c>
      <c r="AU391" t="str">
        <f t="shared" si="57"/>
        <v>--</v>
      </c>
    </row>
    <row r="392" spans="1:47" x14ac:dyDescent="0.35">
      <c r="A392" t="str">
        <f t="shared" si="52"/>
        <v>U1-A18</v>
      </c>
      <c r="B392" t="str">
        <f t="shared" si="53"/>
        <v>H1_CS</v>
      </c>
      <c r="C392" t="str">
        <f t="shared" si="54"/>
        <v>U1-H1_CS</v>
      </c>
      <c r="D392" t="str">
        <f t="shared" si="55"/>
        <v>U1-A18</v>
      </c>
      <c r="E392" t="s">
        <v>304</v>
      </c>
      <c r="F392" t="s">
        <v>678</v>
      </c>
      <c r="G392" t="s">
        <v>867</v>
      </c>
      <c r="AT392" t="str">
        <f t="shared" si="56"/>
        <v>H1_CS</v>
      </c>
      <c r="AU392" t="str">
        <f t="shared" si="57"/>
        <v>--</v>
      </c>
    </row>
    <row r="393" spans="1:47" x14ac:dyDescent="0.35">
      <c r="A393" t="str">
        <f t="shared" si="52"/>
        <v>U1-B11</v>
      </c>
      <c r="B393" t="str">
        <f t="shared" si="53"/>
        <v>NetU1_B11</v>
      </c>
      <c r="C393" t="str">
        <f t="shared" si="54"/>
        <v>U1-NetU1_B11</v>
      </c>
      <c r="D393" t="str">
        <f t="shared" si="55"/>
        <v>U1-B11</v>
      </c>
      <c r="E393" t="s">
        <v>304</v>
      </c>
      <c r="F393" t="s">
        <v>451</v>
      </c>
      <c r="G393" t="s">
        <v>452</v>
      </c>
      <c r="AT393" t="str">
        <f t="shared" si="56"/>
        <v>NetU1_B11</v>
      </c>
      <c r="AU393" t="str">
        <f t="shared" si="57"/>
        <v>--</v>
      </c>
    </row>
    <row r="394" spans="1:47" x14ac:dyDescent="0.35">
      <c r="A394" t="str">
        <f t="shared" si="52"/>
        <v>U1-B12</v>
      </c>
      <c r="B394" t="str">
        <f t="shared" si="53"/>
        <v>NetU1_B12</v>
      </c>
      <c r="C394" t="str">
        <f t="shared" si="54"/>
        <v>U1-NetU1_B12</v>
      </c>
      <c r="D394" t="str">
        <f t="shared" si="55"/>
        <v>U1-B12</v>
      </c>
      <c r="E394" t="s">
        <v>304</v>
      </c>
      <c r="F394" t="s">
        <v>453</v>
      </c>
      <c r="G394" t="s">
        <v>957</v>
      </c>
      <c r="AT394" t="str">
        <f t="shared" si="56"/>
        <v>NetU1_B12</v>
      </c>
      <c r="AU394" t="str">
        <f t="shared" si="57"/>
        <v>--</v>
      </c>
    </row>
    <row r="395" spans="1:47" x14ac:dyDescent="0.35">
      <c r="A395" t="str">
        <f t="shared" si="52"/>
        <v>U1-B13</v>
      </c>
      <c r="B395" t="str">
        <f t="shared" si="53"/>
        <v>NetU1_B13</v>
      </c>
      <c r="C395" t="str">
        <f t="shared" si="54"/>
        <v>U1-NetU1_B13</v>
      </c>
      <c r="D395" t="str">
        <f t="shared" si="55"/>
        <v>U1-B13</v>
      </c>
      <c r="E395" t="s">
        <v>304</v>
      </c>
      <c r="F395" t="s">
        <v>454</v>
      </c>
      <c r="G395" t="s">
        <v>958</v>
      </c>
      <c r="AT395" t="str">
        <f t="shared" si="56"/>
        <v>NetU1_B13</v>
      </c>
      <c r="AU395" t="str">
        <f t="shared" si="57"/>
        <v>--</v>
      </c>
    </row>
    <row r="396" spans="1:47" x14ac:dyDescent="0.35">
      <c r="A396" t="str">
        <f t="shared" si="52"/>
        <v>U1-B14</v>
      </c>
      <c r="B396" t="str">
        <f t="shared" si="53"/>
        <v>NetU1_B14</v>
      </c>
      <c r="C396" t="str">
        <f t="shared" si="54"/>
        <v>U1-NetU1_B14</v>
      </c>
      <c r="D396" t="str">
        <f t="shared" si="55"/>
        <v>U1-B14</v>
      </c>
      <c r="E396" t="s">
        <v>304</v>
      </c>
      <c r="F396" t="s">
        <v>597</v>
      </c>
      <c r="G396" t="s">
        <v>959</v>
      </c>
      <c r="AT396" t="str">
        <f t="shared" si="56"/>
        <v>NetU1_B14</v>
      </c>
      <c r="AU396" t="str">
        <f t="shared" si="57"/>
        <v>--</v>
      </c>
    </row>
    <row r="397" spans="1:47" x14ac:dyDescent="0.35">
      <c r="A397" t="str">
        <f t="shared" si="52"/>
        <v>U1-B16</v>
      </c>
      <c r="B397" t="str">
        <f t="shared" si="53"/>
        <v>NetU1_B16</v>
      </c>
      <c r="C397" t="str">
        <f t="shared" si="54"/>
        <v>U1-NetU1_B16</v>
      </c>
      <c r="D397" t="str">
        <f t="shared" si="55"/>
        <v>U1-B16</v>
      </c>
      <c r="E397" t="s">
        <v>304</v>
      </c>
      <c r="F397" t="s">
        <v>577</v>
      </c>
      <c r="G397" t="s">
        <v>960</v>
      </c>
      <c r="AT397" t="str">
        <f t="shared" si="56"/>
        <v>NetU1_B16</v>
      </c>
      <c r="AU397" t="str">
        <f t="shared" si="57"/>
        <v>--</v>
      </c>
    </row>
    <row r="398" spans="1:47" x14ac:dyDescent="0.35">
      <c r="A398" t="str">
        <f t="shared" si="52"/>
        <v>U1-B17</v>
      </c>
      <c r="B398" t="str">
        <f t="shared" si="53"/>
        <v>H1_D1</v>
      </c>
      <c r="C398" t="str">
        <f t="shared" si="54"/>
        <v>U1-H1_D1</v>
      </c>
      <c r="D398" t="str">
        <f t="shared" si="55"/>
        <v>U1-B17</v>
      </c>
      <c r="E398" t="s">
        <v>304</v>
      </c>
      <c r="F398" t="s">
        <v>679</v>
      </c>
      <c r="G398" t="s">
        <v>869</v>
      </c>
      <c r="AT398" t="str">
        <f t="shared" si="56"/>
        <v>H1_D1</v>
      </c>
      <c r="AU398" t="str">
        <f t="shared" si="57"/>
        <v>--</v>
      </c>
    </row>
    <row r="399" spans="1:47" x14ac:dyDescent="0.35">
      <c r="A399" t="str">
        <f t="shared" si="52"/>
        <v>U1-B18</v>
      </c>
      <c r="B399" t="str">
        <f t="shared" si="53"/>
        <v>H1_D6</v>
      </c>
      <c r="C399" t="str">
        <f t="shared" si="54"/>
        <v>U1-H1_D6</v>
      </c>
      <c r="D399" t="str">
        <f t="shared" si="55"/>
        <v>U1-B18</v>
      </c>
      <c r="E399" t="s">
        <v>304</v>
      </c>
      <c r="F399" t="s">
        <v>680</v>
      </c>
      <c r="G399" t="s">
        <v>877</v>
      </c>
      <c r="AT399" t="str">
        <f t="shared" si="56"/>
        <v>H1_D6</v>
      </c>
      <c r="AU399" t="str">
        <f t="shared" si="57"/>
        <v>--</v>
      </c>
    </row>
    <row r="400" spans="1:47" x14ac:dyDescent="0.35">
      <c r="A400" t="str">
        <f t="shared" si="52"/>
        <v>U1-C12</v>
      </c>
      <c r="B400" t="str">
        <f t="shared" si="53"/>
        <v>NetU1_C12</v>
      </c>
      <c r="C400" t="str">
        <f t="shared" si="54"/>
        <v>U1-NetU1_C12</v>
      </c>
      <c r="D400" t="str">
        <f t="shared" si="55"/>
        <v>U1-C12</v>
      </c>
      <c r="E400" t="s">
        <v>304</v>
      </c>
      <c r="F400" t="s">
        <v>325</v>
      </c>
      <c r="G400" t="s">
        <v>961</v>
      </c>
      <c r="AT400" t="str">
        <f t="shared" si="56"/>
        <v>NetU1_C12</v>
      </c>
      <c r="AU400" t="str">
        <f t="shared" si="57"/>
        <v>--</v>
      </c>
    </row>
    <row r="401" spans="1:47" x14ac:dyDescent="0.35">
      <c r="A401" t="str">
        <f t="shared" si="52"/>
        <v>U1-C13</v>
      </c>
      <c r="B401" t="str">
        <f t="shared" si="53"/>
        <v>1.8V</v>
      </c>
      <c r="C401" t="str">
        <f t="shared" si="54"/>
        <v>U1-1.8V</v>
      </c>
      <c r="D401" t="str">
        <f t="shared" si="55"/>
        <v>U1-C13</v>
      </c>
      <c r="E401" t="s">
        <v>304</v>
      </c>
      <c r="F401" t="s">
        <v>326</v>
      </c>
      <c r="G401" t="s">
        <v>667</v>
      </c>
      <c r="AT401" t="str">
        <f t="shared" si="56"/>
        <v>1.8V</v>
      </c>
      <c r="AU401" t="str">
        <f t="shared" si="57"/>
        <v>--</v>
      </c>
    </row>
    <row r="402" spans="1:47" x14ac:dyDescent="0.35">
      <c r="A402" t="str">
        <f t="shared" si="52"/>
        <v>U1-C14</v>
      </c>
      <c r="B402" t="str">
        <f t="shared" si="53"/>
        <v>NetU1_C14</v>
      </c>
      <c r="C402" t="str">
        <f t="shared" si="54"/>
        <v>U1-NetU1_C14</v>
      </c>
      <c r="D402" t="str">
        <f t="shared" si="55"/>
        <v>U1-C14</v>
      </c>
      <c r="E402" t="s">
        <v>304</v>
      </c>
      <c r="F402" t="s">
        <v>327</v>
      </c>
      <c r="G402" t="s">
        <v>962</v>
      </c>
      <c r="AT402" t="str">
        <f t="shared" si="56"/>
        <v>NetU1_C14</v>
      </c>
      <c r="AU402" t="str">
        <f t="shared" si="57"/>
        <v>--</v>
      </c>
    </row>
    <row r="403" spans="1:47" x14ac:dyDescent="0.35">
      <c r="A403" t="str">
        <f t="shared" si="52"/>
        <v>U1-C15</v>
      </c>
      <c r="B403" t="str">
        <f t="shared" si="53"/>
        <v>NetU1_C15</v>
      </c>
      <c r="C403" t="str">
        <f t="shared" si="54"/>
        <v>U1-NetU1_C15</v>
      </c>
      <c r="D403" t="str">
        <f t="shared" si="55"/>
        <v>U1-C15</v>
      </c>
      <c r="E403" t="s">
        <v>304</v>
      </c>
      <c r="F403" t="s">
        <v>328</v>
      </c>
      <c r="G403" t="s">
        <v>963</v>
      </c>
      <c r="AT403" t="str">
        <f t="shared" si="56"/>
        <v>NetU1_C15</v>
      </c>
      <c r="AU403" t="str">
        <f t="shared" si="57"/>
        <v>--</v>
      </c>
    </row>
    <row r="404" spans="1:47" x14ac:dyDescent="0.35">
      <c r="A404" t="str">
        <f t="shared" si="52"/>
        <v>U1-C16</v>
      </c>
      <c r="B404" t="str">
        <f t="shared" si="53"/>
        <v>NetU1_C16</v>
      </c>
      <c r="C404" t="str">
        <f t="shared" si="54"/>
        <v>U1-NetU1_C16</v>
      </c>
      <c r="D404" t="str">
        <f t="shared" si="55"/>
        <v>U1-C16</v>
      </c>
      <c r="E404" t="s">
        <v>304</v>
      </c>
      <c r="F404" t="s">
        <v>329</v>
      </c>
      <c r="G404" t="s">
        <v>964</v>
      </c>
      <c r="AT404" t="str">
        <f t="shared" si="56"/>
        <v>NetU1_C16</v>
      </c>
      <c r="AU404" t="str">
        <f t="shared" si="57"/>
        <v>--</v>
      </c>
    </row>
    <row r="405" spans="1:47" x14ac:dyDescent="0.35">
      <c r="A405" t="str">
        <f t="shared" si="52"/>
        <v>U1-C17</v>
      </c>
      <c r="B405" t="str">
        <f t="shared" si="53"/>
        <v>H1_RSTO</v>
      </c>
      <c r="C405" t="str">
        <f t="shared" si="54"/>
        <v>U1-H1_RSTO</v>
      </c>
      <c r="D405" t="str">
        <f t="shared" si="55"/>
        <v>U1-C17</v>
      </c>
      <c r="E405" t="s">
        <v>304</v>
      </c>
      <c r="F405" t="s">
        <v>330</v>
      </c>
      <c r="G405" t="s">
        <v>883</v>
      </c>
      <c r="AT405" t="str">
        <f t="shared" si="56"/>
        <v>H1_RSTO</v>
      </c>
      <c r="AU405" t="str">
        <f t="shared" si="57"/>
        <v>--</v>
      </c>
    </row>
    <row r="406" spans="1:47" x14ac:dyDescent="0.35">
      <c r="A406" t="str">
        <f t="shared" si="52"/>
        <v>U1-D12</v>
      </c>
      <c r="B406" t="str">
        <f t="shared" si="53"/>
        <v>NetU1_D12</v>
      </c>
      <c r="C406" t="str">
        <f t="shared" si="54"/>
        <v>U1-NetU1_D12</v>
      </c>
      <c r="D406" t="str">
        <f t="shared" si="55"/>
        <v>U1-D12</v>
      </c>
      <c r="E406" t="s">
        <v>304</v>
      </c>
      <c r="F406" t="s">
        <v>299</v>
      </c>
      <c r="G406" t="s">
        <v>965</v>
      </c>
      <c r="AT406" t="str">
        <f t="shared" si="56"/>
        <v>NetU1_D12</v>
      </c>
      <c r="AU406" t="str">
        <f t="shared" si="57"/>
        <v>--</v>
      </c>
    </row>
    <row r="407" spans="1:47" x14ac:dyDescent="0.35">
      <c r="A407" t="str">
        <f t="shared" si="52"/>
        <v>U1-D13</v>
      </c>
      <c r="B407" t="str">
        <f t="shared" si="53"/>
        <v>NetU1_D13</v>
      </c>
      <c r="C407" t="str">
        <f t="shared" si="54"/>
        <v>U1-NetU1_D13</v>
      </c>
      <c r="D407" t="str">
        <f t="shared" si="55"/>
        <v>U1-D13</v>
      </c>
      <c r="E407" t="s">
        <v>304</v>
      </c>
      <c r="F407" t="s">
        <v>300</v>
      </c>
      <c r="G407" t="s">
        <v>456</v>
      </c>
      <c r="AT407" t="str">
        <f t="shared" si="56"/>
        <v>NetU1_D13</v>
      </c>
      <c r="AU407" t="str">
        <f t="shared" si="57"/>
        <v>--</v>
      </c>
    </row>
    <row r="408" spans="1:47" x14ac:dyDescent="0.35">
      <c r="A408" t="str">
        <f t="shared" si="52"/>
        <v>U1-D14</v>
      </c>
      <c r="B408" t="str">
        <f t="shared" si="53"/>
        <v>NetU1_D14</v>
      </c>
      <c r="C408" t="str">
        <f t="shared" si="54"/>
        <v>U1-NetU1_D14</v>
      </c>
      <c r="D408" t="str">
        <f t="shared" si="55"/>
        <v>U1-D14</v>
      </c>
      <c r="E408" t="s">
        <v>304</v>
      </c>
      <c r="F408" t="s">
        <v>301</v>
      </c>
      <c r="G408" t="s">
        <v>966</v>
      </c>
      <c r="AT408" t="str">
        <f t="shared" si="56"/>
        <v>NetU1_D14</v>
      </c>
      <c r="AU408" t="str">
        <f t="shared" si="57"/>
        <v>--</v>
      </c>
    </row>
    <row r="409" spans="1:47" x14ac:dyDescent="0.35">
      <c r="A409" t="str">
        <f t="shared" si="52"/>
        <v>U1-D15</v>
      </c>
      <c r="B409" t="str">
        <f t="shared" si="53"/>
        <v>NetU1_D15</v>
      </c>
      <c r="C409" t="str">
        <f t="shared" si="54"/>
        <v>U1-NetU1_D15</v>
      </c>
      <c r="D409" t="str">
        <f t="shared" si="55"/>
        <v>U1-D15</v>
      </c>
      <c r="E409" t="s">
        <v>304</v>
      </c>
      <c r="F409" t="s">
        <v>578</v>
      </c>
      <c r="G409" t="s">
        <v>967</v>
      </c>
      <c r="AT409" t="str">
        <f t="shared" si="56"/>
        <v>NetU1_D15</v>
      </c>
      <c r="AU409" t="str">
        <f t="shared" si="57"/>
        <v>--</v>
      </c>
    </row>
    <row r="410" spans="1:47" x14ac:dyDescent="0.35">
      <c r="A410" t="str">
        <f t="shared" si="52"/>
        <v>U1-D16</v>
      </c>
      <c r="B410" t="str">
        <f t="shared" si="53"/>
        <v>1.8V</v>
      </c>
      <c r="C410" t="str">
        <f t="shared" si="54"/>
        <v>U1-1.8V</v>
      </c>
      <c r="D410" t="str">
        <f t="shared" si="55"/>
        <v>U1-D16</v>
      </c>
      <c r="E410" t="s">
        <v>304</v>
      </c>
      <c r="F410" t="s">
        <v>579</v>
      </c>
      <c r="G410" t="s">
        <v>667</v>
      </c>
      <c r="AT410" t="str">
        <f t="shared" si="56"/>
        <v>1.8V</v>
      </c>
      <c r="AU410" t="str">
        <f t="shared" si="57"/>
        <v>--</v>
      </c>
    </row>
    <row r="411" spans="1:47" x14ac:dyDescent="0.35">
      <c r="A411" t="str">
        <f t="shared" si="52"/>
        <v>U1-D17</v>
      </c>
      <c r="B411" t="str">
        <f t="shared" si="53"/>
        <v>H1_A3</v>
      </c>
      <c r="C411" t="str">
        <f t="shared" si="54"/>
        <v>U1-H1_A3</v>
      </c>
      <c r="D411" t="str">
        <f t="shared" si="55"/>
        <v>U1-D17</v>
      </c>
      <c r="E411" t="s">
        <v>304</v>
      </c>
      <c r="F411" t="s">
        <v>681</v>
      </c>
      <c r="G411" t="s">
        <v>862</v>
      </c>
      <c r="AT411" t="str">
        <f t="shared" si="56"/>
        <v>H1_A3</v>
      </c>
      <c r="AU411" t="str">
        <f t="shared" si="57"/>
        <v>--</v>
      </c>
    </row>
    <row r="412" spans="1:47" x14ac:dyDescent="0.35">
      <c r="A412" t="str">
        <f t="shared" si="52"/>
        <v>U1-D18</v>
      </c>
      <c r="B412" t="str">
        <f t="shared" si="53"/>
        <v>H1_D5</v>
      </c>
      <c r="C412" t="str">
        <f t="shared" si="54"/>
        <v>U1-H1_D5</v>
      </c>
      <c r="D412" t="str">
        <f t="shared" si="55"/>
        <v>U1-D18</v>
      </c>
      <c r="E412" t="s">
        <v>304</v>
      </c>
      <c r="F412" t="s">
        <v>682</v>
      </c>
      <c r="G412" t="s">
        <v>875</v>
      </c>
      <c r="AT412" t="str">
        <f t="shared" si="56"/>
        <v>H1_D5</v>
      </c>
      <c r="AU412" t="str">
        <f t="shared" si="57"/>
        <v>--</v>
      </c>
    </row>
    <row r="413" spans="1:47" x14ac:dyDescent="0.35">
      <c r="A413" t="str">
        <f t="shared" si="52"/>
        <v>U1-E15</v>
      </c>
      <c r="B413" t="str">
        <f t="shared" si="53"/>
        <v>NetU1_E15</v>
      </c>
      <c r="C413" t="str">
        <f t="shared" si="54"/>
        <v>U1-NetU1_E15</v>
      </c>
      <c r="D413" t="str">
        <f t="shared" si="55"/>
        <v>U1-E15</v>
      </c>
      <c r="E413" t="s">
        <v>304</v>
      </c>
      <c r="F413" t="s">
        <v>581</v>
      </c>
      <c r="G413" t="s">
        <v>968</v>
      </c>
      <c r="AT413" t="str">
        <f t="shared" si="56"/>
        <v>NetU1_E15</v>
      </c>
      <c r="AU413" t="str">
        <f t="shared" si="57"/>
        <v>--</v>
      </c>
    </row>
    <row r="414" spans="1:47" x14ac:dyDescent="0.35">
      <c r="A414" t="str">
        <f t="shared" si="52"/>
        <v>U1-E16</v>
      </c>
      <c r="B414" t="str">
        <f t="shared" si="53"/>
        <v>NetU1_E16</v>
      </c>
      <c r="C414" t="str">
        <f t="shared" si="54"/>
        <v>U1-NetU1_E16</v>
      </c>
      <c r="D414" t="str">
        <f t="shared" si="55"/>
        <v>U1-E16</v>
      </c>
      <c r="E414" t="s">
        <v>304</v>
      </c>
      <c r="F414" t="s">
        <v>582</v>
      </c>
      <c r="G414" t="s">
        <v>969</v>
      </c>
      <c r="AT414" t="str">
        <f t="shared" si="56"/>
        <v>NetU1_E16</v>
      </c>
      <c r="AU414" t="str">
        <f t="shared" si="57"/>
        <v>--</v>
      </c>
    </row>
    <row r="415" spans="1:47" x14ac:dyDescent="0.35">
      <c r="A415" t="str">
        <f t="shared" si="52"/>
        <v>U1-E17</v>
      </c>
      <c r="B415" t="str">
        <f t="shared" si="53"/>
        <v>H1_D0</v>
      </c>
      <c r="C415" t="str">
        <f t="shared" si="54"/>
        <v>U1-H1_D0</v>
      </c>
      <c r="D415" t="str">
        <f t="shared" si="55"/>
        <v>U1-E17</v>
      </c>
      <c r="E415" t="s">
        <v>304</v>
      </c>
      <c r="F415" t="s">
        <v>683</v>
      </c>
      <c r="G415" t="s">
        <v>868</v>
      </c>
      <c r="AT415" t="str">
        <f t="shared" si="56"/>
        <v>H1_D0</v>
      </c>
      <c r="AU415" t="str">
        <f t="shared" si="57"/>
        <v>--</v>
      </c>
    </row>
    <row r="416" spans="1:47" x14ac:dyDescent="0.35">
      <c r="A416" t="str">
        <f t="shared" si="52"/>
        <v>U1-E18</v>
      </c>
      <c r="B416" t="str">
        <f t="shared" si="53"/>
        <v>H1_RWDS</v>
      </c>
      <c r="C416" t="str">
        <f t="shared" si="54"/>
        <v>U1-H1_RWDS</v>
      </c>
      <c r="D416" t="str">
        <f t="shared" si="55"/>
        <v>U1-E18</v>
      </c>
      <c r="E416" t="s">
        <v>304</v>
      </c>
      <c r="F416" t="s">
        <v>684</v>
      </c>
      <c r="G416" t="s">
        <v>884</v>
      </c>
      <c r="AT416" t="str">
        <f t="shared" si="56"/>
        <v>H1_RWDS</v>
      </c>
      <c r="AU416" t="str">
        <f t="shared" si="57"/>
        <v>--</v>
      </c>
    </row>
    <row r="417" spans="1:47" x14ac:dyDescent="0.35">
      <c r="A417" t="str">
        <f t="shared" si="52"/>
        <v>U1-F13</v>
      </c>
      <c r="B417" t="str">
        <f t="shared" si="53"/>
        <v>NetU1_F13</v>
      </c>
      <c r="C417" t="str">
        <f t="shared" si="54"/>
        <v>U1-NetU1_F13</v>
      </c>
      <c r="D417" t="str">
        <f t="shared" si="55"/>
        <v>U1-F13</v>
      </c>
      <c r="E417" t="s">
        <v>304</v>
      </c>
      <c r="F417" t="s">
        <v>469</v>
      </c>
      <c r="G417" t="s">
        <v>970</v>
      </c>
      <c r="AT417" t="str">
        <f t="shared" si="56"/>
        <v>NetU1_F13</v>
      </c>
      <c r="AU417" t="str">
        <f t="shared" si="57"/>
        <v>--</v>
      </c>
    </row>
    <row r="418" spans="1:47" x14ac:dyDescent="0.35">
      <c r="A418" t="str">
        <f t="shared" si="52"/>
        <v>U1-F14</v>
      </c>
      <c r="B418" t="str">
        <f t="shared" si="53"/>
        <v>NetU1_F14</v>
      </c>
      <c r="C418" t="str">
        <f t="shared" si="54"/>
        <v>U1-NetU1_F14</v>
      </c>
      <c r="D418" t="str">
        <f t="shared" si="55"/>
        <v>U1-F14</v>
      </c>
      <c r="E418" t="s">
        <v>304</v>
      </c>
      <c r="F418" t="s">
        <v>583</v>
      </c>
      <c r="G418" t="s">
        <v>971</v>
      </c>
      <c r="AT418" t="str">
        <f t="shared" si="56"/>
        <v>NetU1_F14</v>
      </c>
      <c r="AU418" t="str">
        <f t="shared" si="57"/>
        <v>--</v>
      </c>
    </row>
    <row r="419" spans="1:47" x14ac:dyDescent="0.35">
      <c r="A419" t="str">
        <f t="shared" si="52"/>
        <v>U1-F15</v>
      </c>
      <c r="B419" t="str">
        <f t="shared" si="53"/>
        <v>NetU1_F15</v>
      </c>
      <c r="C419" t="str">
        <f t="shared" si="54"/>
        <v>U1-NetU1_F15</v>
      </c>
      <c r="D419" t="str">
        <f t="shared" si="55"/>
        <v>U1-F15</v>
      </c>
      <c r="E419" t="s">
        <v>304</v>
      </c>
      <c r="F419" t="s">
        <v>584</v>
      </c>
      <c r="G419" t="s">
        <v>972</v>
      </c>
      <c r="AT419" t="str">
        <f t="shared" si="56"/>
        <v>NetU1_F15</v>
      </c>
      <c r="AU419" t="str">
        <f t="shared" si="57"/>
        <v>--</v>
      </c>
    </row>
    <row r="420" spans="1:47" x14ac:dyDescent="0.35">
      <c r="A420" t="str">
        <f t="shared" si="52"/>
        <v>U1-F16</v>
      </c>
      <c r="B420" t="str">
        <f t="shared" si="53"/>
        <v>H1_D3</v>
      </c>
      <c r="C420" t="str">
        <f t="shared" si="54"/>
        <v>U1-H1_D3</v>
      </c>
      <c r="D420" t="str">
        <f t="shared" si="55"/>
        <v>U1-F16</v>
      </c>
      <c r="E420" t="s">
        <v>304</v>
      </c>
      <c r="F420" t="s">
        <v>585</v>
      </c>
      <c r="G420" t="s">
        <v>873</v>
      </c>
      <c r="AT420" t="str">
        <f t="shared" si="56"/>
        <v>H1_D3</v>
      </c>
      <c r="AU420" t="str">
        <f t="shared" si="57"/>
        <v>--</v>
      </c>
    </row>
    <row r="421" spans="1:47" x14ac:dyDescent="0.35">
      <c r="A421" t="str">
        <f t="shared" si="52"/>
        <v>U1-F18</v>
      </c>
      <c r="B421" t="str">
        <f t="shared" si="53"/>
        <v>H1_D2</v>
      </c>
      <c r="C421" t="str">
        <f t="shared" si="54"/>
        <v>U1-H1_D2</v>
      </c>
      <c r="D421" t="str">
        <f t="shared" si="55"/>
        <v>U1-F18</v>
      </c>
      <c r="E421" t="s">
        <v>304</v>
      </c>
      <c r="F421" t="s">
        <v>685</v>
      </c>
      <c r="G421" t="s">
        <v>871</v>
      </c>
      <c r="AT421" t="str">
        <f t="shared" si="56"/>
        <v>H1_D2</v>
      </c>
      <c r="AU421" t="str">
        <f t="shared" si="57"/>
        <v>--</v>
      </c>
    </row>
    <row r="422" spans="1:47" x14ac:dyDescent="0.35">
      <c r="A422" t="str">
        <f t="shared" si="52"/>
        <v>U1-G13</v>
      </c>
      <c r="B422" t="str">
        <f t="shared" si="53"/>
        <v>NetU1_G13</v>
      </c>
      <c r="C422" t="str">
        <f t="shared" si="54"/>
        <v>U1-NetU1_G13</v>
      </c>
      <c r="D422" t="str">
        <f t="shared" si="55"/>
        <v>U1-G13</v>
      </c>
      <c r="E422" t="s">
        <v>304</v>
      </c>
      <c r="F422" t="s">
        <v>475</v>
      </c>
      <c r="G422" t="s">
        <v>973</v>
      </c>
      <c r="AT422" t="str">
        <f t="shared" si="56"/>
        <v>NetU1_G13</v>
      </c>
      <c r="AU422" t="str">
        <f t="shared" si="57"/>
        <v>--</v>
      </c>
    </row>
    <row r="423" spans="1:47" x14ac:dyDescent="0.35">
      <c r="A423" t="str">
        <f t="shared" si="52"/>
        <v>U1-G14</v>
      </c>
      <c r="B423" t="str">
        <f t="shared" si="53"/>
        <v>NetU1_G14</v>
      </c>
      <c r="C423" t="str">
        <f t="shared" si="54"/>
        <v>U1-NetU1_G14</v>
      </c>
      <c r="D423" t="str">
        <f t="shared" si="55"/>
        <v>U1-G14</v>
      </c>
      <c r="E423" t="s">
        <v>304</v>
      </c>
      <c r="F423" t="s">
        <v>586</v>
      </c>
      <c r="G423" t="s">
        <v>974</v>
      </c>
      <c r="AT423" t="str">
        <f t="shared" si="56"/>
        <v>NetU1_G14</v>
      </c>
      <c r="AU423" t="str">
        <f t="shared" si="57"/>
        <v>--</v>
      </c>
    </row>
    <row r="424" spans="1:47" x14ac:dyDescent="0.35">
      <c r="A424" t="str">
        <f t="shared" si="52"/>
        <v>U1-G15</v>
      </c>
      <c r="B424" t="str">
        <f t="shared" si="53"/>
        <v>1.8V</v>
      </c>
      <c r="C424" t="str">
        <f t="shared" si="54"/>
        <v>U1-1.8V</v>
      </c>
      <c r="D424" t="str">
        <f t="shared" si="55"/>
        <v>U1-G15</v>
      </c>
      <c r="E424" t="s">
        <v>304</v>
      </c>
      <c r="F424" t="s">
        <v>587</v>
      </c>
      <c r="G424" t="s">
        <v>667</v>
      </c>
      <c r="AT424" t="str">
        <f t="shared" si="56"/>
        <v>1.8V</v>
      </c>
      <c r="AU424" t="str">
        <f t="shared" si="57"/>
        <v>--</v>
      </c>
    </row>
    <row r="425" spans="1:47" x14ac:dyDescent="0.35">
      <c r="A425" t="str">
        <f t="shared" si="52"/>
        <v>U1-G16</v>
      </c>
      <c r="B425" t="str">
        <f t="shared" si="53"/>
        <v>NetU1_G16</v>
      </c>
      <c r="C425" t="str">
        <f t="shared" si="54"/>
        <v>U1-NetU1_G16</v>
      </c>
      <c r="D425" t="str">
        <f t="shared" si="55"/>
        <v>U1-G16</v>
      </c>
      <c r="E425" t="s">
        <v>304</v>
      </c>
      <c r="F425" t="s">
        <v>588</v>
      </c>
      <c r="G425" t="s">
        <v>975</v>
      </c>
      <c r="AT425" t="str">
        <f t="shared" si="56"/>
        <v>NetU1_G16</v>
      </c>
      <c r="AU425" t="str">
        <f t="shared" si="57"/>
        <v>--</v>
      </c>
    </row>
    <row r="426" spans="1:47" x14ac:dyDescent="0.35">
      <c r="A426" t="str">
        <f t="shared" si="52"/>
        <v>U1-G17</v>
      </c>
      <c r="B426" t="str">
        <f t="shared" si="53"/>
        <v>H1_D4</v>
      </c>
      <c r="C426" t="str">
        <f t="shared" si="54"/>
        <v>U1-H1_D4</v>
      </c>
      <c r="D426" t="str">
        <f t="shared" si="55"/>
        <v>U1-G17</v>
      </c>
      <c r="E426" t="s">
        <v>304</v>
      </c>
      <c r="F426" t="s">
        <v>686</v>
      </c>
      <c r="G426" t="s">
        <v>874</v>
      </c>
      <c r="AT426" t="str">
        <f t="shared" si="56"/>
        <v>H1_D4</v>
      </c>
      <c r="AU426" t="str">
        <f t="shared" si="57"/>
        <v>--</v>
      </c>
    </row>
    <row r="427" spans="1:47" x14ac:dyDescent="0.35">
      <c r="A427" t="str">
        <f t="shared" si="52"/>
        <v>U1-G18</v>
      </c>
      <c r="B427" t="str">
        <f t="shared" si="53"/>
        <v>H1_C5</v>
      </c>
      <c r="C427" t="str">
        <f t="shared" si="54"/>
        <v>U1-H1_C5</v>
      </c>
      <c r="D427" t="str">
        <f t="shared" si="55"/>
        <v>U1-G18</v>
      </c>
      <c r="E427" t="s">
        <v>304</v>
      </c>
      <c r="F427" t="s">
        <v>687</v>
      </c>
      <c r="G427" t="s">
        <v>864</v>
      </c>
      <c r="AT427" t="str">
        <f t="shared" si="56"/>
        <v>H1_C5</v>
      </c>
      <c r="AU427" t="str">
        <f t="shared" si="57"/>
        <v>--</v>
      </c>
    </row>
    <row r="428" spans="1:47" x14ac:dyDescent="0.35">
      <c r="A428" t="str">
        <f t="shared" si="52"/>
        <v>U1-H14</v>
      </c>
      <c r="B428" t="str">
        <f t="shared" si="53"/>
        <v>NetU1_H14</v>
      </c>
      <c r="C428" t="str">
        <f t="shared" si="54"/>
        <v>U1-NetU1_H14</v>
      </c>
      <c r="D428" t="str">
        <f t="shared" si="55"/>
        <v>U1-H14</v>
      </c>
      <c r="E428" t="s">
        <v>304</v>
      </c>
      <c r="F428" t="s">
        <v>589</v>
      </c>
      <c r="G428" t="s">
        <v>976</v>
      </c>
      <c r="AT428" t="str">
        <f t="shared" si="56"/>
        <v>NetU1_H14</v>
      </c>
      <c r="AU428" t="str">
        <f t="shared" si="57"/>
        <v>--</v>
      </c>
    </row>
    <row r="429" spans="1:47" x14ac:dyDescent="0.35">
      <c r="A429" t="str">
        <f t="shared" si="52"/>
        <v>U1-H15</v>
      </c>
      <c r="B429" t="str">
        <f t="shared" si="53"/>
        <v>NetU1_H15</v>
      </c>
      <c r="C429" t="str">
        <f t="shared" si="54"/>
        <v>U1-NetU1_H15</v>
      </c>
      <c r="D429" t="str">
        <f t="shared" si="55"/>
        <v>U1-H15</v>
      </c>
      <c r="E429" t="s">
        <v>304</v>
      </c>
      <c r="F429" t="s">
        <v>590</v>
      </c>
      <c r="G429" t="s">
        <v>977</v>
      </c>
      <c r="AT429" t="str">
        <f t="shared" si="56"/>
        <v>NetU1_H15</v>
      </c>
      <c r="AU429" t="str">
        <f t="shared" si="57"/>
        <v>--</v>
      </c>
    </row>
    <row r="430" spans="1:47" x14ac:dyDescent="0.35">
      <c r="A430" t="str">
        <f t="shared" si="52"/>
        <v>U1-H16</v>
      </c>
      <c r="B430" t="str">
        <f t="shared" si="53"/>
        <v>NetU1_H16</v>
      </c>
      <c r="C430" t="str">
        <f t="shared" si="54"/>
        <v>U1-NetU1_H16</v>
      </c>
      <c r="D430" t="str">
        <f t="shared" si="55"/>
        <v>U1-H16</v>
      </c>
      <c r="E430" t="s">
        <v>304</v>
      </c>
      <c r="F430" t="s">
        <v>591</v>
      </c>
      <c r="G430" t="s">
        <v>978</v>
      </c>
      <c r="AT430" t="str">
        <f t="shared" si="56"/>
        <v>NetU1_H16</v>
      </c>
      <c r="AU430" t="str">
        <f t="shared" si="57"/>
        <v>--</v>
      </c>
    </row>
    <row r="431" spans="1:47" x14ac:dyDescent="0.35">
      <c r="A431" t="str">
        <f t="shared" si="52"/>
        <v>U1-H17</v>
      </c>
      <c r="B431" t="str">
        <f t="shared" si="53"/>
        <v>H1_B5</v>
      </c>
      <c r="C431" t="str">
        <f t="shared" si="54"/>
        <v>U1-H1_B5</v>
      </c>
      <c r="D431" t="str">
        <f t="shared" si="55"/>
        <v>U1-H17</v>
      </c>
      <c r="E431" t="s">
        <v>304</v>
      </c>
      <c r="F431" t="s">
        <v>688</v>
      </c>
      <c r="G431" t="s">
        <v>863</v>
      </c>
      <c r="AT431" t="str">
        <f t="shared" si="56"/>
        <v>H1_B5</v>
      </c>
      <c r="AU431" t="str">
        <f t="shared" si="57"/>
        <v>--</v>
      </c>
    </row>
    <row r="432" spans="1:47" x14ac:dyDescent="0.35">
      <c r="A432" t="str">
        <f t="shared" si="52"/>
        <v>U1-H18</v>
      </c>
      <c r="B432" t="str">
        <f t="shared" si="53"/>
        <v>1.8V</v>
      </c>
      <c r="C432" t="str">
        <f t="shared" si="54"/>
        <v>U1-1.8V</v>
      </c>
      <c r="D432" t="str">
        <f t="shared" si="55"/>
        <v>U1-H18</v>
      </c>
      <c r="E432" t="s">
        <v>304</v>
      </c>
      <c r="F432" t="s">
        <v>689</v>
      </c>
      <c r="G432" t="s">
        <v>667</v>
      </c>
      <c r="AT432" t="str">
        <f t="shared" si="56"/>
        <v>1.8V</v>
      </c>
      <c r="AU432" t="str">
        <f t="shared" si="57"/>
        <v>--</v>
      </c>
    </row>
    <row r="433" spans="1:47" x14ac:dyDescent="0.35">
      <c r="A433" t="str">
        <f t="shared" si="52"/>
        <v>U1-J13</v>
      </c>
      <c r="B433" t="str">
        <f t="shared" si="53"/>
        <v>NetU1_J13</v>
      </c>
      <c r="C433" t="str">
        <f t="shared" si="54"/>
        <v>U1-NetU1_J13</v>
      </c>
      <c r="D433" t="str">
        <f t="shared" si="55"/>
        <v>U1-J13</v>
      </c>
      <c r="E433" t="s">
        <v>304</v>
      </c>
      <c r="F433" t="s">
        <v>490</v>
      </c>
      <c r="G433" t="s">
        <v>979</v>
      </c>
      <c r="AT433" t="str">
        <f t="shared" si="56"/>
        <v>NetU1_J13</v>
      </c>
      <c r="AU433" t="str">
        <f t="shared" si="57"/>
        <v>--</v>
      </c>
    </row>
    <row r="434" spans="1:47" x14ac:dyDescent="0.35">
      <c r="A434" t="str">
        <f t="shared" si="52"/>
        <v>U1-J14</v>
      </c>
      <c r="B434" t="str">
        <f t="shared" si="53"/>
        <v>NetU1_J14</v>
      </c>
      <c r="C434" t="str">
        <f t="shared" si="54"/>
        <v>U1-NetU1_J14</v>
      </c>
      <c r="D434" t="str">
        <f t="shared" si="55"/>
        <v>U1-J14</v>
      </c>
      <c r="E434" t="s">
        <v>304</v>
      </c>
      <c r="F434" t="s">
        <v>598</v>
      </c>
      <c r="G434" t="s">
        <v>980</v>
      </c>
      <c r="AT434" t="str">
        <f t="shared" si="56"/>
        <v>NetU1_J14</v>
      </c>
      <c r="AU434" t="str">
        <f t="shared" si="57"/>
        <v>--</v>
      </c>
    </row>
    <row r="435" spans="1:47" x14ac:dyDescent="0.35">
      <c r="A435" t="str">
        <f t="shared" si="52"/>
        <v>U1-J15</v>
      </c>
      <c r="B435" t="str">
        <f t="shared" si="53"/>
        <v>NetU1_J15</v>
      </c>
      <c r="C435" t="str">
        <f t="shared" si="54"/>
        <v>U1-NetU1_J15</v>
      </c>
      <c r="D435" t="str">
        <f t="shared" si="55"/>
        <v>U1-J15</v>
      </c>
      <c r="E435" t="s">
        <v>304</v>
      </c>
      <c r="F435" t="s">
        <v>599</v>
      </c>
      <c r="G435" t="s">
        <v>981</v>
      </c>
      <c r="AT435" t="str">
        <f t="shared" si="56"/>
        <v>NetU1_J15</v>
      </c>
      <c r="AU435" t="str">
        <f t="shared" si="57"/>
        <v>--</v>
      </c>
    </row>
    <row r="436" spans="1:47" x14ac:dyDescent="0.35">
      <c r="A436" t="str">
        <f t="shared" si="52"/>
        <v>U1-J17</v>
      </c>
      <c r="B436" t="str">
        <f t="shared" si="53"/>
        <v>H1_RESET</v>
      </c>
      <c r="C436" t="str">
        <f t="shared" si="54"/>
        <v>U1-H1_RESET</v>
      </c>
      <c r="D436" t="str">
        <f t="shared" si="55"/>
        <v>U1-J17</v>
      </c>
      <c r="E436" t="s">
        <v>304</v>
      </c>
      <c r="F436" t="s">
        <v>690</v>
      </c>
      <c r="G436" t="s">
        <v>881</v>
      </c>
      <c r="AT436" t="str">
        <f t="shared" si="56"/>
        <v>H1_RESET</v>
      </c>
      <c r="AU436" t="str">
        <f t="shared" si="57"/>
        <v>--</v>
      </c>
    </row>
    <row r="437" spans="1:47" x14ac:dyDescent="0.35">
      <c r="A437" t="str">
        <f t="shared" si="52"/>
        <v>U1-J18</v>
      </c>
      <c r="B437" t="str">
        <f t="shared" si="53"/>
        <v>H1_INT</v>
      </c>
      <c r="C437" t="str">
        <f t="shared" si="54"/>
        <v>U1-H1_INT</v>
      </c>
      <c r="D437" t="str">
        <f t="shared" si="55"/>
        <v>U1-J18</v>
      </c>
      <c r="E437" t="s">
        <v>304</v>
      </c>
      <c r="F437" t="s">
        <v>691</v>
      </c>
      <c r="G437" t="s">
        <v>880</v>
      </c>
      <c r="AT437" t="str">
        <f t="shared" si="56"/>
        <v>H1_INT</v>
      </c>
      <c r="AU437" t="str">
        <f t="shared" si="57"/>
        <v>--</v>
      </c>
    </row>
    <row r="438" spans="1:47" x14ac:dyDescent="0.35">
      <c r="A438" t="str">
        <f t="shared" si="52"/>
        <v>U1-K13</v>
      </c>
      <c r="B438" t="str">
        <f t="shared" si="53"/>
        <v>NetU1_K13</v>
      </c>
      <c r="C438" t="str">
        <f t="shared" si="54"/>
        <v>U1-NetU1_K13</v>
      </c>
      <c r="D438" t="str">
        <f t="shared" si="55"/>
        <v>U1-K13</v>
      </c>
      <c r="E438" t="s">
        <v>304</v>
      </c>
      <c r="F438" t="s">
        <v>501</v>
      </c>
      <c r="G438" t="s">
        <v>502</v>
      </c>
      <c r="AT438" t="str">
        <f t="shared" si="56"/>
        <v>NetU1_K13</v>
      </c>
      <c r="AU438" t="str">
        <f t="shared" si="57"/>
        <v>--</v>
      </c>
    </row>
    <row r="439" spans="1:47" x14ac:dyDescent="0.35">
      <c r="A439" t="str">
        <f t="shared" si="52"/>
        <v>U1-K14</v>
      </c>
      <c r="B439" t="str">
        <f t="shared" si="53"/>
        <v>1.8V</v>
      </c>
      <c r="C439" t="str">
        <f t="shared" si="54"/>
        <v>U1-1.8V</v>
      </c>
      <c r="D439" t="str">
        <f t="shared" si="55"/>
        <v>U1-K14</v>
      </c>
      <c r="E439" t="s">
        <v>304</v>
      </c>
      <c r="F439" t="s">
        <v>601</v>
      </c>
      <c r="G439" t="s">
        <v>667</v>
      </c>
      <c r="AT439" t="str">
        <f t="shared" si="56"/>
        <v>1.8V</v>
      </c>
      <c r="AU439" t="str">
        <f t="shared" si="57"/>
        <v>--</v>
      </c>
    </row>
    <row r="440" spans="1:47" x14ac:dyDescent="0.35">
      <c r="A440" t="str">
        <f t="shared" si="52"/>
        <v>U1-K15</v>
      </c>
      <c r="B440" t="str">
        <f t="shared" si="53"/>
        <v>NetU1_K15</v>
      </c>
      <c r="C440" t="str">
        <f t="shared" si="54"/>
        <v>U1-NetU1_K15</v>
      </c>
      <c r="D440" t="str">
        <f t="shared" si="55"/>
        <v>U1-K15</v>
      </c>
      <c r="E440" t="s">
        <v>304</v>
      </c>
      <c r="F440" t="s">
        <v>602</v>
      </c>
      <c r="G440" t="s">
        <v>982</v>
      </c>
      <c r="AT440" t="str">
        <f t="shared" si="56"/>
        <v>NetU1_K15</v>
      </c>
      <c r="AU440" t="str">
        <f t="shared" si="57"/>
        <v>--</v>
      </c>
    </row>
    <row r="441" spans="1:47" x14ac:dyDescent="0.35">
      <c r="A441" t="str">
        <f t="shared" si="52"/>
        <v>U1-K16</v>
      </c>
      <c r="B441" t="str">
        <f t="shared" si="53"/>
        <v>NetU1_K16</v>
      </c>
      <c r="C441" t="str">
        <f t="shared" si="54"/>
        <v>U1-NetU1_K16</v>
      </c>
      <c r="D441" t="str">
        <f t="shared" si="55"/>
        <v>U1-K16</v>
      </c>
      <c r="E441" t="s">
        <v>304</v>
      </c>
      <c r="F441" t="s">
        <v>603</v>
      </c>
      <c r="G441" t="s">
        <v>983</v>
      </c>
      <c r="AT441" t="str">
        <f t="shared" si="56"/>
        <v>NetU1_K16</v>
      </c>
      <c r="AU441" t="str">
        <f t="shared" si="57"/>
        <v>--</v>
      </c>
    </row>
    <row r="442" spans="1:47" x14ac:dyDescent="0.35">
      <c r="A442" t="str">
        <f t="shared" si="52"/>
        <v>U2-1</v>
      </c>
      <c r="B442" t="str">
        <f t="shared" si="53"/>
        <v>GND</v>
      </c>
      <c r="C442" t="str">
        <f t="shared" si="54"/>
        <v>U2-GND</v>
      </c>
      <c r="D442" t="str">
        <f t="shared" si="55"/>
        <v>U2-1</v>
      </c>
      <c r="E442" t="s">
        <v>307</v>
      </c>
      <c r="F442">
        <v>1</v>
      </c>
      <c r="G442" t="s">
        <v>302</v>
      </c>
      <c r="AT442" t="str">
        <f t="shared" si="56"/>
        <v>GND</v>
      </c>
      <c r="AU442" t="str">
        <f t="shared" si="57"/>
        <v>--</v>
      </c>
    </row>
    <row r="443" spans="1:47" x14ac:dyDescent="0.35">
      <c r="A443" t="str">
        <f t="shared" si="52"/>
        <v>U2-2</v>
      </c>
      <c r="B443" t="str">
        <f t="shared" si="53"/>
        <v>GND</v>
      </c>
      <c r="C443" t="str">
        <f t="shared" si="54"/>
        <v>U2-GND</v>
      </c>
      <c r="D443" t="str">
        <f t="shared" si="55"/>
        <v>U2-2</v>
      </c>
      <c r="E443" t="s">
        <v>307</v>
      </c>
      <c r="F443">
        <v>2</v>
      </c>
      <c r="G443" t="s">
        <v>302</v>
      </c>
      <c r="AT443" t="str">
        <f t="shared" si="56"/>
        <v>GND</v>
      </c>
      <c r="AU443" t="str">
        <f t="shared" si="57"/>
        <v>--</v>
      </c>
    </row>
    <row r="444" spans="1:47" x14ac:dyDescent="0.35">
      <c r="A444" t="str">
        <f t="shared" si="52"/>
        <v>U2-3</v>
      </c>
      <c r="B444" t="str">
        <f t="shared" si="53"/>
        <v>GND</v>
      </c>
      <c r="C444" t="str">
        <f t="shared" si="54"/>
        <v>U2-GND</v>
      </c>
      <c r="D444" t="str">
        <f t="shared" si="55"/>
        <v>U2-3</v>
      </c>
      <c r="E444" t="s">
        <v>307</v>
      </c>
      <c r="F444">
        <v>3</v>
      </c>
      <c r="G444" t="s">
        <v>302</v>
      </c>
      <c r="AT444" t="str">
        <f t="shared" si="56"/>
        <v>GND</v>
      </c>
      <c r="AU444" t="str">
        <f t="shared" si="57"/>
        <v>--</v>
      </c>
    </row>
    <row r="445" spans="1:47" x14ac:dyDescent="0.35">
      <c r="A445" t="str">
        <f t="shared" si="52"/>
        <v>U2-4</v>
      </c>
      <c r="B445" t="str">
        <f t="shared" si="53"/>
        <v>GND</v>
      </c>
      <c r="C445" t="str">
        <f t="shared" si="54"/>
        <v>U2-GND</v>
      </c>
      <c r="D445" t="str">
        <f t="shared" si="55"/>
        <v>U2-4</v>
      </c>
      <c r="E445" t="s">
        <v>307</v>
      </c>
      <c r="F445">
        <v>4</v>
      </c>
      <c r="G445" t="s">
        <v>302</v>
      </c>
      <c r="AT445" t="str">
        <f t="shared" si="56"/>
        <v>GND</v>
      </c>
      <c r="AU445" t="str">
        <f t="shared" si="57"/>
        <v>--</v>
      </c>
    </row>
    <row r="446" spans="1:47" x14ac:dyDescent="0.35">
      <c r="A446" t="str">
        <f t="shared" si="52"/>
        <v>U2-5</v>
      </c>
      <c r="B446" t="str">
        <f t="shared" si="53"/>
        <v>I2C_SDA</v>
      </c>
      <c r="C446" t="str">
        <f t="shared" si="54"/>
        <v>U2-I2C_SDA</v>
      </c>
      <c r="D446" t="str">
        <f t="shared" si="55"/>
        <v>U2-5</v>
      </c>
      <c r="E446" t="s">
        <v>307</v>
      </c>
      <c r="F446">
        <v>5</v>
      </c>
      <c r="G446" t="s">
        <v>887</v>
      </c>
      <c r="AT446" t="str">
        <f t="shared" si="56"/>
        <v>I2C_SDA</v>
      </c>
      <c r="AU446" t="str">
        <f t="shared" si="57"/>
        <v>--</v>
      </c>
    </row>
    <row r="447" spans="1:47" x14ac:dyDescent="0.35">
      <c r="A447" t="str">
        <f t="shared" si="52"/>
        <v>U2-6</v>
      </c>
      <c r="B447" t="str">
        <f t="shared" si="53"/>
        <v>I2C_SCL</v>
      </c>
      <c r="C447" t="str">
        <f t="shared" si="54"/>
        <v>U2-I2C_SCL</v>
      </c>
      <c r="D447" t="str">
        <f t="shared" si="55"/>
        <v>U2-6</v>
      </c>
      <c r="E447" t="s">
        <v>307</v>
      </c>
      <c r="F447">
        <v>6</v>
      </c>
      <c r="G447" t="s">
        <v>886</v>
      </c>
      <c r="AT447" t="str">
        <f t="shared" si="56"/>
        <v>I2C_SCL</v>
      </c>
      <c r="AU447" t="str">
        <f t="shared" si="57"/>
        <v>--</v>
      </c>
    </row>
    <row r="448" spans="1:47" x14ac:dyDescent="0.35">
      <c r="A448" t="str">
        <f t="shared" si="52"/>
        <v>U2-7</v>
      </c>
      <c r="B448" t="str">
        <f t="shared" si="53"/>
        <v>I2C_WP</v>
      </c>
      <c r="C448" t="str">
        <f t="shared" si="54"/>
        <v>U2-I2C_WP</v>
      </c>
      <c r="D448" t="str">
        <f t="shared" si="55"/>
        <v>U2-7</v>
      </c>
      <c r="E448" t="s">
        <v>307</v>
      </c>
      <c r="F448">
        <v>7</v>
      </c>
      <c r="G448" t="s">
        <v>889</v>
      </c>
      <c r="AT448" t="str">
        <f t="shared" si="56"/>
        <v>I2C_WP</v>
      </c>
      <c r="AU448" t="str">
        <f t="shared" si="57"/>
        <v>--</v>
      </c>
    </row>
    <row r="449" spans="1:47" x14ac:dyDescent="0.35">
      <c r="A449" t="str">
        <f t="shared" si="52"/>
        <v>U2-8</v>
      </c>
      <c r="B449" t="str">
        <f t="shared" si="53"/>
        <v>3.3V</v>
      </c>
      <c r="C449" t="str">
        <f t="shared" si="54"/>
        <v>U2-3.3V</v>
      </c>
      <c r="D449" t="str">
        <f t="shared" si="55"/>
        <v>U2-8</v>
      </c>
      <c r="E449" t="s">
        <v>307</v>
      </c>
      <c r="F449">
        <v>8</v>
      </c>
      <c r="G449" t="s">
        <v>287</v>
      </c>
      <c r="AT449" t="str">
        <f t="shared" si="56"/>
        <v>3.3V</v>
      </c>
      <c r="AU449" t="str">
        <f t="shared" si="57"/>
        <v>--</v>
      </c>
    </row>
    <row r="450" spans="1:47" x14ac:dyDescent="0.35">
      <c r="A450" t="str">
        <f t="shared" si="52"/>
        <v>U3-1</v>
      </c>
      <c r="B450" t="str">
        <f t="shared" si="53"/>
        <v>NetC13_2</v>
      </c>
      <c r="C450" t="str">
        <f t="shared" si="54"/>
        <v>U3-NetC13_2</v>
      </c>
      <c r="D450" t="str">
        <f t="shared" si="55"/>
        <v>U3-1</v>
      </c>
      <c r="E450" t="s">
        <v>308</v>
      </c>
      <c r="F450">
        <v>1</v>
      </c>
      <c r="G450" t="s">
        <v>894</v>
      </c>
      <c r="AT450" t="str">
        <f t="shared" si="56"/>
        <v>NetC13_2</v>
      </c>
      <c r="AU450" t="str">
        <f t="shared" si="57"/>
        <v>--</v>
      </c>
    </row>
    <row r="451" spans="1:47" x14ac:dyDescent="0.35">
      <c r="A451" t="str">
        <f t="shared" si="52"/>
        <v>U3-2</v>
      </c>
      <c r="B451" t="str">
        <f t="shared" si="53"/>
        <v>GND</v>
      </c>
      <c r="C451" t="str">
        <f t="shared" si="54"/>
        <v>U3-GND</v>
      </c>
      <c r="D451" t="str">
        <f t="shared" si="55"/>
        <v>U3-2</v>
      </c>
      <c r="E451" t="s">
        <v>308</v>
      </c>
      <c r="F451">
        <v>2</v>
      </c>
      <c r="G451" t="s">
        <v>302</v>
      </c>
      <c r="AT451" t="str">
        <f t="shared" si="56"/>
        <v>GND</v>
      </c>
      <c r="AU451" t="str">
        <f t="shared" si="57"/>
        <v>--</v>
      </c>
    </row>
    <row r="452" spans="1:47" x14ac:dyDescent="0.35">
      <c r="A452" t="str">
        <f t="shared" si="52"/>
        <v>U3-3</v>
      </c>
      <c r="B452" t="str">
        <f t="shared" si="53"/>
        <v>NetR10_1</v>
      </c>
      <c r="C452" t="str">
        <f t="shared" si="54"/>
        <v>U3-NetR10_1</v>
      </c>
      <c r="D452" t="str">
        <f t="shared" si="55"/>
        <v>U3-3</v>
      </c>
      <c r="E452" t="s">
        <v>308</v>
      </c>
      <c r="F452">
        <v>3</v>
      </c>
      <c r="G452" t="s">
        <v>673</v>
      </c>
      <c r="AT452" t="str">
        <f t="shared" si="56"/>
        <v>CLK_SYS</v>
      </c>
      <c r="AU452" t="str">
        <f t="shared" si="57"/>
        <v>R10</v>
      </c>
    </row>
    <row r="453" spans="1:47" x14ac:dyDescent="0.35">
      <c r="A453" t="str">
        <f t="shared" si="52"/>
        <v>U3-4</v>
      </c>
      <c r="B453" t="str">
        <f t="shared" si="53"/>
        <v>NetC13_2</v>
      </c>
      <c r="C453" t="str">
        <f t="shared" si="54"/>
        <v>U3-NetC13_2</v>
      </c>
      <c r="D453" t="str">
        <f t="shared" si="55"/>
        <v>U3-4</v>
      </c>
      <c r="E453" t="s">
        <v>308</v>
      </c>
      <c r="F453">
        <v>4</v>
      </c>
      <c r="G453" t="s">
        <v>894</v>
      </c>
      <c r="AT453" t="str">
        <f t="shared" si="56"/>
        <v>NetC13_2</v>
      </c>
      <c r="AU453" t="str">
        <f t="shared" si="57"/>
        <v>--</v>
      </c>
    </row>
    <row r="454" spans="1:47" x14ac:dyDescent="0.35">
      <c r="A454" t="str">
        <f t="shared" ref="A454:A517" si="58">$E454&amp;"-"&amp;$F454</f>
        <v>U4-A1</v>
      </c>
      <c r="B454" t="str">
        <f t="shared" ref="B454:B517" si="59">IF(OR(E454=$A$2,E454=$B$2,E454=$C$2,E454=$D$2),"--",G454)</f>
        <v>GND</v>
      </c>
      <c r="C454" t="str">
        <f t="shared" ref="C454:C517" si="60">$E454&amp;"-"&amp;$G454</f>
        <v>U4-GND</v>
      </c>
      <c r="D454" t="str">
        <f t="shared" ref="D454:D517" si="61">A454</f>
        <v>U4-A1</v>
      </c>
      <c r="E454" t="s">
        <v>309</v>
      </c>
      <c r="F454" t="s">
        <v>430</v>
      </c>
      <c r="G454" t="s">
        <v>302</v>
      </c>
      <c r="AT454" t="str">
        <f t="shared" ref="AT454:AT517" si="62">IF(IF(COUNTIF($AO$6:$AQ$150,B454)&gt;0,"---","--")="---",VLOOKUP(B454,$AO$6:$AQ$150,3,0),B454)</f>
        <v>GND</v>
      </c>
      <c r="AU454" t="str">
        <f t="shared" ref="AU454:AU517" si="63">IF(IF(COUNTIF($AO$6:$AQ$150,B454)&gt;0,"---","--")="---",VLOOKUP(B454,$AO$6:$AQ$150,2,0),"--")</f>
        <v>--</v>
      </c>
    </row>
    <row r="455" spans="1:47" x14ac:dyDescent="0.35">
      <c r="A455" t="str">
        <f t="shared" si="58"/>
        <v>U4-A2</v>
      </c>
      <c r="B455" t="str">
        <f t="shared" si="59"/>
        <v>H1_RSTO</v>
      </c>
      <c r="C455" t="str">
        <f t="shared" si="60"/>
        <v>U4-H1_RSTO</v>
      </c>
      <c r="D455" t="str">
        <f t="shared" si="61"/>
        <v>U4-A2</v>
      </c>
      <c r="E455" t="s">
        <v>309</v>
      </c>
      <c r="F455" t="s">
        <v>435</v>
      </c>
      <c r="G455" t="s">
        <v>883</v>
      </c>
      <c r="AT455" t="str">
        <f t="shared" si="62"/>
        <v>H1_RSTO</v>
      </c>
      <c r="AU455" t="str">
        <f t="shared" si="63"/>
        <v>--</v>
      </c>
    </row>
    <row r="456" spans="1:47" x14ac:dyDescent="0.35">
      <c r="A456" t="str">
        <f t="shared" si="58"/>
        <v>U4-A3</v>
      </c>
      <c r="B456" t="str">
        <f t="shared" si="59"/>
        <v>H1_A3</v>
      </c>
      <c r="C456" t="str">
        <f t="shared" si="60"/>
        <v>U4-H1_A3</v>
      </c>
      <c r="D456" t="str">
        <f t="shared" si="61"/>
        <v>U4-A3</v>
      </c>
      <c r="E456" t="s">
        <v>309</v>
      </c>
      <c r="F456" t="s">
        <v>436</v>
      </c>
      <c r="G456" t="s">
        <v>862</v>
      </c>
      <c r="AT456" t="str">
        <f t="shared" si="62"/>
        <v>H1_A3</v>
      </c>
      <c r="AU456" t="str">
        <f t="shared" si="63"/>
        <v>--</v>
      </c>
    </row>
    <row r="457" spans="1:47" x14ac:dyDescent="0.35">
      <c r="A457" t="str">
        <f t="shared" si="58"/>
        <v>U4-A4</v>
      </c>
      <c r="B457" t="str">
        <f t="shared" si="59"/>
        <v>H1_RESET</v>
      </c>
      <c r="C457" t="str">
        <f t="shared" si="60"/>
        <v>U4-H1_RESET</v>
      </c>
      <c r="D457" t="str">
        <f t="shared" si="61"/>
        <v>U4-A4</v>
      </c>
      <c r="E457" t="s">
        <v>309</v>
      </c>
      <c r="F457" t="s">
        <v>437</v>
      </c>
      <c r="G457" t="s">
        <v>881</v>
      </c>
      <c r="AT457" t="str">
        <f t="shared" si="62"/>
        <v>H1_RESET</v>
      </c>
      <c r="AU457" t="str">
        <f t="shared" si="63"/>
        <v>--</v>
      </c>
    </row>
    <row r="458" spans="1:47" x14ac:dyDescent="0.35">
      <c r="A458" t="str">
        <f t="shared" si="58"/>
        <v>U4-A5</v>
      </c>
      <c r="B458" t="str">
        <f t="shared" si="59"/>
        <v>H1_INT</v>
      </c>
      <c r="C458" t="str">
        <f t="shared" si="60"/>
        <v>U4-H1_INT</v>
      </c>
      <c r="D458" t="str">
        <f t="shared" si="61"/>
        <v>U4-A5</v>
      </c>
      <c r="E458" t="s">
        <v>309</v>
      </c>
      <c r="F458" t="s">
        <v>438</v>
      </c>
      <c r="G458" t="s">
        <v>880</v>
      </c>
      <c r="AT458" t="str">
        <f t="shared" si="62"/>
        <v>H1_INT</v>
      </c>
      <c r="AU458" t="str">
        <f t="shared" si="63"/>
        <v>--</v>
      </c>
    </row>
    <row r="459" spans="1:47" x14ac:dyDescent="0.35">
      <c r="A459" t="str">
        <f t="shared" si="58"/>
        <v>U4-B1</v>
      </c>
      <c r="B459" t="str">
        <f t="shared" si="59"/>
        <v>H1_CLK_N</v>
      </c>
      <c r="C459" t="str">
        <f t="shared" si="60"/>
        <v>U4-H1_CLK_N</v>
      </c>
      <c r="D459" t="str">
        <f t="shared" si="61"/>
        <v>U4-B1</v>
      </c>
      <c r="E459" t="s">
        <v>309</v>
      </c>
      <c r="F459" t="s">
        <v>536</v>
      </c>
      <c r="G459" t="s">
        <v>865</v>
      </c>
      <c r="AT459" t="str">
        <f t="shared" si="62"/>
        <v>H1_CLK_N</v>
      </c>
      <c r="AU459" t="str">
        <f t="shared" si="63"/>
        <v>--</v>
      </c>
    </row>
    <row r="460" spans="1:47" x14ac:dyDescent="0.35">
      <c r="A460" t="str">
        <f t="shared" si="58"/>
        <v>U4-B2</v>
      </c>
      <c r="B460" t="str">
        <f t="shared" si="59"/>
        <v>H1_CLK_P</v>
      </c>
      <c r="C460" t="str">
        <f t="shared" si="60"/>
        <v>U4-H1_CLK_P</v>
      </c>
      <c r="D460" t="str">
        <f t="shared" si="61"/>
        <v>U4-B2</v>
      </c>
      <c r="E460" t="s">
        <v>309</v>
      </c>
      <c r="F460" t="s">
        <v>443</v>
      </c>
      <c r="G460" t="s">
        <v>866</v>
      </c>
      <c r="AT460" t="str">
        <f t="shared" si="62"/>
        <v>H1_CLK_P</v>
      </c>
      <c r="AU460" t="str">
        <f t="shared" si="63"/>
        <v>--</v>
      </c>
    </row>
    <row r="461" spans="1:47" x14ac:dyDescent="0.35">
      <c r="A461" t="str">
        <f t="shared" si="58"/>
        <v>U4-B3</v>
      </c>
      <c r="B461" t="str">
        <f t="shared" si="59"/>
        <v>GND</v>
      </c>
      <c r="C461" t="str">
        <f t="shared" si="60"/>
        <v>U4-GND</v>
      </c>
      <c r="D461" t="str">
        <f t="shared" si="61"/>
        <v>U4-B3</v>
      </c>
      <c r="E461" t="s">
        <v>309</v>
      </c>
      <c r="F461" t="s">
        <v>444</v>
      </c>
      <c r="G461" t="s">
        <v>302</v>
      </c>
      <c r="AT461" t="str">
        <f t="shared" si="62"/>
        <v>GND</v>
      </c>
      <c r="AU461" t="str">
        <f t="shared" si="63"/>
        <v>--</v>
      </c>
    </row>
    <row r="462" spans="1:47" x14ac:dyDescent="0.35">
      <c r="A462" t="str">
        <f t="shared" si="58"/>
        <v>U4-B4</v>
      </c>
      <c r="B462" t="str">
        <f t="shared" si="59"/>
        <v>1.8V</v>
      </c>
      <c r="C462" t="str">
        <f t="shared" si="60"/>
        <v>U4-1.8V</v>
      </c>
      <c r="D462" t="str">
        <f t="shared" si="61"/>
        <v>U4-B4</v>
      </c>
      <c r="E462" t="s">
        <v>309</v>
      </c>
      <c r="F462" t="s">
        <v>445</v>
      </c>
      <c r="G462" t="s">
        <v>667</v>
      </c>
      <c r="AT462" t="str">
        <f t="shared" si="62"/>
        <v>1.8V</v>
      </c>
      <c r="AU462" t="str">
        <f t="shared" si="63"/>
        <v>--</v>
      </c>
    </row>
    <row r="463" spans="1:47" x14ac:dyDescent="0.35">
      <c r="A463" t="str">
        <f t="shared" si="58"/>
        <v>U4-B5</v>
      </c>
      <c r="B463" t="str">
        <f t="shared" si="59"/>
        <v>H1_B5</v>
      </c>
      <c r="C463" t="str">
        <f t="shared" si="60"/>
        <v>U4-H1_B5</v>
      </c>
      <c r="D463" t="str">
        <f t="shared" si="61"/>
        <v>U4-B5</v>
      </c>
      <c r="E463" t="s">
        <v>309</v>
      </c>
      <c r="F463" t="s">
        <v>446</v>
      </c>
      <c r="G463" t="s">
        <v>863</v>
      </c>
      <c r="AT463" t="str">
        <f t="shared" si="62"/>
        <v>H1_B5</v>
      </c>
      <c r="AU463" t="str">
        <f t="shared" si="63"/>
        <v>--</v>
      </c>
    </row>
    <row r="464" spans="1:47" x14ac:dyDescent="0.35">
      <c r="A464" t="str">
        <f t="shared" si="58"/>
        <v>U4-C1</v>
      </c>
      <c r="B464" t="str">
        <f t="shared" si="59"/>
        <v>GND</v>
      </c>
      <c r="C464" t="str">
        <f t="shared" si="60"/>
        <v>U4-GND</v>
      </c>
      <c r="D464" t="str">
        <f t="shared" si="61"/>
        <v>U4-C1</v>
      </c>
      <c r="E464" t="s">
        <v>309</v>
      </c>
      <c r="F464" t="s">
        <v>314</v>
      </c>
      <c r="G464" t="s">
        <v>302</v>
      </c>
      <c r="AT464" t="str">
        <f t="shared" si="62"/>
        <v>GND</v>
      </c>
      <c r="AU464" t="str">
        <f t="shared" si="63"/>
        <v>--</v>
      </c>
    </row>
    <row r="465" spans="1:47" x14ac:dyDescent="0.35">
      <c r="A465" t="str">
        <f t="shared" si="58"/>
        <v>U4-C2</v>
      </c>
      <c r="B465" t="str">
        <f t="shared" si="59"/>
        <v>H1_CS</v>
      </c>
      <c r="C465" t="str">
        <f t="shared" si="60"/>
        <v>U4-H1_CS</v>
      </c>
      <c r="D465" t="str">
        <f t="shared" si="61"/>
        <v>U4-C2</v>
      </c>
      <c r="E465" t="s">
        <v>309</v>
      </c>
      <c r="F465" t="s">
        <v>315</v>
      </c>
      <c r="G465" t="s">
        <v>867</v>
      </c>
      <c r="AT465" t="str">
        <f t="shared" si="62"/>
        <v>H1_CS</v>
      </c>
      <c r="AU465" t="str">
        <f t="shared" si="63"/>
        <v>--</v>
      </c>
    </row>
    <row r="466" spans="1:47" x14ac:dyDescent="0.35">
      <c r="A466" t="str">
        <f t="shared" si="58"/>
        <v>U4-C3</v>
      </c>
      <c r="B466" t="str">
        <f t="shared" si="59"/>
        <v>H1_RWDS</v>
      </c>
      <c r="C466" t="str">
        <f t="shared" si="60"/>
        <v>U4-H1_RWDS</v>
      </c>
      <c r="D466" t="str">
        <f t="shared" si="61"/>
        <v>U4-C3</v>
      </c>
      <c r="E466" t="s">
        <v>309</v>
      </c>
      <c r="F466" t="s">
        <v>316</v>
      </c>
      <c r="G466" t="s">
        <v>884</v>
      </c>
      <c r="AT466" t="str">
        <f t="shared" si="62"/>
        <v>H1_RWDS</v>
      </c>
      <c r="AU466" t="str">
        <f t="shared" si="63"/>
        <v>--</v>
      </c>
    </row>
    <row r="467" spans="1:47" x14ac:dyDescent="0.35">
      <c r="A467" t="str">
        <f t="shared" si="58"/>
        <v>U4-C4</v>
      </c>
      <c r="B467" t="str">
        <f t="shared" si="59"/>
        <v>H1_D2</v>
      </c>
      <c r="C467" t="str">
        <f t="shared" si="60"/>
        <v>U4-H1_D2</v>
      </c>
      <c r="D467" t="str">
        <f t="shared" si="61"/>
        <v>U4-C4</v>
      </c>
      <c r="E467" t="s">
        <v>309</v>
      </c>
      <c r="F467" t="s">
        <v>317</v>
      </c>
      <c r="G467" t="s">
        <v>871</v>
      </c>
      <c r="AT467" t="str">
        <f t="shared" si="62"/>
        <v>H1_D2</v>
      </c>
      <c r="AU467" t="str">
        <f t="shared" si="63"/>
        <v>--</v>
      </c>
    </row>
    <row r="468" spans="1:47" x14ac:dyDescent="0.35">
      <c r="A468" t="str">
        <f t="shared" si="58"/>
        <v>U4-C5</v>
      </c>
      <c r="B468" t="str">
        <f t="shared" si="59"/>
        <v>H1_C5</v>
      </c>
      <c r="C468" t="str">
        <f t="shared" si="60"/>
        <v>U4-H1_C5</v>
      </c>
      <c r="D468" t="str">
        <f t="shared" si="61"/>
        <v>U4-C5</v>
      </c>
      <c r="E468" t="s">
        <v>309</v>
      </c>
      <c r="F468" t="s">
        <v>318</v>
      </c>
      <c r="G468" t="s">
        <v>864</v>
      </c>
      <c r="AT468" t="str">
        <f t="shared" si="62"/>
        <v>H1_C5</v>
      </c>
      <c r="AU468" t="str">
        <f t="shared" si="63"/>
        <v>--</v>
      </c>
    </row>
    <row r="469" spans="1:47" x14ac:dyDescent="0.35">
      <c r="A469" t="str">
        <f t="shared" si="58"/>
        <v>U4-D1</v>
      </c>
      <c r="B469" t="str">
        <f t="shared" si="59"/>
        <v>1.8V</v>
      </c>
      <c r="C469" t="str">
        <f t="shared" si="60"/>
        <v>U4-1.8V</v>
      </c>
      <c r="D469" t="str">
        <f t="shared" si="61"/>
        <v>U4-D1</v>
      </c>
      <c r="E469" t="s">
        <v>309</v>
      </c>
      <c r="F469" t="s">
        <v>288</v>
      </c>
      <c r="G469" t="s">
        <v>667</v>
      </c>
      <c r="AT469" t="str">
        <f t="shared" si="62"/>
        <v>1.8V</v>
      </c>
      <c r="AU469" t="str">
        <f t="shared" si="63"/>
        <v>--</v>
      </c>
    </row>
    <row r="470" spans="1:47" x14ac:dyDescent="0.35">
      <c r="A470" t="str">
        <f t="shared" si="58"/>
        <v>U4-D2</v>
      </c>
      <c r="B470" t="str">
        <f t="shared" si="59"/>
        <v>H1_D1</v>
      </c>
      <c r="C470" t="str">
        <f t="shared" si="60"/>
        <v>U4-H1_D1</v>
      </c>
      <c r="D470" t="str">
        <f t="shared" si="61"/>
        <v>U4-D2</v>
      </c>
      <c r="E470" t="s">
        <v>309</v>
      </c>
      <c r="F470" t="s">
        <v>289</v>
      </c>
      <c r="G470" t="s">
        <v>869</v>
      </c>
      <c r="AT470" t="str">
        <f t="shared" si="62"/>
        <v>H1_D1</v>
      </c>
      <c r="AU470" t="str">
        <f t="shared" si="63"/>
        <v>--</v>
      </c>
    </row>
    <row r="471" spans="1:47" x14ac:dyDescent="0.35">
      <c r="A471" t="str">
        <f t="shared" si="58"/>
        <v>U4-D3</v>
      </c>
      <c r="B471" t="str">
        <f t="shared" si="59"/>
        <v>H1_D0</v>
      </c>
      <c r="C471" t="str">
        <f t="shared" si="60"/>
        <v>U4-H1_D0</v>
      </c>
      <c r="D471" t="str">
        <f t="shared" si="61"/>
        <v>U4-D3</v>
      </c>
      <c r="E471" t="s">
        <v>309</v>
      </c>
      <c r="F471" t="s">
        <v>290</v>
      </c>
      <c r="G471" t="s">
        <v>868</v>
      </c>
      <c r="AT471" t="str">
        <f t="shared" si="62"/>
        <v>H1_D0</v>
      </c>
      <c r="AU471" t="str">
        <f t="shared" si="63"/>
        <v>--</v>
      </c>
    </row>
    <row r="472" spans="1:47" x14ac:dyDescent="0.35">
      <c r="A472" t="str">
        <f t="shared" si="58"/>
        <v>U4-D4</v>
      </c>
      <c r="B472" t="str">
        <f t="shared" si="59"/>
        <v>H1_D3</v>
      </c>
      <c r="C472" t="str">
        <f t="shared" si="60"/>
        <v>U4-H1_D3</v>
      </c>
      <c r="D472" t="str">
        <f t="shared" si="61"/>
        <v>U4-D4</v>
      </c>
      <c r="E472" t="s">
        <v>309</v>
      </c>
      <c r="F472" t="s">
        <v>291</v>
      </c>
      <c r="G472" t="s">
        <v>873</v>
      </c>
      <c r="AT472" t="str">
        <f t="shared" si="62"/>
        <v>H1_D3</v>
      </c>
      <c r="AU472" t="str">
        <f t="shared" si="63"/>
        <v>--</v>
      </c>
    </row>
    <row r="473" spans="1:47" x14ac:dyDescent="0.35">
      <c r="A473" t="str">
        <f t="shared" si="58"/>
        <v>U4-D5</v>
      </c>
      <c r="B473" t="str">
        <f t="shared" si="59"/>
        <v>H1_D4</v>
      </c>
      <c r="C473" t="str">
        <f t="shared" si="60"/>
        <v>U4-H1_D4</v>
      </c>
      <c r="D473" t="str">
        <f t="shared" si="61"/>
        <v>U4-D5</v>
      </c>
      <c r="E473" t="s">
        <v>309</v>
      </c>
      <c r="F473" t="s">
        <v>292</v>
      </c>
      <c r="G473" t="s">
        <v>874</v>
      </c>
      <c r="AT473" t="str">
        <f t="shared" si="62"/>
        <v>H1_D4</v>
      </c>
      <c r="AU473" t="str">
        <f t="shared" si="63"/>
        <v>--</v>
      </c>
    </row>
    <row r="474" spans="1:47" x14ac:dyDescent="0.35">
      <c r="A474" t="str">
        <f t="shared" si="58"/>
        <v>U4-E1</v>
      </c>
      <c r="B474" t="str">
        <f t="shared" si="59"/>
        <v>H1_D7</v>
      </c>
      <c r="C474" t="str">
        <f t="shared" si="60"/>
        <v>U4-H1_D7</v>
      </c>
      <c r="D474" t="str">
        <f t="shared" si="61"/>
        <v>U4-E1</v>
      </c>
      <c r="E474" t="s">
        <v>309</v>
      </c>
      <c r="F474" t="s">
        <v>538</v>
      </c>
      <c r="G474" t="s">
        <v>878</v>
      </c>
      <c r="AT474" t="str">
        <f t="shared" si="62"/>
        <v>H1_D7</v>
      </c>
      <c r="AU474" t="str">
        <f t="shared" si="63"/>
        <v>--</v>
      </c>
    </row>
    <row r="475" spans="1:47" x14ac:dyDescent="0.35">
      <c r="A475" t="str">
        <f t="shared" si="58"/>
        <v>U4-E2</v>
      </c>
      <c r="B475" t="str">
        <f t="shared" si="59"/>
        <v>H1_D6</v>
      </c>
      <c r="C475" t="str">
        <f t="shared" si="60"/>
        <v>U4-H1_D6</v>
      </c>
      <c r="D475" t="str">
        <f t="shared" si="61"/>
        <v>U4-E2</v>
      </c>
      <c r="E475" t="s">
        <v>309</v>
      </c>
      <c r="F475" t="s">
        <v>539</v>
      </c>
      <c r="G475" t="s">
        <v>877</v>
      </c>
      <c r="AT475" t="str">
        <f t="shared" si="62"/>
        <v>H1_D6</v>
      </c>
      <c r="AU475" t="str">
        <f t="shared" si="63"/>
        <v>--</v>
      </c>
    </row>
    <row r="476" spans="1:47" x14ac:dyDescent="0.35">
      <c r="A476" t="str">
        <f t="shared" si="58"/>
        <v>U4-E3</v>
      </c>
      <c r="B476" t="str">
        <f t="shared" si="59"/>
        <v>H1_D5</v>
      </c>
      <c r="C476" t="str">
        <f t="shared" si="60"/>
        <v>U4-H1_D5</v>
      </c>
      <c r="D476" t="str">
        <f t="shared" si="61"/>
        <v>U4-E3</v>
      </c>
      <c r="E476" t="s">
        <v>309</v>
      </c>
      <c r="F476" t="s">
        <v>540</v>
      </c>
      <c r="G476" t="s">
        <v>875</v>
      </c>
      <c r="AT476" t="str">
        <f t="shared" si="62"/>
        <v>H1_D5</v>
      </c>
      <c r="AU476" t="str">
        <f t="shared" si="63"/>
        <v>--</v>
      </c>
    </row>
    <row r="477" spans="1:47" x14ac:dyDescent="0.35">
      <c r="A477" t="str">
        <f t="shared" si="58"/>
        <v>U4-E4</v>
      </c>
      <c r="B477" t="str">
        <f t="shared" si="59"/>
        <v>1.8V</v>
      </c>
      <c r="C477" t="str">
        <f t="shared" si="60"/>
        <v>U4-1.8V</v>
      </c>
      <c r="D477" t="str">
        <f t="shared" si="61"/>
        <v>U4-E4</v>
      </c>
      <c r="E477" t="s">
        <v>309</v>
      </c>
      <c r="F477" t="s">
        <v>541</v>
      </c>
      <c r="G477" t="s">
        <v>667</v>
      </c>
      <c r="AT477" t="str">
        <f t="shared" si="62"/>
        <v>1.8V</v>
      </c>
      <c r="AU477" t="str">
        <f t="shared" si="63"/>
        <v>--</v>
      </c>
    </row>
    <row r="478" spans="1:47" x14ac:dyDescent="0.35">
      <c r="A478" t="str">
        <f t="shared" si="58"/>
        <v>U4-E5</v>
      </c>
      <c r="B478" t="str">
        <f t="shared" si="59"/>
        <v>GND</v>
      </c>
      <c r="C478" t="str">
        <f t="shared" si="60"/>
        <v>U4-GND</v>
      </c>
      <c r="D478" t="str">
        <f t="shared" si="61"/>
        <v>U4-E5</v>
      </c>
      <c r="E478" t="s">
        <v>309</v>
      </c>
      <c r="F478" t="s">
        <v>542</v>
      </c>
      <c r="G478" t="s">
        <v>302</v>
      </c>
      <c r="AT478" t="str">
        <f t="shared" si="62"/>
        <v>GND</v>
      </c>
      <c r="AU478" t="str">
        <f t="shared" si="63"/>
        <v>--</v>
      </c>
    </row>
    <row r="479" spans="1:47" x14ac:dyDescent="0.35">
      <c r="A479" t="str">
        <f t="shared" si="58"/>
        <v>U6-1</v>
      </c>
      <c r="B479" t="str">
        <f t="shared" si="59"/>
        <v>3.3V</v>
      </c>
      <c r="C479" t="str">
        <f t="shared" si="60"/>
        <v>U6-3.3V</v>
      </c>
      <c r="D479" t="str">
        <f t="shared" si="61"/>
        <v>U6-1</v>
      </c>
      <c r="E479" t="s">
        <v>310</v>
      </c>
      <c r="F479">
        <v>1</v>
      </c>
      <c r="G479" t="s">
        <v>287</v>
      </c>
      <c r="AT479" t="str">
        <f t="shared" si="62"/>
        <v>3.3V</v>
      </c>
      <c r="AU479" t="str">
        <f t="shared" si="63"/>
        <v>--</v>
      </c>
    </row>
    <row r="480" spans="1:47" x14ac:dyDescent="0.35">
      <c r="A480" t="str">
        <f t="shared" si="58"/>
        <v>U6-2</v>
      </c>
      <c r="B480" t="str">
        <f t="shared" si="59"/>
        <v>GND</v>
      </c>
      <c r="C480" t="str">
        <f t="shared" si="60"/>
        <v>U6-GND</v>
      </c>
      <c r="D480" t="str">
        <f t="shared" si="61"/>
        <v>U6-2</v>
      </c>
      <c r="E480" t="s">
        <v>310</v>
      </c>
      <c r="F480">
        <v>2</v>
      </c>
      <c r="G480" t="s">
        <v>302</v>
      </c>
      <c r="AT480" t="str">
        <f t="shared" si="62"/>
        <v>GND</v>
      </c>
      <c r="AU480" t="str">
        <f t="shared" si="63"/>
        <v>--</v>
      </c>
    </row>
    <row r="481" spans="1:47" x14ac:dyDescent="0.35">
      <c r="A481" t="str">
        <f t="shared" si="58"/>
        <v>U6-3</v>
      </c>
      <c r="B481" t="str">
        <f t="shared" si="59"/>
        <v>1.8V</v>
      </c>
      <c r="C481" t="str">
        <f t="shared" si="60"/>
        <v>U6-1.8V</v>
      </c>
      <c r="D481" t="str">
        <f t="shared" si="61"/>
        <v>U6-3</v>
      </c>
      <c r="E481" t="s">
        <v>310</v>
      </c>
      <c r="F481">
        <v>3</v>
      </c>
      <c r="G481" t="s">
        <v>667</v>
      </c>
      <c r="AT481" t="str">
        <f t="shared" si="62"/>
        <v>1.8V</v>
      </c>
      <c r="AU481" t="str">
        <f t="shared" si="63"/>
        <v>--</v>
      </c>
    </row>
    <row r="482" spans="1:47" x14ac:dyDescent="0.35">
      <c r="A482" t="str">
        <f t="shared" si="58"/>
        <v>U6-4</v>
      </c>
      <c r="B482" t="str">
        <f t="shared" si="59"/>
        <v>NetC34_1</v>
      </c>
      <c r="C482" t="str">
        <f t="shared" si="60"/>
        <v>U6-NetC34_1</v>
      </c>
      <c r="D482" t="str">
        <f t="shared" si="61"/>
        <v>U6-4</v>
      </c>
      <c r="E482" t="s">
        <v>310</v>
      </c>
      <c r="F482">
        <v>4</v>
      </c>
      <c r="G482" t="s">
        <v>1028</v>
      </c>
      <c r="AT482" t="str">
        <f t="shared" si="62"/>
        <v>NetC34_1</v>
      </c>
      <c r="AU482" t="str">
        <f t="shared" si="63"/>
        <v>--</v>
      </c>
    </row>
    <row r="483" spans="1:47" x14ac:dyDescent="0.35">
      <c r="A483" t="str">
        <f t="shared" si="58"/>
        <v>U6-5</v>
      </c>
      <c r="B483" t="str">
        <f t="shared" si="59"/>
        <v>2.5V</v>
      </c>
      <c r="C483" t="str">
        <f t="shared" si="60"/>
        <v>U6-2.5V</v>
      </c>
      <c r="D483" t="str">
        <f t="shared" si="61"/>
        <v>U6-5</v>
      </c>
      <c r="E483" t="s">
        <v>310</v>
      </c>
      <c r="F483">
        <v>5</v>
      </c>
      <c r="G483" t="s">
        <v>575</v>
      </c>
      <c r="AT483" t="str">
        <f t="shared" si="62"/>
        <v>2.5V</v>
      </c>
      <c r="AU483" t="str">
        <f t="shared" si="63"/>
        <v>--</v>
      </c>
    </row>
    <row r="484" spans="1:47" x14ac:dyDescent="0.35">
      <c r="A484" t="str">
        <f t="shared" si="58"/>
        <v>U7-A2</v>
      </c>
      <c r="B484" t="str">
        <f t="shared" si="59"/>
        <v>NetU7_A2</v>
      </c>
      <c r="C484" t="str">
        <f t="shared" si="60"/>
        <v>U7-NetU7_A2</v>
      </c>
      <c r="D484" t="str">
        <f t="shared" si="61"/>
        <v>U7-A2</v>
      </c>
      <c r="E484" t="s">
        <v>311</v>
      </c>
      <c r="F484" t="s">
        <v>435</v>
      </c>
      <c r="G484" t="s">
        <v>990</v>
      </c>
      <c r="AT484" t="str">
        <f t="shared" si="62"/>
        <v>NetU7_A2</v>
      </c>
      <c r="AU484" t="str">
        <f t="shared" si="63"/>
        <v>--</v>
      </c>
    </row>
    <row r="485" spans="1:47" x14ac:dyDescent="0.35">
      <c r="A485" t="str">
        <f t="shared" si="58"/>
        <v>U7-A3</v>
      </c>
      <c r="B485" t="str">
        <f t="shared" si="59"/>
        <v>NetU7_A3</v>
      </c>
      <c r="C485" t="str">
        <f t="shared" si="60"/>
        <v>U7-NetU7_A3</v>
      </c>
      <c r="D485" t="str">
        <f t="shared" si="61"/>
        <v>U7-A3</v>
      </c>
      <c r="E485" t="s">
        <v>311</v>
      </c>
      <c r="F485" t="s">
        <v>436</v>
      </c>
      <c r="G485" t="s">
        <v>991</v>
      </c>
      <c r="AT485" t="str">
        <f t="shared" si="62"/>
        <v>NetU7_A3</v>
      </c>
      <c r="AU485" t="str">
        <f t="shared" si="63"/>
        <v>--</v>
      </c>
    </row>
    <row r="486" spans="1:47" x14ac:dyDescent="0.35">
      <c r="A486" t="str">
        <f t="shared" si="58"/>
        <v>U7-A4</v>
      </c>
      <c r="B486" t="str">
        <f t="shared" si="59"/>
        <v>NetU7_A4</v>
      </c>
      <c r="C486" t="str">
        <f t="shared" si="60"/>
        <v>U7-NetU7_A4</v>
      </c>
      <c r="D486" t="str">
        <f t="shared" si="61"/>
        <v>U7-A4</v>
      </c>
      <c r="E486" t="s">
        <v>311</v>
      </c>
      <c r="F486" t="s">
        <v>437</v>
      </c>
      <c r="G486" t="s">
        <v>992</v>
      </c>
      <c r="AT486" t="str">
        <f t="shared" si="62"/>
        <v>NetU7_A4</v>
      </c>
      <c r="AU486" t="str">
        <f t="shared" si="63"/>
        <v>--</v>
      </c>
    </row>
    <row r="487" spans="1:47" x14ac:dyDescent="0.35">
      <c r="A487" t="str">
        <f t="shared" si="58"/>
        <v>U7-A5</v>
      </c>
      <c r="B487" t="str">
        <f t="shared" si="59"/>
        <v>NetU7_A5</v>
      </c>
      <c r="C487" t="str">
        <f t="shared" si="60"/>
        <v>U7-NetU7_A5</v>
      </c>
      <c r="D487" t="str">
        <f t="shared" si="61"/>
        <v>U7-A5</v>
      </c>
      <c r="E487" t="s">
        <v>311</v>
      </c>
      <c r="F487" t="s">
        <v>438</v>
      </c>
      <c r="G487" t="s">
        <v>993</v>
      </c>
      <c r="AT487" t="str">
        <f t="shared" si="62"/>
        <v>NetU7_A5</v>
      </c>
      <c r="AU487" t="str">
        <f t="shared" si="63"/>
        <v>--</v>
      </c>
    </row>
    <row r="488" spans="1:47" x14ac:dyDescent="0.35">
      <c r="A488" t="str">
        <f t="shared" si="58"/>
        <v>U7-B1</v>
      </c>
      <c r="B488" t="str">
        <f t="shared" si="59"/>
        <v>NetU7_B1</v>
      </c>
      <c r="C488" t="str">
        <f t="shared" si="60"/>
        <v>U7-NetU7_B1</v>
      </c>
      <c r="D488" t="str">
        <f t="shared" si="61"/>
        <v>U7-B1</v>
      </c>
      <c r="E488" t="s">
        <v>311</v>
      </c>
      <c r="F488" t="s">
        <v>536</v>
      </c>
      <c r="G488" t="s">
        <v>994</v>
      </c>
      <c r="AT488" t="str">
        <f t="shared" si="62"/>
        <v>NetU7_B1</v>
      </c>
      <c r="AU488" t="str">
        <f t="shared" si="63"/>
        <v>--</v>
      </c>
    </row>
    <row r="489" spans="1:47" x14ac:dyDescent="0.35">
      <c r="A489" t="str">
        <f t="shared" si="58"/>
        <v>U7-B2</v>
      </c>
      <c r="B489" t="str">
        <f t="shared" si="59"/>
        <v>SPI-SCK</v>
      </c>
      <c r="C489" t="str">
        <f t="shared" si="60"/>
        <v>U7-SPI-SCK</v>
      </c>
      <c r="D489" t="str">
        <f t="shared" si="61"/>
        <v>U7-B2</v>
      </c>
      <c r="E489" t="s">
        <v>311</v>
      </c>
      <c r="F489" t="s">
        <v>443</v>
      </c>
      <c r="G489" t="s">
        <v>912</v>
      </c>
      <c r="AT489" t="str">
        <f t="shared" si="62"/>
        <v>SPI_SCK</v>
      </c>
      <c r="AU489" t="str">
        <f t="shared" si="63"/>
        <v>R14</v>
      </c>
    </row>
    <row r="490" spans="1:47" x14ac:dyDescent="0.35">
      <c r="A490" t="str">
        <f t="shared" si="58"/>
        <v>U7-B3</v>
      </c>
      <c r="B490" t="str">
        <f t="shared" si="59"/>
        <v>GND</v>
      </c>
      <c r="C490" t="str">
        <f t="shared" si="60"/>
        <v>U7-GND</v>
      </c>
      <c r="D490" t="str">
        <f t="shared" si="61"/>
        <v>U7-B3</v>
      </c>
      <c r="E490" t="s">
        <v>311</v>
      </c>
      <c r="F490" t="s">
        <v>444</v>
      </c>
      <c r="G490" t="s">
        <v>302</v>
      </c>
      <c r="AT490" t="str">
        <f t="shared" si="62"/>
        <v>GND</v>
      </c>
      <c r="AU490" t="str">
        <f t="shared" si="63"/>
        <v>--</v>
      </c>
    </row>
    <row r="491" spans="1:47" x14ac:dyDescent="0.35">
      <c r="A491" t="str">
        <f t="shared" si="58"/>
        <v>U7-B4</v>
      </c>
      <c r="B491" t="str">
        <f t="shared" si="59"/>
        <v>3.3V</v>
      </c>
      <c r="C491" t="str">
        <f t="shared" si="60"/>
        <v>U7-3.3V</v>
      </c>
      <c r="D491" t="str">
        <f t="shared" si="61"/>
        <v>U7-B4</v>
      </c>
      <c r="E491" t="s">
        <v>311</v>
      </c>
      <c r="F491" t="s">
        <v>445</v>
      </c>
      <c r="G491" t="s">
        <v>287</v>
      </c>
      <c r="AT491" t="str">
        <f t="shared" si="62"/>
        <v>3.3V</v>
      </c>
      <c r="AU491" t="str">
        <f t="shared" si="63"/>
        <v>--</v>
      </c>
    </row>
    <row r="492" spans="1:47" x14ac:dyDescent="0.35">
      <c r="A492" t="str">
        <f t="shared" si="58"/>
        <v>U7-B5</v>
      </c>
      <c r="B492" t="str">
        <f t="shared" si="59"/>
        <v>NetU7_B5</v>
      </c>
      <c r="C492" t="str">
        <f t="shared" si="60"/>
        <v>U7-NetU7_B5</v>
      </c>
      <c r="D492" t="str">
        <f t="shared" si="61"/>
        <v>U7-B5</v>
      </c>
      <c r="E492" t="s">
        <v>311</v>
      </c>
      <c r="F492" t="s">
        <v>446</v>
      </c>
      <c r="G492" t="s">
        <v>995</v>
      </c>
      <c r="AT492" t="str">
        <f t="shared" si="62"/>
        <v>NetU7_B5</v>
      </c>
      <c r="AU492" t="str">
        <f t="shared" si="63"/>
        <v>--</v>
      </c>
    </row>
    <row r="493" spans="1:47" x14ac:dyDescent="0.35">
      <c r="A493" t="str">
        <f t="shared" si="58"/>
        <v>U7-C1</v>
      </c>
      <c r="B493" t="str">
        <f t="shared" si="59"/>
        <v>NetU7_C1</v>
      </c>
      <c r="C493" t="str">
        <f t="shared" si="60"/>
        <v>U7-NetU7_C1</v>
      </c>
      <c r="D493" t="str">
        <f t="shared" si="61"/>
        <v>U7-C1</v>
      </c>
      <c r="E493" t="s">
        <v>311</v>
      </c>
      <c r="F493" t="s">
        <v>314</v>
      </c>
      <c r="G493" t="s">
        <v>996</v>
      </c>
      <c r="AT493" t="str">
        <f t="shared" si="62"/>
        <v>NetU7_C1</v>
      </c>
      <c r="AU493" t="str">
        <f t="shared" si="63"/>
        <v>--</v>
      </c>
    </row>
    <row r="494" spans="1:47" x14ac:dyDescent="0.35">
      <c r="A494" t="str">
        <f t="shared" si="58"/>
        <v>U7-C2</v>
      </c>
      <c r="B494" t="str">
        <f t="shared" si="59"/>
        <v>SPI-CS</v>
      </c>
      <c r="C494" t="str">
        <f t="shared" si="60"/>
        <v>U7-SPI-CS</v>
      </c>
      <c r="D494" t="str">
        <f t="shared" si="61"/>
        <v>U7-C2</v>
      </c>
      <c r="E494" t="s">
        <v>311</v>
      </c>
      <c r="F494" t="s">
        <v>315</v>
      </c>
      <c r="G494" t="s">
        <v>907</v>
      </c>
      <c r="AT494" t="str">
        <f t="shared" si="62"/>
        <v>SPI-CS</v>
      </c>
      <c r="AU494" t="str">
        <f t="shared" si="63"/>
        <v>--</v>
      </c>
    </row>
    <row r="495" spans="1:47" x14ac:dyDescent="0.35">
      <c r="A495" t="str">
        <f t="shared" si="58"/>
        <v>U7-C3</v>
      </c>
      <c r="B495" t="str">
        <f t="shared" si="59"/>
        <v>NetU7_C3</v>
      </c>
      <c r="C495" t="str">
        <f t="shared" si="60"/>
        <v>U7-NetU7_C3</v>
      </c>
      <c r="D495" t="str">
        <f t="shared" si="61"/>
        <v>U7-C3</v>
      </c>
      <c r="E495" t="s">
        <v>311</v>
      </c>
      <c r="F495" t="s">
        <v>316</v>
      </c>
      <c r="G495" t="s">
        <v>997</v>
      </c>
      <c r="AT495" t="str">
        <f t="shared" si="62"/>
        <v>NetU7_C3</v>
      </c>
      <c r="AU495" t="str">
        <f t="shared" si="63"/>
        <v>--</v>
      </c>
    </row>
    <row r="496" spans="1:47" x14ac:dyDescent="0.35">
      <c r="A496" t="str">
        <f t="shared" si="58"/>
        <v>U7-C4</v>
      </c>
      <c r="B496" t="str">
        <f t="shared" si="59"/>
        <v>SPI-DQ2</v>
      </c>
      <c r="C496" t="str">
        <f t="shared" si="60"/>
        <v>U7-SPI-DQ2</v>
      </c>
      <c r="D496" t="str">
        <f t="shared" si="61"/>
        <v>U7-C4</v>
      </c>
      <c r="E496" t="s">
        <v>311</v>
      </c>
      <c r="F496" t="s">
        <v>317</v>
      </c>
      <c r="G496" t="s">
        <v>909</v>
      </c>
      <c r="AT496" t="str">
        <f t="shared" si="62"/>
        <v>SPI-DQ2</v>
      </c>
      <c r="AU496" t="str">
        <f t="shared" si="63"/>
        <v>--</v>
      </c>
    </row>
    <row r="497" spans="1:47" x14ac:dyDescent="0.35">
      <c r="A497" t="str">
        <f t="shared" si="58"/>
        <v>U7-C5</v>
      </c>
      <c r="B497" t="str">
        <f t="shared" si="59"/>
        <v>NetU7_C5</v>
      </c>
      <c r="C497" t="str">
        <f t="shared" si="60"/>
        <v>U7-NetU7_C5</v>
      </c>
      <c r="D497" t="str">
        <f t="shared" si="61"/>
        <v>U7-C5</v>
      </c>
      <c r="E497" t="s">
        <v>311</v>
      </c>
      <c r="F497" t="s">
        <v>318</v>
      </c>
      <c r="G497" t="s">
        <v>998</v>
      </c>
      <c r="AT497" t="str">
        <f t="shared" si="62"/>
        <v>NetU7_C5</v>
      </c>
      <c r="AU497" t="str">
        <f t="shared" si="63"/>
        <v>--</v>
      </c>
    </row>
    <row r="498" spans="1:47" x14ac:dyDescent="0.35">
      <c r="A498" t="str">
        <f t="shared" si="58"/>
        <v>U7-D1</v>
      </c>
      <c r="B498" t="str">
        <f t="shared" si="59"/>
        <v>NetU7_D1</v>
      </c>
      <c r="C498" t="str">
        <f t="shared" si="60"/>
        <v>U7-NetU7_D1</v>
      </c>
      <c r="D498" t="str">
        <f t="shared" si="61"/>
        <v>U7-D1</v>
      </c>
      <c r="E498" t="s">
        <v>311</v>
      </c>
      <c r="F498" t="s">
        <v>288</v>
      </c>
      <c r="G498" t="s">
        <v>999</v>
      </c>
      <c r="AT498" t="str">
        <f t="shared" si="62"/>
        <v>NetU7_D1</v>
      </c>
      <c r="AU498" t="str">
        <f t="shared" si="63"/>
        <v>--</v>
      </c>
    </row>
    <row r="499" spans="1:47" x14ac:dyDescent="0.35">
      <c r="A499" t="str">
        <f t="shared" si="58"/>
        <v>U7-D2</v>
      </c>
      <c r="B499" t="str">
        <f t="shared" si="59"/>
        <v>SPI-DQ1</v>
      </c>
      <c r="C499" t="str">
        <f t="shared" si="60"/>
        <v>U7-SPI-DQ1</v>
      </c>
      <c r="D499" t="str">
        <f t="shared" si="61"/>
        <v>U7-D2</v>
      </c>
      <c r="E499" t="s">
        <v>311</v>
      </c>
      <c r="F499" t="s">
        <v>289</v>
      </c>
      <c r="G499" t="s">
        <v>908</v>
      </c>
      <c r="AT499" t="str">
        <f t="shared" si="62"/>
        <v>SPI-DQ1</v>
      </c>
      <c r="AU499" t="str">
        <f t="shared" si="63"/>
        <v>--</v>
      </c>
    </row>
    <row r="500" spans="1:47" x14ac:dyDescent="0.35">
      <c r="A500" t="str">
        <f t="shared" si="58"/>
        <v>U7-D3</v>
      </c>
      <c r="B500" t="str">
        <f t="shared" si="59"/>
        <v>SPI-DQO</v>
      </c>
      <c r="C500" t="str">
        <f t="shared" si="60"/>
        <v>U7-SPI-DQO</v>
      </c>
      <c r="D500" t="str">
        <f t="shared" si="61"/>
        <v>U7-D3</v>
      </c>
      <c r="E500" t="s">
        <v>311</v>
      </c>
      <c r="F500" t="s">
        <v>290</v>
      </c>
      <c r="G500" t="s">
        <v>911</v>
      </c>
      <c r="AT500" t="str">
        <f t="shared" si="62"/>
        <v>SPI-DQO</v>
      </c>
      <c r="AU500" t="str">
        <f t="shared" si="63"/>
        <v>--</v>
      </c>
    </row>
    <row r="501" spans="1:47" x14ac:dyDescent="0.35">
      <c r="A501" t="str">
        <f t="shared" si="58"/>
        <v>U7-D4</v>
      </c>
      <c r="B501" t="str">
        <f t="shared" si="59"/>
        <v>SPI-DQ3</v>
      </c>
      <c r="C501" t="str">
        <f t="shared" si="60"/>
        <v>U7-SPI-DQ3</v>
      </c>
      <c r="D501" t="str">
        <f t="shared" si="61"/>
        <v>U7-D4</v>
      </c>
      <c r="E501" t="s">
        <v>311</v>
      </c>
      <c r="F501" t="s">
        <v>291</v>
      </c>
      <c r="G501" t="s">
        <v>910</v>
      </c>
      <c r="AT501" t="str">
        <f t="shared" si="62"/>
        <v>SPI-DQ3</v>
      </c>
      <c r="AU501" t="str">
        <f t="shared" si="63"/>
        <v>--</v>
      </c>
    </row>
    <row r="502" spans="1:47" x14ac:dyDescent="0.35">
      <c r="A502" t="str">
        <f t="shared" si="58"/>
        <v>U7-D5</v>
      </c>
      <c r="B502" t="str">
        <f t="shared" si="59"/>
        <v>NetU7_D5</v>
      </c>
      <c r="C502" t="str">
        <f t="shared" si="60"/>
        <v>U7-NetU7_D5</v>
      </c>
      <c r="D502" t="str">
        <f t="shared" si="61"/>
        <v>U7-D5</v>
      </c>
      <c r="E502" t="s">
        <v>311</v>
      </c>
      <c r="F502" t="s">
        <v>292</v>
      </c>
      <c r="G502" t="s">
        <v>1000</v>
      </c>
      <c r="AT502" t="str">
        <f t="shared" si="62"/>
        <v>NetU7_D5</v>
      </c>
      <c r="AU502" t="str">
        <f t="shared" si="63"/>
        <v>--</v>
      </c>
    </row>
    <row r="503" spans="1:47" x14ac:dyDescent="0.35">
      <c r="A503" t="str">
        <f t="shared" si="58"/>
        <v>U7-E1</v>
      </c>
      <c r="B503" t="str">
        <f t="shared" si="59"/>
        <v>NetU7_E1</v>
      </c>
      <c r="C503" t="str">
        <f t="shared" si="60"/>
        <v>U7-NetU7_E1</v>
      </c>
      <c r="D503" t="str">
        <f t="shared" si="61"/>
        <v>U7-E1</v>
      </c>
      <c r="E503" t="s">
        <v>311</v>
      </c>
      <c r="F503" t="s">
        <v>538</v>
      </c>
      <c r="G503" t="s">
        <v>1001</v>
      </c>
      <c r="AT503" t="str">
        <f t="shared" si="62"/>
        <v>NetU7_E1</v>
      </c>
      <c r="AU503" t="str">
        <f t="shared" si="63"/>
        <v>--</v>
      </c>
    </row>
    <row r="504" spans="1:47" x14ac:dyDescent="0.35">
      <c r="A504" t="str">
        <f t="shared" si="58"/>
        <v>U7-E2</v>
      </c>
      <c r="B504" t="str">
        <f t="shared" si="59"/>
        <v>NetU7_E2</v>
      </c>
      <c r="C504" t="str">
        <f t="shared" si="60"/>
        <v>U7-NetU7_E2</v>
      </c>
      <c r="D504" t="str">
        <f t="shared" si="61"/>
        <v>U7-E2</v>
      </c>
      <c r="E504" t="s">
        <v>311</v>
      </c>
      <c r="F504" t="s">
        <v>539</v>
      </c>
      <c r="G504" t="s">
        <v>1002</v>
      </c>
      <c r="AT504" t="str">
        <f t="shared" si="62"/>
        <v>NetU7_E2</v>
      </c>
      <c r="AU504" t="str">
        <f t="shared" si="63"/>
        <v>--</v>
      </c>
    </row>
    <row r="505" spans="1:47" x14ac:dyDescent="0.35">
      <c r="A505" t="str">
        <f t="shared" si="58"/>
        <v>U7-E3</v>
      </c>
      <c r="B505" t="str">
        <f t="shared" si="59"/>
        <v>NetU7_E3</v>
      </c>
      <c r="C505" t="str">
        <f t="shared" si="60"/>
        <v>U7-NetU7_E3</v>
      </c>
      <c r="D505" t="str">
        <f t="shared" si="61"/>
        <v>U7-E3</v>
      </c>
      <c r="E505" t="s">
        <v>311</v>
      </c>
      <c r="F505" t="s">
        <v>540</v>
      </c>
      <c r="G505" t="s">
        <v>1003</v>
      </c>
      <c r="AT505" t="str">
        <f t="shared" si="62"/>
        <v>NetU7_E3</v>
      </c>
      <c r="AU505" t="str">
        <f t="shared" si="63"/>
        <v>--</v>
      </c>
    </row>
    <row r="506" spans="1:47" x14ac:dyDescent="0.35">
      <c r="A506" t="str">
        <f t="shared" si="58"/>
        <v>U7-E4</v>
      </c>
      <c r="B506" t="str">
        <f t="shared" si="59"/>
        <v>NetU7_E4</v>
      </c>
      <c r="C506" t="str">
        <f t="shared" si="60"/>
        <v>U7-NetU7_E4</v>
      </c>
      <c r="D506" t="str">
        <f t="shared" si="61"/>
        <v>U7-E4</v>
      </c>
      <c r="E506" t="s">
        <v>311</v>
      </c>
      <c r="F506" t="s">
        <v>541</v>
      </c>
      <c r="G506" t="s">
        <v>1004</v>
      </c>
      <c r="AT506" t="str">
        <f t="shared" si="62"/>
        <v>NetU7_E4</v>
      </c>
      <c r="AU506" t="str">
        <f t="shared" si="63"/>
        <v>--</v>
      </c>
    </row>
    <row r="507" spans="1:47" x14ac:dyDescent="0.35">
      <c r="A507" t="str">
        <f t="shared" si="58"/>
        <v>U7-E5</v>
      </c>
      <c r="B507" t="str">
        <f t="shared" si="59"/>
        <v>NetU7_E5</v>
      </c>
      <c r="C507" t="str">
        <f t="shared" si="60"/>
        <v>U7-NetU7_E5</v>
      </c>
      <c r="D507" t="str">
        <f t="shared" si="61"/>
        <v>U7-E5</v>
      </c>
      <c r="E507" t="s">
        <v>311</v>
      </c>
      <c r="F507" t="s">
        <v>542</v>
      </c>
      <c r="G507" t="s">
        <v>1005</v>
      </c>
      <c r="AT507" t="str">
        <f t="shared" si="62"/>
        <v>NetU7_E5</v>
      </c>
      <c r="AU507" t="str">
        <f t="shared" si="63"/>
        <v>--</v>
      </c>
    </row>
    <row r="508" spans="1:47" x14ac:dyDescent="0.35">
      <c r="A508" t="str">
        <f t="shared" si="58"/>
        <v>U8-1</v>
      </c>
      <c r="B508" t="str">
        <f t="shared" si="59"/>
        <v>TD_C_N</v>
      </c>
      <c r="C508" t="str">
        <f t="shared" si="60"/>
        <v>U8-TD_C_N</v>
      </c>
      <c r="D508" t="str">
        <f t="shared" si="61"/>
        <v>U8-1</v>
      </c>
      <c r="E508" t="s">
        <v>312</v>
      </c>
      <c r="F508">
        <v>1</v>
      </c>
      <c r="G508" t="s">
        <v>1034</v>
      </c>
      <c r="AT508" t="str">
        <f t="shared" si="62"/>
        <v>TD_C_P</v>
      </c>
      <c r="AU508" t="str">
        <f t="shared" si="63"/>
        <v>R12</v>
      </c>
    </row>
    <row r="509" spans="1:47" x14ac:dyDescent="0.35">
      <c r="A509" t="str">
        <f t="shared" si="58"/>
        <v>U8-2</v>
      </c>
      <c r="B509" t="str">
        <f t="shared" si="59"/>
        <v>TD_C_P</v>
      </c>
      <c r="C509" t="str">
        <f t="shared" si="60"/>
        <v>U8-TD_C_P</v>
      </c>
      <c r="D509" t="str">
        <f t="shared" si="61"/>
        <v>U8-2</v>
      </c>
      <c r="E509" t="s">
        <v>312</v>
      </c>
      <c r="F509">
        <v>2</v>
      </c>
      <c r="G509" t="s">
        <v>1035</v>
      </c>
      <c r="AT509" t="str">
        <f t="shared" si="62"/>
        <v>TD_P</v>
      </c>
      <c r="AU509" t="str">
        <f t="shared" si="63"/>
        <v>C72</v>
      </c>
    </row>
    <row r="510" spans="1:47" x14ac:dyDescent="0.35">
      <c r="A510" t="str">
        <f t="shared" si="58"/>
        <v>U8-3</v>
      </c>
      <c r="B510" t="str">
        <f t="shared" si="59"/>
        <v>GND</v>
      </c>
      <c r="C510" t="str">
        <f t="shared" si="60"/>
        <v>U8-GND</v>
      </c>
      <c r="D510" t="str">
        <f t="shared" si="61"/>
        <v>U8-3</v>
      </c>
      <c r="E510" t="s">
        <v>312</v>
      </c>
      <c r="F510">
        <v>3</v>
      </c>
      <c r="G510" t="s">
        <v>302</v>
      </c>
      <c r="AT510" t="str">
        <f t="shared" si="62"/>
        <v>GND</v>
      </c>
      <c r="AU510" t="str">
        <f t="shared" si="63"/>
        <v>--</v>
      </c>
    </row>
    <row r="511" spans="1:47" x14ac:dyDescent="0.35">
      <c r="A511" t="str">
        <f t="shared" si="58"/>
        <v>U8-4</v>
      </c>
      <c r="B511" t="str">
        <f t="shared" si="59"/>
        <v>3.3V</v>
      </c>
      <c r="C511" t="str">
        <f t="shared" si="60"/>
        <v>U8-3.3V</v>
      </c>
      <c r="D511" t="str">
        <f t="shared" si="61"/>
        <v>U8-4</v>
      </c>
      <c r="E511" t="s">
        <v>312</v>
      </c>
      <c r="F511">
        <v>4</v>
      </c>
      <c r="G511" t="s">
        <v>287</v>
      </c>
      <c r="AT511" t="str">
        <f t="shared" si="62"/>
        <v>3.3V</v>
      </c>
      <c r="AU511" t="str">
        <f t="shared" si="63"/>
        <v>--</v>
      </c>
    </row>
    <row r="512" spans="1:47" x14ac:dyDescent="0.35">
      <c r="A512" t="str">
        <f t="shared" si="58"/>
        <v>U8-5</v>
      </c>
      <c r="B512" t="str">
        <f t="shared" si="59"/>
        <v>GND</v>
      </c>
      <c r="C512" t="str">
        <f t="shared" si="60"/>
        <v>U8-GND</v>
      </c>
      <c r="D512" t="str">
        <f t="shared" si="61"/>
        <v>U8-5</v>
      </c>
      <c r="E512" t="s">
        <v>312</v>
      </c>
      <c r="F512">
        <v>5</v>
      </c>
      <c r="G512" t="s">
        <v>302</v>
      </c>
      <c r="AT512" t="str">
        <f t="shared" si="62"/>
        <v>GND</v>
      </c>
      <c r="AU512" t="str">
        <f t="shared" si="63"/>
        <v>--</v>
      </c>
    </row>
    <row r="513" spans="1:47" x14ac:dyDescent="0.35">
      <c r="A513" t="str">
        <f t="shared" si="58"/>
        <v>U8-6</v>
      </c>
      <c r="B513" t="str">
        <f t="shared" si="59"/>
        <v>NetC39_1</v>
      </c>
      <c r="C513" t="str">
        <f t="shared" si="60"/>
        <v>U8-NetC39_1</v>
      </c>
      <c r="D513" t="str">
        <f t="shared" si="61"/>
        <v>U8-6</v>
      </c>
      <c r="E513" t="s">
        <v>312</v>
      </c>
      <c r="F513">
        <v>6</v>
      </c>
      <c r="G513" t="s">
        <v>1029</v>
      </c>
      <c r="AT513" t="str">
        <f t="shared" si="62"/>
        <v>NetC39_1</v>
      </c>
      <c r="AU513" t="str">
        <f t="shared" si="63"/>
        <v>--</v>
      </c>
    </row>
    <row r="514" spans="1:47" x14ac:dyDescent="0.35">
      <c r="A514" t="str">
        <f t="shared" si="58"/>
        <v>U8-7</v>
      </c>
      <c r="B514" t="str">
        <f t="shared" si="59"/>
        <v>GND</v>
      </c>
      <c r="C514" t="str">
        <f t="shared" si="60"/>
        <v>U8-GND</v>
      </c>
      <c r="D514" t="str">
        <f t="shared" si="61"/>
        <v>U8-7</v>
      </c>
      <c r="E514" t="s">
        <v>312</v>
      </c>
      <c r="F514">
        <v>7</v>
      </c>
      <c r="G514" t="s">
        <v>302</v>
      </c>
      <c r="AT514" t="str">
        <f t="shared" si="62"/>
        <v>GND</v>
      </c>
      <c r="AU514" t="str">
        <f t="shared" si="63"/>
        <v>--</v>
      </c>
    </row>
    <row r="515" spans="1:47" x14ac:dyDescent="0.35">
      <c r="A515" t="str">
        <f t="shared" si="58"/>
        <v>U8-8</v>
      </c>
      <c r="B515" t="str">
        <f t="shared" si="59"/>
        <v>V_MON</v>
      </c>
      <c r="C515" t="str">
        <f t="shared" si="60"/>
        <v>U8-V_MON</v>
      </c>
      <c r="D515" t="str">
        <f t="shared" si="61"/>
        <v>U8-8</v>
      </c>
      <c r="E515" t="s">
        <v>312</v>
      </c>
      <c r="F515">
        <v>8</v>
      </c>
      <c r="G515" t="s">
        <v>1038</v>
      </c>
      <c r="AT515" t="str">
        <f t="shared" si="62"/>
        <v>AIN_XADC</v>
      </c>
      <c r="AU515" t="str">
        <f t="shared" si="63"/>
        <v>R46</v>
      </c>
    </row>
    <row r="516" spans="1:47" x14ac:dyDescent="0.35">
      <c r="A516" t="str">
        <f t="shared" si="58"/>
        <v>U8-9</v>
      </c>
      <c r="B516" t="str">
        <f t="shared" si="59"/>
        <v>RD_C_N</v>
      </c>
      <c r="C516" t="str">
        <f t="shared" si="60"/>
        <v>U8-RD_C_N</v>
      </c>
      <c r="D516" t="str">
        <f t="shared" si="61"/>
        <v>U8-9</v>
      </c>
      <c r="E516" t="s">
        <v>312</v>
      </c>
      <c r="F516">
        <v>9</v>
      </c>
      <c r="G516" t="s">
        <v>1031</v>
      </c>
      <c r="AT516" t="str">
        <f t="shared" si="62"/>
        <v>RD_N</v>
      </c>
      <c r="AU516" t="str">
        <f t="shared" si="63"/>
        <v>C73</v>
      </c>
    </row>
    <row r="517" spans="1:47" x14ac:dyDescent="0.35">
      <c r="A517" t="str">
        <f t="shared" si="58"/>
        <v>U8-10</v>
      </c>
      <c r="B517" t="str">
        <f t="shared" si="59"/>
        <v>RD_C_P</v>
      </c>
      <c r="C517" t="str">
        <f t="shared" si="60"/>
        <v>U8-RD_C_P</v>
      </c>
      <c r="D517" t="str">
        <f t="shared" si="61"/>
        <v>U8-10</v>
      </c>
      <c r="E517" t="s">
        <v>312</v>
      </c>
      <c r="F517">
        <v>10</v>
      </c>
      <c r="G517" t="s">
        <v>1032</v>
      </c>
      <c r="AT517" t="str">
        <f t="shared" si="62"/>
        <v>RD_P</v>
      </c>
      <c r="AU517" t="str">
        <f t="shared" si="63"/>
        <v>C74</v>
      </c>
    </row>
    <row r="518" spans="1:47" x14ac:dyDescent="0.35">
      <c r="A518" t="str">
        <f t="shared" ref="A518:A581" si="64">$E518&amp;"-"&amp;$F518</f>
        <v>U8-11</v>
      </c>
      <c r="B518" t="str">
        <f t="shared" ref="B518:B581" si="65">IF(OR(E518=$A$2,E518=$B$2,E518=$C$2,E518=$D$2),"--",G518)</f>
        <v>GND</v>
      </c>
      <c r="C518" t="str">
        <f t="shared" ref="C518:C581" si="66">$E518&amp;"-"&amp;$G518</f>
        <v>U8-GND</v>
      </c>
      <c r="D518" t="str">
        <f t="shared" ref="D518:D581" si="67">A518</f>
        <v>U8-11</v>
      </c>
      <c r="E518" t="s">
        <v>312</v>
      </c>
      <c r="F518">
        <v>11</v>
      </c>
      <c r="G518" t="s">
        <v>302</v>
      </c>
      <c r="AT518" t="str">
        <f t="shared" ref="AT518:AT581" si="68">IF(IF(COUNTIF($AO$6:$AQ$150,B518)&gt;0,"---","--")="---",VLOOKUP(B518,$AO$6:$AQ$150,3,0),B518)</f>
        <v>GND</v>
      </c>
      <c r="AU518" t="str">
        <f t="shared" ref="AU518:AU581" si="69">IF(IF(COUNTIF($AO$6:$AQ$150,B518)&gt;0,"---","--")="---",VLOOKUP(B518,$AO$6:$AQ$150,2,0),"--")</f>
        <v>--</v>
      </c>
    </row>
    <row r="519" spans="1:47" x14ac:dyDescent="0.35">
      <c r="A519" t="str">
        <f t="shared" si="64"/>
        <v>U8-12</v>
      </c>
      <c r="B519" t="str">
        <f t="shared" si="65"/>
        <v>GND</v>
      </c>
      <c r="C519" t="str">
        <f t="shared" si="66"/>
        <v>U8-GND</v>
      </c>
      <c r="D519" t="str">
        <f t="shared" si="67"/>
        <v>U8-12</v>
      </c>
      <c r="E519" t="s">
        <v>312</v>
      </c>
      <c r="F519">
        <v>12</v>
      </c>
      <c r="G519" t="s">
        <v>302</v>
      </c>
      <c r="AT519" t="str">
        <f t="shared" si="68"/>
        <v>GND</v>
      </c>
      <c r="AU519" t="str">
        <f t="shared" si="69"/>
        <v>--</v>
      </c>
    </row>
    <row r="520" spans="1:47" x14ac:dyDescent="0.35">
      <c r="A520" t="str">
        <f t="shared" si="64"/>
        <v>U8-13</v>
      </c>
      <c r="B520" t="str">
        <f t="shared" si="65"/>
        <v>GND</v>
      </c>
      <c r="C520" t="str">
        <f t="shared" si="66"/>
        <v>U8-GND</v>
      </c>
      <c r="D520" t="str">
        <f t="shared" si="67"/>
        <v>U8-13</v>
      </c>
      <c r="E520" t="s">
        <v>312</v>
      </c>
      <c r="F520">
        <v>13</v>
      </c>
      <c r="G520" t="s">
        <v>302</v>
      </c>
      <c r="AT520" t="str">
        <f t="shared" si="68"/>
        <v>GND</v>
      </c>
      <c r="AU520" t="str">
        <f t="shared" si="69"/>
        <v>--</v>
      </c>
    </row>
    <row r="521" spans="1:47" x14ac:dyDescent="0.35">
      <c r="A521" t="str">
        <f t="shared" si="64"/>
        <v>U8-14</v>
      </c>
      <c r="B521" t="str">
        <f t="shared" si="65"/>
        <v>GND</v>
      </c>
      <c r="C521" t="str">
        <f t="shared" si="66"/>
        <v>U8-GND</v>
      </c>
      <c r="D521" t="str">
        <f t="shared" si="67"/>
        <v>U8-14</v>
      </c>
      <c r="E521" t="s">
        <v>312</v>
      </c>
      <c r="F521">
        <v>14</v>
      </c>
      <c r="G521" t="s">
        <v>302</v>
      </c>
      <c r="AT521" t="str">
        <f t="shared" si="68"/>
        <v>GND</v>
      </c>
      <c r="AU521" t="str">
        <f t="shared" si="69"/>
        <v>--</v>
      </c>
    </row>
    <row r="522" spans="1:47" x14ac:dyDescent="0.35">
      <c r="A522" t="str">
        <f t="shared" si="64"/>
        <v>U9-1</v>
      </c>
      <c r="B522" t="str">
        <f t="shared" si="65"/>
        <v>PROG_B</v>
      </c>
      <c r="C522" t="str">
        <f t="shared" si="66"/>
        <v>U9-PROG_B</v>
      </c>
      <c r="D522" t="str">
        <f t="shared" si="67"/>
        <v>U9-1</v>
      </c>
      <c r="E522" t="s">
        <v>313</v>
      </c>
      <c r="F522">
        <v>1</v>
      </c>
      <c r="G522" t="s">
        <v>906</v>
      </c>
      <c r="AT522" t="str">
        <f t="shared" si="68"/>
        <v>PROG_B</v>
      </c>
      <c r="AU522" t="str">
        <f t="shared" si="69"/>
        <v>--</v>
      </c>
    </row>
    <row r="523" spans="1:47" x14ac:dyDescent="0.35">
      <c r="A523" t="str">
        <f t="shared" si="64"/>
        <v>U9-2</v>
      </c>
      <c r="B523" t="str">
        <f t="shared" si="65"/>
        <v>GND</v>
      </c>
      <c r="C523" t="str">
        <f t="shared" si="66"/>
        <v>U9-GND</v>
      </c>
      <c r="D523" t="str">
        <f t="shared" si="67"/>
        <v>U9-2</v>
      </c>
      <c r="E523" t="s">
        <v>313</v>
      </c>
      <c r="F523">
        <v>2</v>
      </c>
      <c r="G523" t="s">
        <v>302</v>
      </c>
      <c r="AT523" t="str">
        <f t="shared" si="68"/>
        <v>GND</v>
      </c>
      <c r="AU523" t="str">
        <f t="shared" si="69"/>
        <v>--</v>
      </c>
    </row>
    <row r="524" spans="1:47" x14ac:dyDescent="0.35">
      <c r="A524" t="str">
        <f t="shared" si="64"/>
        <v>U9-3</v>
      </c>
      <c r="B524" t="str">
        <f t="shared" si="65"/>
        <v>nRST</v>
      </c>
      <c r="C524" t="str">
        <f t="shared" si="66"/>
        <v>U9-nRST</v>
      </c>
      <c r="D524" t="str">
        <f t="shared" si="67"/>
        <v>U9-3</v>
      </c>
      <c r="E524" t="s">
        <v>313</v>
      </c>
      <c r="F524">
        <v>3</v>
      </c>
      <c r="G524" t="s">
        <v>888</v>
      </c>
      <c r="AT524" t="str">
        <f t="shared" si="68"/>
        <v>nRST</v>
      </c>
      <c r="AU524" t="str">
        <f t="shared" si="69"/>
        <v>--</v>
      </c>
    </row>
    <row r="525" spans="1:47" x14ac:dyDescent="0.35">
      <c r="A525" t="str">
        <f t="shared" si="64"/>
        <v>U9-4</v>
      </c>
      <c r="B525" t="str">
        <f t="shared" si="65"/>
        <v>SENSE</v>
      </c>
      <c r="C525" t="str">
        <f t="shared" si="66"/>
        <v>U9-SENSE</v>
      </c>
      <c r="D525" t="str">
        <f t="shared" si="67"/>
        <v>U9-4</v>
      </c>
      <c r="E525" t="s">
        <v>313</v>
      </c>
      <c r="F525">
        <v>4</v>
      </c>
      <c r="G525" t="s">
        <v>1033</v>
      </c>
      <c r="AT525" t="str">
        <f t="shared" si="68"/>
        <v>SENSE</v>
      </c>
      <c r="AU525" t="str">
        <f t="shared" si="69"/>
        <v>--</v>
      </c>
    </row>
    <row r="526" spans="1:47" x14ac:dyDescent="0.35">
      <c r="A526" t="str">
        <f t="shared" si="64"/>
        <v>U9-5</v>
      </c>
      <c r="B526" t="str">
        <f t="shared" si="65"/>
        <v>PROG_B</v>
      </c>
      <c r="C526" t="str">
        <f t="shared" si="66"/>
        <v>U9-PROG_B</v>
      </c>
      <c r="D526" t="str">
        <f t="shared" si="67"/>
        <v>U9-5</v>
      </c>
      <c r="E526" t="s">
        <v>313</v>
      </c>
      <c r="F526">
        <v>5</v>
      </c>
      <c r="G526" t="s">
        <v>906</v>
      </c>
      <c r="AT526" t="str">
        <f t="shared" si="68"/>
        <v>PROG_B</v>
      </c>
      <c r="AU526" t="str">
        <f t="shared" si="69"/>
        <v>--</v>
      </c>
    </row>
    <row r="527" spans="1:47" x14ac:dyDescent="0.35">
      <c r="A527" t="str">
        <f t="shared" si="64"/>
        <v>U9-6</v>
      </c>
      <c r="B527" t="str">
        <f t="shared" si="65"/>
        <v>3.3V</v>
      </c>
      <c r="C527" t="str">
        <f t="shared" si="66"/>
        <v>U9-3.3V</v>
      </c>
      <c r="D527" t="str">
        <f t="shared" si="67"/>
        <v>U9-6</v>
      </c>
      <c r="E527" t="s">
        <v>313</v>
      </c>
      <c r="F527">
        <v>6</v>
      </c>
      <c r="G527" t="s">
        <v>287</v>
      </c>
      <c r="AT527" t="str">
        <f t="shared" si="68"/>
        <v>3.3V</v>
      </c>
      <c r="AU527" t="str">
        <f t="shared" si="69"/>
        <v>--</v>
      </c>
    </row>
    <row r="528" spans="1:47" x14ac:dyDescent="0.35">
      <c r="A528" t="str">
        <f t="shared" si="64"/>
        <v>U10-1</v>
      </c>
      <c r="B528" t="str">
        <f t="shared" si="65"/>
        <v>NetU10_1</v>
      </c>
      <c r="C528" t="str">
        <f t="shared" si="66"/>
        <v>U10-NetU10_1</v>
      </c>
      <c r="D528" t="str">
        <f t="shared" si="67"/>
        <v>U10-1</v>
      </c>
      <c r="E528" t="s">
        <v>642</v>
      </c>
      <c r="F528">
        <v>1</v>
      </c>
      <c r="G528" t="s">
        <v>643</v>
      </c>
      <c r="AT528" t="str">
        <f t="shared" si="68"/>
        <v>NetU10_1</v>
      </c>
      <c r="AU528" t="str">
        <f t="shared" si="69"/>
        <v>--</v>
      </c>
    </row>
    <row r="529" spans="1:47" x14ac:dyDescent="0.35">
      <c r="A529" t="str">
        <f t="shared" si="64"/>
        <v>U10-2</v>
      </c>
      <c r="B529" t="str">
        <f t="shared" si="65"/>
        <v>NetU10_2</v>
      </c>
      <c r="C529" t="str">
        <f t="shared" si="66"/>
        <v>U10-NetU10_2</v>
      </c>
      <c r="D529" t="str">
        <f t="shared" si="67"/>
        <v>U10-2</v>
      </c>
      <c r="E529" t="s">
        <v>642</v>
      </c>
      <c r="F529">
        <v>2</v>
      </c>
      <c r="G529" t="s">
        <v>1045</v>
      </c>
      <c r="AT529" t="str">
        <f t="shared" si="68"/>
        <v>NetU10_2</v>
      </c>
      <c r="AU529" t="str">
        <f t="shared" si="69"/>
        <v>--</v>
      </c>
    </row>
    <row r="530" spans="1:47" x14ac:dyDescent="0.35">
      <c r="A530" t="str">
        <f t="shared" si="64"/>
        <v>U10-3</v>
      </c>
      <c r="B530" t="str">
        <f t="shared" si="65"/>
        <v>NetU10_3</v>
      </c>
      <c r="C530" t="str">
        <f t="shared" si="66"/>
        <v>U10-NetU10_3</v>
      </c>
      <c r="D530" t="str">
        <f t="shared" si="67"/>
        <v>U10-3</v>
      </c>
      <c r="E530" t="s">
        <v>642</v>
      </c>
      <c r="F530">
        <v>3</v>
      </c>
      <c r="G530" t="s">
        <v>1046</v>
      </c>
      <c r="AT530" t="str">
        <f t="shared" si="68"/>
        <v>NetU10_3</v>
      </c>
      <c r="AU530" t="str">
        <f t="shared" si="69"/>
        <v>--</v>
      </c>
    </row>
    <row r="531" spans="1:47" x14ac:dyDescent="0.35">
      <c r="A531" t="str">
        <f t="shared" si="64"/>
        <v>U10-4</v>
      </c>
      <c r="B531" t="str">
        <f t="shared" si="65"/>
        <v>NetU10_4</v>
      </c>
      <c r="C531" t="str">
        <f t="shared" si="66"/>
        <v>U10-NetU10_4</v>
      </c>
      <c r="D531" t="str">
        <f t="shared" si="67"/>
        <v>U10-4</v>
      </c>
      <c r="E531" t="s">
        <v>642</v>
      </c>
      <c r="F531">
        <v>4</v>
      </c>
      <c r="G531" t="s">
        <v>727</v>
      </c>
      <c r="AT531" t="str">
        <f t="shared" si="68"/>
        <v>NetU10_4</v>
      </c>
      <c r="AU531" t="str">
        <f t="shared" si="69"/>
        <v>--</v>
      </c>
    </row>
    <row r="532" spans="1:47" x14ac:dyDescent="0.35">
      <c r="A532" t="str">
        <f t="shared" si="64"/>
        <v>U10-5</v>
      </c>
      <c r="B532" t="str">
        <f t="shared" si="65"/>
        <v>1V</v>
      </c>
      <c r="C532" t="str">
        <f t="shared" si="66"/>
        <v>U10-1V</v>
      </c>
      <c r="D532" t="str">
        <f t="shared" si="67"/>
        <v>U10-5</v>
      </c>
      <c r="E532" t="s">
        <v>642</v>
      </c>
      <c r="F532">
        <v>5</v>
      </c>
      <c r="G532" t="s">
        <v>761</v>
      </c>
      <c r="AT532" t="str">
        <f t="shared" si="68"/>
        <v>1V</v>
      </c>
      <c r="AU532" t="str">
        <f t="shared" si="69"/>
        <v>--</v>
      </c>
    </row>
    <row r="533" spans="1:47" x14ac:dyDescent="0.35">
      <c r="A533" t="str">
        <f t="shared" si="64"/>
        <v>U10-6</v>
      </c>
      <c r="B533" t="str">
        <f t="shared" si="65"/>
        <v>1V</v>
      </c>
      <c r="C533" t="str">
        <f t="shared" si="66"/>
        <v>U10-1V</v>
      </c>
      <c r="D533" t="str">
        <f t="shared" si="67"/>
        <v>U10-6</v>
      </c>
      <c r="E533" t="s">
        <v>642</v>
      </c>
      <c r="F533">
        <v>6</v>
      </c>
      <c r="G533" t="s">
        <v>761</v>
      </c>
      <c r="AT533" t="str">
        <f t="shared" si="68"/>
        <v>1V</v>
      </c>
      <c r="AU533" t="str">
        <f t="shared" si="69"/>
        <v>--</v>
      </c>
    </row>
    <row r="534" spans="1:47" x14ac:dyDescent="0.35">
      <c r="A534" t="str">
        <f t="shared" si="64"/>
        <v>U10-7</v>
      </c>
      <c r="B534" t="str">
        <f t="shared" si="65"/>
        <v>1V</v>
      </c>
      <c r="C534" t="str">
        <f t="shared" si="66"/>
        <v>U10-1V</v>
      </c>
      <c r="D534" t="str">
        <f t="shared" si="67"/>
        <v>U10-7</v>
      </c>
      <c r="E534" t="s">
        <v>642</v>
      </c>
      <c r="F534">
        <v>7</v>
      </c>
      <c r="G534" t="s">
        <v>761</v>
      </c>
      <c r="AT534" t="str">
        <f t="shared" si="68"/>
        <v>1V</v>
      </c>
      <c r="AU534" t="str">
        <f t="shared" si="69"/>
        <v>--</v>
      </c>
    </row>
    <row r="535" spans="1:47" x14ac:dyDescent="0.35">
      <c r="A535" t="str">
        <f t="shared" si="64"/>
        <v>U10-8</v>
      </c>
      <c r="B535" t="str">
        <f t="shared" si="65"/>
        <v>1V</v>
      </c>
      <c r="C535" t="str">
        <f t="shared" si="66"/>
        <v>U10-1V</v>
      </c>
      <c r="D535" t="str">
        <f t="shared" si="67"/>
        <v>U10-8</v>
      </c>
      <c r="E535" t="s">
        <v>642</v>
      </c>
      <c r="F535">
        <v>8</v>
      </c>
      <c r="G535" t="s">
        <v>761</v>
      </c>
      <c r="AT535" t="str">
        <f t="shared" si="68"/>
        <v>1V</v>
      </c>
      <c r="AU535" t="str">
        <f t="shared" si="69"/>
        <v>--</v>
      </c>
    </row>
    <row r="536" spans="1:47" x14ac:dyDescent="0.35">
      <c r="A536" t="str">
        <f t="shared" si="64"/>
        <v>U10-9</v>
      </c>
      <c r="B536" t="str">
        <f t="shared" si="65"/>
        <v>1V</v>
      </c>
      <c r="C536" t="str">
        <f t="shared" si="66"/>
        <v>U10-1V</v>
      </c>
      <c r="D536" t="str">
        <f t="shared" si="67"/>
        <v>U10-9</v>
      </c>
      <c r="E536" t="s">
        <v>642</v>
      </c>
      <c r="F536">
        <v>9</v>
      </c>
      <c r="G536" t="s">
        <v>761</v>
      </c>
      <c r="AT536" t="str">
        <f t="shared" si="68"/>
        <v>1V</v>
      </c>
      <c r="AU536" t="str">
        <f t="shared" si="69"/>
        <v>--</v>
      </c>
    </row>
    <row r="537" spans="1:47" x14ac:dyDescent="0.35">
      <c r="A537" t="str">
        <f t="shared" si="64"/>
        <v>U10-10</v>
      </c>
      <c r="B537" t="str">
        <f t="shared" si="65"/>
        <v>1V</v>
      </c>
      <c r="C537" t="str">
        <f t="shared" si="66"/>
        <v>U10-1V</v>
      </c>
      <c r="D537" t="str">
        <f t="shared" si="67"/>
        <v>U10-10</v>
      </c>
      <c r="E537" t="s">
        <v>642</v>
      </c>
      <c r="F537">
        <v>10</v>
      </c>
      <c r="G537" t="s">
        <v>761</v>
      </c>
      <c r="AT537" t="str">
        <f t="shared" si="68"/>
        <v>1V</v>
      </c>
      <c r="AU537" t="str">
        <f t="shared" si="69"/>
        <v>--</v>
      </c>
    </row>
    <row r="538" spans="1:47" x14ac:dyDescent="0.35">
      <c r="A538" t="str">
        <f t="shared" si="64"/>
        <v>U10-11</v>
      </c>
      <c r="B538" t="str">
        <f t="shared" si="65"/>
        <v>1V</v>
      </c>
      <c r="C538" t="str">
        <f t="shared" si="66"/>
        <v>U10-1V</v>
      </c>
      <c r="D538" t="str">
        <f t="shared" si="67"/>
        <v>U10-11</v>
      </c>
      <c r="E538" t="s">
        <v>642</v>
      </c>
      <c r="F538">
        <v>11</v>
      </c>
      <c r="G538" t="s">
        <v>761</v>
      </c>
      <c r="AT538" t="str">
        <f t="shared" si="68"/>
        <v>1V</v>
      </c>
      <c r="AU538" t="str">
        <f t="shared" si="69"/>
        <v>--</v>
      </c>
    </row>
    <row r="539" spans="1:47" x14ac:dyDescent="0.35">
      <c r="A539" t="str">
        <f t="shared" si="64"/>
        <v>U10-12</v>
      </c>
      <c r="B539" t="str">
        <f t="shared" si="65"/>
        <v>NetU10_12</v>
      </c>
      <c r="C539" t="str">
        <f t="shared" si="66"/>
        <v>U10-NetU10_12</v>
      </c>
      <c r="D539" t="str">
        <f t="shared" si="67"/>
        <v>U10-12</v>
      </c>
      <c r="E539" t="s">
        <v>642</v>
      </c>
      <c r="F539">
        <v>12</v>
      </c>
      <c r="G539" t="s">
        <v>1047</v>
      </c>
      <c r="AT539" t="str">
        <f t="shared" si="68"/>
        <v>NetU10_12</v>
      </c>
      <c r="AU539" t="str">
        <f t="shared" si="69"/>
        <v>--</v>
      </c>
    </row>
    <row r="540" spans="1:47" x14ac:dyDescent="0.35">
      <c r="A540" t="str">
        <f t="shared" si="64"/>
        <v>U10-13</v>
      </c>
      <c r="B540" t="str">
        <f t="shared" si="65"/>
        <v>GND</v>
      </c>
      <c r="C540" t="str">
        <f t="shared" si="66"/>
        <v>U10-GND</v>
      </c>
      <c r="D540" t="str">
        <f t="shared" si="67"/>
        <v>U10-13</v>
      </c>
      <c r="E540" t="s">
        <v>642</v>
      </c>
      <c r="F540">
        <v>13</v>
      </c>
      <c r="G540" t="s">
        <v>302</v>
      </c>
      <c r="AT540" t="str">
        <f t="shared" si="68"/>
        <v>GND</v>
      </c>
      <c r="AU540" t="str">
        <f t="shared" si="69"/>
        <v>--</v>
      </c>
    </row>
    <row r="541" spans="1:47" x14ac:dyDescent="0.35">
      <c r="A541" t="str">
        <f t="shared" si="64"/>
        <v>U10-14</v>
      </c>
      <c r="B541" t="str">
        <f t="shared" si="65"/>
        <v>GND</v>
      </c>
      <c r="C541" t="str">
        <f t="shared" si="66"/>
        <v>U10-GND</v>
      </c>
      <c r="D541" t="str">
        <f t="shared" si="67"/>
        <v>U10-14</v>
      </c>
      <c r="E541" t="s">
        <v>642</v>
      </c>
      <c r="F541">
        <v>14</v>
      </c>
      <c r="G541" t="s">
        <v>302</v>
      </c>
      <c r="AT541" t="str">
        <f t="shared" si="68"/>
        <v>GND</v>
      </c>
      <c r="AU541" t="str">
        <f t="shared" si="69"/>
        <v>--</v>
      </c>
    </row>
    <row r="542" spans="1:47" x14ac:dyDescent="0.35">
      <c r="A542" t="str">
        <f t="shared" si="64"/>
        <v>U10-15</v>
      </c>
      <c r="B542" t="str">
        <f t="shared" si="65"/>
        <v>GND</v>
      </c>
      <c r="C542" t="str">
        <f t="shared" si="66"/>
        <v>U10-GND</v>
      </c>
      <c r="D542" t="str">
        <f t="shared" si="67"/>
        <v>U10-15</v>
      </c>
      <c r="E542" t="s">
        <v>642</v>
      </c>
      <c r="F542">
        <v>15</v>
      </c>
      <c r="G542" t="s">
        <v>302</v>
      </c>
      <c r="AT542" t="str">
        <f t="shared" si="68"/>
        <v>GND</v>
      </c>
      <c r="AU542" t="str">
        <f t="shared" si="69"/>
        <v>--</v>
      </c>
    </row>
    <row r="543" spans="1:47" x14ac:dyDescent="0.35">
      <c r="A543" t="str">
        <f t="shared" si="64"/>
        <v>U10-16</v>
      </c>
      <c r="B543" t="str">
        <f t="shared" si="65"/>
        <v>GND</v>
      </c>
      <c r="C543" t="str">
        <f t="shared" si="66"/>
        <v>U10-GND</v>
      </c>
      <c r="D543" t="str">
        <f t="shared" si="67"/>
        <v>U10-16</v>
      </c>
      <c r="E543" t="s">
        <v>642</v>
      </c>
      <c r="F543">
        <v>16</v>
      </c>
      <c r="G543" t="s">
        <v>302</v>
      </c>
      <c r="AT543" t="str">
        <f t="shared" si="68"/>
        <v>GND</v>
      </c>
      <c r="AU543" t="str">
        <f t="shared" si="69"/>
        <v>--</v>
      </c>
    </row>
    <row r="544" spans="1:47" x14ac:dyDescent="0.35">
      <c r="A544" t="str">
        <f t="shared" si="64"/>
        <v>U10-17</v>
      </c>
      <c r="B544" t="str">
        <f t="shared" si="65"/>
        <v>GND</v>
      </c>
      <c r="C544" t="str">
        <f t="shared" si="66"/>
        <v>U10-GND</v>
      </c>
      <c r="D544" t="str">
        <f t="shared" si="67"/>
        <v>U10-17</v>
      </c>
      <c r="E544" t="s">
        <v>642</v>
      </c>
      <c r="F544">
        <v>17</v>
      </c>
      <c r="G544" t="s">
        <v>302</v>
      </c>
      <c r="AT544" t="str">
        <f t="shared" si="68"/>
        <v>GND</v>
      </c>
      <c r="AU544" t="str">
        <f t="shared" si="69"/>
        <v>--</v>
      </c>
    </row>
    <row r="545" spans="1:47" x14ac:dyDescent="0.35">
      <c r="A545" t="str">
        <f t="shared" si="64"/>
        <v>U10-18</v>
      </c>
      <c r="B545" t="str">
        <f t="shared" si="65"/>
        <v>GND</v>
      </c>
      <c r="C545" t="str">
        <f t="shared" si="66"/>
        <v>U10-GND</v>
      </c>
      <c r="D545" t="str">
        <f t="shared" si="67"/>
        <v>U10-18</v>
      </c>
      <c r="E545" t="s">
        <v>642</v>
      </c>
      <c r="F545">
        <v>18</v>
      </c>
      <c r="G545" t="s">
        <v>302</v>
      </c>
      <c r="AT545" t="str">
        <f t="shared" si="68"/>
        <v>GND</v>
      </c>
      <c r="AU545" t="str">
        <f t="shared" si="69"/>
        <v>--</v>
      </c>
    </row>
    <row r="546" spans="1:47" x14ac:dyDescent="0.35">
      <c r="A546" t="str">
        <f t="shared" si="64"/>
        <v>U10-19</v>
      </c>
      <c r="B546" t="str">
        <f t="shared" si="65"/>
        <v>3.3V</v>
      </c>
      <c r="C546" t="str">
        <f t="shared" si="66"/>
        <v>U10-3.3V</v>
      </c>
      <c r="D546" t="str">
        <f t="shared" si="67"/>
        <v>U10-19</v>
      </c>
      <c r="E546" t="s">
        <v>642</v>
      </c>
      <c r="F546">
        <v>19</v>
      </c>
      <c r="G546" t="s">
        <v>287</v>
      </c>
      <c r="AT546" t="str">
        <f t="shared" si="68"/>
        <v>3.3V</v>
      </c>
      <c r="AU546" t="str">
        <f t="shared" si="69"/>
        <v>--</v>
      </c>
    </row>
    <row r="547" spans="1:47" x14ac:dyDescent="0.35">
      <c r="A547" t="str">
        <f t="shared" si="64"/>
        <v>U10-20</v>
      </c>
      <c r="B547" t="str">
        <f t="shared" si="65"/>
        <v>3.3V</v>
      </c>
      <c r="C547" t="str">
        <f t="shared" si="66"/>
        <v>U10-3.3V</v>
      </c>
      <c r="D547" t="str">
        <f t="shared" si="67"/>
        <v>U10-20</v>
      </c>
      <c r="E547" t="s">
        <v>642</v>
      </c>
      <c r="F547">
        <v>20</v>
      </c>
      <c r="G547" t="s">
        <v>287</v>
      </c>
      <c r="AT547" t="str">
        <f t="shared" si="68"/>
        <v>3.3V</v>
      </c>
      <c r="AU547" t="str">
        <f t="shared" si="69"/>
        <v>--</v>
      </c>
    </row>
    <row r="548" spans="1:47" x14ac:dyDescent="0.35">
      <c r="A548" t="str">
        <f t="shared" si="64"/>
        <v>U10-21</v>
      </c>
      <c r="B548" t="str">
        <f t="shared" si="65"/>
        <v>3.3V</v>
      </c>
      <c r="C548" t="str">
        <f t="shared" si="66"/>
        <v>U10-3.3V</v>
      </c>
      <c r="D548" t="str">
        <f t="shared" si="67"/>
        <v>U10-21</v>
      </c>
      <c r="E548" t="s">
        <v>642</v>
      </c>
      <c r="F548">
        <v>21</v>
      </c>
      <c r="G548" t="s">
        <v>287</v>
      </c>
      <c r="AT548" t="str">
        <f t="shared" si="68"/>
        <v>3.3V</v>
      </c>
      <c r="AU548" t="str">
        <f t="shared" si="69"/>
        <v>--</v>
      </c>
    </row>
    <row r="549" spans="1:47" x14ac:dyDescent="0.35">
      <c r="A549" t="str">
        <f t="shared" si="64"/>
        <v>U10-22</v>
      </c>
      <c r="B549" t="str">
        <f t="shared" si="65"/>
        <v>NetU10_22</v>
      </c>
      <c r="C549" t="str">
        <f t="shared" si="66"/>
        <v>U10-NetU10_22</v>
      </c>
      <c r="D549" t="str">
        <f t="shared" si="67"/>
        <v>U10-22</v>
      </c>
      <c r="E549" t="s">
        <v>642</v>
      </c>
      <c r="F549">
        <v>22</v>
      </c>
      <c r="G549" t="s">
        <v>1048</v>
      </c>
      <c r="AT549" t="str">
        <f t="shared" si="68"/>
        <v>NetU10_22</v>
      </c>
      <c r="AU549" t="str">
        <f t="shared" si="69"/>
        <v>--</v>
      </c>
    </row>
    <row r="550" spans="1:47" x14ac:dyDescent="0.35">
      <c r="A550" t="str">
        <f t="shared" si="64"/>
        <v>U10-23</v>
      </c>
      <c r="B550" t="str">
        <f t="shared" si="65"/>
        <v>NetU10_23</v>
      </c>
      <c r="C550" t="str">
        <f t="shared" si="66"/>
        <v>U10-NetU10_23</v>
      </c>
      <c r="D550" t="str">
        <f t="shared" si="67"/>
        <v>U10-23</v>
      </c>
      <c r="E550" t="s">
        <v>642</v>
      </c>
      <c r="F550">
        <v>23</v>
      </c>
      <c r="G550" t="s">
        <v>1049</v>
      </c>
      <c r="AT550" t="str">
        <f t="shared" si="68"/>
        <v>NetU10_23</v>
      </c>
      <c r="AU550" t="str">
        <f t="shared" si="69"/>
        <v>--</v>
      </c>
    </row>
    <row r="551" spans="1:47" x14ac:dyDescent="0.35">
      <c r="A551" t="str">
        <f t="shared" si="64"/>
        <v>U10-24</v>
      </c>
      <c r="B551" t="str">
        <f t="shared" si="65"/>
        <v>NetU10_24</v>
      </c>
      <c r="C551" t="str">
        <f t="shared" si="66"/>
        <v>U10-NetU10_24</v>
      </c>
      <c r="D551" t="str">
        <f t="shared" si="67"/>
        <v>U10-24</v>
      </c>
      <c r="E551" t="s">
        <v>642</v>
      </c>
      <c r="F551">
        <v>24</v>
      </c>
      <c r="G551" t="s">
        <v>1050</v>
      </c>
      <c r="AT551" t="str">
        <f t="shared" si="68"/>
        <v>NetU10_24</v>
      </c>
      <c r="AU551" t="str">
        <f t="shared" si="69"/>
        <v>--</v>
      </c>
    </row>
    <row r="552" spans="1:47" x14ac:dyDescent="0.35">
      <c r="A552" t="str">
        <f t="shared" si="64"/>
        <v>U10-25</v>
      </c>
      <c r="B552" t="str">
        <f t="shared" si="65"/>
        <v>NetU10_25</v>
      </c>
      <c r="C552" t="str">
        <f t="shared" si="66"/>
        <v>U10-NetU10_25</v>
      </c>
      <c r="D552" t="str">
        <f t="shared" si="67"/>
        <v>U10-25</v>
      </c>
      <c r="E552" t="s">
        <v>642</v>
      </c>
      <c r="F552">
        <v>25</v>
      </c>
      <c r="G552" t="s">
        <v>1051</v>
      </c>
      <c r="AT552" t="str">
        <f t="shared" si="68"/>
        <v>NetU10_25</v>
      </c>
      <c r="AU552" t="str">
        <f t="shared" si="69"/>
        <v>--</v>
      </c>
    </row>
    <row r="553" spans="1:47" x14ac:dyDescent="0.35">
      <c r="A553" t="str">
        <f t="shared" si="64"/>
        <v>U10-26</v>
      </c>
      <c r="B553" t="str">
        <f t="shared" si="65"/>
        <v>LLM</v>
      </c>
      <c r="C553" t="str">
        <f t="shared" si="66"/>
        <v>U10-LLM</v>
      </c>
      <c r="D553" t="str">
        <f t="shared" si="67"/>
        <v>U10-26</v>
      </c>
      <c r="E553" t="s">
        <v>642</v>
      </c>
      <c r="F553">
        <v>26</v>
      </c>
      <c r="G553" t="s">
        <v>1025</v>
      </c>
      <c r="AT553" t="str">
        <f t="shared" si="68"/>
        <v>LLM</v>
      </c>
      <c r="AU553" t="str">
        <f t="shared" si="69"/>
        <v>--</v>
      </c>
    </row>
    <row r="554" spans="1:47" x14ac:dyDescent="0.35">
      <c r="A554" t="str">
        <f t="shared" si="64"/>
        <v>U10-27</v>
      </c>
      <c r="B554" t="str">
        <f t="shared" si="65"/>
        <v>3.3V</v>
      </c>
      <c r="C554" t="str">
        <f t="shared" si="66"/>
        <v>U10-3.3V</v>
      </c>
      <c r="D554" t="str">
        <f t="shared" si="67"/>
        <v>U10-27</v>
      </c>
      <c r="E554" t="s">
        <v>642</v>
      </c>
      <c r="F554">
        <v>27</v>
      </c>
      <c r="G554" t="s">
        <v>287</v>
      </c>
      <c r="AT554" t="str">
        <f t="shared" si="68"/>
        <v>3.3V</v>
      </c>
      <c r="AU554" t="str">
        <f t="shared" si="69"/>
        <v>--</v>
      </c>
    </row>
    <row r="555" spans="1:47" x14ac:dyDescent="0.35">
      <c r="A555" t="str">
        <f t="shared" si="64"/>
        <v>U10-28</v>
      </c>
      <c r="B555" t="str">
        <f t="shared" si="65"/>
        <v>SENSE</v>
      </c>
      <c r="C555" t="str">
        <f t="shared" si="66"/>
        <v>U10-SENSE</v>
      </c>
      <c r="D555" t="str">
        <f t="shared" si="67"/>
        <v>U10-28</v>
      </c>
      <c r="E555" t="s">
        <v>642</v>
      </c>
      <c r="F555">
        <v>28</v>
      </c>
      <c r="G555" t="s">
        <v>1033</v>
      </c>
      <c r="AT555" t="str">
        <f t="shared" si="68"/>
        <v>SENSE</v>
      </c>
      <c r="AU555" t="str">
        <f t="shared" si="69"/>
        <v>--</v>
      </c>
    </row>
    <row r="556" spans="1:47" x14ac:dyDescent="0.35">
      <c r="A556" t="str">
        <f t="shared" si="64"/>
        <v>U10-29</v>
      </c>
      <c r="B556" t="str">
        <f t="shared" si="65"/>
        <v>NetR11_2</v>
      </c>
      <c r="C556" t="str">
        <f t="shared" si="66"/>
        <v>U10-NetR11_2</v>
      </c>
      <c r="D556" t="str">
        <f t="shared" si="67"/>
        <v>U10-29</v>
      </c>
      <c r="E556" t="s">
        <v>642</v>
      </c>
      <c r="F556">
        <v>29</v>
      </c>
      <c r="G556" t="s">
        <v>674</v>
      </c>
      <c r="AT556" t="str">
        <f t="shared" si="68"/>
        <v>NetR11_2</v>
      </c>
      <c r="AU556" t="str">
        <f t="shared" si="69"/>
        <v>--</v>
      </c>
    </row>
    <row r="557" spans="1:47" x14ac:dyDescent="0.35">
      <c r="A557" t="str">
        <f t="shared" si="64"/>
        <v>U10-30</v>
      </c>
      <c r="B557" t="str">
        <f t="shared" si="65"/>
        <v>NetC11_1</v>
      </c>
      <c r="C557" t="str">
        <f t="shared" si="66"/>
        <v>U10-NetC11_1</v>
      </c>
      <c r="D557" t="str">
        <f t="shared" si="67"/>
        <v>U10-30</v>
      </c>
      <c r="E557" t="s">
        <v>642</v>
      </c>
      <c r="F557">
        <v>30</v>
      </c>
      <c r="G557" t="s">
        <v>893</v>
      </c>
      <c r="AT557" t="str">
        <f t="shared" si="68"/>
        <v>NetC11_1</v>
      </c>
      <c r="AU557" t="str">
        <f t="shared" si="69"/>
        <v>--</v>
      </c>
    </row>
    <row r="558" spans="1:47" x14ac:dyDescent="0.35">
      <c r="A558" t="str">
        <f t="shared" si="64"/>
        <v>U10-31</v>
      </c>
      <c r="B558" t="str">
        <f t="shared" si="65"/>
        <v>NetC20_2</v>
      </c>
      <c r="C558" t="str">
        <f t="shared" si="66"/>
        <v>U10-NetC20_2</v>
      </c>
      <c r="D558" t="str">
        <f t="shared" si="67"/>
        <v>U10-31</v>
      </c>
      <c r="E558" t="s">
        <v>642</v>
      </c>
      <c r="F558">
        <v>31</v>
      </c>
      <c r="G558" t="s">
        <v>1027</v>
      </c>
      <c r="AT558" t="str">
        <f t="shared" si="68"/>
        <v>NetC20_2</v>
      </c>
      <c r="AU558" t="str">
        <f t="shared" si="69"/>
        <v>--</v>
      </c>
    </row>
    <row r="559" spans="1:47" x14ac:dyDescent="0.35">
      <c r="A559" t="str">
        <f t="shared" si="64"/>
        <v>U10-32</v>
      </c>
      <c r="B559" t="str">
        <f t="shared" si="65"/>
        <v>GND</v>
      </c>
      <c r="C559" t="str">
        <f t="shared" si="66"/>
        <v>U10-GND</v>
      </c>
      <c r="D559" t="str">
        <f t="shared" si="67"/>
        <v>U10-32</v>
      </c>
      <c r="E559" t="s">
        <v>642</v>
      </c>
      <c r="F559">
        <v>32</v>
      </c>
      <c r="G559" t="s">
        <v>302</v>
      </c>
      <c r="AT559" t="str">
        <f t="shared" si="68"/>
        <v>GND</v>
      </c>
      <c r="AU559" t="str">
        <f t="shared" si="69"/>
        <v>--</v>
      </c>
    </row>
    <row r="560" spans="1:47" x14ac:dyDescent="0.35">
      <c r="A560" t="str">
        <f t="shared" si="64"/>
        <v>U10-33</v>
      </c>
      <c r="B560" t="str">
        <f t="shared" si="65"/>
        <v>3.3V</v>
      </c>
      <c r="C560" t="str">
        <f t="shared" si="66"/>
        <v>U10-3.3V</v>
      </c>
      <c r="D560" t="str">
        <f t="shared" si="67"/>
        <v>U10-33</v>
      </c>
      <c r="E560" t="s">
        <v>642</v>
      </c>
      <c r="F560">
        <v>33</v>
      </c>
      <c r="G560" t="s">
        <v>287</v>
      </c>
      <c r="AT560" t="str">
        <f t="shared" si="68"/>
        <v>3.3V</v>
      </c>
      <c r="AU560" t="str">
        <f t="shared" si="69"/>
        <v>--</v>
      </c>
    </row>
    <row r="561" spans="1:47" x14ac:dyDescent="0.35">
      <c r="A561" t="str">
        <f t="shared" si="64"/>
        <v>U10-34</v>
      </c>
      <c r="B561" t="str">
        <f t="shared" si="65"/>
        <v>NetU10_34</v>
      </c>
      <c r="C561" t="str">
        <f t="shared" si="66"/>
        <v>U10-NetU10_34</v>
      </c>
      <c r="D561" t="str">
        <f t="shared" si="67"/>
        <v>U10-34</v>
      </c>
      <c r="E561" t="s">
        <v>642</v>
      </c>
      <c r="F561">
        <v>34</v>
      </c>
      <c r="G561" t="s">
        <v>1052</v>
      </c>
      <c r="AT561" t="str">
        <f t="shared" si="68"/>
        <v>NetU10_34</v>
      </c>
      <c r="AU561" t="str">
        <f t="shared" si="69"/>
        <v>--</v>
      </c>
    </row>
    <row r="562" spans="1:47" x14ac:dyDescent="0.35">
      <c r="A562" t="str">
        <f t="shared" si="64"/>
        <v>U10-35</v>
      </c>
      <c r="B562" t="str">
        <f t="shared" si="65"/>
        <v>NetU10_35</v>
      </c>
      <c r="C562" t="str">
        <f t="shared" si="66"/>
        <v>U10-NetU10_35</v>
      </c>
      <c r="D562" t="str">
        <f t="shared" si="67"/>
        <v>U10-35</v>
      </c>
      <c r="E562" t="s">
        <v>642</v>
      </c>
      <c r="F562">
        <v>35</v>
      </c>
      <c r="G562" t="s">
        <v>1053</v>
      </c>
      <c r="AT562" t="str">
        <f t="shared" si="68"/>
        <v>NetU10_35</v>
      </c>
      <c r="AU562" t="str">
        <f t="shared" si="69"/>
        <v>--</v>
      </c>
    </row>
    <row r="563" spans="1:47" x14ac:dyDescent="0.35">
      <c r="A563" t="str">
        <f t="shared" si="64"/>
        <v>U10-36</v>
      </c>
      <c r="B563" t="str">
        <f t="shared" si="65"/>
        <v>NetU10_36</v>
      </c>
      <c r="C563" t="str">
        <f t="shared" si="66"/>
        <v>U10-NetU10_36</v>
      </c>
      <c r="D563" t="str">
        <f t="shared" si="67"/>
        <v>U10-36</v>
      </c>
      <c r="E563" t="s">
        <v>642</v>
      </c>
      <c r="F563">
        <v>36</v>
      </c>
      <c r="G563" t="s">
        <v>1054</v>
      </c>
      <c r="AT563" t="str">
        <f t="shared" si="68"/>
        <v>NetU10_36</v>
      </c>
      <c r="AU563" t="str">
        <f t="shared" si="69"/>
        <v>--</v>
      </c>
    </row>
    <row r="564" spans="1:47" x14ac:dyDescent="0.35">
      <c r="A564" t="str">
        <f t="shared" si="64"/>
        <v>U10-37</v>
      </c>
      <c r="B564" t="str">
        <f t="shared" si="65"/>
        <v>NetU10_37</v>
      </c>
      <c r="C564" t="str">
        <f t="shared" si="66"/>
        <v>U10-NetU10_37</v>
      </c>
      <c r="D564" t="str">
        <f t="shared" si="67"/>
        <v>U10-37</v>
      </c>
      <c r="E564" t="s">
        <v>642</v>
      </c>
      <c r="F564">
        <v>37</v>
      </c>
      <c r="G564" t="s">
        <v>1055</v>
      </c>
      <c r="AT564" t="str">
        <f t="shared" si="68"/>
        <v>NetU10_37</v>
      </c>
      <c r="AU564" t="str">
        <f t="shared" si="69"/>
        <v>--</v>
      </c>
    </row>
    <row r="565" spans="1:47" x14ac:dyDescent="0.35">
      <c r="A565" t="str">
        <f t="shared" si="64"/>
        <v>U10-38</v>
      </c>
      <c r="B565" t="str">
        <f t="shared" si="65"/>
        <v>NetU10_38</v>
      </c>
      <c r="C565" t="str">
        <f t="shared" si="66"/>
        <v>U10-NetU10_38</v>
      </c>
      <c r="D565" t="str">
        <f t="shared" si="67"/>
        <v>U10-38</v>
      </c>
      <c r="E565" t="s">
        <v>642</v>
      </c>
      <c r="F565">
        <v>38</v>
      </c>
      <c r="G565" t="s">
        <v>1056</v>
      </c>
      <c r="AT565" t="str">
        <f t="shared" si="68"/>
        <v>NetU10_38</v>
      </c>
      <c r="AU565" t="str">
        <f t="shared" si="69"/>
        <v>--</v>
      </c>
    </row>
    <row r="566" spans="1:47" x14ac:dyDescent="0.35">
      <c r="A566" t="str">
        <f t="shared" si="64"/>
        <v>U10-39</v>
      </c>
      <c r="B566" t="str">
        <f t="shared" si="65"/>
        <v>GND</v>
      </c>
      <c r="C566" t="str">
        <f t="shared" si="66"/>
        <v>U10-GND</v>
      </c>
      <c r="D566" t="str">
        <f t="shared" si="67"/>
        <v>U10-39</v>
      </c>
      <c r="E566" t="s">
        <v>642</v>
      </c>
      <c r="F566">
        <v>39</v>
      </c>
      <c r="G566" t="s">
        <v>302</v>
      </c>
      <c r="AT566" t="str">
        <f t="shared" si="68"/>
        <v>GND</v>
      </c>
      <c r="AU566" t="str">
        <f t="shared" si="69"/>
        <v>--</v>
      </c>
    </row>
    <row r="567" spans="1:47" x14ac:dyDescent="0.35">
      <c r="A567" t="str">
        <f t="shared" si="64"/>
        <v>U11-1</v>
      </c>
      <c r="B567" t="str">
        <f t="shared" si="65"/>
        <v>3.3V</v>
      </c>
      <c r="C567" t="str">
        <f t="shared" si="66"/>
        <v>U11-3.3V</v>
      </c>
      <c r="D567" t="str">
        <f t="shared" si="67"/>
        <v>U11-1</v>
      </c>
      <c r="E567" t="s">
        <v>644</v>
      </c>
      <c r="F567">
        <v>1</v>
      </c>
      <c r="G567" t="s">
        <v>287</v>
      </c>
      <c r="AT567" t="str">
        <f t="shared" si="68"/>
        <v>3.3V</v>
      </c>
      <c r="AU567" t="str">
        <f t="shared" si="69"/>
        <v>--</v>
      </c>
    </row>
    <row r="568" spans="1:47" x14ac:dyDescent="0.35">
      <c r="A568" t="str">
        <f t="shared" si="64"/>
        <v>U11-2</v>
      </c>
      <c r="B568" t="str">
        <f t="shared" si="65"/>
        <v>3.3V</v>
      </c>
      <c r="C568" t="str">
        <f t="shared" si="66"/>
        <v>U11-3.3V</v>
      </c>
      <c r="D568" t="str">
        <f t="shared" si="67"/>
        <v>U11-2</v>
      </c>
      <c r="E568" t="s">
        <v>644</v>
      </c>
      <c r="F568">
        <v>2</v>
      </c>
      <c r="G568" t="s">
        <v>287</v>
      </c>
      <c r="AT568" t="str">
        <f t="shared" si="68"/>
        <v>3.3V</v>
      </c>
      <c r="AU568" t="str">
        <f t="shared" si="69"/>
        <v>--</v>
      </c>
    </row>
    <row r="569" spans="1:47" x14ac:dyDescent="0.35">
      <c r="A569" t="str">
        <f t="shared" si="64"/>
        <v>U11-3</v>
      </c>
      <c r="B569" t="str">
        <f t="shared" si="65"/>
        <v>GND</v>
      </c>
      <c r="C569" t="str">
        <f t="shared" si="66"/>
        <v>U11-GND</v>
      </c>
      <c r="D569" t="str">
        <f t="shared" si="67"/>
        <v>U11-3</v>
      </c>
      <c r="E569" t="s">
        <v>644</v>
      </c>
      <c r="F569">
        <v>3</v>
      </c>
      <c r="G569" t="s">
        <v>302</v>
      </c>
      <c r="AT569" t="str">
        <f t="shared" si="68"/>
        <v>GND</v>
      </c>
      <c r="AU569" t="str">
        <f t="shared" si="69"/>
        <v>--</v>
      </c>
    </row>
    <row r="570" spans="1:47" x14ac:dyDescent="0.35">
      <c r="A570" t="str">
        <f t="shared" si="64"/>
        <v>U11-4</v>
      </c>
      <c r="B570" t="str">
        <f t="shared" si="65"/>
        <v>GND</v>
      </c>
      <c r="C570" t="str">
        <f t="shared" si="66"/>
        <v>U11-GND</v>
      </c>
      <c r="D570" t="str">
        <f t="shared" si="67"/>
        <v>U11-4</v>
      </c>
      <c r="E570" t="s">
        <v>644</v>
      </c>
      <c r="F570">
        <v>4</v>
      </c>
      <c r="G570" t="s">
        <v>302</v>
      </c>
      <c r="AT570" t="str">
        <f t="shared" si="68"/>
        <v>GND</v>
      </c>
      <c r="AU570" t="str">
        <f t="shared" si="69"/>
        <v>--</v>
      </c>
    </row>
    <row r="571" spans="1:47" x14ac:dyDescent="0.35">
      <c r="A571" t="str">
        <f t="shared" si="64"/>
        <v>U11-5</v>
      </c>
      <c r="B571" t="str">
        <f t="shared" si="65"/>
        <v>1.8V</v>
      </c>
      <c r="C571" t="str">
        <f t="shared" si="66"/>
        <v>U11-1.8V</v>
      </c>
      <c r="D571" t="str">
        <f t="shared" si="67"/>
        <v>U11-5</v>
      </c>
      <c r="E571" t="s">
        <v>644</v>
      </c>
      <c r="F571">
        <v>5</v>
      </c>
      <c r="G571" t="s">
        <v>667</v>
      </c>
      <c r="AT571" t="str">
        <f t="shared" si="68"/>
        <v>1.8V</v>
      </c>
      <c r="AU571" t="str">
        <f t="shared" si="69"/>
        <v>--</v>
      </c>
    </row>
    <row r="572" spans="1:47" x14ac:dyDescent="0.35">
      <c r="A572" t="str">
        <f t="shared" si="64"/>
        <v>U11-6</v>
      </c>
      <c r="B572" t="str">
        <f t="shared" si="65"/>
        <v>1.8V</v>
      </c>
      <c r="C572" t="str">
        <f t="shared" si="66"/>
        <v>U11-1.8V</v>
      </c>
      <c r="D572" t="str">
        <f t="shared" si="67"/>
        <v>U11-6</v>
      </c>
      <c r="E572" t="s">
        <v>644</v>
      </c>
      <c r="F572">
        <v>6</v>
      </c>
      <c r="G572" t="s">
        <v>667</v>
      </c>
      <c r="AT572" t="str">
        <f t="shared" si="68"/>
        <v>1.8V</v>
      </c>
      <c r="AU572" t="str">
        <f t="shared" si="69"/>
        <v>--</v>
      </c>
    </row>
    <row r="573" spans="1:47" x14ac:dyDescent="0.35">
      <c r="A573" t="str">
        <f t="shared" si="64"/>
        <v>U11-7</v>
      </c>
      <c r="B573" t="str">
        <f t="shared" si="65"/>
        <v>1.8V</v>
      </c>
      <c r="C573" t="str">
        <f t="shared" si="66"/>
        <v>U11-1.8V</v>
      </c>
      <c r="D573" t="str">
        <f t="shared" si="67"/>
        <v>U11-7</v>
      </c>
      <c r="E573" t="s">
        <v>644</v>
      </c>
      <c r="F573">
        <v>7</v>
      </c>
      <c r="G573" t="s">
        <v>667</v>
      </c>
      <c r="AT573" t="str">
        <f t="shared" si="68"/>
        <v>1.8V</v>
      </c>
      <c r="AU573" t="str">
        <f t="shared" si="69"/>
        <v>--</v>
      </c>
    </row>
    <row r="574" spans="1:47" x14ac:dyDescent="0.35">
      <c r="A574" t="str">
        <f t="shared" si="64"/>
        <v>U11-8</v>
      </c>
      <c r="B574" t="str">
        <f t="shared" si="65"/>
        <v>NetU11_8</v>
      </c>
      <c r="C574" t="str">
        <f t="shared" si="66"/>
        <v>U11-NetU11_8</v>
      </c>
      <c r="D574" t="str">
        <f t="shared" si="67"/>
        <v>U11-8</v>
      </c>
      <c r="E574" t="s">
        <v>644</v>
      </c>
      <c r="F574">
        <v>8</v>
      </c>
      <c r="G574" t="s">
        <v>1057</v>
      </c>
      <c r="AT574" t="str">
        <f t="shared" si="68"/>
        <v>NetU11_8</v>
      </c>
      <c r="AU574" t="str">
        <f t="shared" si="69"/>
        <v>--</v>
      </c>
    </row>
    <row r="575" spans="1:47" x14ac:dyDescent="0.35">
      <c r="A575" t="str">
        <f t="shared" si="64"/>
        <v>U11-9</v>
      </c>
      <c r="B575" t="str">
        <f t="shared" si="65"/>
        <v>NetU11_9</v>
      </c>
      <c r="C575" t="str">
        <f t="shared" si="66"/>
        <v>U11-NetU11_9</v>
      </c>
      <c r="D575" t="str">
        <f t="shared" si="67"/>
        <v>U11-9</v>
      </c>
      <c r="E575" t="s">
        <v>644</v>
      </c>
      <c r="F575">
        <v>9</v>
      </c>
      <c r="G575" t="s">
        <v>1058</v>
      </c>
      <c r="AT575" t="str">
        <f t="shared" si="68"/>
        <v>NetU11_9</v>
      </c>
      <c r="AU575" t="str">
        <f t="shared" si="69"/>
        <v>--</v>
      </c>
    </row>
    <row r="576" spans="1:47" x14ac:dyDescent="0.35">
      <c r="A576" t="str">
        <f t="shared" si="64"/>
        <v>U11-10</v>
      </c>
      <c r="B576" t="str">
        <f t="shared" si="65"/>
        <v>NetU11_10</v>
      </c>
      <c r="C576" t="str">
        <f t="shared" si="66"/>
        <v>U11-NetU11_10</v>
      </c>
      <c r="D576" t="str">
        <f t="shared" si="67"/>
        <v>U11-10</v>
      </c>
      <c r="E576" t="s">
        <v>644</v>
      </c>
      <c r="F576">
        <v>10</v>
      </c>
      <c r="G576" t="s">
        <v>668</v>
      </c>
      <c r="AT576" t="str">
        <f t="shared" si="68"/>
        <v>NetU11_10</v>
      </c>
      <c r="AU576" t="str">
        <f t="shared" si="69"/>
        <v>--</v>
      </c>
    </row>
    <row r="577" spans="1:47" x14ac:dyDescent="0.35">
      <c r="A577" t="str">
        <f t="shared" si="64"/>
        <v>U11-11</v>
      </c>
      <c r="B577" t="str">
        <f t="shared" si="65"/>
        <v>NetU11_11</v>
      </c>
      <c r="C577" t="str">
        <f t="shared" si="66"/>
        <v>U11-NetU11_11</v>
      </c>
      <c r="D577" t="str">
        <f t="shared" si="67"/>
        <v>U11-11</v>
      </c>
      <c r="E577" t="s">
        <v>644</v>
      </c>
      <c r="F577">
        <v>11</v>
      </c>
      <c r="G577" t="s">
        <v>1059</v>
      </c>
      <c r="AT577" t="str">
        <f t="shared" si="68"/>
        <v>NetU11_11</v>
      </c>
      <c r="AU577" t="str">
        <f t="shared" si="69"/>
        <v>--</v>
      </c>
    </row>
    <row r="578" spans="1:47" x14ac:dyDescent="0.35">
      <c r="A578" t="str">
        <f t="shared" si="64"/>
        <v>U11-12</v>
      </c>
      <c r="B578" t="str">
        <f t="shared" si="65"/>
        <v>NetU11_12</v>
      </c>
      <c r="C578" t="str">
        <f t="shared" si="66"/>
        <v>U11-NetU11_12</v>
      </c>
      <c r="D578" t="str">
        <f t="shared" si="67"/>
        <v>U11-12</v>
      </c>
      <c r="E578" t="s">
        <v>644</v>
      </c>
      <c r="F578">
        <v>12</v>
      </c>
      <c r="G578" t="s">
        <v>1060</v>
      </c>
      <c r="AT578" t="str">
        <f t="shared" si="68"/>
        <v>NetU11_12</v>
      </c>
      <c r="AU578" t="str">
        <f t="shared" si="69"/>
        <v>--</v>
      </c>
    </row>
    <row r="579" spans="1:47" x14ac:dyDescent="0.35">
      <c r="A579" t="str">
        <f t="shared" si="64"/>
        <v>U11-13</v>
      </c>
      <c r="B579" t="str">
        <f t="shared" si="65"/>
        <v>NetU11_13</v>
      </c>
      <c r="C579" t="str">
        <f t="shared" si="66"/>
        <v>U11-NetU11_13</v>
      </c>
      <c r="D579" t="str">
        <f t="shared" si="67"/>
        <v>U11-13</v>
      </c>
      <c r="E579" t="s">
        <v>644</v>
      </c>
      <c r="F579">
        <v>13</v>
      </c>
      <c r="G579" t="s">
        <v>1061</v>
      </c>
      <c r="AT579" t="str">
        <f t="shared" si="68"/>
        <v>NetU11_13</v>
      </c>
      <c r="AU579" t="str">
        <f t="shared" si="69"/>
        <v>--</v>
      </c>
    </row>
    <row r="580" spans="1:47" x14ac:dyDescent="0.35">
      <c r="A580" t="str">
        <f t="shared" si="64"/>
        <v>U11-14</v>
      </c>
      <c r="B580" t="str">
        <f t="shared" si="65"/>
        <v>NetU11_14</v>
      </c>
      <c r="C580" t="str">
        <f t="shared" si="66"/>
        <v>U11-NetU11_14</v>
      </c>
      <c r="D580" t="str">
        <f t="shared" si="67"/>
        <v>U11-14</v>
      </c>
      <c r="E580" t="s">
        <v>644</v>
      </c>
      <c r="F580">
        <v>14</v>
      </c>
      <c r="G580" t="s">
        <v>1062</v>
      </c>
      <c r="AT580" t="str">
        <f t="shared" si="68"/>
        <v>NetU11_14</v>
      </c>
      <c r="AU580" t="str">
        <f t="shared" si="69"/>
        <v>--</v>
      </c>
    </row>
    <row r="581" spans="1:47" x14ac:dyDescent="0.35">
      <c r="A581" t="str">
        <f t="shared" si="64"/>
        <v>U11-15</v>
      </c>
      <c r="B581" t="str">
        <f t="shared" si="65"/>
        <v>1.8V</v>
      </c>
      <c r="C581" t="str">
        <f t="shared" si="66"/>
        <v>U11-1.8V</v>
      </c>
      <c r="D581" t="str">
        <f t="shared" si="67"/>
        <v>U11-15</v>
      </c>
      <c r="E581" t="s">
        <v>644</v>
      </c>
      <c r="F581">
        <v>15</v>
      </c>
      <c r="G581" t="s">
        <v>667</v>
      </c>
      <c r="AT581" t="str">
        <f t="shared" si="68"/>
        <v>1.8V</v>
      </c>
      <c r="AU581" t="str">
        <f t="shared" si="69"/>
        <v>--</v>
      </c>
    </row>
    <row r="582" spans="1:47" x14ac:dyDescent="0.35">
      <c r="A582" t="str">
        <f t="shared" ref="A582:A645" si="70">$E582&amp;"-"&amp;$F582</f>
        <v>U11-16</v>
      </c>
      <c r="B582" t="str">
        <f t="shared" ref="B582:B645" si="71">IF(OR(E582=$A$2,E582=$B$2,E582=$C$2,E582=$D$2),"--",G582)</f>
        <v>NetU11_16</v>
      </c>
      <c r="C582" t="str">
        <f t="shared" ref="C582:C645" si="72">$E582&amp;"-"&amp;$G582</f>
        <v>U11-NetU11_16</v>
      </c>
      <c r="D582" t="str">
        <f t="shared" ref="D582:D645" si="73">A582</f>
        <v>U11-16</v>
      </c>
      <c r="E582" t="s">
        <v>644</v>
      </c>
      <c r="F582">
        <v>16</v>
      </c>
      <c r="G582" t="s">
        <v>1063</v>
      </c>
      <c r="AT582" t="str">
        <f t="shared" ref="AT582:AT645" si="74">IF(IF(COUNTIF($AO$6:$AQ$150,B582)&gt;0,"---","--")="---",VLOOKUP(B582,$AO$6:$AQ$150,3,0),B582)</f>
        <v>NetU11_16</v>
      </c>
      <c r="AU582" t="str">
        <f t="shared" ref="AU582:AU645" si="75">IF(IF(COUNTIF($AO$6:$AQ$150,B582)&gt;0,"---","--")="---",VLOOKUP(B582,$AO$6:$AQ$150,2,0),"--")</f>
        <v>--</v>
      </c>
    </row>
    <row r="583" spans="1:47" x14ac:dyDescent="0.35">
      <c r="A583" t="str">
        <f t="shared" si="70"/>
        <v>U11-17</v>
      </c>
      <c r="B583" t="str">
        <f t="shared" si="71"/>
        <v>GND</v>
      </c>
      <c r="C583" t="str">
        <f t="shared" si="72"/>
        <v>U11-GND</v>
      </c>
      <c r="D583" t="str">
        <f t="shared" si="73"/>
        <v>U11-17</v>
      </c>
      <c r="E583" t="s">
        <v>644</v>
      </c>
      <c r="F583">
        <v>17</v>
      </c>
      <c r="G583" t="s">
        <v>302</v>
      </c>
      <c r="AT583" t="str">
        <f t="shared" si="74"/>
        <v>GND</v>
      </c>
      <c r="AU583" t="str">
        <f t="shared" si="75"/>
        <v>--</v>
      </c>
    </row>
    <row r="584" spans="1:47" x14ac:dyDescent="0.35">
      <c r="A584" t="str">
        <f t="shared" si="70"/>
        <v>U11-18</v>
      </c>
      <c r="B584" t="str">
        <f t="shared" si="71"/>
        <v>3.3V</v>
      </c>
      <c r="C584" t="str">
        <f t="shared" si="72"/>
        <v>U11-3.3V</v>
      </c>
      <c r="D584" t="str">
        <f t="shared" si="73"/>
        <v>U11-18</v>
      </c>
      <c r="E584" t="s">
        <v>644</v>
      </c>
      <c r="F584">
        <v>18</v>
      </c>
      <c r="G584" t="s">
        <v>287</v>
      </c>
      <c r="AT584" t="str">
        <f t="shared" si="74"/>
        <v>3.3V</v>
      </c>
      <c r="AU584" t="str">
        <f t="shared" si="75"/>
        <v>--</v>
      </c>
    </row>
    <row r="585" spans="1:47" x14ac:dyDescent="0.35">
      <c r="A585" t="str">
        <f t="shared" si="70"/>
        <v>U11-19</v>
      </c>
      <c r="B585" t="str">
        <f t="shared" si="71"/>
        <v>GND</v>
      </c>
      <c r="C585" t="str">
        <f t="shared" si="72"/>
        <v>U11-GND</v>
      </c>
      <c r="D585" t="str">
        <f t="shared" si="73"/>
        <v>U11-19</v>
      </c>
      <c r="E585" t="s">
        <v>644</v>
      </c>
      <c r="F585">
        <v>19</v>
      </c>
      <c r="G585" t="s">
        <v>302</v>
      </c>
      <c r="AT585" t="str">
        <f t="shared" si="74"/>
        <v>GND</v>
      </c>
      <c r="AU585" t="str">
        <f t="shared" si="75"/>
        <v>--</v>
      </c>
    </row>
    <row r="586" spans="1:47" x14ac:dyDescent="0.35">
      <c r="A586" t="str">
        <f t="shared" si="70"/>
        <v>U11-20</v>
      </c>
      <c r="B586" t="str">
        <f t="shared" si="71"/>
        <v>3.3V</v>
      </c>
      <c r="C586" t="str">
        <f t="shared" si="72"/>
        <v>U11-3.3V</v>
      </c>
      <c r="D586" t="str">
        <f t="shared" si="73"/>
        <v>U11-20</v>
      </c>
      <c r="E586" t="s">
        <v>644</v>
      </c>
      <c r="F586">
        <v>20</v>
      </c>
      <c r="G586" t="s">
        <v>287</v>
      </c>
      <c r="AT586" t="str">
        <f t="shared" si="74"/>
        <v>3.3V</v>
      </c>
      <c r="AU586" t="str">
        <f t="shared" si="75"/>
        <v>--</v>
      </c>
    </row>
    <row r="587" spans="1:47" x14ac:dyDescent="0.35">
      <c r="A587" t="str">
        <f t="shared" si="70"/>
        <v>U11-21</v>
      </c>
      <c r="B587" t="str">
        <f t="shared" si="71"/>
        <v>GND</v>
      </c>
      <c r="C587" t="str">
        <f t="shared" si="72"/>
        <v>U11-GND</v>
      </c>
      <c r="D587" t="str">
        <f t="shared" si="73"/>
        <v>U11-21</v>
      </c>
      <c r="E587" t="s">
        <v>644</v>
      </c>
      <c r="F587">
        <v>21</v>
      </c>
      <c r="G587" t="s">
        <v>302</v>
      </c>
      <c r="AT587" t="str">
        <f t="shared" si="74"/>
        <v>GND</v>
      </c>
      <c r="AU587" t="str">
        <f t="shared" si="75"/>
        <v>--</v>
      </c>
    </row>
    <row r="588" spans="1:47" x14ac:dyDescent="0.35">
      <c r="A588" t="str">
        <f t="shared" si="70"/>
        <v>C1-1</v>
      </c>
      <c r="B588" t="str">
        <f t="shared" si="71"/>
        <v>AVCC</v>
      </c>
      <c r="C588" t="str">
        <f t="shared" si="72"/>
        <v>C1-AVCC</v>
      </c>
      <c r="D588" t="str">
        <f t="shared" si="73"/>
        <v>C1-1</v>
      </c>
      <c r="E588" t="s">
        <v>314</v>
      </c>
      <c r="F588">
        <v>1</v>
      </c>
      <c r="G588" t="s">
        <v>764</v>
      </c>
      <c r="AT588" t="str">
        <f t="shared" si="74"/>
        <v>AVCC</v>
      </c>
      <c r="AU588" t="str">
        <f t="shared" si="75"/>
        <v>--</v>
      </c>
    </row>
    <row r="589" spans="1:47" x14ac:dyDescent="0.35">
      <c r="A589" t="str">
        <f t="shared" si="70"/>
        <v>C1-2</v>
      </c>
      <c r="B589" t="str">
        <f t="shared" si="71"/>
        <v>GND</v>
      </c>
      <c r="C589" t="str">
        <f t="shared" si="72"/>
        <v>C1-GND</v>
      </c>
      <c r="D589" t="str">
        <f t="shared" si="73"/>
        <v>C1-2</v>
      </c>
      <c r="E589" t="s">
        <v>314</v>
      </c>
      <c r="F589">
        <v>2</v>
      </c>
      <c r="G589" t="s">
        <v>302</v>
      </c>
      <c r="AT589" t="str">
        <f t="shared" si="74"/>
        <v>GND</v>
      </c>
      <c r="AU589" t="str">
        <f t="shared" si="75"/>
        <v>--</v>
      </c>
    </row>
    <row r="590" spans="1:47" x14ac:dyDescent="0.35">
      <c r="A590" t="str">
        <f t="shared" si="70"/>
        <v>C2-1</v>
      </c>
      <c r="B590" t="str">
        <f t="shared" si="71"/>
        <v>GND</v>
      </c>
      <c r="C590" t="str">
        <f t="shared" si="72"/>
        <v>C2-GND</v>
      </c>
      <c r="D590" t="str">
        <f t="shared" si="73"/>
        <v>C2-1</v>
      </c>
      <c r="E590" t="s">
        <v>315</v>
      </c>
      <c r="F590">
        <v>1</v>
      </c>
      <c r="G590" t="s">
        <v>302</v>
      </c>
      <c r="AT590" t="str">
        <f t="shared" si="74"/>
        <v>GND</v>
      </c>
      <c r="AU590" t="str">
        <f t="shared" si="75"/>
        <v>--</v>
      </c>
    </row>
    <row r="591" spans="1:47" x14ac:dyDescent="0.35">
      <c r="A591" t="str">
        <f t="shared" si="70"/>
        <v>C2-2</v>
      </c>
      <c r="B591" t="str">
        <f t="shared" si="71"/>
        <v>1V</v>
      </c>
      <c r="C591" t="str">
        <f t="shared" si="72"/>
        <v>C2-1V</v>
      </c>
      <c r="D591" t="str">
        <f t="shared" si="73"/>
        <v>C2-2</v>
      </c>
      <c r="E591" t="s">
        <v>315</v>
      </c>
      <c r="F591">
        <v>2</v>
      </c>
      <c r="G591" t="s">
        <v>761</v>
      </c>
      <c r="AT591" t="str">
        <f t="shared" si="74"/>
        <v>1V</v>
      </c>
      <c r="AU591" t="str">
        <f t="shared" si="75"/>
        <v>--</v>
      </c>
    </row>
    <row r="592" spans="1:47" x14ac:dyDescent="0.35">
      <c r="A592" t="str">
        <f t="shared" si="70"/>
        <v>C3-1</v>
      </c>
      <c r="B592" t="str">
        <f t="shared" si="71"/>
        <v>GND</v>
      </c>
      <c r="C592" t="str">
        <f t="shared" si="72"/>
        <v>C3-GND</v>
      </c>
      <c r="D592" t="str">
        <f t="shared" si="73"/>
        <v>C3-1</v>
      </c>
      <c r="E592" t="s">
        <v>316</v>
      </c>
      <c r="F592">
        <v>1</v>
      </c>
      <c r="G592" t="s">
        <v>302</v>
      </c>
      <c r="AT592" t="str">
        <f t="shared" si="74"/>
        <v>GND</v>
      </c>
      <c r="AU592" t="str">
        <f t="shared" si="75"/>
        <v>--</v>
      </c>
    </row>
    <row r="593" spans="1:47" x14ac:dyDescent="0.35">
      <c r="A593" t="str">
        <f t="shared" si="70"/>
        <v>C3-2</v>
      </c>
      <c r="B593" t="str">
        <f t="shared" si="71"/>
        <v>1.8V</v>
      </c>
      <c r="C593" t="str">
        <f t="shared" si="72"/>
        <v>C3-1.8V</v>
      </c>
      <c r="D593" t="str">
        <f t="shared" si="73"/>
        <v>C3-2</v>
      </c>
      <c r="E593" t="s">
        <v>316</v>
      </c>
      <c r="F593">
        <v>2</v>
      </c>
      <c r="G593" t="s">
        <v>667</v>
      </c>
      <c r="AT593" t="str">
        <f t="shared" si="74"/>
        <v>1.8V</v>
      </c>
      <c r="AU593" t="str">
        <f t="shared" si="75"/>
        <v>--</v>
      </c>
    </row>
    <row r="594" spans="1:47" x14ac:dyDescent="0.35">
      <c r="A594" t="str">
        <f t="shared" si="70"/>
        <v>C4-1</v>
      </c>
      <c r="B594" t="str">
        <f t="shared" si="71"/>
        <v>1V</v>
      </c>
      <c r="C594" t="str">
        <f t="shared" si="72"/>
        <v>C4-1V</v>
      </c>
      <c r="D594" t="str">
        <f t="shared" si="73"/>
        <v>C4-1</v>
      </c>
      <c r="E594" t="s">
        <v>317</v>
      </c>
      <c r="F594">
        <v>1</v>
      </c>
      <c r="G594" t="s">
        <v>761</v>
      </c>
      <c r="AT594" t="str">
        <f t="shared" si="74"/>
        <v>1V</v>
      </c>
      <c r="AU594" t="str">
        <f t="shared" si="75"/>
        <v>--</v>
      </c>
    </row>
    <row r="595" spans="1:47" x14ac:dyDescent="0.35">
      <c r="A595" t="str">
        <f t="shared" si="70"/>
        <v>C4-2</v>
      </c>
      <c r="B595" t="str">
        <f t="shared" si="71"/>
        <v>GND</v>
      </c>
      <c r="C595" t="str">
        <f t="shared" si="72"/>
        <v>C4-GND</v>
      </c>
      <c r="D595" t="str">
        <f t="shared" si="73"/>
        <v>C4-2</v>
      </c>
      <c r="E595" t="s">
        <v>317</v>
      </c>
      <c r="F595">
        <v>2</v>
      </c>
      <c r="G595" t="s">
        <v>302</v>
      </c>
      <c r="AT595" t="str">
        <f t="shared" si="74"/>
        <v>GND</v>
      </c>
      <c r="AU595" t="str">
        <f t="shared" si="75"/>
        <v>--</v>
      </c>
    </row>
    <row r="596" spans="1:47" x14ac:dyDescent="0.35">
      <c r="A596" t="str">
        <f t="shared" si="70"/>
        <v>C5-1</v>
      </c>
      <c r="B596" t="str">
        <f t="shared" si="71"/>
        <v>GND</v>
      </c>
      <c r="C596" t="str">
        <f t="shared" si="72"/>
        <v>C5-GND</v>
      </c>
      <c r="D596" t="str">
        <f t="shared" si="73"/>
        <v>C5-1</v>
      </c>
      <c r="E596" t="s">
        <v>318</v>
      </c>
      <c r="F596">
        <v>1</v>
      </c>
      <c r="G596" t="s">
        <v>302</v>
      </c>
      <c r="AT596" t="str">
        <f t="shared" si="74"/>
        <v>GND</v>
      </c>
      <c r="AU596" t="str">
        <f t="shared" si="75"/>
        <v>--</v>
      </c>
    </row>
    <row r="597" spans="1:47" x14ac:dyDescent="0.35">
      <c r="A597" t="str">
        <f t="shared" si="70"/>
        <v>C5-2</v>
      </c>
      <c r="B597" t="str">
        <f t="shared" si="71"/>
        <v>1V</v>
      </c>
      <c r="C597" t="str">
        <f t="shared" si="72"/>
        <v>C5-1V</v>
      </c>
      <c r="D597" t="str">
        <f t="shared" si="73"/>
        <v>C5-2</v>
      </c>
      <c r="E597" t="s">
        <v>318</v>
      </c>
      <c r="F597">
        <v>2</v>
      </c>
      <c r="G597" t="s">
        <v>761</v>
      </c>
      <c r="AT597" t="str">
        <f t="shared" si="74"/>
        <v>1V</v>
      </c>
      <c r="AU597" t="str">
        <f t="shared" si="75"/>
        <v>--</v>
      </c>
    </row>
    <row r="598" spans="1:47" x14ac:dyDescent="0.35">
      <c r="A598" t="str">
        <f t="shared" si="70"/>
        <v>C6-1</v>
      </c>
      <c r="B598" t="str">
        <f t="shared" si="71"/>
        <v>GND</v>
      </c>
      <c r="C598" t="str">
        <f t="shared" si="72"/>
        <v>C6-GND</v>
      </c>
      <c r="D598" t="str">
        <f t="shared" si="73"/>
        <v>C6-1</v>
      </c>
      <c r="E598" t="s">
        <v>319</v>
      </c>
      <c r="F598">
        <v>1</v>
      </c>
      <c r="G598" t="s">
        <v>302</v>
      </c>
      <c r="AT598" t="str">
        <f t="shared" si="74"/>
        <v>GND</v>
      </c>
      <c r="AU598" t="str">
        <f t="shared" si="75"/>
        <v>--</v>
      </c>
    </row>
    <row r="599" spans="1:47" x14ac:dyDescent="0.35">
      <c r="A599" t="str">
        <f t="shared" si="70"/>
        <v>C6-2</v>
      </c>
      <c r="B599" t="str">
        <f t="shared" si="71"/>
        <v>1V</v>
      </c>
      <c r="C599" t="str">
        <f t="shared" si="72"/>
        <v>C6-1V</v>
      </c>
      <c r="D599" t="str">
        <f t="shared" si="73"/>
        <v>C6-2</v>
      </c>
      <c r="E599" t="s">
        <v>319</v>
      </c>
      <c r="F599">
        <v>2</v>
      </c>
      <c r="G599" t="s">
        <v>761</v>
      </c>
      <c r="AT599" t="str">
        <f t="shared" si="74"/>
        <v>1V</v>
      </c>
      <c r="AU599" t="str">
        <f t="shared" si="75"/>
        <v>--</v>
      </c>
    </row>
    <row r="600" spans="1:47" x14ac:dyDescent="0.35">
      <c r="A600" t="str">
        <f t="shared" si="70"/>
        <v>C7-1</v>
      </c>
      <c r="B600" t="str">
        <f t="shared" si="71"/>
        <v>1V</v>
      </c>
      <c r="C600" t="str">
        <f t="shared" si="72"/>
        <v>C7-1V</v>
      </c>
      <c r="D600" t="str">
        <f t="shared" si="73"/>
        <v>C7-1</v>
      </c>
      <c r="E600" t="s">
        <v>320</v>
      </c>
      <c r="F600">
        <v>1</v>
      </c>
      <c r="G600" t="s">
        <v>761</v>
      </c>
      <c r="AT600" t="str">
        <f t="shared" si="74"/>
        <v>1V</v>
      </c>
      <c r="AU600" t="str">
        <f t="shared" si="75"/>
        <v>--</v>
      </c>
    </row>
    <row r="601" spans="1:47" x14ac:dyDescent="0.35">
      <c r="A601" t="str">
        <f t="shared" si="70"/>
        <v>C7-2</v>
      </c>
      <c r="B601" t="str">
        <f t="shared" si="71"/>
        <v>GND</v>
      </c>
      <c r="C601" t="str">
        <f t="shared" si="72"/>
        <v>C7-GND</v>
      </c>
      <c r="D601" t="str">
        <f t="shared" si="73"/>
        <v>C7-2</v>
      </c>
      <c r="E601" t="s">
        <v>320</v>
      </c>
      <c r="F601">
        <v>2</v>
      </c>
      <c r="G601" t="s">
        <v>302</v>
      </c>
      <c r="AT601" t="str">
        <f t="shared" si="74"/>
        <v>GND</v>
      </c>
      <c r="AU601" t="str">
        <f t="shared" si="75"/>
        <v>--</v>
      </c>
    </row>
    <row r="602" spans="1:47" x14ac:dyDescent="0.35">
      <c r="A602" t="str">
        <f t="shared" si="70"/>
        <v>C8-1</v>
      </c>
      <c r="B602" t="str">
        <f t="shared" si="71"/>
        <v>3.3V</v>
      </c>
      <c r="C602" t="str">
        <f t="shared" si="72"/>
        <v>C8-3.3V</v>
      </c>
      <c r="D602" t="str">
        <f t="shared" si="73"/>
        <v>C8-1</v>
      </c>
      <c r="E602" t="s">
        <v>321</v>
      </c>
      <c r="F602">
        <v>1</v>
      </c>
      <c r="G602" t="s">
        <v>287</v>
      </c>
      <c r="AT602" t="str">
        <f t="shared" si="74"/>
        <v>3.3V</v>
      </c>
      <c r="AU602" t="str">
        <f t="shared" si="75"/>
        <v>--</v>
      </c>
    </row>
    <row r="603" spans="1:47" x14ac:dyDescent="0.35">
      <c r="A603" t="str">
        <f t="shared" si="70"/>
        <v>C8-2</v>
      </c>
      <c r="B603" t="str">
        <f t="shared" si="71"/>
        <v>GND</v>
      </c>
      <c r="C603" t="str">
        <f t="shared" si="72"/>
        <v>C8-GND</v>
      </c>
      <c r="D603" t="str">
        <f t="shared" si="73"/>
        <v>C8-2</v>
      </c>
      <c r="E603" t="s">
        <v>321</v>
      </c>
      <c r="F603">
        <v>2</v>
      </c>
      <c r="G603" t="s">
        <v>302</v>
      </c>
      <c r="AT603" t="str">
        <f t="shared" si="74"/>
        <v>GND</v>
      </c>
      <c r="AU603" t="str">
        <f t="shared" si="75"/>
        <v>--</v>
      </c>
    </row>
    <row r="604" spans="1:47" x14ac:dyDescent="0.35">
      <c r="A604" t="str">
        <f t="shared" si="70"/>
        <v>C9-1</v>
      </c>
      <c r="B604" t="str">
        <f t="shared" si="71"/>
        <v>VCCIO35</v>
      </c>
      <c r="C604" t="str">
        <f t="shared" si="72"/>
        <v>C9-VCCIO35</v>
      </c>
      <c r="D604" t="str">
        <f t="shared" si="73"/>
        <v>C9-1</v>
      </c>
      <c r="E604" t="s">
        <v>322</v>
      </c>
      <c r="F604">
        <v>1</v>
      </c>
      <c r="G604" t="s">
        <v>765</v>
      </c>
      <c r="AT604" t="str">
        <f t="shared" si="74"/>
        <v>VCCIO35</v>
      </c>
      <c r="AU604" t="str">
        <f t="shared" si="75"/>
        <v>--</v>
      </c>
    </row>
    <row r="605" spans="1:47" x14ac:dyDescent="0.35">
      <c r="A605" t="str">
        <f t="shared" si="70"/>
        <v>C9-2</v>
      </c>
      <c r="B605" t="str">
        <f t="shared" si="71"/>
        <v>GND</v>
      </c>
      <c r="C605" t="str">
        <f t="shared" si="72"/>
        <v>C9-GND</v>
      </c>
      <c r="D605" t="str">
        <f t="shared" si="73"/>
        <v>C9-2</v>
      </c>
      <c r="E605" t="s">
        <v>322</v>
      </c>
      <c r="F605">
        <v>2</v>
      </c>
      <c r="G605" t="s">
        <v>302</v>
      </c>
      <c r="AT605" t="str">
        <f t="shared" si="74"/>
        <v>GND</v>
      </c>
      <c r="AU605" t="str">
        <f t="shared" si="75"/>
        <v>--</v>
      </c>
    </row>
    <row r="606" spans="1:47" x14ac:dyDescent="0.35">
      <c r="A606" t="str">
        <f t="shared" si="70"/>
        <v>C10-1</v>
      </c>
      <c r="B606" t="str">
        <f t="shared" si="71"/>
        <v>GND</v>
      </c>
      <c r="C606" t="str">
        <f t="shared" si="72"/>
        <v>C10-GND</v>
      </c>
      <c r="D606" t="str">
        <f t="shared" si="73"/>
        <v>C10-1</v>
      </c>
      <c r="E606" t="s">
        <v>323</v>
      </c>
      <c r="F606">
        <v>1</v>
      </c>
      <c r="G606" t="s">
        <v>302</v>
      </c>
      <c r="AT606" t="str">
        <f t="shared" si="74"/>
        <v>GND</v>
      </c>
      <c r="AU606" t="str">
        <f t="shared" si="75"/>
        <v>--</v>
      </c>
    </row>
    <row r="607" spans="1:47" x14ac:dyDescent="0.35">
      <c r="A607" t="str">
        <f t="shared" si="70"/>
        <v>C10-2</v>
      </c>
      <c r="B607" t="str">
        <f t="shared" si="71"/>
        <v>3.3V</v>
      </c>
      <c r="C607" t="str">
        <f t="shared" si="72"/>
        <v>C10-3.3V</v>
      </c>
      <c r="D607" t="str">
        <f t="shared" si="73"/>
        <v>C10-2</v>
      </c>
      <c r="E607" t="s">
        <v>323</v>
      </c>
      <c r="F607">
        <v>2</v>
      </c>
      <c r="G607" t="s">
        <v>287</v>
      </c>
      <c r="AT607" t="str">
        <f t="shared" si="74"/>
        <v>3.3V</v>
      </c>
      <c r="AU607" t="str">
        <f t="shared" si="75"/>
        <v>--</v>
      </c>
    </row>
    <row r="608" spans="1:47" x14ac:dyDescent="0.35">
      <c r="A608" t="str">
        <f t="shared" si="70"/>
        <v>C11-1</v>
      </c>
      <c r="B608" t="str">
        <f t="shared" si="71"/>
        <v>NetC11_1</v>
      </c>
      <c r="C608" t="str">
        <f t="shared" si="72"/>
        <v>C11-NetC11_1</v>
      </c>
      <c r="D608" t="str">
        <f t="shared" si="73"/>
        <v>C11-1</v>
      </c>
      <c r="E608" t="s">
        <v>324</v>
      </c>
      <c r="F608">
        <v>1</v>
      </c>
      <c r="G608" t="s">
        <v>893</v>
      </c>
      <c r="AT608" t="str">
        <f t="shared" si="74"/>
        <v>NetC11_1</v>
      </c>
      <c r="AU608" t="str">
        <f t="shared" si="75"/>
        <v>--</v>
      </c>
    </row>
    <row r="609" spans="1:47" x14ac:dyDescent="0.35">
      <c r="A609" t="str">
        <f t="shared" si="70"/>
        <v>C11-2</v>
      </c>
      <c r="B609" t="str">
        <f t="shared" si="71"/>
        <v>GND</v>
      </c>
      <c r="C609" t="str">
        <f t="shared" si="72"/>
        <v>C11-GND</v>
      </c>
      <c r="D609" t="str">
        <f t="shared" si="73"/>
        <v>C11-2</v>
      </c>
      <c r="E609" t="s">
        <v>324</v>
      </c>
      <c r="F609">
        <v>2</v>
      </c>
      <c r="G609" t="s">
        <v>302</v>
      </c>
      <c r="AT609" t="str">
        <f t="shared" si="74"/>
        <v>GND</v>
      </c>
      <c r="AU609" t="str">
        <f t="shared" si="75"/>
        <v>--</v>
      </c>
    </row>
    <row r="610" spans="1:47" x14ac:dyDescent="0.35">
      <c r="A610" t="str">
        <f t="shared" si="70"/>
        <v>C13-1</v>
      </c>
      <c r="B610" t="str">
        <f t="shared" si="71"/>
        <v>GND</v>
      </c>
      <c r="C610" t="str">
        <f t="shared" si="72"/>
        <v>C13-GND</v>
      </c>
      <c r="D610" t="str">
        <f t="shared" si="73"/>
        <v>C13-1</v>
      </c>
      <c r="E610" t="s">
        <v>326</v>
      </c>
      <c r="F610">
        <v>1</v>
      </c>
      <c r="G610" t="s">
        <v>302</v>
      </c>
      <c r="AT610" t="str">
        <f t="shared" si="74"/>
        <v>GND</v>
      </c>
      <c r="AU610" t="str">
        <f t="shared" si="75"/>
        <v>--</v>
      </c>
    </row>
    <row r="611" spans="1:47" x14ac:dyDescent="0.35">
      <c r="A611" t="str">
        <f t="shared" si="70"/>
        <v>C13-2</v>
      </c>
      <c r="B611" t="str">
        <f t="shared" si="71"/>
        <v>NetC13_2</v>
      </c>
      <c r="C611" t="str">
        <f t="shared" si="72"/>
        <v>C13-NetC13_2</v>
      </c>
      <c r="D611" t="str">
        <f t="shared" si="73"/>
        <v>C13-2</v>
      </c>
      <c r="E611" t="s">
        <v>326</v>
      </c>
      <c r="F611">
        <v>2</v>
      </c>
      <c r="G611" t="s">
        <v>894</v>
      </c>
      <c r="AT611" t="str">
        <f t="shared" si="74"/>
        <v>NetC13_2</v>
      </c>
      <c r="AU611" t="str">
        <f t="shared" si="75"/>
        <v>--</v>
      </c>
    </row>
    <row r="612" spans="1:47" x14ac:dyDescent="0.35">
      <c r="A612" t="str">
        <f t="shared" si="70"/>
        <v>C14-1</v>
      </c>
      <c r="B612" t="str">
        <f t="shared" si="71"/>
        <v>3.3V</v>
      </c>
      <c r="C612" t="str">
        <f t="shared" si="72"/>
        <v>C14-3.3V</v>
      </c>
      <c r="D612" t="str">
        <f t="shared" si="73"/>
        <v>C14-1</v>
      </c>
      <c r="E612" t="s">
        <v>327</v>
      </c>
      <c r="F612">
        <v>1</v>
      </c>
      <c r="G612" t="s">
        <v>287</v>
      </c>
      <c r="AT612" t="str">
        <f t="shared" si="74"/>
        <v>3.3V</v>
      </c>
      <c r="AU612" t="str">
        <f t="shared" si="75"/>
        <v>--</v>
      </c>
    </row>
    <row r="613" spans="1:47" x14ac:dyDescent="0.35">
      <c r="A613" t="str">
        <f t="shared" si="70"/>
        <v>C14-2</v>
      </c>
      <c r="B613" t="str">
        <f t="shared" si="71"/>
        <v>GND</v>
      </c>
      <c r="C613" t="str">
        <f t="shared" si="72"/>
        <v>C14-GND</v>
      </c>
      <c r="D613" t="str">
        <f t="shared" si="73"/>
        <v>C14-2</v>
      </c>
      <c r="E613" t="s">
        <v>327</v>
      </c>
      <c r="F613">
        <v>2</v>
      </c>
      <c r="G613" t="s">
        <v>302</v>
      </c>
      <c r="AT613" t="str">
        <f t="shared" si="74"/>
        <v>GND</v>
      </c>
      <c r="AU613" t="str">
        <f t="shared" si="75"/>
        <v>--</v>
      </c>
    </row>
    <row r="614" spans="1:47" x14ac:dyDescent="0.35">
      <c r="A614" t="str">
        <f t="shared" si="70"/>
        <v>C16-1</v>
      </c>
      <c r="B614" t="str">
        <f t="shared" si="71"/>
        <v>GND</v>
      </c>
      <c r="C614" t="str">
        <f t="shared" si="72"/>
        <v>C16-GND</v>
      </c>
      <c r="D614" t="str">
        <f t="shared" si="73"/>
        <v>C16-1</v>
      </c>
      <c r="E614" t="s">
        <v>329</v>
      </c>
      <c r="F614">
        <v>1</v>
      </c>
      <c r="G614" t="s">
        <v>302</v>
      </c>
      <c r="AT614" t="str">
        <f t="shared" si="74"/>
        <v>GND</v>
      </c>
      <c r="AU614" t="str">
        <f t="shared" si="75"/>
        <v>--</v>
      </c>
    </row>
    <row r="615" spans="1:47" x14ac:dyDescent="0.35">
      <c r="A615" t="str">
        <f t="shared" si="70"/>
        <v>C16-2</v>
      </c>
      <c r="B615" t="str">
        <f t="shared" si="71"/>
        <v>VCCIO34</v>
      </c>
      <c r="C615" t="str">
        <f t="shared" si="72"/>
        <v>C16-VCCIO34</v>
      </c>
      <c r="D615" t="str">
        <f t="shared" si="73"/>
        <v>C16-2</v>
      </c>
      <c r="E615" t="s">
        <v>329</v>
      </c>
      <c r="F615">
        <v>2</v>
      </c>
      <c r="G615" t="s">
        <v>848</v>
      </c>
      <c r="AT615" t="str">
        <f t="shared" si="74"/>
        <v>VCCIO34</v>
      </c>
      <c r="AU615" t="str">
        <f t="shared" si="75"/>
        <v>--</v>
      </c>
    </row>
    <row r="616" spans="1:47" x14ac:dyDescent="0.35">
      <c r="A616" t="str">
        <f t="shared" si="70"/>
        <v>C17-1</v>
      </c>
      <c r="B616" t="str">
        <f t="shared" si="71"/>
        <v>1V</v>
      </c>
      <c r="C616" t="str">
        <f t="shared" si="72"/>
        <v>C17-1V</v>
      </c>
      <c r="D616" t="str">
        <f t="shared" si="73"/>
        <v>C17-1</v>
      </c>
      <c r="E616" t="s">
        <v>330</v>
      </c>
      <c r="F616">
        <v>1</v>
      </c>
      <c r="G616" t="s">
        <v>761</v>
      </c>
      <c r="AT616" t="str">
        <f t="shared" si="74"/>
        <v>1V</v>
      </c>
      <c r="AU616" t="str">
        <f t="shared" si="75"/>
        <v>--</v>
      </c>
    </row>
    <row r="617" spans="1:47" x14ac:dyDescent="0.35">
      <c r="A617" t="str">
        <f t="shared" si="70"/>
        <v>C17-2</v>
      </c>
      <c r="B617" t="str">
        <f t="shared" si="71"/>
        <v>GND</v>
      </c>
      <c r="C617" t="str">
        <f t="shared" si="72"/>
        <v>C17-GND</v>
      </c>
      <c r="D617" t="str">
        <f t="shared" si="73"/>
        <v>C17-2</v>
      </c>
      <c r="E617" t="s">
        <v>330</v>
      </c>
      <c r="F617">
        <v>2</v>
      </c>
      <c r="G617" t="s">
        <v>302</v>
      </c>
      <c r="AT617" t="str">
        <f t="shared" si="74"/>
        <v>GND</v>
      </c>
      <c r="AU617" t="str">
        <f t="shared" si="75"/>
        <v>--</v>
      </c>
    </row>
    <row r="618" spans="1:47" x14ac:dyDescent="0.35">
      <c r="A618" t="str">
        <f t="shared" si="70"/>
        <v>C18-1</v>
      </c>
      <c r="B618" t="str">
        <f t="shared" si="71"/>
        <v>3.3V</v>
      </c>
      <c r="C618" t="str">
        <f t="shared" si="72"/>
        <v>C18-3.3V</v>
      </c>
      <c r="D618" t="str">
        <f t="shared" si="73"/>
        <v>C18-1</v>
      </c>
      <c r="E618" t="s">
        <v>331</v>
      </c>
      <c r="F618">
        <v>1</v>
      </c>
      <c r="G618" t="s">
        <v>287</v>
      </c>
      <c r="AT618" t="str">
        <f t="shared" si="74"/>
        <v>3.3V</v>
      </c>
      <c r="AU618" t="str">
        <f t="shared" si="75"/>
        <v>--</v>
      </c>
    </row>
    <row r="619" spans="1:47" x14ac:dyDescent="0.35">
      <c r="A619" t="str">
        <f t="shared" si="70"/>
        <v>C18-2</v>
      </c>
      <c r="B619" t="str">
        <f t="shared" si="71"/>
        <v>GND</v>
      </c>
      <c r="C619" t="str">
        <f t="shared" si="72"/>
        <v>C18-GND</v>
      </c>
      <c r="D619" t="str">
        <f t="shared" si="73"/>
        <v>C18-2</v>
      </c>
      <c r="E619" t="s">
        <v>331</v>
      </c>
      <c r="F619">
        <v>2</v>
      </c>
      <c r="G619" t="s">
        <v>302</v>
      </c>
      <c r="AT619" t="str">
        <f t="shared" si="74"/>
        <v>GND</v>
      </c>
      <c r="AU619" t="str">
        <f t="shared" si="75"/>
        <v>--</v>
      </c>
    </row>
    <row r="620" spans="1:47" x14ac:dyDescent="0.35">
      <c r="A620" t="str">
        <f t="shared" si="70"/>
        <v>C19-1</v>
      </c>
      <c r="B620" t="str">
        <f t="shared" si="71"/>
        <v>GND</v>
      </c>
      <c r="C620" t="str">
        <f t="shared" si="72"/>
        <v>C19-GND</v>
      </c>
      <c r="D620" t="str">
        <f t="shared" si="73"/>
        <v>C19-1</v>
      </c>
      <c r="E620" t="s">
        <v>332</v>
      </c>
      <c r="F620">
        <v>1</v>
      </c>
      <c r="G620" t="s">
        <v>302</v>
      </c>
      <c r="AT620" t="str">
        <f t="shared" si="74"/>
        <v>GND</v>
      </c>
      <c r="AU620" t="str">
        <f t="shared" si="75"/>
        <v>--</v>
      </c>
    </row>
    <row r="621" spans="1:47" x14ac:dyDescent="0.35">
      <c r="A621" t="str">
        <f t="shared" si="70"/>
        <v>C19-2</v>
      </c>
      <c r="B621" t="str">
        <f t="shared" si="71"/>
        <v>3.3V</v>
      </c>
      <c r="C621" t="str">
        <f t="shared" si="72"/>
        <v>C19-3.3V</v>
      </c>
      <c r="D621" t="str">
        <f t="shared" si="73"/>
        <v>C19-2</v>
      </c>
      <c r="E621" t="s">
        <v>332</v>
      </c>
      <c r="F621">
        <v>2</v>
      </c>
      <c r="G621" t="s">
        <v>287</v>
      </c>
      <c r="AT621" t="str">
        <f t="shared" si="74"/>
        <v>3.3V</v>
      </c>
      <c r="AU621" t="str">
        <f t="shared" si="75"/>
        <v>--</v>
      </c>
    </row>
    <row r="622" spans="1:47" x14ac:dyDescent="0.35">
      <c r="A622" t="str">
        <f t="shared" si="70"/>
        <v>C20-1</v>
      </c>
      <c r="B622" t="str">
        <f t="shared" si="71"/>
        <v>1V</v>
      </c>
      <c r="C622" t="str">
        <f t="shared" si="72"/>
        <v>C20-1V</v>
      </c>
      <c r="D622" t="str">
        <f t="shared" si="73"/>
        <v>C20-1</v>
      </c>
      <c r="E622" t="s">
        <v>333</v>
      </c>
      <c r="F622">
        <v>1</v>
      </c>
      <c r="G622" t="s">
        <v>761</v>
      </c>
      <c r="AT622" t="str">
        <f t="shared" si="74"/>
        <v>1V</v>
      </c>
      <c r="AU622" t="str">
        <f t="shared" si="75"/>
        <v>--</v>
      </c>
    </row>
    <row r="623" spans="1:47" x14ac:dyDescent="0.35">
      <c r="A623" t="str">
        <f t="shared" si="70"/>
        <v>C20-2</v>
      </c>
      <c r="B623" t="str">
        <f t="shared" si="71"/>
        <v>NetC20_2</v>
      </c>
      <c r="C623" t="str">
        <f t="shared" si="72"/>
        <v>C20-NetC20_2</v>
      </c>
      <c r="D623" t="str">
        <f t="shared" si="73"/>
        <v>C20-2</v>
      </c>
      <c r="E623" t="s">
        <v>333</v>
      </c>
      <c r="F623">
        <v>2</v>
      </c>
      <c r="G623" t="s">
        <v>1027</v>
      </c>
      <c r="AT623" t="str">
        <f t="shared" si="74"/>
        <v>NetC20_2</v>
      </c>
      <c r="AU623" t="str">
        <f t="shared" si="75"/>
        <v>--</v>
      </c>
    </row>
    <row r="624" spans="1:47" x14ac:dyDescent="0.35">
      <c r="A624" t="str">
        <f t="shared" si="70"/>
        <v>C21-1</v>
      </c>
      <c r="B624" t="str">
        <f t="shared" si="71"/>
        <v>GND</v>
      </c>
      <c r="C624" t="str">
        <f t="shared" si="72"/>
        <v>C21-GND</v>
      </c>
      <c r="D624" t="str">
        <f t="shared" si="73"/>
        <v>C21-1</v>
      </c>
      <c r="E624" t="s">
        <v>334</v>
      </c>
      <c r="F624">
        <v>1</v>
      </c>
      <c r="G624" t="s">
        <v>302</v>
      </c>
      <c r="AT624" t="str">
        <f t="shared" si="74"/>
        <v>GND</v>
      </c>
      <c r="AU624" t="str">
        <f t="shared" si="75"/>
        <v>--</v>
      </c>
    </row>
    <row r="625" spans="1:47" x14ac:dyDescent="0.35">
      <c r="A625" t="str">
        <f t="shared" si="70"/>
        <v>C21-2</v>
      </c>
      <c r="B625" t="str">
        <f t="shared" si="71"/>
        <v>2.5V</v>
      </c>
      <c r="C625" t="str">
        <f t="shared" si="72"/>
        <v>C21-2.5V</v>
      </c>
      <c r="D625" t="str">
        <f t="shared" si="73"/>
        <v>C21-2</v>
      </c>
      <c r="E625" t="s">
        <v>334</v>
      </c>
      <c r="F625">
        <v>2</v>
      </c>
      <c r="G625" t="s">
        <v>575</v>
      </c>
      <c r="AT625" t="str">
        <f t="shared" si="74"/>
        <v>2.5V</v>
      </c>
      <c r="AU625" t="str">
        <f t="shared" si="75"/>
        <v>--</v>
      </c>
    </row>
    <row r="626" spans="1:47" x14ac:dyDescent="0.35">
      <c r="A626" t="str">
        <f t="shared" si="70"/>
        <v>C22-1</v>
      </c>
      <c r="B626" t="str">
        <f t="shared" si="71"/>
        <v>GND</v>
      </c>
      <c r="C626" t="str">
        <f t="shared" si="72"/>
        <v>C22-GND</v>
      </c>
      <c r="D626" t="str">
        <f t="shared" si="73"/>
        <v>C22-1</v>
      </c>
      <c r="E626" t="s">
        <v>335</v>
      </c>
      <c r="F626">
        <v>1</v>
      </c>
      <c r="G626" t="s">
        <v>302</v>
      </c>
      <c r="AT626" t="str">
        <f t="shared" si="74"/>
        <v>GND</v>
      </c>
      <c r="AU626" t="str">
        <f t="shared" si="75"/>
        <v>--</v>
      </c>
    </row>
    <row r="627" spans="1:47" x14ac:dyDescent="0.35">
      <c r="A627" t="str">
        <f t="shared" si="70"/>
        <v>C22-2</v>
      </c>
      <c r="B627" t="str">
        <f t="shared" si="71"/>
        <v>2.5V</v>
      </c>
      <c r="C627" t="str">
        <f t="shared" si="72"/>
        <v>C22-2.5V</v>
      </c>
      <c r="D627" t="str">
        <f t="shared" si="73"/>
        <v>C22-2</v>
      </c>
      <c r="E627" t="s">
        <v>335</v>
      </c>
      <c r="F627">
        <v>2</v>
      </c>
      <c r="G627" t="s">
        <v>575</v>
      </c>
      <c r="AT627" t="str">
        <f t="shared" si="74"/>
        <v>2.5V</v>
      </c>
      <c r="AU627" t="str">
        <f t="shared" si="75"/>
        <v>--</v>
      </c>
    </row>
    <row r="628" spans="1:47" x14ac:dyDescent="0.35">
      <c r="A628" t="str">
        <f t="shared" si="70"/>
        <v>C23-1</v>
      </c>
      <c r="B628" t="str">
        <f t="shared" si="71"/>
        <v>1.8V</v>
      </c>
      <c r="C628" t="str">
        <f t="shared" si="72"/>
        <v>C23-1.8V</v>
      </c>
      <c r="D628" t="str">
        <f t="shared" si="73"/>
        <v>C23-1</v>
      </c>
      <c r="E628" t="s">
        <v>336</v>
      </c>
      <c r="F628">
        <v>1</v>
      </c>
      <c r="G628" t="s">
        <v>667</v>
      </c>
      <c r="AT628" t="str">
        <f t="shared" si="74"/>
        <v>1.8V</v>
      </c>
      <c r="AU628" t="str">
        <f t="shared" si="75"/>
        <v>--</v>
      </c>
    </row>
    <row r="629" spans="1:47" x14ac:dyDescent="0.35">
      <c r="A629" t="str">
        <f t="shared" si="70"/>
        <v>C23-2</v>
      </c>
      <c r="B629" t="str">
        <f t="shared" si="71"/>
        <v>GND</v>
      </c>
      <c r="C629" t="str">
        <f t="shared" si="72"/>
        <v>C23-GND</v>
      </c>
      <c r="D629" t="str">
        <f t="shared" si="73"/>
        <v>C23-2</v>
      </c>
      <c r="E629" t="s">
        <v>336</v>
      </c>
      <c r="F629">
        <v>2</v>
      </c>
      <c r="G629" t="s">
        <v>302</v>
      </c>
      <c r="AT629" t="str">
        <f t="shared" si="74"/>
        <v>GND</v>
      </c>
      <c r="AU629" t="str">
        <f t="shared" si="75"/>
        <v>--</v>
      </c>
    </row>
    <row r="630" spans="1:47" x14ac:dyDescent="0.35">
      <c r="A630" t="str">
        <f t="shared" si="70"/>
        <v>C24-1</v>
      </c>
      <c r="B630" t="str">
        <f t="shared" si="71"/>
        <v>GND</v>
      </c>
      <c r="C630" t="str">
        <f t="shared" si="72"/>
        <v>C24-GND</v>
      </c>
      <c r="D630" t="str">
        <f t="shared" si="73"/>
        <v>C24-1</v>
      </c>
      <c r="E630" t="s">
        <v>337</v>
      </c>
      <c r="F630">
        <v>1</v>
      </c>
      <c r="G630" t="s">
        <v>302</v>
      </c>
      <c r="AT630" t="str">
        <f t="shared" si="74"/>
        <v>GND</v>
      </c>
      <c r="AU630" t="str">
        <f t="shared" si="75"/>
        <v>--</v>
      </c>
    </row>
    <row r="631" spans="1:47" x14ac:dyDescent="0.35">
      <c r="A631" t="str">
        <f t="shared" si="70"/>
        <v>C24-2</v>
      </c>
      <c r="B631" t="str">
        <f t="shared" si="71"/>
        <v>2.5V</v>
      </c>
      <c r="C631" t="str">
        <f t="shared" si="72"/>
        <v>C24-2.5V</v>
      </c>
      <c r="D631" t="str">
        <f t="shared" si="73"/>
        <v>C24-2</v>
      </c>
      <c r="E631" t="s">
        <v>337</v>
      </c>
      <c r="F631">
        <v>2</v>
      </c>
      <c r="G631" t="s">
        <v>575</v>
      </c>
      <c r="AT631" t="str">
        <f t="shared" si="74"/>
        <v>2.5V</v>
      </c>
      <c r="AU631" t="str">
        <f t="shared" si="75"/>
        <v>--</v>
      </c>
    </row>
    <row r="632" spans="1:47" x14ac:dyDescent="0.35">
      <c r="A632" t="str">
        <f t="shared" si="70"/>
        <v>C25-1</v>
      </c>
      <c r="B632" t="str">
        <f t="shared" si="71"/>
        <v>GND</v>
      </c>
      <c r="C632" t="str">
        <f t="shared" si="72"/>
        <v>C25-GND</v>
      </c>
      <c r="D632" t="str">
        <f t="shared" si="73"/>
        <v>C25-1</v>
      </c>
      <c r="E632" t="s">
        <v>338</v>
      </c>
      <c r="F632">
        <v>1</v>
      </c>
      <c r="G632" t="s">
        <v>302</v>
      </c>
      <c r="AT632" t="str">
        <f t="shared" si="74"/>
        <v>GND</v>
      </c>
      <c r="AU632" t="str">
        <f t="shared" si="75"/>
        <v>--</v>
      </c>
    </row>
    <row r="633" spans="1:47" x14ac:dyDescent="0.35">
      <c r="A633" t="str">
        <f t="shared" si="70"/>
        <v>C25-2</v>
      </c>
      <c r="B633" t="str">
        <f t="shared" si="71"/>
        <v>VCCIO34</v>
      </c>
      <c r="C633" t="str">
        <f t="shared" si="72"/>
        <v>C25-VCCIO34</v>
      </c>
      <c r="D633" t="str">
        <f t="shared" si="73"/>
        <v>C25-2</v>
      </c>
      <c r="E633" t="s">
        <v>338</v>
      </c>
      <c r="F633">
        <v>2</v>
      </c>
      <c r="G633" t="s">
        <v>848</v>
      </c>
      <c r="AT633" t="str">
        <f t="shared" si="74"/>
        <v>VCCIO34</v>
      </c>
      <c r="AU633" t="str">
        <f t="shared" si="75"/>
        <v>--</v>
      </c>
    </row>
    <row r="634" spans="1:47" x14ac:dyDescent="0.35">
      <c r="A634" t="str">
        <f t="shared" si="70"/>
        <v>C26-1</v>
      </c>
      <c r="B634" t="str">
        <f t="shared" si="71"/>
        <v>3.3V</v>
      </c>
      <c r="C634" t="str">
        <f t="shared" si="72"/>
        <v>C26-3.3V</v>
      </c>
      <c r="D634" t="str">
        <f t="shared" si="73"/>
        <v>C26-1</v>
      </c>
      <c r="E634" t="s">
        <v>339</v>
      </c>
      <c r="F634">
        <v>1</v>
      </c>
      <c r="G634" t="s">
        <v>287</v>
      </c>
      <c r="AT634" t="str">
        <f t="shared" si="74"/>
        <v>3.3V</v>
      </c>
      <c r="AU634" t="str">
        <f t="shared" si="75"/>
        <v>--</v>
      </c>
    </row>
    <row r="635" spans="1:47" x14ac:dyDescent="0.35">
      <c r="A635" t="str">
        <f t="shared" si="70"/>
        <v>C26-2</v>
      </c>
      <c r="B635" t="str">
        <f t="shared" si="71"/>
        <v>GND</v>
      </c>
      <c r="C635" t="str">
        <f t="shared" si="72"/>
        <v>C26-GND</v>
      </c>
      <c r="D635" t="str">
        <f t="shared" si="73"/>
        <v>C26-2</v>
      </c>
      <c r="E635" t="s">
        <v>339</v>
      </c>
      <c r="F635">
        <v>2</v>
      </c>
      <c r="G635" t="s">
        <v>302</v>
      </c>
      <c r="AT635" t="str">
        <f t="shared" si="74"/>
        <v>GND</v>
      </c>
      <c r="AU635" t="str">
        <f t="shared" si="75"/>
        <v>--</v>
      </c>
    </row>
    <row r="636" spans="1:47" x14ac:dyDescent="0.35">
      <c r="A636" t="str">
        <f t="shared" si="70"/>
        <v>C27-1</v>
      </c>
      <c r="B636" t="str">
        <f t="shared" si="71"/>
        <v>GND</v>
      </c>
      <c r="C636" t="str">
        <f t="shared" si="72"/>
        <v>C27-GND</v>
      </c>
      <c r="D636" t="str">
        <f t="shared" si="73"/>
        <v>C27-1</v>
      </c>
      <c r="E636" t="s">
        <v>340</v>
      </c>
      <c r="F636">
        <v>1</v>
      </c>
      <c r="G636" t="s">
        <v>302</v>
      </c>
      <c r="AT636" t="str">
        <f t="shared" si="74"/>
        <v>GND</v>
      </c>
      <c r="AU636" t="str">
        <f t="shared" si="75"/>
        <v>--</v>
      </c>
    </row>
    <row r="637" spans="1:47" x14ac:dyDescent="0.35">
      <c r="A637" t="str">
        <f t="shared" si="70"/>
        <v>C27-2</v>
      </c>
      <c r="B637" t="str">
        <f t="shared" si="71"/>
        <v>1V</v>
      </c>
      <c r="C637" t="str">
        <f t="shared" si="72"/>
        <v>C27-1V</v>
      </c>
      <c r="D637" t="str">
        <f t="shared" si="73"/>
        <v>C27-2</v>
      </c>
      <c r="E637" t="s">
        <v>340</v>
      </c>
      <c r="F637">
        <v>2</v>
      </c>
      <c r="G637" t="s">
        <v>761</v>
      </c>
      <c r="AT637" t="str">
        <f t="shared" si="74"/>
        <v>1V</v>
      </c>
      <c r="AU637" t="str">
        <f t="shared" si="75"/>
        <v>--</v>
      </c>
    </row>
    <row r="638" spans="1:47" x14ac:dyDescent="0.35">
      <c r="A638" t="str">
        <f t="shared" si="70"/>
        <v>C28-1</v>
      </c>
      <c r="B638" t="str">
        <f t="shared" si="71"/>
        <v>1.8V</v>
      </c>
      <c r="C638" t="str">
        <f t="shared" si="72"/>
        <v>C28-1.8V</v>
      </c>
      <c r="D638" t="str">
        <f t="shared" si="73"/>
        <v>C28-1</v>
      </c>
      <c r="E638" t="s">
        <v>341</v>
      </c>
      <c r="F638">
        <v>1</v>
      </c>
      <c r="G638" t="s">
        <v>667</v>
      </c>
      <c r="AT638" t="str">
        <f t="shared" si="74"/>
        <v>1.8V</v>
      </c>
      <c r="AU638" t="str">
        <f t="shared" si="75"/>
        <v>--</v>
      </c>
    </row>
    <row r="639" spans="1:47" x14ac:dyDescent="0.35">
      <c r="A639" t="str">
        <f t="shared" si="70"/>
        <v>C28-2</v>
      </c>
      <c r="B639" t="str">
        <f t="shared" si="71"/>
        <v>GND</v>
      </c>
      <c r="C639" t="str">
        <f t="shared" si="72"/>
        <v>C28-GND</v>
      </c>
      <c r="D639" t="str">
        <f t="shared" si="73"/>
        <v>C28-2</v>
      </c>
      <c r="E639" t="s">
        <v>341</v>
      </c>
      <c r="F639">
        <v>2</v>
      </c>
      <c r="G639" t="s">
        <v>302</v>
      </c>
      <c r="AT639" t="str">
        <f t="shared" si="74"/>
        <v>GND</v>
      </c>
      <c r="AU639" t="str">
        <f t="shared" si="75"/>
        <v>--</v>
      </c>
    </row>
    <row r="640" spans="1:47" x14ac:dyDescent="0.35">
      <c r="A640" t="str">
        <f t="shared" si="70"/>
        <v>C29-1</v>
      </c>
      <c r="B640" t="str">
        <f t="shared" si="71"/>
        <v>1V</v>
      </c>
      <c r="C640" t="str">
        <f t="shared" si="72"/>
        <v>C29-1V</v>
      </c>
      <c r="D640" t="str">
        <f t="shared" si="73"/>
        <v>C29-1</v>
      </c>
      <c r="E640" t="s">
        <v>342</v>
      </c>
      <c r="F640">
        <v>1</v>
      </c>
      <c r="G640" t="s">
        <v>761</v>
      </c>
      <c r="AT640" t="str">
        <f t="shared" si="74"/>
        <v>1V</v>
      </c>
      <c r="AU640" t="str">
        <f t="shared" si="75"/>
        <v>--</v>
      </c>
    </row>
    <row r="641" spans="1:47" x14ac:dyDescent="0.35">
      <c r="A641" t="str">
        <f t="shared" si="70"/>
        <v>C29-2</v>
      </c>
      <c r="B641" t="str">
        <f t="shared" si="71"/>
        <v>GND</v>
      </c>
      <c r="C641" t="str">
        <f t="shared" si="72"/>
        <v>C29-GND</v>
      </c>
      <c r="D641" t="str">
        <f t="shared" si="73"/>
        <v>C29-2</v>
      </c>
      <c r="E641" t="s">
        <v>342</v>
      </c>
      <c r="F641">
        <v>2</v>
      </c>
      <c r="G641" t="s">
        <v>302</v>
      </c>
      <c r="AT641" t="str">
        <f t="shared" si="74"/>
        <v>GND</v>
      </c>
      <c r="AU641" t="str">
        <f t="shared" si="75"/>
        <v>--</v>
      </c>
    </row>
    <row r="642" spans="1:47" x14ac:dyDescent="0.35">
      <c r="A642" t="str">
        <f t="shared" si="70"/>
        <v>C30-1</v>
      </c>
      <c r="B642" t="str">
        <f t="shared" si="71"/>
        <v>1V</v>
      </c>
      <c r="C642" t="str">
        <f t="shared" si="72"/>
        <v>C30-1V</v>
      </c>
      <c r="D642" t="str">
        <f t="shared" si="73"/>
        <v>C30-1</v>
      </c>
      <c r="E642" t="s">
        <v>343</v>
      </c>
      <c r="F642">
        <v>1</v>
      </c>
      <c r="G642" t="s">
        <v>761</v>
      </c>
      <c r="AT642" t="str">
        <f t="shared" si="74"/>
        <v>1V</v>
      </c>
      <c r="AU642" t="str">
        <f t="shared" si="75"/>
        <v>--</v>
      </c>
    </row>
    <row r="643" spans="1:47" x14ac:dyDescent="0.35">
      <c r="A643" t="str">
        <f t="shared" si="70"/>
        <v>C30-2</v>
      </c>
      <c r="B643" t="str">
        <f t="shared" si="71"/>
        <v>GND</v>
      </c>
      <c r="C643" t="str">
        <f t="shared" si="72"/>
        <v>C30-GND</v>
      </c>
      <c r="D643" t="str">
        <f t="shared" si="73"/>
        <v>C30-2</v>
      </c>
      <c r="E643" t="s">
        <v>343</v>
      </c>
      <c r="F643">
        <v>2</v>
      </c>
      <c r="G643" t="s">
        <v>302</v>
      </c>
      <c r="AT643" t="str">
        <f t="shared" si="74"/>
        <v>GND</v>
      </c>
      <c r="AU643" t="str">
        <f t="shared" si="75"/>
        <v>--</v>
      </c>
    </row>
    <row r="644" spans="1:47" x14ac:dyDescent="0.35">
      <c r="A644" t="str">
        <f t="shared" si="70"/>
        <v>C31-1</v>
      </c>
      <c r="B644" t="str">
        <f t="shared" si="71"/>
        <v>GND</v>
      </c>
      <c r="C644" t="str">
        <f t="shared" si="72"/>
        <v>C31-GND</v>
      </c>
      <c r="D644" t="str">
        <f t="shared" si="73"/>
        <v>C31-1</v>
      </c>
      <c r="E644" t="s">
        <v>344</v>
      </c>
      <c r="F644">
        <v>1</v>
      </c>
      <c r="G644" t="s">
        <v>302</v>
      </c>
      <c r="AT644" t="str">
        <f t="shared" si="74"/>
        <v>GND</v>
      </c>
      <c r="AU644" t="str">
        <f t="shared" si="75"/>
        <v>--</v>
      </c>
    </row>
    <row r="645" spans="1:47" x14ac:dyDescent="0.35">
      <c r="A645" t="str">
        <f t="shared" si="70"/>
        <v>C31-2</v>
      </c>
      <c r="B645" t="str">
        <f t="shared" si="71"/>
        <v>1V</v>
      </c>
      <c r="C645" t="str">
        <f t="shared" si="72"/>
        <v>C31-1V</v>
      </c>
      <c r="D645" t="str">
        <f t="shared" si="73"/>
        <v>C31-2</v>
      </c>
      <c r="E645" t="s">
        <v>344</v>
      </c>
      <c r="F645">
        <v>2</v>
      </c>
      <c r="G645" t="s">
        <v>761</v>
      </c>
      <c r="AT645" t="str">
        <f t="shared" si="74"/>
        <v>1V</v>
      </c>
      <c r="AU645" t="str">
        <f t="shared" si="75"/>
        <v>--</v>
      </c>
    </row>
    <row r="646" spans="1:47" x14ac:dyDescent="0.35">
      <c r="A646" t="str">
        <f t="shared" ref="A646:A709" si="76">$E646&amp;"-"&amp;$F646</f>
        <v>C32-1</v>
      </c>
      <c r="B646" t="str">
        <f t="shared" ref="B646:B709" si="77">IF(OR(E646=$A$2,E646=$B$2,E646=$C$2,E646=$D$2),"--",G646)</f>
        <v>GND</v>
      </c>
      <c r="C646" t="str">
        <f t="shared" ref="C646:C709" si="78">$E646&amp;"-"&amp;$G646</f>
        <v>C32-GND</v>
      </c>
      <c r="D646" t="str">
        <f t="shared" ref="D646:D709" si="79">A646</f>
        <v>C32-1</v>
      </c>
      <c r="E646" t="s">
        <v>566</v>
      </c>
      <c r="F646">
        <v>1</v>
      </c>
      <c r="G646" t="s">
        <v>302</v>
      </c>
      <c r="AT646" t="str">
        <f t="shared" ref="AT646:AT709" si="80">IF(IF(COUNTIF($AO$6:$AQ$150,B646)&gt;0,"---","--")="---",VLOOKUP(B646,$AO$6:$AQ$150,3,0),B646)</f>
        <v>GND</v>
      </c>
      <c r="AU646" t="str">
        <f t="shared" ref="AU646:AU709" si="81">IF(IF(COUNTIF($AO$6:$AQ$150,B646)&gt;0,"---","--")="---",VLOOKUP(B646,$AO$6:$AQ$150,2,0),"--")</f>
        <v>--</v>
      </c>
    </row>
    <row r="647" spans="1:47" x14ac:dyDescent="0.35">
      <c r="A647" t="str">
        <f t="shared" si="76"/>
        <v>C32-2</v>
      </c>
      <c r="B647" t="str">
        <f t="shared" si="77"/>
        <v>1V</v>
      </c>
      <c r="C647" t="str">
        <f t="shared" si="78"/>
        <v>C32-1V</v>
      </c>
      <c r="D647" t="str">
        <f t="shared" si="79"/>
        <v>C32-2</v>
      </c>
      <c r="E647" t="s">
        <v>566</v>
      </c>
      <c r="F647">
        <v>2</v>
      </c>
      <c r="G647" t="s">
        <v>761</v>
      </c>
      <c r="AT647" t="str">
        <f t="shared" si="80"/>
        <v>1V</v>
      </c>
      <c r="AU647" t="str">
        <f t="shared" si="81"/>
        <v>--</v>
      </c>
    </row>
    <row r="648" spans="1:47" x14ac:dyDescent="0.35">
      <c r="A648" t="str">
        <f t="shared" si="76"/>
        <v>C33-1</v>
      </c>
      <c r="B648" t="str">
        <f t="shared" si="77"/>
        <v>GND</v>
      </c>
      <c r="C648" t="str">
        <f t="shared" si="78"/>
        <v>C33-GND</v>
      </c>
      <c r="D648" t="str">
        <f t="shared" si="79"/>
        <v>C33-1</v>
      </c>
      <c r="E648" t="s">
        <v>645</v>
      </c>
      <c r="F648">
        <v>1</v>
      </c>
      <c r="G648" t="s">
        <v>302</v>
      </c>
      <c r="AT648" t="str">
        <f t="shared" si="80"/>
        <v>GND</v>
      </c>
      <c r="AU648" t="str">
        <f t="shared" si="81"/>
        <v>--</v>
      </c>
    </row>
    <row r="649" spans="1:47" x14ac:dyDescent="0.35">
      <c r="A649" t="str">
        <f t="shared" si="76"/>
        <v>C33-2</v>
      </c>
      <c r="B649" t="str">
        <f t="shared" si="77"/>
        <v>2.5V</v>
      </c>
      <c r="C649" t="str">
        <f t="shared" si="78"/>
        <v>C33-2.5V</v>
      </c>
      <c r="D649" t="str">
        <f t="shared" si="79"/>
        <v>C33-2</v>
      </c>
      <c r="E649" t="s">
        <v>645</v>
      </c>
      <c r="F649">
        <v>2</v>
      </c>
      <c r="G649" t="s">
        <v>575</v>
      </c>
      <c r="AT649" t="str">
        <f t="shared" si="80"/>
        <v>2.5V</v>
      </c>
      <c r="AU649" t="str">
        <f t="shared" si="81"/>
        <v>--</v>
      </c>
    </row>
    <row r="650" spans="1:47" x14ac:dyDescent="0.35">
      <c r="A650" t="str">
        <f t="shared" si="76"/>
        <v>C34-1</v>
      </c>
      <c r="B650" t="str">
        <f t="shared" si="77"/>
        <v>NetC34_1</v>
      </c>
      <c r="C650" t="str">
        <f t="shared" si="78"/>
        <v>C34-NetC34_1</v>
      </c>
      <c r="D650" t="str">
        <f t="shared" si="79"/>
        <v>C34-1</v>
      </c>
      <c r="E650" t="s">
        <v>567</v>
      </c>
      <c r="F650">
        <v>1</v>
      </c>
      <c r="G650" t="s">
        <v>1028</v>
      </c>
      <c r="AT650" t="str">
        <f t="shared" si="80"/>
        <v>NetC34_1</v>
      </c>
      <c r="AU650" t="str">
        <f t="shared" si="81"/>
        <v>--</v>
      </c>
    </row>
    <row r="651" spans="1:47" x14ac:dyDescent="0.35">
      <c r="A651" t="str">
        <f t="shared" si="76"/>
        <v>C34-2</v>
      </c>
      <c r="B651" t="str">
        <f t="shared" si="77"/>
        <v>GND</v>
      </c>
      <c r="C651" t="str">
        <f t="shared" si="78"/>
        <v>C34-GND</v>
      </c>
      <c r="D651" t="str">
        <f t="shared" si="79"/>
        <v>C34-2</v>
      </c>
      <c r="E651" t="s">
        <v>567</v>
      </c>
      <c r="F651">
        <v>2</v>
      </c>
      <c r="G651" t="s">
        <v>302</v>
      </c>
      <c r="AT651" t="str">
        <f t="shared" si="80"/>
        <v>GND</v>
      </c>
      <c r="AU651" t="str">
        <f t="shared" si="81"/>
        <v>--</v>
      </c>
    </row>
    <row r="652" spans="1:47" x14ac:dyDescent="0.35">
      <c r="A652" t="str">
        <f t="shared" si="76"/>
        <v>C35-1</v>
      </c>
      <c r="B652" t="str">
        <f t="shared" si="77"/>
        <v>V_MON</v>
      </c>
      <c r="C652" t="str">
        <f t="shared" si="78"/>
        <v>C35-V_MON</v>
      </c>
      <c r="D652" t="str">
        <f t="shared" si="79"/>
        <v>C35-1</v>
      </c>
      <c r="E652" t="s">
        <v>646</v>
      </c>
      <c r="F652">
        <v>1</v>
      </c>
      <c r="G652" t="s">
        <v>1038</v>
      </c>
      <c r="AT652" t="str">
        <f t="shared" si="80"/>
        <v>AIN_XADC</v>
      </c>
      <c r="AU652" t="str">
        <f t="shared" si="81"/>
        <v>R46</v>
      </c>
    </row>
    <row r="653" spans="1:47" x14ac:dyDescent="0.35">
      <c r="A653" t="str">
        <f t="shared" si="76"/>
        <v>C35-2</v>
      </c>
      <c r="B653" t="str">
        <f t="shared" si="77"/>
        <v>GND</v>
      </c>
      <c r="C653" t="str">
        <f t="shared" si="78"/>
        <v>C35-GND</v>
      </c>
      <c r="D653" t="str">
        <f t="shared" si="79"/>
        <v>C35-2</v>
      </c>
      <c r="E653" t="s">
        <v>646</v>
      </c>
      <c r="F653">
        <v>2</v>
      </c>
      <c r="G653" t="s">
        <v>302</v>
      </c>
      <c r="AT653" t="str">
        <f t="shared" si="80"/>
        <v>GND</v>
      </c>
      <c r="AU653" t="str">
        <f t="shared" si="81"/>
        <v>--</v>
      </c>
    </row>
    <row r="654" spans="1:47" x14ac:dyDescent="0.35">
      <c r="A654" t="str">
        <f t="shared" si="76"/>
        <v>C36-1</v>
      </c>
      <c r="B654" t="str">
        <f t="shared" si="77"/>
        <v>GND</v>
      </c>
      <c r="C654" t="str">
        <f t="shared" si="78"/>
        <v>C36-GND</v>
      </c>
      <c r="D654" t="str">
        <f t="shared" si="79"/>
        <v>C36-1</v>
      </c>
      <c r="E654" t="s">
        <v>647</v>
      </c>
      <c r="F654">
        <v>1</v>
      </c>
      <c r="G654" t="s">
        <v>302</v>
      </c>
      <c r="AT654" t="str">
        <f t="shared" si="80"/>
        <v>GND</v>
      </c>
      <c r="AU654" t="str">
        <f t="shared" si="81"/>
        <v>--</v>
      </c>
    </row>
    <row r="655" spans="1:47" x14ac:dyDescent="0.35">
      <c r="A655" t="str">
        <f t="shared" si="76"/>
        <v>C36-2</v>
      </c>
      <c r="B655" t="str">
        <f t="shared" si="77"/>
        <v>1V</v>
      </c>
      <c r="C655" t="str">
        <f t="shared" si="78"/>
        <v>C36-1V</v>
      </c>
      <c r="D655" t="str">
        <f t="shared" si="79"/>
        <v>C36-2</v>
      </c>
      <c r="E655" t="s">
        <v>647</v>
      </c>
      <c r="F655">
        <v>2</v>
      </c>
      <c r="G655" t="s">
        <v>761</v>
      </c>
      <c r="AT655" t="str">
        <f t="shared" si="80"/>
        <v>1V</v>
      </c>
      <c r="AU655" t="str">
        <f t="shared" si="81"/>
        <v>--</v>
      </c>
    </row>
    <row r="656" spans="1:47" x14ac:dyDescent="0.35">
      <c r="A656" t="str">
        <f t="shared" si="76"/>
        <v>C37-1</v>
      </c>
      <c r="B656" t="str">
        <f t="shared" si="77"/>
        <v>3.3V</v>
      </c>
      <c r="C656" t="str">
        <f t="shared" si="78"/>
        <v>C37-3.3V</v>
      </c>
      <c r="D656" t="str">
        <f t="shared" si="79"/>
        <v>C37-1</v>
      </c>
      <c r="E656" t="s">
        <v>648</v>
      </c>
      <c r="F656">
        <v>1</v>
      </c>
      <c r="G656" t="s">
        <v>287</v>
      </c>
      <c r="AT656" t="str">
        <f t="shared" si="80"/>
        <v>3.3V</v>
      </c>
      <c r="AU656" t="str">
        <f t="shared" si="81"/>
        <v>--</v>
      </c>
    </row>
    <row r="657" spans="1:47" x14ac:dyDescent="0.35">
      <c r="A657" t="str">
        <f t="shared" si="76"/>
        <v>C37-2</v>
      </c>
      <c r="B657" t="str">
        <f t="shared" si="77"/>
        <v>GND</v>
      </c>
      <c r="C657" t="str">
        <f t="shared" si="78"/>
        <v>C37-GND</v>
      </c>
      <c r="D657" t="str">
        <f t="shared" si="79"/>
        <v>C37-2</v>
      </c>
      <c r="E657" t="s">
        <v>648</v>
      </c>
      <c r="F657">
        <v>2</v>
      </c>
      <c r="G657" t="s">
        <v>302</v>
      </c>
      <c r="AT657" t="str">
        <f t="shared" si="80"/>
        <v>GND</v>
      </c>
      <c r="AU657" t="str">
        <f t="shared" si="81"/>
        <v>--</v>
      </c>
    </row>
    <row r="658" spans="1:47" x14ac:dyDescent="0.35">
      <c r="A658" t="str">
        <f t="shared" si="76"/>
        <v>C38-1</v>
      </c>
      <c r="B658" t="str">
        <f t="shared" si="77"/>
        <v>3.3V</v>
      </c>
      <c r="C658" t="str">
        <f t="shared" si="78"/>
        <v>C38-3.3V</v>
      </c>
      <c r="D658" t="str">
        <f t="shared" si="79"/>
        <v>C38-1</v>
      </c>
      <c r="E658" t="s">
        <v>649</v>
      </c>
      <c r="F658">
        <v>1</v>
      </c>
      <c r="G658" t="s">
        <v>287</v>
      </c>
      <c r="AT658" t="str">
        <f t="shared" si="80"/>
        <v>3.3V</v>
      </c>
      <c r="AU658" t="str">
        <f t="shared" si="81"/>
        <v>--</v>
      </c>
    </row>
    <row r="659" spans="1:47" x14ac:dyDescent="0.35">
      <c r="A659" t="str">
        <f t="shared" si="76"/>
        <v>C38-2</v>
      </c>
      <c r="B659" t="str">
        <f t="shared" si="77"/>
        <v>GND</v>
      </c>
      <c r="C659" t="str">
        <f t="shared" si="78"/>
        <v>C38-GND</v>
      </c>
      <c r="D659" t="str">
        <f t="shared" si="79"/>
        <v>C38-2</v>
      </c>
      <c r="E659" t="s">
        <v>649</v>
      </c>
      <c r="F659">
        <v>2</v>
      </c>
      <c r="G659" t="s">
        <v>302</v>
      </c>
      <c r="AT659" t="str">
        <f t="shared" si="80"/>
        <v>GND</v>
      </c>
      <c r="AU659" t="str">
        <f t="shared" si="81"/>
        <v>--</v>
      </c>
    </row>
    <row r="660" spans="1:47" x14ac:dyDescent="0.35">
      <c r="A660" t="str">
        <f t="shared" si="76"/>
        <v>C39-1</v>
      </c>
      <c r="B660" t="str">
        <f t="shared" si="77"/>
        <v>NetC39_1</v>
      </c>
      <c r="C660" t="str">
        <f t="shared" si="78"/>
        <v>C39-NetC39_1</v>
      </c>
      <c r="D660" t="str">
        <f t="shared" si="79"/>
        <v>C39-1</v>
      </c>
      <c r="E660" t="s">
        <v>650</v>
      </c>
      <c r="F660">
        <v>1</v>
      </c>
      <c r="G660" t="s">
        <v>1029</v>
      </c>
      <c r="AT660" t="str">
        <f t="shared" si="80"/>
        <v>NetC39_1</v>
      </c>
      <c r="AU660" t="str">
        <f t="shared" si="81"/>
        <v>--</v>
      </c>
    </row>
    <row r="661" spans="1:47" x14ac:dyDescent="0.35">
      <c r="A661" t="str">
        <f t="shared" si="76"/>
        <v>C39-2</v>
      </c>
      <c r="B661" t="str">
        <f t="shared" si="77"/>
        <v>GND</v>
      </c>
      <c r="C661" t="str">
        <f t="shared" si="78"/>
        <v>C39-GND</v>
      </c>
      <c r="D661" t="str">
        <f t="shared" si="79"/>
        <v>C39-2</v>
      </c>
      <c r="E661" t="s">
        <v>650</v>
      </c>
      <c r="F661">
        <v>2</v>
      </c>
      <c r="G661" t="s">
        <v>302</v>
      </c>
      <c r="AT661" t="str">
        <f t="shared" si="80"/>
        <v>GND</v>
      </c>
      <c r="AU661" t="str">
        <f t="shared" si="81"/>
        <v>--</v>
      </c>
    </row>
    <row r="662" spans="1:47" x14ac:dyDescent="0.35">
      <c r="A662" t="str">
        <f t="shared" si="76"/>
        <v>C40-1</v>
      </c>
      <c r="B662" t="str">
        <f t="shared" si="77"/>
        <v>3.3V</v>
      </c>
      <c r="C662" t="str">
        <f t="shared" si="78"/>
        <v>C40-3.3V</v>
      </c>
      <c r="D662" t="str">
        <f t="shared" si="79"/>
        <v>C40-1</v>
      </c>
      <c r="E662" t="s">
        <v>651</v>
      </c>
      <c r="F662">
        <v>1</v>
      </c>
      <c r="G662" t="s">
        <v>287</v>
      </c>
      <c r="AT662" t="str">
        <f t="shared" si="80"/>
        <v>3.3V</v>
      </c>
      <c r="AU662" t="str">
        <f t="shared" si="81"/>
        <v>--</v>
      </c>
    </row>
    <row r="663" spans="1:47" x14ac:dyDescent="0.35">
      <c r="A663" t="str">
        <f t="shared" si="76"/>
        <v>C40-2</v>
      </c>
      <c r="B663" t="str">
        <f t="shared" si="77"/>
        <v>GND</v>
      </c>
      <c r="C663" t="str">
        <f t="shared" si="78"/>
        <v>C40-GND</v>
      </c>
      <c r="D663" t="str">
        <f t="shared" si="79"/>
        <v>C40-2</v>
      </c>
      <c r="E663" t="s">
        <v>651</v>
      </c>
      <c r="F663">
        <v>2</v>
      </c>
      <c r="G663" t="s">
        <v>302</v>
      </c>
      <c r="AT663" t="str">
        <f t="shared" si="80"/>
        <v>GND</v>
      </c>
      <c r="AU663" t="str">
        <f t="shared" si="81"/>
        <v>--</v>
      </c>
    </row>
    <row r="664" spans="1:47" x14ac:dyDescent="0.35">
      <c r="A664" t="str">
        <f t="shared" si="76"/>
        <v>C41-1</v>
      </c>
      <c r="B664" t="str">
        <f t="shared" si="77"/>
        <v>NetC39_1</v>
      </c>
      <c r="C664" t="str">
        <f t="shared" si="78"/>
        <v>C41-NetC39_1</v>
      </c>
      <c r="D664" t="str">
        <f t="shared" si="79"/>
        <v>C41-1</v>
      </c>
      <c r="E664" t="s">
        <v>652</v>
      </c>
      <c r="F664">
        <v>1</v>
      </c>
      <c r="G664" t="s">
        <v>1029</v>
      </c>
      <c r="AT664" t="str">
        <f t="shared" si="80"/>
        <v>NetC39_1</v>
      </c>
      <c r="AU664" t="str">
        <f t="shared" si="81"/>
        <v>--</v>
      </c>
    </row>
    <row r="665" spans="1:47" x14ac:dyDescent="0.35">
      <c r="A665" t="str">
        <f t="shared" si="76"/>
        <v>C41-2</v>
      </c>
      <c r="B665" t="str">
        <f t="shared" si="77"/>
        <v>GND</v>
      </c>
      <c r="C665" t="str">
        <f t="shared" si="78"/>
        <v>C41-GND</v>
      </c>
      <c r="D665" t="str">
        <f t="shared" si="79"/>
        <v>C41-2</v>
      </c>
      <c r="E665" t="s">
        <v>652</v>
      </c>
      <c r="F665">
        <v>2</v>
      </c>
      <c r="G665" t="s">
        <v>302</v>
      </c>
      <c r="AT665" t="str">
        <f t="shared" si="80"/>
        <v>GND</v>
      </c>
      <c r="AU665" t="str">
        <f t="shared" si="81"/>
        <v>--</v>
      </c>
    </row>
    <row r="666" spans="1:47" x14ac:dyDescent="0.35">
      <c r="A666" t="str">
        <f t="shared" si="76"/>
        <v>C42-1</v>
      </c>
      <c r="B666" t="str">
        <f t="shared" si="77"/>
        <v>1.8V</v>
      </c>
      <c r="C666" t="str">
        <f t="shared" si="78"/>
        <v>C42-1.8V</v>
      </c>
      <c r="D666" t="str">
        <f t="shared" si="79"/>
        <v>C42-1</v>
      </c>
      <c r="E666" t="s">
        <v>653</v>
      </c>
      <c r="F666">
        <v>1</v>
      </c>
      <c r="G666" t="s">
        <v>667</v>
      </c>
      <c r="AT666" t="str">
        <f t="shared" si="80"/>
        <v>1.8V</v>
      </c>
      <c r="AU666" t="str">
        <f t="shared" si="81"/>
        <v>--</v>
      </c>
    </row>
    <row r="667" spans="1:47" x14ac:dyDescent="0.35">
      <c r="A667" t="str">
        <f t="shared" si="76"/>
        <v>C42-2</v>
      </c>
      <c r="B667" t="str">
        <f t="shared" si="77"/>
        <v>GND</v>
      </c>
      <c r="C667" t="str">
        <f t="shared" si="78"/>
        <v>C42-GND</v>
      </c>
      <c r="D667" t="str">
        <f t="shared" si="79"/>
        <v>C42-2</v>
      </c>
      <c r="E667" t="s">
        <v>653</v>
      </c>
      <c r="F667">
        <v>2</v>
      </c>
      <c r="G667" t="s">
        <v>302</v>
      </c>
      <c r="AT667" t="str">
        <f t="shared" si="80"/>
        <v>GND</v>
      </c>
      <c r="AU667" t="str">
        <f t="shared" si="81"/>
        <v>--</v>
      </c>
    </row>
    <row r="668" spans="1:47" x14ac:dyDescent="0.35">
      <c r="A668" t="str">
        <f t="shared" si="76"/>
        <v>C43-1</v>
      </c>
      <c r="B668" t="str">
        <f t="shared" si="77"/>
        <v>1.8V</v>
      </c>
      <c r="C668" t="str">
        <f t="shared" si="78"/>
        <v>C43-1.8V</v>
      </c>
      <c r="D668" t="str">
        <f t="shared" si="79"/>
        <v>C43-1</v>
      </c>
      <c r="E668" t="s">
        <v>654</v>
      </c>
      <c r="F668">
        <v>1</v>
      </c>
      <c r="G668" t="s">
        <v>667</v>
      </c>
      <c r="AT668" t="str">
        <f t="shared" si="80"/>
        <v>1.8V</v>
      </c>
      <c r="AU668" t="str">
        <f t="shared" si="81"/>
        <v>--</v>
      </c>
    </row>
    <row r="669" spans="1:47" x14ac:dyDescent="0.35">
      <c r="A669" t="str">
        <f t="shared" si="76"/>
        <v>C43-2</v>
      </c>
      <c r="B669" t="str">
        <f t="shared" si="77"/>
        <v>GND</v>
      </c>
      <c r="C669" t="str">
        <f t="shared" si="78"/>
        <v>C43-GND</v>
      </c>
      <c r="D669" t="str">
        <f t="shared" si="79"/>
        <v>C43-2</v>
      </c>
      <c r="E669" t="s">
        <v>654</v>
      </c>
      <c r="F669">
        <v>2</v>
      </c>
      <c r="G669" t="s">
        <v>302</v>
      </c>
      <c r="AT669" t="str">
        <f t="shared" si="80"/>
        <v>GND</v>
      </c>
      <c r="AU669" t="str">
        <f t="shared" si="81"/>
        <v>--</v>
      </c>
    </row>
    <row r="670" spans="1:47" x14ac:dyDescent="0.35">
      <c r="A670" t="str">
        <f t="shared" si="76"/>
        <v>C44-1</v>
      </c>
      <c r="B670" t="str">
        <f t="shared" si="77"/>
        <v>GND</v>
      </c>
      <c r="C670" t="str">
        <f t="shared" si="78"/>
        <v>C44-GND</v>
      </c>
      <c r="D670" t="str">
        <f t="shared" si="79"/>
        <v>C44-1</v>
      </c>
      <c r="E670" t="s">
        <v>655</v>
      </c>
      <c r="F670">
        <v>1</v>
      </c>
      <c r="G670" t="s">
        <v>302</v>
      </c>
      <c r="AT670" t="str">
        <f t="shared" si="80"/>
        <v>GND</v>
      </c>
      <c r="AU670" t="str">
        <f t="shared" si="81"/>
        <v>--</v>
      </c>
    </row>
    <row r="671" spans="1:47" x14ac:dyDescent="0.35">
      <c r="A671" t="str">
        <f t="shared" si="76"/>
        <v>C44-2</v>
      </c>
      <c r="B671" t="str">
        <f t="shared" si="77"/>
        <v>1.8V</v>
      </c>
      <c r="C671" t="str">
        <f t="shared" si="78"/>
        <v>C44-1.8V</v>
      </c>
      <c r="D671" t="str">
        <f t="shared" si="79"/>
        <v>C44-2</v>
      </c>
      <c r="E671" t="s">
        <v>655</v>
      </c>
      <c r="F671">
        <v>2</v>
      </c>
      <c r="G671" t="s">
        <v>667</v>
      </c>
      <c r="AT671" t="str">
        <f t="shared" si="80"/>
        <v>1.8V</v>
      </c>
      <c r="AU671" t="str">
        <f t="shared" si="81"/>
        <v>--</v>
      </c>
    </row>
    <row r="672" spans="1:47" x14ac:dyDescent="0.35">
      <c r="A672" t="str">
        <f t="shared" si="76"/>
        <v>C45-1</v>
      </c>
      <c r="B672" t="str">
        <f t="shared" si="77"/>
        <v>1.8V</v>
      </c>
      <c r="C672" t="str">
        <f t="shared" si="78"/>
        <v>C45-1.8V</v>
      </c>
      <c r="D672" t="str">
        <f t="shared" si="79"/>
        <v>C45-1</v>
      </c>
      <c r="E672" t="s">
        <v>656</v>
      </c>
      <c r="F672">
        <v>1</v>
      </c>
      <c r="G672" t="s">
        <v>667</v>
      </c>
      <c r="AT672" t="str">
        <f t="shared" si="80"/>
        <v>1.8V</v>
      </c>
      <c r="AU672" t="str">
        <f t="shared" si="81"/>
        <v>--</v>
      </c>
    </row>
    <row r="673" spans="1:47" x14ac:dyDescent="0.35">
      <c r="A673" t="str">
        <f t="shared" si="76"/>
        <v>C45-2</v>
      </c>
      <c r="B673" t="str">
        <f t="shared" si="77"/>
        <v>GND</v>
      </c>
      <c r="C673" t="str">
        <f t="shared" si="78"/>
        <v>C45-GND</v>
      </c>
      <c r="D673" t="str">
        <f t="shared" si="79"/>
        <v>C45-2</v>
      </c>
      <c r="E673" t="s">
        <v>656</v>
      </c>
      <c r="F673">
        <v>2</v>
      </c>
      <c r="G673" t="s">
        <v>302</v>
      </c>
      <c r="AT673" t="str">
        <f t="shared" si="80"/>
        <v>GND</v>
      </c>
      <c r="AU673" t="str">
        <f t="shared" si="81"/>
        <v>--</v>
      </c>
    </row>
    <row r="674" spans="1:47" x14ac:dyDescent="0.35">
      <c r="A674" t="str">
        <f t="shared" si="76"/>
        <v>C46-1</v>
      </c>
      <c r="B674" t="str">
        <f t="shared" si="77"/>
        <v>V_P</v>
      </c>
      <c r="C674" t="str">
        <f t="shared" si="78"/>
        <v>C46-V_P</v>
      </c>
      <c r="D674" t="str">
        <f t="shared" si="79"/>
        <v>C46-1</v>
      </c>
      <c r="E674" t="s">
        <v>657</v>
      </c>
      <c r="F674">
        <v>1</v>
      </c>
      <c r="G674" t="s">
        <v>916</v>
      </c>
      <c r="AT674" t="str">
        <f t="shared" si="80"/>
        <v>AIN_XADC</v>
      </c>
      <c r="AU674" t="str">
        <f t="shared" si="81"/>
        <v>R54</v>
      </c>
    </row>
    <row r="675" spans="1:47" x14ac:dyDescent="0.35">
      <c r="A675" t="str">
        <f t="shared" si="76"/>
        <v>C46-2</v>
      </c>
      <c r="B675" t="str">
        <f t="shared" si="77"/>
        <v>V_N</v>
      </c>
      <c r="C675" t="str">
        <f t="shared" si="78"/>
        <v>C46-V_N</v>
      </c>
      <c r="D675" t="str">
        <f t="shared" si="79"/>
        <v>C46-2</v>
      </c>
      <c r="E675" t="s">
        <v>657</v>
      </c>
      <c r="F675">
        <v>2</v>
      </c>
      <c r="G675" t="s">
        <v>915</v>
      </c>
      <c r="AT675" t="str">
        <f t="shared" si="80"/>
        <v>V_N</v>
      </c>
      <c r="AU675" t="str">
        <f t="shared" si="81"/>
        <v>--</v>
      </c>
    </row>
    <row r="676" spans="1:47" x14ac:dyDescent="0.35">
      <c r="A676" t="str">
        <f t="shared" si="76"/>
        <v>C47-1</v>
      </c>
      <c r="B676" t="str">
        <f t="shared" si="77"/>
        <v>GND</v>
      </c>
      <c r="C676" t="str">
        <f t="shared" si="78"/>
        <v>C47-GND</v>
      </c>
      <c r="D676" t="str">
        <f t="shared" si="79"/>
        <v>C47-1</v>
      </c>
      <c r="E676" t="s">
        <v>568</v>
      </c>
      <c r="F676">
        <v>1</v>
      </c>
      <c r="G676" t="s">
        <v>302</v>
      </c>
      <c r="AT676" t="str">
        <f t="shared" si="80"/>
        <v>GND</v>
      </c>
      <c r="AU676" t="str">
        <f t="shared" si="81"/>
        <v>--</v>
      </c>
    </row>
    <row r="677" spans="1:47" x14ac:dyDescent="0.35">
      <c r="A677" t="str">
        <f t="shared" si="76"/>
        <v>C47-2</v>
      </c>
      <c r="B677" t="str">
        <f t="shared" si="77"/>
        <v>3.3V</v>
      </c>
      <c r="C677" t="str">
        <f t="shared" si="78"/>
        <v>C47-3.3V</v>
      </c>
      <c r="D677" t="str">
        <f t="shared" si="79"/>
        <v>C47-2</v>
      </c>
      <c r="E677" t="s">
        <v>568</v>
      </c>
      <c r="F677">
        <v>2</v>
      </c>
      <c r="G677" t="s">
        <v>287</v>
      </c>
      <c r="AT677" t="str">
        <f t="shared" si="80"/>
        <v>3.3V</v>
      </c>
      <c r="AU677" t="str">
        <f t="shared" si="81"/>
        <v>--</v>
      </c>
    </row>
    <row r="678" spans="1:47" x14ac:dyDescent="0.35">
      <c r="A678" t="str">
        <f t="shared" si="76"/>
        <v>C48-1</v>
      </c>
      <c r="B678" t="str">
        <f t="shared" si="77"/>
        <v>GND</v>
      </c>
      <c r="C678" t="str">
        <f t="shared" si="78"/>
        <v>C48-GND</v>
      </c>
      <c r="D678" t="str">
        <f t="shared" si="79"/>
        <v>C48-1</v>
      </c>
      <c r="E678" t="s">
        <v>658</v>
      </c>
      <c r="F678">
        <v>1</v>
      </c>
      <c r="G678" t="s">
        <v>302</v>
      </c>
      <c r="AT678" t="str">
        <f t="shared" si="80"/>
        <v>GND</v>
      </c>
      <c r="AU678" t="str">
        <f t="shared" si="81"/>
        <v>--</v>
      </c>
    </row>
    <row r="679" spans="1:47" x14ac:dyDescent="0.35">
      <c r="A679" t="str">
        <f t="shared" si="76"/>
        <v>C48-2</v>
      </c>
      <c r="B679" t="str">
        <f t="shared" si="77"/>
        <v>3.3V</v>
      </c>
      <c r="C679" t="str">
        <f t="shared" si="78"/>
        <v>C48-3.3V</v>
      </c>
      <c r="D679" t="str">
        <f t="shared" si="79"/>
        <v>C48-2</v>
      </c>
      <c r="E679" t="s">
        <v>658</v>
      </c>
      <c r="F679">
        <v>2</v>
      </c>
      <c r="G679" t="s">
        <v>287</v>
      </c>
      <c r="AT679" t="str">
        <f t="shared" si="80"/>
        <v>3.3V</v>
      </c>
      <c r="AU679" t="str">
        <f t="shared" si="81"/>
        <v>--</v>
      </c>
    </row>
    <row r="680" spans="1:47" x14ac:dyDescent="0.35">
      <c r="A680" t="str">
        <f t="shared" si="76"/>
        <v>C49-1</v>
      </c>
      <c r="B680" t="str">
        <f t="shared" si="77"/>
        <v>GND</v>
      </c>
      <c r="C680" t="str">
        <f t="shared" si="78"/>
        <v>C49-GND</v>
      </c>
      <c r="D680" t="str">
        <f t="shared" si="79"/>
        <v>C49-1</v>
      </c>
      <c r="E680" t="s">
        <v>659</v>
      </c>
      <c r="F680">
        <v>1</v>
      </c>
      <c r="G680" t="s">
        <v>302</v>
      </c>
      <c r="AT680" t="str">
        <f t="shared" si="80"/>
        <v>GND</v>
      </c>
      <c r="AU680" t="str">
        <f t="shared" si="81"/>
        <v>--</v>
      </c>
    </row>
    <row r="681" spans="1:47" x14ac:dyDescent="0.35">
      <c r="A681" t="str">
        <f t="shared" si="76"/>
        <v>C49-2</v>
      </c>
      <c r="B681" t="str">
        <f t="shared" si="77"/>
        <v>VCCIO35</v>
      </c>
      <c r="C681" t="str">
        <f t="shared" si="78"/>
        <v>C49-VCCIO35</v>
      </c>
      <c r="D681" t="str">
        <f t="shared" si="79"/>
        <v>C49-2</v>
      </c>
      <c r="E681" t="s">
        <v>659</v>
      </c>
      <c r="F681">
        <v>2</v>
      </c>
      <c r="G681" t="s">
        <v>765</v>
      </c>
      <c r="AT681" t="str">
        <f t="shared" si="80"/>
        <v>VCCIO35</v>
      </c>
      <c r="AU681" t="str">
        <f t="shared" si="81"/>
        <v>--</v>
      </c>
    </row>
    <row r="682" spans="1:47" x14ac:dyDescent="0.35">
      <c r="A682" t="str">
        <f t="shared" si="76"/>
        <v>C50-1</v>
      </c>
      <c r="B682" t="str">
        <f t="shared" si="77"/>
        <v>GND</v>
      </c>
      <c r="C682" t="str">
        <f t="shared" si="78"/>
        <v>C50-GND</v>
      </c>
      <c r="D682" t="str">
        <f t="shared" si="79"/>
        <v>C50-1</v>
      </c>
      <c r="E682" t="s">
        <v>660</v>
      </c>
      <c r="F682">
        <v>1</v>
      </c>
      <c r="G682" t="s">
        <v>302</v>
      </c>
      <c r="AT682" t="str">
        <f t="shared" si="80"/>
        <v>GND</v>
      </c>
      <c r="AU682" t="str">
        <f t="shared" si="81"/>
        <v>--</v>
      </c>
    </row>
    <row r="683" spans="1:47" x14ac:dyDescent="0.35">
      <c r="A683" t="str">
        <f t="shared" si="76"/>
        <v>C50-2</v>
      </c>
      <c r="B683" t="str">
        <f t="shared" si="77"/>
        <v>1.8V</v>
      </c>
      <c r="C683" t="str">
        <f t="shared" si="78"/>
        <v>C50-1.8V</v>
      </c>
      <c r="D683" t="str">
        <f t="shared" si="79"/>
        <v>C50-2</v>
      </c>
      <c r="E683" t="s">
        <v>660</v>
      </c>
      <c r="F683">
        <v>2</v>
      </c>
      <c r="G683" t="s">
        <v>667</v>
      </c>
      <c r="AT683" t="str">
        <f t="shared" si="80"/>
        <v>1.8V</v>
      </c>
      <c r="AU683" t="str">
        <f t="shared" si="81"/>
        <v>--</v>
      </c>
    </row>
    <row r="684" spans="1:47" x14ac:dyDescent="0.35">
      <c r="A684" t="str">
        <f t="shared" si="76"/>
        <v>C51-1</v>
      </c>
      <c r="B684" t="str">
        <f t="shared" si="77"/>
        <v>GND</v>
      </c>
      <c r="C684" t="str">
        <f t="shared" si="78"/>
        <v>C51-GND</v>
      </c>
      <c r="D684" t="str">
        <f t="shared" si="79"/>
        <v>C51-1</v>
      </c>
      <c r="E684" t="s">
        <v>661</v>
      </c>
      <c r="F684">
        <v>1</v>
      </c>
      <c r="G684" t="s">
        <v>302</v>
      </c>
      <c r="AT684" t="str">
        <f t="shared" si="80"/>
        <v>GND</v>
      </c>
      <c r="AU684" t="str">
        <f t="shared" si="81"/>
        <v>--</v>
      </c>
    </row>
    <row r="685" spans="1:47" x14ac:dyDescent="0.35">
      <c r="A685" t="str">
        <f t="shared" si="76"/>
        <v>C51-2</v>
      </c>
      <c r="B685" t="str">
        <f t="shared" si="77"/>
        <v>3.3V</v>
      </c>
      <c r="C685" t="str">
        <f t="shared" si="78"/>
        <v>C51-3.3V</v>
      </c>
      <c r="D685" t="str">
        <f t="shared" si="79"/>
        <v>C51-2</v>
      </c>
      <c r="E685" t="s">
        <v>661</v>
      </c>
      <c r="F685">
        <v>2</v>
      </c>
      <c r="G685" t="s">
        <v>287</v>
      </c>
      <c r="AT685" t="str">
        <f t="shared" si="80"/>
        <v>3.3V</v>
      </c>
      <c r="AU685" t="str">
        <f t="shared" si="81"/>
        <v>--</v>
      </c>
    </row>
    <row r="686" spans="1:47" x14ac:dyDescent="0.35">
      <c r="A686" t="str">
        <f t="shared" si="76"/>
        <v>C52-1</v>
      </c>
      <c r="B686" t="str">
        <f t="shared" si="77"/>
        <v>1V</v>
      </c>
      <c r="C686" t="str">
        <f t="shared" si="78"/>
        <v>C52-1V</v>
      </c>
      <c r="D686" t="str">
        <f t="shared" si="79"/>
        <v>C52-1</v>
      </c>
      <c r="E686" t="s">
        <v>662</v>
      </c>
      <c r="F686">
        <v>1</v>
      </c>
      <c r="G686" t="s">
        <v>761</v>
      </c>
      <c r="AT686" t="str">
        <f t="shared" si="80"/>
        <v>1V</v>
      </c>
      <c r="AU686" t="str">
        <f t="shared" si="81"/>
        <v>--</v>
      </c>
    </row>
    <row r="687" spans="1:47" x14ac:dyDescent="0.35">
      <c r="A687" t="str">
        <f t="shared" si="76"/>
        <v>C52-2</v>
      </c>
      <c r="B687" t="str">
        <f t="shared" si="77"/>
        <v>GND</v>
      </c>
      <c r="C687" t="str">
        <f t="shared" si="78"/>
        <v>C52-GND</v>
      </c>
      <c r="D687" t="str">
        <f t="shared" si="79"/>
        <v>C52-2</v>
      </c>
      <c r="E687" t="s">
        <v>662</v>
      </c>
      <c r="F687">
        <v>2</v>
      </c>
      <c r="G687" t="s">
        <v>302</v>
      </c>
      <c r="AT687" t="str">
        <f t="shared" si="80"/>
        <v>GND</v>
      </c>
      <c r="AU687" t="str">
        <f t="shared" si="81"/>
        <v>--</v>
      </c>
    </row>
    <row r="688" spans="1:47" x14ac:dyDescent="0.35">
      <c r="A688" t="str">
        <f t="shared" si="76"/>
        <v>C53-1</v>
      </c>
      <c r="B688" t="str">
        <f t="shared" si="77"/>
        <v>GND</v>
      </c>
      <c r="C688" t="str">
        <f t="shared" si="78"/>
        <v>C53-GND</v>
      </c>
      <c r="D688" t="str">
        <f t="shared" si="79"/>
        <v>C53-1</v>
      </c>
      <c r="E688" t="s">
        <v>663</v>
      </c>
      <c r="F688">
        <v>1</v>
      </c>
      <c r="G688" t="s">
        <v>302</v>
      </c>
      <c r="AT688" t="str">
        <f t="shared" si="80"/>
        <v>GND</v>
      </c>
      <c r="AU688" t="str">
        <f t="shared" si="81"/>
        <v>--</v>
      </c>
    </row>
    <row r="689" spans="1:47" x14ac:dyDescent="0.35">
      <c r="A689" t="str">
        <f t="shared" si="76"/>
        <v>C53-2</v>
      </c>
      <c r="B689" t="str">
        <f t="shared" si="77"/>
        <v>1V</v>
      </c>
      <c r="C689" t="str">
        <f t="shared" si="78"/>
        <v>C53-1V</v>
      </c>
      <c r="D689" t="str">
        <f t="shared" si="79"/>
        <v>C53-2</v>
      </c>
      <c r="E689" t="s">
        <v>663</v>
      </c>
      <c r="F689">
        <v>2</v>
      </c>
      <c r="G689" t="s">
        <v>761</v>
      </c>
      <c r="AT689" t="str">
        <f t="shared" si="80"/>
        <v>1V</v>
      </c>
      <c r="AU689" t="str">
        <f t="shared" si="81"/>
        <v>--</v>
      </c>
    </row>
    <row r="690" spans="1:47" x14ac:dyDescent="0.35">
      <c r="A690" t="str">
        <f t="shared" si="76"/>
        <v>C54-1</v>
      </c>
      <c r="B690" t="str">
        <f t="shared" si="77"/>
        <v>GND</v>
      </c>
      <c r="C690" t="str">
        <f t="shared" si="78"/>
        <v>C54-GND</v>
      </c>
      <c r="D690" t="str">
        <f t="shared" si="79"/>
        <v>C54-1</v>
      </c>
      <c r="E690" t="s">
        <v>664</v>
      </c>
      <c r="F690">
        <v>1</v>
      </c>
      <c r="G690" t="s">
        <v>302</v>
      </c>
      <c r="AT690" t="str">
        <f t="shared" si="80"/>
        <v>GND</v>
      </c>
      <c r="AU690" t="str">
        <f t="shared" si="81"/>
        <v>--</v>
      </c>
    </row>
    <row r="691" spans="1:47" x14ac:dyDescent="0.35">
      <c r="A691" t="str">
        <f t="shared" si="76"/>
        <v>C54-2</v>
      </c>
      <c r="B691" t="str">
        <f t="shared" si="77"/>
        <v>1V</v>
      </c>
      <c r="C691" t="str">
        <f t="shared" si="78"/>
        <v>C54-1V</v>
      </c>
      <c r="D691" t="str">
        <f t="shared" si="79"/>
        <v>C54-2</v>
      </c>
      <c r="E691" t="s">
        <v>664</v>
      </c>
      <c r="F691">
        <v>2</v>
      </c>
      <c r="G691" t="s">
        <v>761</v>
      </c>
      <c r="AT691" t="str">
        <f t="shared" si="80"/>
        <v>1V</v>
      </c>
      <c r="AU691" t="str">
        <f t="shared" si="81"/>
        <v>--</v>
      </c>
    </row>
    <row r="692" spans="1:47" x14ac:dyDescent="0.35">
      <c r="A692" t="str">
        <f t="shared" si="76"/>
        <v>C55-1</v>
      </c>
      <c r="B692" t="str">
        <f t="shared" si="77"/>
        <v>GND</v>
      </c>
      <c r="C692" t="str">
        <f t="shared" si="78"/>
        <v>C55-GND</v>
      </c>
      <c r="D692" t="str">
        <f t="shared" si="79"/>
        <v>C55-1</v>
      </c>
      <c r="E692" t="s">
        <v>665</v>
      </c>
      <c r="F692">
        <v>1</v>
      </c>
      <c r="G692" t="s">
        <v>302</v>
      </c>
      <c r="AT692" t="str">
        <f t="shared" si="80"/>
        <v>GND</v>
      </c>
      <c r="AU692" t="str">
        <f t="shared" si="81"/>
        <v>--</v>
      </c>
    </row>
    <row r="693" spans="1:47" x14ac:dyDescent="0.35">
      <c r="A693" t="str">
        <f t="shared" si="76"/>
        <v>C55-2</v>
      </c>
      <c r="B693" t="str">
        <f t="shared" si="77"/>
        <v>1V</v>
      </c>
      <c r="C693" t="str">
        <f t="shared" si="78"/>
        <v>C55-1V</v>
      </c>
      <c r="D693" t="str">
        <f t="shared" si="79"/>
        <v>C55-2</v>
      </c>
      <c r="E693" t="s">
        <v>665</v>
      </c>
      <c r="F693">
        <v>2</v>
      </c>
      <c r="G693" t="s">
        <v>761</v>
      </c>
      <c r="AT693" t="str">
        <f t="shared" si="80"/>
        <v>1V</v>
      </c>
      <c r="AU693" t="str">
        <f t="shared" si="81"/>
        <v>--</v>
      </c>
    </row>
    <row r="694" spans="1:47" x14ac:dyDescent="0.35">
      <c r="A694" t="str">
        <f t="shared" si="76"/>
        <v>C56-1</v>
      </c>
      <c r="B694" t="str">
        <f t="shared" si="77"/>
        <v>GND</v>
      </c>
      <c r="C694" t="str">
        <f t="shared" si="78"/>
        <v>C56-GND</v>
      </c>
      <c r="D694" t="str">
        <f t="shared" si="79"/>
        <v>C56-1</v>
      </c>
      <c r="E694" t="s">
        <v>735</v>
      </c>
      <c r="F694">
        <v>1</v>
      </c>
      <c r="G694" t="s">
        <v>302</v>
      </c>
      <c r="AT694" t="str">
        <f t="shared" si="80"/>
        <v>GND</v>
      </c>
      <c r="AU694" t="str">
        <f t="shared" si="81"/>
        <v>--</v>
      </c>
    </row>
    <row r="695" spans="1:47" x14ac:dyDescent="0.35">
      <c r="A695" t="str">
        <f t="shared" si="76"/>
        <v>C56-2</v>
      </c>
      <c r="B695" t="str">
        <f t="shared" si="77"/>
        <v>VCCIO35</v>
      </c>
      <c r="C695" t="str">
        <f t="shared" si="78"/>
        <v>C56-VCCIO35</v>
      </c>
      <c r="D695" t="str">
        <f t="shared" si="79"/>
        <v>C56-2</v>
      </c>
      <c r="E695" t="s">
        <v>735</v>
      </c>
      <c r="F695">
        <v>2</v>
      </c>
      <c r="G695" t="s">
        <v>765</v>
      </c>
      <c r="AT695" t="str">
        <f t="shared" si="80"/>
        <v>VCCIO35</v>
      </c>
      <c r="AU695" t="str">
        <f t="shared" si="81"/>
        <v>--</v>
      </c>
    </row>
    <row r="696" spans="1:47" x14ac:dyDescent="0.35">
      <c r="A696" t="str">
        <f t="shared" si="76"/>
        <v>C57-1</v>
      </c>
      <c r="B696" t="str">
        <f t="shared" si="77"/>
        <v>GND</v>
      </c>
      <c r="C696" t="str">
        <f t="shared" si="78"/>
        <v>C57-GND</v>
      </c>
      <c r="D696" t="str">
        <f t="shared" si="79"/>
        <v>C57-1</v>
      </c>
      <c r="E696" t="s">
        <v>736</v>
      </c>
      <c r="F696">
        <v>1</v>
      </c>
      <c r="G696" t="s">
        <v>302</v>
      </c>
      <c r="AT696" t="str">
        <f t="shared" si="80"/>
        <v>GND</v>
      </c>
      <c r="AU696" t="str">
        <f t="shared" si="81"/>
        <v>--</v>
      </c>
    </row>
    <row r="697" spans="1:47" x14ac:dyDescent="0.35">
      <c r="A697" t="str">
        <f t="shared" si="76"/>
        <v>C57-2</v>
      </c>
      <c r="B697" t="str">
        <f t="shared" si="77"/>
        <v>3.3V</v>
      </c>
      <c r="C697" t="str">
        <f t="shared" si="78"/>
        <v>C57-3.3V</v>
      </c>
      <c r="D697" t="str">
        <f t="shared" si="79"/>
        <v>C57-2</v>
      </c>
      <c r="E697" t="s">
        <v>736</v>
      </c>
      <c r="F697">
        <v>2</v>
      </c>
      <c r="G697" t="s">
        <v>287</v>
      </c>
      <c r="AT697" t="str">
        <f t="shared" si="80"/>
        <v>3.3V</v>
      </c>
      <c r="AU697" t="str">
        <f t="shared" si="81"/>
        <v>--</v>
      </c>
    </row>
    <row r="698" spans="1:47" x14ac:dyDescent="0.35">
      <c r="A698" t="str">
        <f t="shared" si="76"/>
        <v>C58-1</v>
      </c>
      <c r="B698" t="str">
        <f t="shared" si="77"/>
        <v>TD_N</v>
      </c>
      <c r="C698" t="str">
        <f t="shared" si="78"/>
        <v>C58-TD_N</v>
      </c>
      <c r="D698" t="str">
        <f t="shared" si="79"/>
        <v>C58-1</v>
      </c>
      <c r="E698" t="s">
        <v>737</v>
      </c>
      <c r="F698">
        <v>1</v>
      </c>
      <c r="G698" t="s">
        <v>1022</v>
      </c>
      <c r="AT698" t="str">
        <f t="shared" si="80"/>
        <v>TD_C_N</v>
      </c>
      <c r="AU698" t="str">
        <f t="shared" si="81"/>
        <v>C58</v>
      </c>
    </row>
    <row r="699" spans="1:47" x14ac:dyDescent="0.35">
      <c r="A699" t="str">
        <f t="shared" si="76"/>
        <v>C58-2</v>
      </c>
      <c r="B699" t="str">
        <f t="shared" si="77"/>
        <v>TD_C_N</v>
      </c>
      <c r="C699" t="str">
        <f t="shared" si="78"/>
        <v>C58-TD_C_N</v>
      </c>
      <c r="D699" t="str">
        <f t="shared" si="79"/>
        <v>C58-2</v>
      </c>
      <c r="E699" t="s">
        <v>737</v>
      </c>
      <c r="F699">
        <v>2</v>
      </c>
      <c r="G699" t="s">
        <v>1034</v>
      </c>
      <c r="AT699" t="str">
        <f t="shared" si="80"/>
        <v>TD_C_P</v>
      </c>
      <c r="AU699" t="str">
        <f t="shared" si="81"/>
        <v>R12</v>
      </c>
    </row>
    <row r="700" spans="1:47" x14ac:dyDescent="0.35">
      <c r="A700" t="str">
        <f t="shared" si="76"/>
        <v>C59-1</v>
      </c>
      <c r="B700" t="str">
        <f t="shared" si="77"/>
        <v>1V</v>
      </c>
      <c r="C700" t="str">
        <f t="shared" si="78"/>
        <v>C59-1V</v>
      </c>
      <c r="D700" t="str">
        <f t="shared" si="79"/>
        <v>C59-1</v>
      </c>
      <c r="E700" t="s">
        <v>738</v>
      </c>
      <c r="F700">
        <v>1</v>
      </c>
      <c r="G700" t="s">
        <v>761</v>
      </c>
      <c r="AT700" t="str">
        <f t="shared" si="80"/>
        <v>1V</v>
      </c>
      <c r="AU700" t="str">
        <f t="shared" si="81"/>
        <v>--</v>
      </c>
    </row>
    <row r="701" spans="1:47" x14ac:dyDescent="0.35">
      <c r="A701" t="str">
        <f t="shared" si="76"/>
        <v>C59-2</v>
      </c>
      <c r="B701" t="str">
        <f t="shared" si="77"/>
        <v>GND</v>
      </c>
      <c r="C701" t="str">
        <f t="shared" si="78"/>
        <v>C59-GND</v>
      </c>
      <c r="D701" t="str">
        <f t="shared" si="79"/>
        <v>C59-2</v>
      </c>
      <c r="E701" t="s">
        <v>738</v>
      </c>
      <c r="F701">
        <v>2</v>
      </c>
      <c r="G701" t="s">
        <v>302</v>
      </c>
      <c r="AT701" t="str">
        <f t="shared" si="80"/>
        <v>GND</v>
      </c>
      <c r="AU701" t="str">
        <f t="shared" si="81"/>
        <v>--</v>
      </c>
    </row>
    <row r="702" spans="1:47" x14ac:dyDescent="0.35">
      <c r="A702" t="str">
        <f t="shared" si="76"/>
        <v>C60-1</v>
      </c>
      <c r="B702" t="str">
        <f t="shared" si="77"/>
        <v>1.8V</v>
      </c>
      <c r="C702" t="str">
        <f t="shared" si="78"/>
        <v>C60-1.8V</v>
      </c>
      <c r="D702" t="str">
        <f t="shared" si="79"/>
        <v>C60-1</v>
      </c>
      <c r="E702" t="s">
        <v>739</v>
      </c>
      <c r="F702">
        <v>1</v>
      </c>
      <c r="G702" t="s">
        <v>667</v>
      </c>
      <c r="AT702" t="str">
        <f t="shared" si="80"/>
        <v>1.8V</v>
      </c>
      <c r="AU702" t="str">
        <f t="shared" si="81"/>
        <v>--</v>
      </c>
    </row>
    <row r="703" spans="1:47" x14ac:dyDescent="0.35">
      <c r="A703" t="str">
        <f t="shared" si="76"/>
        <v>C60-2</v>
      </c>
      <c r="B703" t="str">
        <f t="shared" si="77"/>
        <v>GND</v>
      </c>
      <c r="C703" t="str">
        <f t="shared" si="78"/>
        <v>C60-GND</v>
      </c>
      <c r="D703" t="str">
        <f t="shared" si="79"/>
        <v>C60-2</v>
      </c>
      <c r="E703" t="s">
        <v>739</v>
      </c>
      <c r="F703">
        <v>2</v>
      </c>
      <c r="G703" t="s">
        <v>302</v>
      </c>
      <c r="AT703" t="str">
        <f t="shared" si="80"/>
        <v>GND</v>
      </c>
      <c r="AU703" t="str">
        <f t="shared" si="81"/>
        <v>--</v>
      </c>
    </row>
    <row r="704" spans="1:47" x14ac:dyDescent="0.35">
      <c r="A704" t="str">
        <f t="shared" si="76"/>
        <v>C61-1</v>
      </c>
      <c r="B704" t="str">
        <f t="shared" si="77"/>
        <v>1.8V</v>
      </c>
      <c r="C704" t="str">
        <f t="shared" si="78"/>
        <v>C61-1.8V</v>
      </c>
      <c r="D704" t="str">
        <f t="shared" si="79"/>
        <v>C61-1</v>
      </c>
      <c r="E704" t="s">
        <v>740</v>
      </c>
      <c r="F704">
        <v>1</v>
      </c>
      <c r="G704" t="s">
        <v>667</v>
      </c>
      <c r="AT704" t="str">
        <f t="shared" si="80"/>
        <v>1.8V</v>
      </c>
      <c r="AU704" t="str">
        <f t="shared" si="81"/>
        <v>--</v>
      </c>
    </row>
    <row r="705" spans="1:47" x14ac:dyDescent="0.35">
      <c r="A705" t="str">
        <f t="shared" si="76"/>
        <v>C61-2</v>
      </c>
      <c r="B705" t="str">
        <f t="shared" si="77"/>
        <v>GND</v>
      </c>
      <c r="C705" t="str">
        <f t="shared" si="78"/>
        <v>C61-GND</v>
      </c>
      <c r="D705" t="str">
        <f t="shared" si="79"/>
        <v>C61-2</v>
      </c>
      <c r="E705" t="s">
        <v>740</v>
      </c>
      <c r="F705">
        <v>2</v>
      </c>
      <c r="G705" t="s">
        <v>302</v>
      </c>
      <c r="AT705" t="str">
        <f t="shared" si="80"/>
        <v>GND</v>
      </c>
      <c r="AU705" t="str">
        <f t="shared" si="81"/>
        <v>--</v>
      </c>
    </row>
    <row r="706" spans="1:47" x14ac:dyDescent="0.35">
      <c r="A706" t="str">
        <f t="shared" si="76"/>
        <v>C62-1</v>
      </c>
      <c r="B706" t="str">
        <f t="shared" si="77"/>
        <v>1.8V</v>
      </c>
      <c r="C706" t="str">
        <f t="shared" si="78"/>
        <v>C62-1.8V</v>
      </c>
      <c r="D706" t="str">
        <f t="shared" si="79"/>
        <v>C62-1</v>
      </c>
      <c r="E706" t="s">
        <v>741</v>
      </c>
      <c r="F706">
        <v>1</v>
      </c>
      <c r="G706" t="s">
        <v>667</v>
      </c>
      <c r="AT706" t="str">
        <f t="shared" si="80"/>
        <v>1.8V</v>
      </c>
      <c r="AU706" t="str">
        <f t="shared" si="81"/>
        <v>--</v>
      </c>
    </row>
    <row r="707" spans="1:47" x14ac:dyDescent="0.35">
      <c r="A707" t="str">
        <f t="shared" si="76"/>
        <v>C62-2</v>
      </c>
      <c r="B707" t="str">
        <f t="shared" si="77"/>
        <v>GND</v>
      </c>
      <c r="C707" t="str">
        <f t="shared" si="78"/>
        <v>C62-GND</v>
      </c>
      <c r="D707" t="str">
        <f t="shared" si="79"/>
        <v>C62-2</v>
      </c>
      <c r="E707" t="s">
        <v>741</v>
      </c>
      <c r="F707">
        <v>2</v>
      </c>
      <c r="G707" t="s">
        <v>302</v>
      </c>
      <c r="AT707" t="str">
        <f t="shared" si="80"/>
        <v>GND</v>
      </c>
      <c r="AU707" t="str">
        <f t="shared" si="81"/>
        <v>--</v>
      </c>
    </row>
    <row r="708" spans="1:47" x14ac:dyDescent="0.35">
      <c r="A708" t="str">
        <f t="shared" si="76"/>
        <v>C63-1</v>
      </c>
      <c r="B708" t="str">
        <f t="shared" si="77"/>
        <v>AVCC</v>
      </c>
      <c r="C708" t="str">
        <f t="shared" si="78"/>
        <v>C63-AVCC</v>
      </c>
      <c r="D708" t="str">
        <f t="shared" si="79"/>
        <v>C63-1</v>
      </c>
      <c r="E708" t="s">
        <v>742</v>
      </c>
      <c r="F708">
        <v>1</v>
      </c>
      <c r="G708" t="s">
        <v>764</v>
      </c>
      <c r="AT708" t="str">
        <f t="shared" si="80"/>
        <v>AVCC</v>
      </c>
      <c r="AU708" t="str">
        <f t="shared" si="81"/>
        <v>--</v>
      </c>
    </row>
    <row r="709" spans="1:47" x14ac:dyDescent="0.35">
      <c r="A709" t="str">
        <f t="shared" si="76"/>
        <v>C63-2</v>
      </c>
      <c r="B709" t="str">
        <f t="shared" si="77"/>
        <v>AGND</v>
      </c>
      <c r="C709" t="str">
        <f t="shared" si="78"/>
        <v>C63-AGND</v>
      </c>
      <c r="D709" t="str">
        <f t="shared" si="79"/>
        <v>C63-2</v>
      </c>
      <c r="E709" t="s">
        <v>742</v>
      </c>
      <c r="F709">
        <v>2</v>
      </c>
      <c r="G709" t="s">
        <v>763</v>
      </c>
      <c r="AT709" t="str">
        <f t="shared" si="80"/>
        <v>AGND</v>
      </c>
      <c r="AU709" t="str">
        <f t="shared" si="81"/>
        <v>--</v>
      </c>
    </row>
    <row r="710" spans="1:47" x14ac:dyDescent="0.35">
      <c r="A710" t="str">
        <f t="shared" ref="A710:A773" si="82">$E710&amp;"-"&amp;$F710</f>
        <v>C64-1</v>
      </c>
      <c r="B710" t="str">
        <f t="shared" ref="B710:B773" si="83">IF(OR(E710=$A$2,E710=$B$2,E710=$C$2,E710=$D$2),"--",G710)</f>
        <v>GND</v>
      </c>
      <c r="C710" t="str">
        <f t="shared" ref="C710:C773" si="84">$E710&amp;"-"&amp;$G710</f>
        <v>C64-GND</v>
      </c>
      <c r="D710" t="str">
        <f t="shared" ref="D710:D773" si="85">A710</f>
        <v>C64-1</v>
      </c>
      <c r="E710" t="s">
        <v>743</v>
      </c>
      <c r="F710">
        <v>1</v>
      </c>
      <c r="G710" t="s">
        <v>302</v>
      </c>
      <c r="AT710" t="str">
        <f t="shared" ref="AT710:AT773" si="86">IF(IF(COUNTIF($AO$6:$AQ$150,B710)&gt;0,"---","--")="---",VLOOKUP(B710,$AO$6:$AQ$150,3,0),B710)</f>
        <v>GND</v>
      </c>
      <c r="AU710" t="str">
        <f t="shared" ref="AU710:AU773" si="87">IF(IF(COUNTIF($AO$6:$AQ$150,B710)&gt;0,"---","--")="---",VLOOKUP(B710,$AO$6:$AQ$150,2,0),"--")</f>
        <v>--</v>
      </c>
    </row>
    <row r="711" spans="1:47" x14ac:dyDescent="0.35">
      <c r="A711" t="str">
        <f t="shared" si="82"/>
        <v>C64-2</v>
      </c>
      <c r="B711" t="str">
        <f t="shared" si="83"/>
        <v>VCCIO34</v>
      </c>
      <c r="C711" t="str">
        <f t="shared" si="84"/>
        <v>C64-VCCIO34</v>
      </c>
      <c r="D711" t="str">
        <f t="shared" si="85"/>
        <v>C64-2</v>
      </c>
      <c r="E711" t="s">
        <v>743</v>
      </c>
      <c r="F711">
        <v>2</v>
      </c>
      <c r="G711" t="s">
        <v>848</v>
      </c>
      <c r="AT711" t="str">
        <f t="shared" si="86"/>
        <v>VCCIO34</v>
      </c>
      <c r="AU711" t="str">
        <f t="shared" si="87"/>
        <v>--</v>
      </c>
    </row>
    <row r="712" spans="1:47" x14ac:dyDescent="0.35">
      <c r="A712" t="str">
        <f t="shared" si="82"/>
        <v>C65-1</v>
      </c>
      <c r="B712" t="str">
        <f t="shared" si="83"/>
        <v>1V</v>
      </c>
      <c r="C712" t="str">
        <f t="shared" si="84"/>
        <v>C65-1V</v>
      </c>
      <c r="D712" t="str">
        <f t="shared" si="85"/>
        <v>C65-1</v>
      </c>
      <c r="E712" t="s">
        <v>744</v>
      </c>
      <c r="F712">
        <v>1</v>
      </c>
      <c r="G712" t="s">
        <v>761</v>
      </c>
      <c r="AT712" t="str">
        <f t="shared" si="86"/>
        <v>1V</v>
      </c>
      <c r="AU712" t="str">
        <f t="shared" si="87"/>
        <v>--</v>
      </c>
    </row>
    <row r="713" spans="1:47" x14ac:dyDescent="0.35">
      <c r="A713" t="str">
        <f t="shared" si="82"/>
        <v>C65-2</v>
      </c>
      <c r="B713" t="str">
        <f t="shared" si="83"/>
        <v>GND</v>
      </c>
      <c r="C713" t="str">
        <f t="shared" si="84"/>
        <v>C65-GND</v>
      </c>
      <c r="D713" t="str">
        <f t="shared" si="85"/>
        <v>C65-2</v>
      </c>
      <c r="E713" t="s">
        <v>744</v>
      </c>
      <c r="F713">
        <v>2</v>
      </c>
      <c r="G713" t="s">
        <v>302</v>
      </c>
      <c r="AT713" t="str">
        <f t="shared" si="86"/>
        <v>GND</v>
      </c>
      <c r="AU713" t="str">
        <f t="shared" si="87"/>
        <v>--</v>
      </c>
    </row>
    <row r="714" spans="1:47" x14ac:dyDescent="0.35">
      <c r="A714" t="str">
        <f t="shared" si="82"/>
        <v>C66-1</v>
      </c>
      <c r="B714" t="str">
        <f t="shared" si="83"/>
        <v>1V</v>
      </c>
      <c r="C714" t="str">
        <f t="shared" si="84"/>
        <v>C66-1V</v>
      </c>
      <c r="D714" t="str">
        <f t="shared" si="85"/>
        <v>C66-1</v>
      </c>
      <c r="E714" t="s">
        <v>745</v>
      </c>
      <c r="F714">
        <v>1</v>
      </c>
      <c r="G714" t="s">
        <v>761</v>
      </c>
      <c r="AT714" t="str">
        <f t="shared" si="86"/>
        <v>1V</v>
      </c>
      <c r="AU714" t="str">
        <f t="shared" si="87"/>
        <v>--</v>
      </c>
    </row>
    <row r="715" spans="1:47" x14ac:dyDescent="0.35">
      <c r="A715" t="str">
        <f t="shared" si="82"/>
        <v>C66-2</v>
      </c>
      <c r="B715" t="str">
        <f t="shared" si="83"/>
        <v>GND</v>
      </c>
      <c r="C715" t="str">
        <f t="shared" si="84"/>
        <v>C66-GND</v>
      </c>
      <c r="D715" t="str">
        <f t="shared" si="85"/>
        <v>C66-2</v>
      </c>
      <c r="E715" t="s">
        <v>745</v>
      </c>
      <c r="F715">
        <v>2</v>
      </c>
      <c r="G715" t="s">
        <v>302</v>
      </c>
      <c r="AT715" t="str">
        <f t="shared" si="86"/>
        <v>GND</v>
      </c>
      <c r="AU715" t="str">
        <f t="shared" si="87"/>
        <v>--</v>
      </c>
    </row>
    <row r="716" spans="1:47" x14ac:dyDescent="0.35">
      <c r="A716" t="str">
        <f t="shared" si="82"/>
        <v>C67-1</v>
      </c>
      <c r="B716" t="str">
        <f t="shared" si="83"/>
        <v>1V</v>
      </c>
      <c r="C716" t="str">
        <f t="shared" si="84"/>
        <v>C67-1V</v>
      </c>
      <c r="D716" t="str">
        <f t="shared" si="85"/>
        <v>C67-1</v>
      </c>
      <c r="E716" t="s">
        <v>746</v>
      </c>
      <c r="F716">
        <v>1</v>
      </c>
      <c r="G716" t="s">
        <v>761</v>
      </c>
      <c r="AT716" t="str">
        <f t="shared" si="86"/>
        <v>1V</v>
      </c>
      <c r="AU716" t="str">
        <f t="shared" si="87"/>
        <v>--</v>
      </c>
    </row>
    <row r="717" spans="1:47" x14ac:dyDescent="0.35">
      <c r="A717" t="str">
        <f t="shared" si="82"/>
        <v>C67-2</v>
      </c>
      <c r="B717" t="str">
        <f t="shared" si="83"/>
        <v>GND</v>
      </c>
      <c r="C717" t="str">
        <f t="shared" si="84"/>
        <v>C67-GND</v>
      </c>
      <c r="D717" t="str">
        <f t="shared" si="85"/>
        <v>C67-2</v>
      </c>
      <c r="E717" t="s">
        <v>746</v>
      </c>
      <c r="F717">
        <v>2</v>
      </c>
      <c r="G717" t="s">
        <v>302</v>
      </c>
      <c r="AT717" t="str">
        <f t="shared" si="86"/>
        <v>GND</v>
      </c>
      <c r="AU717" t="str">
        <f t="shared" si="87"/>
        <v>--</v>
      </c>
    </row>
    <row r="718" spans="1:47" x14ac:dyDescent="0.35">
      <c r="A718" t="str">
        <f t="shared" si="82"/>
        <v>C68-1</v>
      </c>
      <c r="B718" t="str">
        <f t="shared" si="83"/>
        <v>1V</v>
      </c>
      <c r="C718" t="str">
        <f t="shared" si="84"/>
        <v>C68-1V</v>
      </c>
      <c r="D718" t="str">
        <f t="shared" si="85"/>
        <v>C68-1</v>
      </c>
      <c r="E718" t="s">
        <v>747</v>
      </c>
      <c r="F718">
        <v>1</v>
      </c>
      <c r="G718" t="s">
        <v>761</v>
      </c>
      <c r="AT718" t="str">
        <f t="shared" si="86"/>
        <v>1V</v>
      </c>
      <c r="AU718" t="str">
        <f t="shared" si="87"/>
        <v>--</v>
      </c>
    </row>
    <row r="719" spans="1:47" x14ac:dyDescent="0.35">
      <c r="A719" t="str">
        <f t="shared" si="82"/>
        <v>C68-2</v>
      </c>
      <c r="B719" t="str">
        <f t="shared" si="83"/>
        <v>GND</v>
      </c>
      <c r="C719" t="str">
        <f t="shared" si="84"/>
        <v>C68-GND</v>
      </c>
      <c r="D719" t="str">
        <f t="shared" si="85"/>
        <v>C68-2</v>
      </c>
      <c r="E719" t="s">
        <v>747</v>
      </c>
      <c r="F719">
        <v>2</v>
      </c>
      <c r="G719" t="s">
        <v>302</v>
      </c>
      <c r="AT719" t="str">
        <f t="shared" si="86"/>
        <v>GND</v>
      </c>
      <c r="AU719" t="str">
        <f t="shared" si="87"/>
        <v>--</v>
      </c>
    </row>
    <row r="720" spans="1:47" x14ac:dyDescent="0.35">
      <c r="A720" t="str">
        <f t="shared" si="82"/>
        <v>C69-1</v>
      </c>
      <c r="B720" t="str">
        <f t="shared" si="83"/>
        <v>VCCIO35</v>
      </c>
      <c r="C720" t="str">
        <f t="shared" si="84"/>
        <v>C69-VCCIO35</v>
      </c>
      <c r="D720" t="str">
        <f t="shared" si="85"/>
        <v>C69-1</v>
      </c>
      <c r="E720" t="s">
        <v>748</v>
      </c>
      <c r="F720">
        <v>1</v>
      </c>
      <c r="G720" t="s">
        <v>765</v>
      </c>
      <c r="AT720" t="str">
        <f t="shared" si="86"/>
        <v>VCCIO35</v>
      </c>
      <c r="AU720" t="str">
        <f t="shared" si="87"/>
        <v>--</v>
      </c>
    </row>
    <row r="721" spans="1:47" x14ac:dyDescent="0.35">
      <c r="A721" t="str">
        <f t="shared" si="82"/>
        <v>C69-2</v>
      </c>
      <c r="B721" t="str">
        <f t="shared" si="83"/>
        <v>GND</v>
      </c>
      <c r="C721" t="str">
        <f t="shared" si="84"/>
        <v>C69-GND</v>
      </c>
      <c r="D721" t="str">
        <f t="shared" si="85"/>
        <v>C69-2</v>
      </c>
      <c r="E721" t="s">
        <v>748</v>
      </c>
      <c r="F721">
        <v>2</v>
      </c>
      <c r="G721" t="s">
        <v>302</v>
      </c>
      <c r="AT721" t="str">
        <f t="shared" si="86"/>
        <v>GND</v>
      </c>
      <c r="AU721" t="str">
        <f t="shared" si="87"/>
        <v>--</v>
      </c>
    </row>
    <row r="722" spans="1:47" x14ac:dyDescent="0.35">
      <c r="A722" t="str">
        <f t="shared" si="82"/>
        <v>C70-1</v>
      </c>
      <c r="B722" t="str">
        <f t="shared" si="83"/>
        <v>GND</v>
      </c>
      <c r="C722" t="str">
        <f t="shared" si="84"/>
        <v>C70-GND</v>
      </c>
      <c r="D722" t="str">
        <f t="shared" si="85"/>
        <v>C70-1</v>
      </c>
      <c r="E722" t="s">
        <v>749</v>
      </c>
      <c r="F722">
        <v>1</v>
      </c>
      <c r="G722" t="s">
        <v>302</v>
      </c>
      <c r="AT722" t="str">
        <f t="shared" si="86"/>
        <v>GND</v>
      </c>
      <c r="AU722" t="str">
        <f t="shared" si="87"/>
        <v>--</v>
      </c>
    </row>
    <row r="723" spans="1:47" x14ac:dyDescent="0.35">
      <c r="A723" t="str">
        <f t="shared" si="82"/>
        <v>C70-2</v>
      </c>
      <c r="B723" t="str">
        <f t="shared" si="83"/>
        <v>1.8V</v>
      </c>
      <c r="C723" t="str">
        <f t="shared" si="84"/>
        <v>C70-1.8V</v>
      </c>
      <c r="D723" t="str">
        <f t="shared" si="85"/>
        <v>C70-2</v>
      </c>
      <c r="E723" t="s">
        <v>749</v>
      </c>
      <c r="F723">
        <v>2</v>
      </c>
      <c r="G723" t="s">
        <v>667</v>
      </c>
      <c r="AT723" t="str">
        <f t="shared" si="86"/>
        <v>1.8V</v>
      </c>
      <c r="AU723" t="str">
        <f t="shared" si="87"/>
        <v>--</v>
      </c>
    </row>
    <row r="724" spans="1:47" x14ac:dyDescent="0.35">
      <c r="A724" t="str">
        <f t="shared" si="82"/>
        <v>C71-1</v>
      </c>
      <c r="B724" t="str">
        <f t="shared" si="83"/>
        <v>GND</v>
      </c>
      <c r="C724" t="str">
        <f t="shared" si="84"/>
        <v>C71-GND</v>
      </c>
      <c r="D724" t="str">
        <f t="shared" si="85"/>
        <v>C71-1</v>
      </c>
      <c r="E724" t="s">
        <v>750</v>
      </c>
      <c r="F724">
        <v>1</v>
      </c>
      <c r="G724" t="s">
        <v>302</v>
      </c>
      <c r="AT724" t="str">
        <f t="shared" si="86"/>
        <v>GND</v>
      </c>
      <c r="AU724" t="str">
        <f t="shared" si="87"/>
        <v>--</v>
      </c>
    </row>
    <row r="725" spans="1:47" x14ac:dyDescent="0.35">
      <c r="A725" t="str">
        <f t="shared" si="82"/>
        <v>C71-2</v>
      </c>
      <c r="B725" t="str">
        <f t="shared" si="83"/>
        <v>VCCIO35</v>
      </c>
      <c r="C725" t="str">
        <f t="shared" si="84"/>
        <v>C71-VCCIO35</v>
      </c>
      <c r="D725" t="str">
        <f t="shared" si="85"/>
        <v>C71-2</v>
      </c>
      <c r="E725" t="s">
        <v>750</v>
      </c>
      <c r="F725">
        <v>2</v>
      </c>
      <c r="G725" t="s">
        <v>765</v>
      </c>
      <c r="AT725" t="str">
        <f t="shared" si="86"/>
        <v>VCCIO35</v>
      </c>
      <c r="AU725" t="str">
        <f t="shared" si="87"/>
        <v>--</v>
      </c>
    </row>
    <row r="726" spans="1:47" x14ac:dyDescent="0.35">
      <c r="A726" t="str">
        <f t="shared" si="82"/>
        <v>C72-1</v>
      </c>
      <c r="B726" t="str">
        <f t="shared" si="83"/>
        <v>TD_P</v>
      </c>
      <c r="C726" t="str">
        <f t="shared" si="84"/>
        <v>C72-TD_P</v>
      </c>
      <c r="D726" t="str">
        <f t="shared" si="85"/>
        <v>C72-1</v>
      </c>
      <c r="E726" t="s">
        <v>751</v>
      </c>
      <c r="F726">
        <v>1</v>
      </c>
      <c r="G726" t="s">
        <v>1023</v>
      </c>
      <c r="AT726" t="str">
        <f t="shared" si="86"/>
        <v>TD_C_P</v>
      </c>
      <c r="AU726" t="str">
        <f t="shared" si="87"/>
        <v>C72</v>
      </c>
    </row>
    <row r="727" spans="1:47" x14ac:dyDescent="0.35">
      <c r="A727" t="str">
        <f t="shared" si="82"/>
        <v>C72-2</v>
      </c>
      <c r="B727" t="str">
        <f t="shared" si="83"/>
        <v>TD_C_P</v>
      </c>
      <c r="C727" t="str">
        <f t="shared" si="84"/>
        <v>C72-TD_C_P</v>
      </c>
      <c r="D727" t="str">
        <f t="shared" si="85"/>
        <v>C72-2</v>
      </c>
      <c r="E727" t="s">
        <v>751</v>
      </c>
      <c r="F727">
        <v>2</v>
      </c>
      <c r="G727" t="s">
        <v>1035</v>
      </c>
      <c r="AT727" t="str">
        <f t="shared" si="86"/>
        <v>TD_P</v>
      </c>
      <c r="AU727" t="str">
        <f t="shared" si="87"/>
        <v>C72</v>
      </c>
    </row>
    <row r="728" spans="1:47" x14ac:dyDescent="0.35">
      <c r="A728" t="str">
        <f t="shared" si="82"/>
        <v>C73-1</v>
      </c>
      <c r="B728" t="str">
        <f t="shared" si="83"/>
        <v>RD_N</v>
      </c>
      <c r="C728" t="str">
        <f t="shared" si="84"/>
        <v>C73-RD_N</v>
      </c>
      <c r="D728" t="str">
        <f t="shared" si="85"/>
        <v>C73-1</v>
      </c>
      <c r="E728" t="s">
        <v>752</v>
      </c>
      <c r="F728">
        <v>1</v>
      </c>
      <c r="G728" t="s">
        <v>1024</v>
      </c>
      <c r="AT728" t="str">
        <f t="shared" si="86"/>
        <v>RD_C_N</v>
      </c>
      <c r="AU728" t="str">
        <f t="shared" si="87"/>
        <v>C73</v>
      </c>
    </row>
    <row r="729" spans="1:47" x14ac:dyDescent="0.35">
      <c r="A729" t="str">
        <f t="shared" si="82"/>
        <v>C73-2</v>
      </c>
      <c r="B729" t="str">
        <f t="shared" si="83"/>
        <v>RD_C_N</v>
      </c>
      <c r="C729" t="str">
        <f t="shared" si="84"/>
        <v>C73-RD_C_N</v>
      </c>
      <c r="D729" t="str">
        <f t="shared" si="85"/>
        <v>C73-2</v>
      </c>
      <c r="E729" t="s">
        <v>752</v>
      </c>
      <c r="F729">
        <v>2</v>
      </c>
      <c r="G729" t="s">
        <v>1031</v>
      </c>
      <c r="AT729" t="str">
        <f t="shared" si="86"/>
        <v>RD_N</v>
      </c>
      <c r="AU729" t="str">
        <f t="shared" si="87"/>
        <v>C73</v>
      </c>
    </row>
    <row r="730" spans="1:47" x14ac:dyDescent="0.35">
      <c r="A730" t="str">
        <f t="shared" si="82"/>
        <v>C74-1</v>
      </c>
      <c r="B730" t="str">
        <f t="shared" si="83"/>
        <v>RD_P</v>
      </c>
      <c r="C730" t="str">
        <f t="shared" si="84"/>
        <v>C74-RD_P</v>
      </c>
      <c r="D730" t="str">
        <f t="shared" si="85"/>
        <v>C74-1</v>
      </c>
      <c r="E730" t="s">
        <v>753</v>
      </c>
      <c r="F730">
        <v>1</v>
      </c>
      <c r="G730" t="s">
        <v>1026</v>
      </c>
      <c r="AT730" t="str">
        <f t="shared" si="86"/>
        <v>RD_C_P</v>
      </c>
      <c r="AU730" t="str">
        <f t="shared" si="87"/>
        <v>C74</v>
      </c>
    </row>
    <row r="731" spans="1:47" x14ac:dyDescent="0.35">
      <c r="A731" t="str">
        <f t="shared" si="82"/>
        <v>C74-2</v>
      </c>
      <c r="B731" t="str">
        <f t="shared" si="83"/>
        <v>RD_C_P</v>
      </c>
      <c r="C731" t="str">
        <f t="shared" si="84"/>
        <v>C74-RD_C_P</v>
      </c>
      <c r="D731" t="str">
        <f t="shared" si="85"/>
        <v>C74-2</v>
      </c>
      <c r="E731" t="s">
        <v>753</v>
      </c>
      <c r="F731">
        <v>2</v>
      </c>
      <c r="G731" t="s">
        <v>1032</v>
      </c>
      <c r="AT731" t="str">
        <f t="shared" si="86"/>
        <v>RD_P</v>
      </c>
      <c r="AU731" t="str">
        <f t="shared" si="87"/>
        <v>C74</v>
      </c>
    </row>
    <row r="732" spans="1:47" x14ac:dyDescent="0.35">
      <c r="A732" t="str">
        <f t="shared" si="82"/>
        <v>C75-1</v>
      </c>
      <c r="B732" t="str">
        <f t="shared" si="83"/>
        <v>3.3V</v>
      </c>
      <c r="C732" t="str">
        <f t="shared" si="84"/>
        <v>C75-3.3V</v>
      </c>
      <c r="D732" t="str">
        <f t="shared" si="85"/>
        <v>C75-1</v>
      </c>
      <c r="E732" t="s">
        <v>1064</v>
      </c>
      <c r="F732">
        <v>1</v>
      </c>
      <c r="G732" t="s">
        <v>287</v>
      </c>
      <c r="AT732" t="str">
        <f t="shared" si="86"/>
        <v>3.3V</v>
      </c>
      <c r="AU732" t="str">
        <f t="shared" si="87"/>
        <v>--</v>
      </c>
    </row>
    <row r="733" spans="1:47" x14ac:dyDescent="0.35">
      <c r="A733" t="str">
        <f t="shared" si="82"/>
        <v>C75-2</v>
      </c>
      <c r="B733" t="str">
        <f t="shared" si="83"/>
        <v>GND</v>
      </c>
      <c r="C733" t="str">
        <f t="shared" si="84"/>
        <v>C75-GND</v>
      </c>
      <c r="D733" t="str">
        <f t="shared" si="85"/>
        <v>C75-2</v>
      </c>
      <c r="E733" t="s">
        <v>1064</v>
      </c>
      <c r="F733">
        <v>2</v>
      </c>
      <c r="G733" t="s">
        <v>302</v>
      </c>
      <c r="AT733" t="str">
        <f t="shared" si="86"/>
        <v>GND</v>
      </c>
      <c r="AU733" t="str">
        <f t="shared" si="87"/>
        <v>--</v>
      </c>
    </row>
    <row r="734" spans="1:47" x14ac:dyDescent="0.35">
      <c r="A734" t="str">
        <f t="shared" si="82"/>
        <v>C76-1</v>
      </c>
      <c r="B734" t="str">
        <f t="shared" si="83"/>
        <v>1.8V</v>
      </c>
      <c r="C734" t="str">
        <f t="shared" si="84"/>
        <v>C76-1.8V</v>
      </c>
      <c r="D734" t="str">
        <f t="shared" si="85"/>
        <v>C76-1</v>
      </c>
      <c r="E734" t="s">
        <v>1065</v>
      </c>
      <c r="F734">
        <v>1</v>
      </c>
      <c r="G734" t="s">
        <v>667</v>
      </c>
      <c r="AT734" t="str">
        <f t="shared" si="86"/>
        <v>1.8V</v>
      </c>
      <c r="AU734" t="str">
        <f t="shared" si="87"/>
        <v>--</v>
      </c>
    </row>
    <row r="735" spans="1:47" x14ac:dyDescent="0.35">
      <c r="A735" t="str">
        <f t="shared" si="82"/>
        <v>C76-2</v>
      </c>
      <c r="B735" t="str">
        <f t="shared" si="83"/>
        <v>GND</v>
      </c>
      <c r="C735" t="str">
        <f t="shared" si="84"/>
        <v>C76-GND</v>
      </c>
      <c r="D735" t="str">
        <f t="shared" si="85"/>
        <v>C76-2</v>
      </c>
      <c r="E735" t="s">
        <v>1065</v>
      </c>
      <c r="F735">
        <v>2</v>
      </c>
      <c r="G735" t="s">
        <v>302</v>
      </c>
      <c r="AT735" t="str">
        <f t="shared" si="86"/>
        <v>GND</v>
      </c>
      <c r="AU735" t="str">
        <f t="shared" si="87"/>
        <v>--</v>
      </c>
    </row>
    <row r="736" spans="1:47" x14ac:dyDescent="0.35">
      <c r="A736" t="str">
        <f t="shared" si="82"/>
        <v>C82-1</v>
      </c>
      <c r="B736" t="str">
        <f t="shared" si="83"/>
        <v>GND</v>
      </c>
      <c r="C736" t="str">
        <f t="shared" si="84"/>
        <v>C82-GND</v>
      </c>
      <c r="D736" t="str">
        <f t="shared" si="85"/>
        <v>C82-1</v>
      </c>
      <c r="E736" t="s">
        <v>1006</v>
      </c>
      <c r="F736">
        <v>1</v>
      </c>
      <c r="G736" t="s">
        <v>302</v>
      </c>
      <c r="AT736" t="str">
        <f t="shared" si="86"/>
        <v>GND</v>
      </c>
      <c r="AU736" t="str">
        <f t="shared" si="87"/>
        <v>--</v>
      </c>
    </row>
    <row r="737" spans="1:47" x14ac:dyDescent="0.35">
      <c r="A737" t="str">
        <f t="shared" si="82"/>
        <v>C82-2</v>
      </c>
      <c r="B737" t="str">
        <f t="shared" si="83"/>
        <v>3.3V</v>
      </c>
      <c r="C737" t="str">
        <f t="shared" si="84"/>
        <v>C82-3.3V</v>
      </c>
      <c r="D737" t="str">
        <f t="shared" si="85"/>
        <v>C82-2</v>
      </c>
      <c r="E737" t="s">
        <v>1006</v>
      </c>
      <c r="F737">
        <v>2</v>
      </c>
      <c r="G737" t="s">
        <v>287</v>
      </c>
      <c r="AT737" t="str">
        <f t="shared" si="86"/>
        <v>3.3V</v>
      </c>
      <c r="AU737" t="str">
        <f t="shared" si="87"/>
        <v>--</v>
      </c>
    </row>
    <row r="738" spans="1:47" x14ac:dyDescent="0.35">
      <c r="A738" t="str">
        <f t="shared" si="82"/>
        <v>C83-1</v>
      </c>
      <c r="B738" t="str">
        <f t="shared" si="83"/>
        <v>VCCIO35</v>
      </c>
      <c r="C738" t="str">
        <f t="shared" si="84"/>
        <v>C83-VCCIO35</v>
      </c>
      <c r="D738" t="str">
        <f t="shared" si="85"/>
        <v>C83-1</v>
      </c>
      <c r="E738" t="s">
        <v>1007</v>
      </c>
      <c r="F738">
        <v>1</v>
      </c>
      <c r="G738" t="s">
        <v>765</v>
      </c>
      <c r="AT738" t="str">
        <f t="shared" si="86"/>
        <v>VCCIO35</v>
      </c>
      <c r="AU738" t="str">
        <f t="shared" si="87"/>
        <v>--</v>
      </c>
    </row>
    <row r="739" spans="1:47" x14ac:dyDescent="0.35">
      <c r="A739" t="str">
        <f t="shared" si="82"/>
        <v>C83-2</v>
      </c>
      <c r="B739" t="str">
        <f t="shared" si="83"/>
        <v>GND</v>
      </c>
      <c r="C739" t="str">
        <f t="shared" si="84"/>
        <v>C83-GND</v>
      </c>
      <c r="D739" t="str">
        <f t="shared" si="85"/>
        <v>C83-2</v>
      </c>
      <c r="E739" t="s">
        <v>1007</v>
      </c>
      <c r="F739">
        <v>2</v>
      </c>
      <c r="G739" t="s">
        <v>302</v>
      </c>
      <c r="AT739" t="str">
        <f t="shared" si="86"/>
        <v>GND</v>
      </c>
      <c r="AU739" t="str">
        <f t="shared" si="87"/>
        <v>--</v>
      </c>
    </row>
    <row r="740" spans="1:47" x14ac:dyDescent="0.35">
      <c r="A740" t="str">
        <f t="shared" si="82"/>
        <v>C84-1</v>
      </c>
      <c r="B740" t="str">
        <f t="shared" si="83"/>
        <v>GND</v>
      </c>
      <c r="C740" t="str">
        <f t="shared" si="84"/>
        <v>C84-GND</v>
      </c>
      <c r="D740" t="str">
        <f t="shared" si="85"/>
        <v>C84-1</v>
      </c>
      <c r="E740" t="s">
        <v>1008</v>
      </c>
      <c r="F740">
        <v>1</v>
      </c>
      <c r="G740" t="s">
        <v>302</v>
      </c>
      <c r="AT740" t="str">
        <f t="shared" si="86"/>
        <v>GND</v>
      </c>
      <c r="AU740" t="str">
        <f t="shared" si="87"/>
        <v>--</v>
      </c>
    </row>
    <row r="741" spans="1:47" x14ac:dyDescent="0.35">
      <c r="A741" t="str">
        <f t="shared" si="82"/>
        <v>C84-2</v>
      </c>
      <c r="B741" t="str">
        <f t="shared" si="83"/>
        <v>1.8V</v>
      </c>
      <c r="C741" t="str">
        <f t="shared" si="84"/>
        <v>C84-1.8V</v>
      </c>
      <c r="D741" t="str">
        <f t="shared" si="85"/>
        <v>C84-2</v>
      </c>
      <c r="E741" t="s">
        <v>1008</v>
      </c>
      <c r="F741">
        <v>2</v>
      </c>
      <c r="G741" t="s">
        <v>667</v>
      </c>
      <c r="AT741" t="str">
        <f t="shared" si="86"/>
        <v>1.8V</v>
      </c>
      <c r="AU741" t="str">
        <f t="shared" si="87"/>
        <v>--</v>
      </c>
    </row>
    <row r="742" spans="1:47" x14ac:dyDescent="0.35">
      <c r="A742" t="str">
        <f t="shared" si="82"/>
        <v>C85-1</v>
      </c>
      <c r="B742" t="str">
        <f t="shared" si="83"/>
        <v>GND</v>
      </c>
      <c r="C742" t="str">
        <f t="shared" si="84"/>
        <v>C85-GND</v>
      </c>
      <c r="D742" t="str">
        <f t="shared" si="85"/>
        <v>C85-1</v>
      </c>
      <c r="E742" t="s">
        <v>1009</v>
      </c>
      <c r="F742">
        <v>1</v>
      </c>
      <c r="G742" t="s">
        <v>302</v>
      </c>
      <c r="AT742" t="str">
        <f t="shared" si="86"/>
        <v>GND</v>
      </c>
      <c r="AU742" t="str">
        <f t="shared" si="87"/>
        <v>--</v>
      </c>
    </row>
    <row r="743" spans="1:47" x14ac:dyDescent="0.35">
      <c r="A743" t="str">
        <f t="shared" si="82"/>
        <v>C85-2</v>
      </c>
      <c r="B743" t="str">
        <f t="shared" si="83"/>
        <v>1.8V</v>
      </c>
      <c r="C743" t="str">
        <f t="shared" si="84"/>
        <v>C85-1.8V</v>
      </c>
      <c r="D743" t="str">
        <f t="shared" si="85"/>
        <v>C85-2</v>
      </c>
      <c r="E743" t="s">
        <v>1009</v>
      </c>
      <c r="F743">
        <v>2</v>
      </c>
      <c r="G743" t="s">
        <v>667</v>
      </c>
      <c r="AT743" t="str">
        <f t="shared" si="86"/>
        <v>1.8V</v>
      </c>
      <c r="AU743" t="str">
        <f t="shared" si="87"/>
        <v>--</v>
      </c>
    </row>
    <row r="744" spans="1:47" x14ac:dyDescent="0.35">
      <c r="A744" t="str">
        <f t="shared" si="82"/>
        <v>C86-1</v>
      </c>
      <c r="B744" t="str">
        <f t="shared" si="83"/>
        <v>GND</v>
      </c>
      <c r="C744" t="str">
        <f t="shared" si="84"/>
        <v>C86-GND</v>
      </c>
      <c r="D744" t="str">
        <f t="shared" si="85"/>
        <v>C86-1</v>
      </c>
      <c r="E744" t="s">
        <v>1010</v>
      </c>
      <c r="F744">
        <v>1</v>
      </c>
      <c r="G744" t="s">
        <v>302</v>
      </c>
      <c r="AT744" t="str">
        <f t="shared" si="86"/>
        <v>GND</v>
      </c>
      <c r="AU744" t="str">
        <f t="shared" si="87"/>
        <v>--</v>
      </c>
    </row>
    <row r="745" spans="1:47" x14ac:dyDescent="0.35">
      <c r="A745" t="str">
        <f t="shared" si="82"/>
        <v>C86-2</v>
      </c>
      <c r="B745" t="str">
        <f t="shared" si="83"/>
        <v>1.8V</v>
      </c>
      <c r="C745" t="str">
        <f t="shared" si="84"/>
        <v>C86-1.8V</v>
      </c>
      <c r="D745" t="str">
        <f t="shared" si="85"/>
        <v>C86-2</v>
      </c>
      <c r="E745" t="s">
        <v>1010</v>
      </c>
      <c r="F745">
        <v>2</v>
      </c>
      <c r="G745" t="s">
        <v>667</v>
      </c>
      <c r="AT745" t="str">
        <f t="shared" si="86"/>
        <v>1.8V</v>
      </c>
      <c r="AU745" t="str">
        <f t="shared" si="87"/>
        <v>--</v>
      </c>
    </row>
    <row r="746" spans="1:47" x14ac:dyDescent="0.35">
      <c r="A746" t="str">
        <f t="shared" si="82"/>
        <v>C87-1</v>
      </c>
      <c r="B746" t="str">
        <f t="shared" si="83"/>
        <v>GND</v>
      </c>
      <c r="C746" t="str">
        <f t="shared" si="84"/>
        <v>C87-GND</v>
      </c>
      <c r="D746" t="str">
        <f t="shared" si="85"/>
        <v>C87-1</v>
      </c>
      <c r="E746" t="s">
        <v>1011</v>
      </c>
      <c r="F746">
        <v>1</v>
      </c>
      <c r="G746" t="s">
        <v>302</v>
      </c>
      <c r="AT746" t="str">
        <f t="shared" si="86"/>
        <v>GND</v>
      </c>
      <c r="AU746" t="str">
        <f t="shared" si="87"/>
        <v>--</v>
      </c>
    </row>
    <row r="747" spans="1:47" x14ac:dyDescent="0.35">
      <c r="A747" t="str">
        <f t="shared" si="82"/>
        <v>C87-2</v>
      </c>
      <c r="B747" t="str">
        <f t="shared" si="83"/>
        <v>1.8V</v>
      </c>
      <c r="C747" t="str">
        <f t="shared" si="84"/>
        <v>C87-1.8V</v>
      </c>
      <c r="D747" t="str">
        <f t="shared" si="85"/>
        <v>C87-2</v>
      </c>
      <c r="E747" t="s">
        <v>1011</v>
      </c>
      <c r="F747">
        <v>2</v>
      </c>
      <c r="G747" t="s">
        <v>667</v>
      </c>
      <c r="AT747" t="str">
        <f t="shared" si="86"/>
        <v>1.8V</v>
      </c>
      <c r="AU747" t="str">
        <f t="shared" si="87"/>
        <v>--</v>
      </c>
    </row>
    <row r="748" spans="1:47" x14ac:dyDescent="0.35">
      <c r="A748" t="str">
        <f t="shared" si="82"/>
        <v>C88-1</v>
      </c>
      <c r="B748" t="str">
        <f t="shared" si="83"/>
        <v>GND</v>
      </c>
      <c r="C748" t="str">
        <f t="shared" si="84"/>
        <v>C88-GND</v>
      </c>
      <c r="D748" t="str">
        <f t="shared" si="85"/>
        <v>C88-1</v>
      </c>
      <c r="E748" t="s">
        <v>1012</v>
      </c>
      <c r="F748">
        <v>1</v>
      </c>
      <c r="G748" t="s">
        <v>302</v>
      </c>
      <c r="AT748" t="str">
        <f t="shared" si="86"/>
        <v>GND</v>
      </c>
      <c r="AU748" t="str">
        <f t="shared" si="87"/>
        <v>--</v>
      </c>
    </row>
    <row r="749" spans="1:47" x14ac:dyDescent="0.35">
      <c r="A749" t="str">
        <f t="shared" si="82"/>
        <v>C88-2</v>
      </c>
      <c r="B749" t="str">
        <f t="shared" si="83"/>
        <v>VCCIO34</v>
      </c>
      <c r="C749" t="str">
        <f t="shared" si="84"/>
        <v>C88-VCCIO34</v>
      </c>
      <c r="D749" t="str">
        <f t="shared" si="85"/>
        <v>C88-2</v>
      </c>
      <c r="E749" t="s">
        <v>1012</v>
      </c>
      <c r="F749">
        <v>2</v>
      </c>
      <c r="G749" t="s">
        <v>848</v>
      </c>
      <c r="AT749" t="str">
        <f t="shared" si="86"/>
        <v>VCCIO34</v>
      </c>
      <c r="AU749" t="str">
        <f t="shared" si="87"/>
        <v>--</v>
      </c>
    </row>
    <row r="750" spans="1:47" x14ac:dyDescent="0.35">
      <c r="A750" t="str">
        <f t="shared" si="82"/>
        <v>C89-1</v>
      </c>
      <c r="B750" t="str">
        <f t="shared" si="83"/>
        <v>GND</v>
      </c>
      <c r="C750" t="str">
        <f t="shared" si="84"/>
        <v>C89-GND</v>
      </c>
      <c r="D750" t="str">
        <f t="shared" si="85"/>
        <v>C89-1</v>
      </c>
      <c r="E750" t="s">
        <v>1013</v>
      </c>
      <c r="F750">
        <v>1</v>
      </c>
      <c r="G750" t="s">
        <v>302</v>
      </c>
      <c r="AT750" t="str">
        <f t="shared" si="86"/>
        <v>GND</v>
      </c>
      <c r="AU750" t="str">
        <f t="shared" si="87"/>
        <v>--</v>
      </c>
    </row>
    <row r="751" spans="1:47" x14ac:dyDescent="0.35">
      <c r="A751" t="str">
        <f t="shared" si="82"/>
        <v>C89-2</v>
      </c>
      <c r="B751" t="str">
        <f t="shared" si="83"/>
        <v>VCCIO34</v>
      </c>
      <c r="C751" t="str">
        <f t="shared" si="84"/>
        <v>C89-VCCIO34</v>
      </c>
      <c r="D751" t="str">
        <f t="shared" si="85"/>
        <v>C89-2</v>
      </c>
      <c r="E751" t="s">
        <v>1013</v>
      </c>
      <c r="F751">
        <v>2</v>
      </c>
      <c r="G751" t="s">
        <v>848</v>
      </c>
      <c r="AT751" t="str">
        <f t="shared" si="86"/>
        <v>VCCIO34</v>
      </c>
      <c r="AU751" t="str">
        <f t="shared" si="87"/>
        <v>--</v>
      </c>
    </row>
    <row r="752" spans="1:47" x14ac:dyDescent="0.35">
      <c r="A752" t="str">
        <f t="shared" si="82"/>
        <v>C90-1</v>
      </c>
      <c r="B752" t="str">
        <f t="shared" si="83"/>
        <v>GND</v>
      </c>
      <c r="C752" t="str">
        <f t="shared" si="84"/>
        <v>C90-GND</v>
      </c>
      <c r="D752" t="str">
        <f t="shared" si="85"/>
        <v>C90-1</v>
      </c>
      <c r="E752" t="s">
        <v>1014</v>
      </c>
      <c r="F752">
        <v>1</v>
      </c>
      <c r="G752" t="s">
        <v>302</v>
      </c>
      <c r="AT752" t="str">
        <f t="shared" si="86"/>
        <v>GND</v>
      </c>
      <c r="AU752" t="str">
        <f t="shared" si="87"/>
        <v>--</v>
      </c>
    </row>
    <row r="753" spans="1:47" x14ac:dyDescent="0.35">
      <c r="A753" t="str">
        <f t="shared" si="82"/>
        <v>C90-2</v>
      </c>
      <c r="B753" t="str">
        <f t="shared" si="83"/>
        <v>VCCIO34</v>
      </c>
      <c r="C753" t="str">
        <f t="shared" si="84"/>
        <v>C90-VCCIO34</v>
      </c>
      <c r="D753" t="str">
        <f t="shared" si="85"/>
        <v>C90-2</v>
      </c>
      <c r="E753" t="s">
        <v>1014</v>
      </c>
      <c r="F753">
        <v>2</v>
      </c>
      <c r="G753" t="s">
        <v>848</v>
      </c>
      <c r="AT753" t="str">
        <f t="shared" si="86"/>
        <v>VCCIO34</v>
      </c>
      <c r="AU753" t="str">
        <f t="shared" si="87"/>
        <v>--</v>
      </c>
    </row>
    <row r="754" spans="1:47" x14ac:dyDescent="0.35">
      <c r="A754" t="str">
        <f t="shared" si="82"/>
        <v>C92-1</v>
      </c>
      <c r="B754" t="str">
        <f t="shared" si="83"/>
        <v>GND</v>
      </c>
      <c r="C754" t="str">
        <f t="shared" si="84"/>
        <v>C92-GND</v>
      </c>
      <c r="D754" t="str">
        <f t="shared" si="85"/>
        <v>C92-1</v>
      </c>
      <c r="E754" t="s">
        <v>1015</v>
      </c>
      <c r="F754">
        <v>1</v>
      </c>
      <c r="G754" t="s">
        <v>302</v>
      </c>
      <c r="AT754" t="str">
        <f t="shared" si="86"/>
        <v>GND</v>
      </c>
      <c r="AU754" t="str">
        <f t="shared" si="87"/>
        <v>--</v>
      </c>
    </row>
    <row r="755" spans="1:47" x14ac:dyDescent="0.35">
      <c r="A755" t="str">
        <f t="shared" si="82"/>
        <v>C92-2</v>
      </c>
      <c r="B755" t="str">
        <f t="shared" si="83"/>
        <v>1.8V</v>
      </c>
      <c r="C755" t="str">
        <f t="shared" si="84"/>
        <v>C92-1.8V</v>
      </c>
      <c r="D755" t="str">
        <f t="shared" si="85"/>
        <v>C92-2</v>
      </c>
      <c r="E755" t="s">
        <v>1015</v>
      </c>
      <c r="F755">
        <v>2</v>
      </c>
      <c r="G755" t="s">
        <v>667</v>
      </c>
      <c r="AT755" t="str">
        <f t="shared" si="86"/>
        <v>1.8V</v>
      </c>
      <c r="AU755" t="str">
        <f t="shared" si="87"/>
        <v>--</v>
      </c>
    </row>
    <row r="756" spans="1:47" x14ac:dyDescent="0.35">
      <c r="A756" t="str">
        <f t="shared" si="82"/>
        <v>C93-1</v>
      </c>
      <c r="B756" t="str">
        <f t="shared" si="83"/>
        <v>GND</v>
      </c>
      <c r="C756" t="str">
        <f t="shared" si="84"/>
        <v>C93-GND</v>
      </c>
      <c r="D756" t="str">
        <f t="shared" si="85"/>
        <v>C93-1</v>
      </c>
      <c r="E756" t="s">
        <v>1016</v>
      </c>
      <c r="F756">
        <v>1</v>
      </c>
      <c r="G756" t="s">
        <v>302</v>
      </c>
      <c r="AT756" t="str">
        <f t="shared" si="86"/>
        <v>GND</v>
      </c>
      <c r="AU756" t="str">
        <f t="shared" si="87"/>
        <v>--</v>
      </c>
    </row>
    <row r="757" spans="1:47" x14ac:dyDescent="0.35">
      <c r="A757" t="str">
        <f t="shared" si="82"/>
        <v>C93-2</v>
      </c>
      <c r="B757" t="str">
        <f t="shared" si="83"/>
        <v>VCCIO34</v>
      </c>
      <c r="C757" t="str">
        <f t="shared" si="84"/>
        <v>C93-VCCIO34</v>
      </c>
      <c r="D757" t="str">
        <f t="shared" si="85"/>
        <v>C93-2</v>
      </c>
      <c r="E757" t="s">
        <v>1016</v>
      </c>
      <c r="F757">
        <v>2</v>
      </c>
      <c r="G757" t="s">
        <v>848</v>
      </c>
      <c r="AT757" t="str">
        <f t="shared" si="86"/>
        <v>VCCIO34</v>
      </c>
      <c r="AU757" t="str">
        <f t="shared" si="87"/>
        <v>--</v>
      </c>
    </row>
    <row r="758" spans="1:47" x14ac:dyDescent="0.35">
      <c r="A758" t="str">
        <f t="shared" si="82"/>
        <v>C127-1</v>
      </c>
      <c r="B758" t="str">
        <f t="shared" si="83"/>
        <v>VCCIO35</v>
      </c>
      <c r="C758" t="str">
        <f t="shared" si="84"/>
        <v>C127-VCCIO35</v>
      </c>
      <c r="D758" t="str">
        <f t="shared" si="85"/>
        <v>C127-1</v>
      </c>
      <c r="E758" t="s">
        <v>1017</v>
      </c>
      <c r="F758">
        <v>1</v>
      </c>
      <c r="G758" t="s">
        <v>765</v>
      </c>
      <c r="AT758" t="str">
        <f t="shared" si="86"/>
        <v>VCCIO35</v>
      </c>
      <c r="AU758" t="str">
        <f t="shared" si="87"/>
        <v>--</v>
      </c>
    </row>
    <row r="759" spans="1:47" x14ac:dyDescent="0.35">
      <c r="A759" t="str">
        <f t="shared" si="82"/>
        <v>C127-2</v>
      </c>
      <c r="B759" t="str">
        <f t="shared" si="83"/>
        <v>GND</v>
      </c>
      <c r="C759" t="str">
        <f t="shared" si="84"/>
        <v>C127-GND</v>
      </c>
      <c r="D759" t="str">
        <f t="shared" si="85"/>
        <v>C127-2</v>
      </c>
      <c r="E759" t="s">
        <v>1017</v>
      </c>
      <c r="F759">
        <v>2</v>
      </c>
      <c r="G759" t="s">
        <v>302</v>
      </c>
      <c r="AT759" t="str">
        <f t="shared" si="86"/>
        <v>GND</v>
      </c>
      <c r="AU759" t="str">
        <f t="shared" si="87"/>
        <v>--</v>
      </c>
    </row>
    <row r="760" spans="1:47" x14ac:dyDescent="0.35">
      <c r="A760" t="str">
        <f t="shared" si="82"/>
        <v>D2-A</v>
      </c>
      <c r="B760" t="str">
        <f t="shared" si="83"/>
        <v>NetD2_A</v>
      </c>
      <c r="C760" t="str">
        <f t="shared" si="84"/>
        <v>D2-NetD2_A</v>
      </c>
      <c r="D760" t="str">
        <f t="shared" si="85"/>
        <v>D2-A</v>
      </c>
      <c r="E760" t="s">
        <v>289</v>
      </c>
      <c r="F760" t="s">
        <v>345</v>
      </c>
      <c r="G760" t="s">
        <v>305</v>
      </c>
      <c r="AT760" t="str">
        <f t="shared" si="86"/>
        <v>SYSLED</v>
      </c>
      <c r="AU760" t="str">
        <f t="shared" si="87"/>
        <v>R19</v>
      </c>
    </row>
    <row r="761" spans="1:47" x14ac:dyDescent="0.35">
      <c r="A761" t="str">
        <f t="shared" si="82"/>
        <v>D2-K</v>
      </c>
      <c r="B761" t="str">
        <f t="shared" si="83"/>
        <v>GND</v>
      </c>
      <c r="C761" t="str">
        <f t="shared" si="84"/>
        <v>D2-GND</v>
      </c>
      <c r="D761" t="str">
        <f t="shared" si="85"/>
        <v>D2-K</v>
      </c>
      <c r="E761" t="s">
        <v>289</v>
      </c>
      <c r="F761" t="s">
        <v>346</v>
      </c>
      <c r="G761" t="s">
        <v>302</v>
      </c>
      <c r="AT761" t="str">
        <f t="shared" si="86"/>
        <v>GND</v>
      </c>
      <c r="AU761" t="str">
        <f t="shared" si="87"/>
        <v>--</v>
      </c>
    </row>
    <row r="762" spans="1:47" x14ac:dyDescent="0.35">
      <c r="A762" t="str">
        <f t="shared" si="82"/>
        <v>D3-A</v>
      </c>
      <c r="B762" t="str">
        <f t="shared" si="83"/>
        <v>3.3V</v>
      </c>
      <c r="C762" t="str">
        <f t="shared" si="84"/>
        <v>D3-3.3V</v>
      </c>
      <c r="D762" t="str">
        <f t="shared" si="85"/>
        <v>D3-A</v>
      </c>
      <c r="E762" t="s">
        <v>290</v>
      </c>
      <c r="F762" t="s">
        <v>345</v>
      </c>
      <c r="G762" t="s">
        <v>287</v>
      </c>
      <c r="AT762" t="str">
        <f t="shared" si="86"/>
        <v>3.3V</v>
      </c>
      <c r="AU762" t="str">
        <f t="shared" si="87"/>
        <v>--</v>
      </c>
    </row>
    <row r="763" spans="1:47" x14ac:dyDescent="0.35">
      <c r="A763" t="str">
        <f t="shared" si="82"/>
        <v>D3-K</v>
      </c>
      <c r="B763" t="str">
        <f t="shared" si="83"/>
        <v>NetD3_K</v>
      </c>
      <c r="C763" t="str">
        <f t="shared" si="84"/>
        <v>D3-NetD3_K</v>
      </c>
      <c r="D763" t="str">
        <f t="shared" si="85"/>
        <v>D3-K</v>
      </c>
      <c r="E763" t="s">
        <v>290</v>
      </c>
      <c r="F763" t="s">
        <v>346</v>
      </c>
      <c r="G763" t="s">
        <v>1030</v>
      </c>
      <c r="AT763" t="str">
        <f t="shared" si="86"/>
        <v>DONE</v>
      </c>
      <c r="AU763" t="str">
        <f t="shared" si="87"/>
        <v>R16</v>
      </c>
    </row>
    <row r="764" spans="1:47" x14ac:dyDescent="0.35">
      <c r="A764" t="str">
        <f t="shared" si="82"/>
        <v>H1-1</v>
      </c>
      <c r="B764" t="str">
        <f t="shared" si="83"/>
        <v>GND</v>
      </c>
      <c r="C764" t="str">
        <f t="shared" si="84"/>
        <v>H1-GND</v>
      </c>
      <c r="D764" t="str">
        <f t="shared" si="85"/>
        <v>H1-1</v>
      </c>
      <c r="E764" t="s">
        <v>347</v>
      </c>
      <c r="F764">
        <v>1</v>
      </c>
      <c r="G764" t="s">
        <v>302</v>
      </c>
      <c r="AT764" t="str">
        <f t="shared" si="86"/>
        <v>GND</v>
      </c>
      <c r="AU764" t="str">
        <f t="shared" si="87"/>
        <v>--</v>
      </c>
    </row>
    <row r="765" spans="1:47" x14ac:dyDescent="0.35">
      <c r="A765" t="str">
        <f t="shared" si="82"/>
        <v>L1-1</v>
      </c>
      <c r="B765" t="str">
        <f t="shared" si="83"/>
        <v>AGND</v>
      </c>
      <c r="C765" t="str">
        <f t="shared" si="84"/>
        <v>L1-AGND</v>
      </c>
      <c r="D765" t="str">
        <f t="shared" si="85"/>
        <v>L1-1</v>
      </c>
      <c r="E765" t="s">
        <v>351</v>
      </c>
      <c r="F765">
        <v>1</v>
      </c>
      <c r="G765" t="s">
        <v>763</v>
      </c>
      <c r="AT765" t="str">
        <f t="shared" si="86"/>
        <v>AGND</v>
      </c>
      <c r="AU765" t="str">
        <f t="shared" si="87"/>
        <v>--</v>
      </c>
    </row>
    <row r="766" spans="1:47" x14ac:dyDescent="0.35">
      <c r="A766" t="str">
        <f t="shared" si="82"/>
        <v>L1-2</v>
      </c>
      <c r="B766" t="str">
        <f t="shared" si="83"/>
        <v>GND</v>
      </c>
      <c r="C766" t="str">
        <f t="shared" si="84"/>
        <v>L1-GND</v>
      </c>
      <c r="D766" t="str">
        <f t="shared" si="85"/>
        <v>L1-2</v>
      </c>
      <c r="E766" t="s">
        <v>351</v>
      </c>
      <c r="F766">
        <v>2</v>
      </c>
      <c r="G766" t="s">
        <v>302</v>
      </c>
      <c r="AT766" t="str">
        <f t="shared" si="86"/>
        <v>GND</v>
      </c>
      <c r="AU766" t="str">
        <f t="shared" si="87"/>
        <v>--</v>
      </c>
    </row>
    <row r="767" spans="1:47" x14ac:dyDescent="0.35">
      <c r="A767" t="str">
        <f t="shared" si="82"/>
        <v>L2-1</v>
      </c>
      <c r="B767" t="str">
        <f t="shared" si="83"/>
        <v>NetC13_2</v>
      </c>
      <c r="C767" t="str">
        <f t="shared" si="84"/>
        <v>L2-NetC13_2</v>
      </c>
      <c r="D767" t="str">
        <f t="shared" si="85"/>
        <v>L2-1</v>
      </c>
      <c r="E767" t="s">
        <v>352</v>
      </c>
      <c r="F767">
        <v>1</v>
      </c>
      <c r="G767" t="s">
        <v>894</v>
      </c>
      <c r="AT767" t="str">
        <f t="shared" si="86"/>
        <v>NetC13_2</v>
      </c>
      <c r="AU767" t="str">
        <f t="shared" si="87"/>
        <v>--</v>
      </c>
    </row>
    <row r="768" spans="1:47" x14ac:dyDescent="0.35">
      <c r="A768" t="str">
        <f t="shared" si="82"/>
        <v>L2-2</v>
      </c>
      <c r="B768" t="str">
        <f t="shared" si="83"/>
        <v>3.3V</v>
      </c>
      <c r="C768" t="str">
        <f t="shared" si="84"/>
        <v>L2-3.3V</v>
      </c>
      <c r="D768" t="str">
        <f t="shared" si="85"/>
        <v>L2-2</v>
      </c>
      <c r="E768" t="s">
        <v>352</v>
      </c>
      <c r="F768">
        <v>2</v>
      </c>
      <c r="G768" t="s">
        <v>287</v>
      </c>
      <c r="AT768" t="str">
        <f t="shared" si="86"/>
        <v>3.3V</v>
      </c>
      <c r="AU768" t="str">
        <f t="shared" si="87"/>
        <v>--</v>
      </c>
    </row>
    <row r="769" spans="1:47" x14ac:dyDescent="0.35">
      <c r="A769" t="str">
        <f t="shared" si="82"/>
        <v>L3-1</v>
      </c>
      <c r="B769" t="str">
        <f t="shared" si="83"/>
        <v>3.3V</v>
      </c>
      <c r="C769" t="str">
        <f t="shared" si="84"/>
        <v>L3-3.3V</v>
      </c>
      <c r="D769" t="str">
        <f t="shared" si="85"/>
        <v>L3-1</v>
      </c>
      <c r="E769" t="s">
        <v>503</v>
      </c>
      <c r="F769">
        <v>1</v>
      </c>
      <c r="G769" t="s">
        <v>287</v>
      </c>
      <c r="AT769" t="str">
        <f t="shared" si="86"/>
        <v>3.3V</v>
      </c>
      <c r="AU769" t="str">
        <f t="shared" si="87"/>
        <v>--</v>
      </c>
    </row>
    <row r="770" spans="1:47" x14ac:dyDescent="0.35">
      <c r="A770" t="str">
        <f t="shared" si="82"/>
        <v>L3-2</v>
      </c>
      <c r="B770" t="str">
        <f t="shared" si="83"/>
        <v>NetC39_1</v>
      </c>
      <c r="C770" t="str">
        <f t="shared" si="84"/>
        <v>L3-NetC39_1</v>
      </c>
      <c r="D770" t="str">
        <f t="shared" si="85"/>
        <v>L3-2</v>
      </c>
      <c r="E770" t="s">
        <v>503</v>
      </c>
      <c r="F770">
        <v>2</v>
      </c>
      <c r="G770" t="s">
        <v>1029</v>
      </c>
      <c r="AT770" t="str">
        <f t="shared" si="86"/>
        <v>NetC39_1</v>
      </c>
      <c r="AU770" t="str">
        <f t="shared" si="87"/>
        <v>--</v>
      </c>
    </row>
    <row r="771" spans="1:47" x14ac:dyDescent="0.35">
      <c r="A771" t="str">
        <f t="shared" si="82"/>
        <v>L6-1</v>
      </c>
      <c r="B771" t="str">
        <f t="shared" si="83"/>
        <v>AVCC</v>
      </c>
      <c r="C771" t="str">
        <f t="shared" si="84"/>
        <v>L6-AVCC</v>
      </c>
      <c r="D771" t="str">
        <f t="shared" si="85"/>
        <v>L6-1</v>
      </c>
      <c r="E771" t="s">
        <v>506</v>
      </c>
      <c r="F771">
        <v>1</v>
      </c>
      <c r="G771" t="s">
        <v>764</v>
      </c>
      <c r="AT771" t="str">
        <f t="shared" si="86"/>
        <v>AVCC</v>
      </c>
      <c r="AU771" t="str">
        <f t="shared" si="87"/>
        <v>--</v>
      </c>
    </row>
    <row r="772" spans="1:47" x14ac:dyDescent="0.35">
      <c r="A772" t="str">
        <f t="shared" si="82"/>
        <v>L6-2</v>
      </c>
      <c r="B772" t="str">
        <f t="shared" si="83"/>
        <v>1.8V</v>
      </c>
      <c r="C772" t="str">
        <f t="shared" si="84"/>
        <v>L6-1.8V</v>
      </c>
      <c r="D772" t="str">
        <f t="shared" si="85"/>
        <v>L6-2</v>
      </c>
      <c r="E772" t="s">
        <v>506</v>
      </c>
      <c r="F772">
        <v>2</v>
      </c>
      <c r="G772" t="s">
        <v>667</v>
      </c>
      <c r="AT772" t="str">
        <f t="shared" si="86"/>
        <v>1.8V</v>
      </c>
      <c r="AU772" t="str">
        <f t="shared" si="87"/>
        <v>--</v>
      </c>
    </row>
    <row r="773" spans="1:47" x14ac:dyDescent="0.35">
      <c r="A773" t="str">
        <f t="shared" si="82"/>
        <v>R1-1</v>
      </c>
      <c r="B773" t="str">
        <f t="shared" si="83"/>
        <v>LLM</v>
      </c>
      <c r="C773" t="str">
        <f t="shared" si="84"/>
        <v>R1-LLM</v>
      </c>
      <c r="D773" t="str">
        <f t="shared" si="85"/>
        <v>R1-1</v>
      </c>
      <c r="E773" t="s">
        <v>353</v>
      </c>
      <c r="F773">
        <v>1</v>
      </c>
      <c r="G773" t="s">
        <v>1025</v>
      </c>
      <c r="AT773" t="str">
        <f t="shared" si="86"/>
        <v>LLM</v>
      </c>
      <c r="AU773" t="str">
        <f t="shared" si="87"/>
        <v>--</v>
      </c>
    </row>
    <row r="774" spans="1:47" x14ac:dyDescent="0.35">
      <c r="A774" t="str">
        <f t="shared" ref="A774:A837" si="88">$E774&amp;"-"&amp;$F774</f>
        <v>R1-2</v>
      </c>
      <c r="B774" t="str">
        <f t="shared" ref="B774:B837" si="89">IF(OR(E774=$A$2,E774=$B$2,E774=$C$2,E774=$D$2),"--",G774)</f>
        <v>3.3V</v>
      </c>
      <c r="C774" t="str">
        <f t="shared" ref="C774:C837" si="90">$E774&amp;"-"&amp;$G774</f>
        <v>R1-3.3V</v>
      </c>
      <c r="D774" t="str">
        <f t="shared" ref="D774:D837" si="91">A774</f>
        <v>R1-2</v>
      </c>
      <c r="E774" t="s">
        <v>353</v>
      </c>
      <c r="F774">
        <v>2</v>
      </c>
      <c r="G774" t="s">
        <v>287</v>
      </c>
      <c r="AT774" t="str">
        <f t="shared" ref="AT774:AT837" si="92">IF(IF(COUNTIF($AO$6:$AQ$150,B774)&gt;0,"---","--")="---",VLOOKUP(B774,$AO$6:$AQ$150,3,0),B774)</f>
        <v>3.3V</v>
      </c>
      <c r="AU774" t="str">
        <f t="shared" ref="AU774:AU837" si="93">IF(IF(COUNTIF($AO$6:$AQ$150,B774)&gt;0,"---","--")="---",VLOOKUP(B774,$AO$6:$AQ$150,2,0),"--")</f>
        <v>--</v>
      </c>
    </row>
    <row r="775" spans="1:47" x14ac:dyDescent="0.35">
      <c r="A775" t="str">
        <f t="shared" si="88"/>
        <v>R2-1</v>
      </c>
      <c r="B775" t="str">
        <f t="shared" si="89"/>
        <v>1V</v>
      </c>
      <c r="C775" t="str">
        <f t="shared" si="90"/>
        <v>R2-1V</v>
      </c>
      <c r="D775" t="str">
        <f t="shared" si="91"/>
        <v>R2-1</v>
      </c>
      <c r="E775" t="s">
        <v>354</v>
      </c>
      <c r="F775">
        <v>1</v>
      </c>
      <c r="G775" t="s">
        <v>761</v>
      </c>
      <c r="AT775" t="str">
        <f t="shared" si="92"/>
        <v>1V</v>
      </c>
      <c r="AU775" t="str">
        <f t="shared" si="93"/>
        <v>--</v>
      </c>
    </row>
    <row r="776" spans="1:47" x14ac:dyDescent="0.35">
      <c r="A776" t="str">
        <f t="shared" si="88"/>
        <v>R2-2</v>
      </c>
      <c r="B776" t="str">
        <f t="shared" si="89"/>
        <v>NetC20_2</v>
      </c>
      <c r="C776" t="str">
        <f t="shared" si="90"/>
        <v>R2-NetC20_2</v>
      </c>
      <c r="D776" t="str">
        <f t="shared" si="91"/>
        <v>R2-2</v>
      </c>
      <c r="E776" t="s">
        <v>354</v>
      </c>
      <c r="F776">
        <v>2</v>
      </c>
      <c r="G776" t="s">
        <v>1027</v>
      </c>
      <c r="AT776" t="str">
        <f t="shared" si="92"/>
        <v>NetC20_2</v>
      </c>
      <c r="AU776" t="str">
        <f t="shared" si="93"/>
        <v>--</v>
      </c>
    </row>
    <row r="777" spans="1:47" x14ac:dyDescent="0.35">
      <c r="A777" t="str">
        <f t="shared" si="88"/>
        <v>R3-1</v>
      </c>
      <c r="B777" t="str">
        <f t="shared" si="89"/>
        <v>I2C_SDA</v>
      </c>
      <c r="C777" t="str">
        <f t="shared" si="90"/>
        <v>R3-I2C_SDA</v>
      </c>
      <c r="D777" t="str">
        <f t="shared" si="91"/>
        <v>R3-1</v>
      </c>
      <c r="E777" t="s">
        <v>355</v>
      </c>
      <c r="F777">
        <v>1</v>
      </c>
      <c r="G777" t="s">
        <v>887</v>
      </c>
      <c r="AT777" t="str">
        <f t="shared" si="92"/>
        <v>I2C_SDA</v>
      </c>
      <c r="AU777" t="str">
        <f t="shared" si="93"/>
        <v>--</v>
      </c>
    </row>
    <row r="778" spans="1:47" x14ac:dyDescent="0.35">
      <c r="A778" t="str">
        <f t="shared" si="88"/>
        <v>R3-2</v>
      </c>
      <c r="B778" t="str">
        <f t="shared" si="89"/>
        <v>3.3V</v>
      </c>
      <c r="C778" t="str">
        <f t="shared" si="90"/>
        <v>R3-3.3V</v>
      </c>
      <c r="D778" t="str">
        <f t="shared" si="91"/>
        <v>R3-2</v>
      </c>
      <c r="E778" t="s">
        <v>355</v>
      </c>
      <c r="F778">
        <v>2</v>
      </c>
      <c r="G778" t="s">
        <v>287</v>
      </c>
      <c r="AT778" t="str">
        <f t="shared" si="92"/>
        <v>3.3V</v>
      </c>
      <c r="AU778" t="str">
        <f t="shared" si="93"/>
        <v>--</v>
      </c>
    </row>
    <row r="779" spans="1:47" x14ac:dyDescent="0.35">
      <c r="A779" t="str">
        <f t="shared" si="88"/>
        <v>R4-1</v>
      </c>
      <c r="B779" t="str">
        <f t="shared" si="89"/>
        <v>GND</v>
      </c>
      <c r="C779" t="str">
        <f t="shared" si="90"/>
        <v>R4-GND</v>
      </c>
      <c r="D779" t="str">
        <f t="shared" si="91"/>
        <v>R4-1</v>
      </c>
      <c r="E779" t="s">
        <v>356</v>
      </c>
      <c r="F779">
        <v>1</v>
      </c>
      <c r="G779" t="s">
        <v>302</v>
      </c>
      <c r="AT779" t="str">
        <f t="shared" si="92"/>
        <v>GND</v>
      </c>
      <c r="AU779" t="str">
        <f t="shared" si="93"/>
        <v>--</v>
      </c>
    </row>
    <row r="780" spans="1:47" x14ac:dyDescent="0.35">
      <c r="A780" t="str">
        <f t="shared" si="88"/>
        <v>R4-2</v>
      </c>
      <c r="B780" t="str">
        <f t="shared" si="89"/>
        <v>NetR4_2</v>
      </c>
      <c r="C780" t="str">
        <f t="shared" si="90"/>
        <v>R4-NetR4_2</v>
      </c>
      <c r="D780" t="str">
        <f t="shared" si="91"/>
        <v>R4-2</v>
      </c>
      <c r="E780" t="s">
        <v>356</v>
      </c>
      <c r="F780">
        <v>2</v>
      </c>
      <c r="G780" t="s">
        <v>675</v>
      </c>
      <c r="AT780" t="str">
        <f t="shared" si="92"/>
        <v>NetR4_2</v>
      </c>
      <c r="AU780" t="str">
        <f t="shared" si="93"/>
        <v>--</v>
      </c>
    </row>
    <row r="781" spans="1:47" x14ac:dyDescent="0.35">
      <c r="A781" t="str">
        <f t="shared" si="88"/>
        <v>R5-1</v>
      </c>
      <c r="B781" t="str">
        <f t="shared" si="89"/>
        <v>NetC20_2</v>
      </c>
      <c r="C781" t="str">
        <f t="shared" si="90"/>
        <v>R5-NetC20_2</v>
      </c>
      <c r="D781" t="str">
        <f t="shared" si="91"/>
        <v>R5-1</v>
      </c>
      <c r="E781" t="s">
        <v>357</v>
      </c>
      <c r="F781">
        <v>1</v>
      </c>
      <c r="G781" t="s">
        <v>1027</v>
      </c>
      <c r="AT781" t="str">
        <f t="shared" si="92"/>
        <v>NetC20_2</v>
      </c>
      <c r="AU781" t="str">
        <f t="shared" si="93"/>
        <v>--</v>
      </c>
    </row>
    <row r="782" spans="1:47" x14ac:dyDescent="0.35">
      <c r="A782" t="str">
        <f t="shared" si="88"/>
        <v>R5-2</v>
      </c>
      <c r="B782" t="str">
        <f t="shared" si="89"/>
        <v>GND</v>
      </c>
      <c r="C782" t="str">
        <f t="shared" si="90"/>
        <v>R5-GND</v>
      </c>
      <c r="D782" t="str">
        <f t="shared" si="91"/>
        <v>R5-2</v>
      </c>
      <c r="E782" t="s">
        <v>357</v>
      </c>
      <c r="F782">
        <v>2</v>
      </c>
      <c r="G782" t="s">
        <v>302</v>
      </c>
      <c r="AT782" t="str">
        <f t="shared" si="92"/>
        <v>GND</v>
      </c>
      <c r="AU782" t="str">
        <f t="shared" si="93"/>
        <v>--</v>
      </c>
    </row>
    <row r="783" spans="1:47" x14ac:dyDescent="0.35">
      <c r="A783" t="str">
        <f t="shared" si="88"/>
        <v>R6-1</v>
      </c>
      <c r="B783" t="str">
        <f t="shared" si="89"/>
        <v>1.8V</v>
      </c>
      <c r="C783" t="str">
        <f t="shared" si="90"/>
        <v>R6-1.8V</v>
      </c>
      <c r="D783" t="str">
        <f t="shared" si="91"/>
        <v>R6-1</v>
      </c>
      <c r="E783" t="s">
        <v>358</v>
      </c>
      <c r="F783">
        <v>1</v>
      </c>
      <c r="G783" t="s">
        <v>667</v>
      </c>
      <c r="AT783" t="str">
        <f t="shared" si="92"/>
        <v>1.8V</v>
      </c>
      <c r="AU783" t="str">
        <f t="shared" si="93"/>
        <v>--</v>
      </c>
    </row>
    <row r="784" spans="1:47" x14ac:dyDescent="0.35">
      <c r="A784" t="str">
        <f t="shared" si="88"/>
        <v>R6-2</v>
      </c>
      <c r="B784" t="str">
        <f t="shared" si="89"/>
        <v>SENSE</v>
      </c>
      <c r="C784" t="str">
        <f t="shared" si="90"/>
        <v>R6-SENSE</v>
      </c>
      <c r="D784" t="str">
        <f t="shared" si="91"/>
        <v>R6-2</v>
      </c>
      <c r="E784" t="s">
        <v>358</v>
      </c>
      <c r="F784">
        <v>2</v>
      </c>
      <c r="G784" t="s">
        <v>1033</v>
      </c>
      <c r="AT784" t="str">
        <f t="shared" si="92"/>
        <v>SENSE</v>
      </c>
      <c r="AU784" t="str">
        <f t="shared" si="93"/>
        <v>--</v>
      </c>
    </row>
    <row r="785" spans="1:47" x14ac:dyDescent="0.35">
      <c r="A785" t="str">
        <f t="shared" si="88"/>
        <v>R7-1</v>
      </c>
      <c r="B785" t="str">
        <f t="shared" si="89"/>
        <v>SENSE</v>
      </c>
      <c r="C785" t="str">
        <f t="shared" si="90"/>
        <v>R7-SENSE</v>
      </c>
      <c r="D785" t="str">
        <f t="shared" si="91"/>
        <v>R7-1</v>
      </c>
      <c r="E785" t="s">
        <v>359</v>
      </c>
      <c r="F785">
        <v>1</v>
      </c>
      <c r="G785" t="s">
        <v>1033</v>
      </c>
      <c r="AT785" t="str">
        <f t="shared" si="92"/>
        <v>SENSE</v>
      </c>
      <c r="AU785" t="str">
        <f t="shared" si="93"/>
        <v>--</v>
      </c>
    </row>
    <row r="786" spans="1:47" x14ac:dyDescent="0.35">
      <c r="A786" t="str">
        <f t="shared" si="88"/>
        <v>R7-2</v>
      </c>
      <c r="B786" t="str">
        <f t="shared" si="89"/>
        <v>GND</v>
      </c>
      <c r="C786" t="str">
        <f t="shared" si="90"/>
        <v>R7-GND</v>
      </c>
      <c r="D786" t="str">
        <f t="shared" si="91"/>
        <v>R7-2</v>
      </c>
      <c r="E786" t="s">
        <v>359</v>
      </c>
      <c r="F786">
        <v>2</v>
      </c>
      <c r="G786" t="s">
        <v>302</v>
      </c>
      <c r="AT786" t="str">
        <f t="shared" si="92"/>
        <v>GND</v>
      </c>
      <c r="AU786" t="str">
        <f t="shared" si="93"/>
        <v>--</v>
      </c>
    </row>
    <row r="787" spans="1:47" x14ac:dyDescent="0.35">
      <c r="A787" t="str">
        <f t="shared" si="88"/>
        <v>R8-1</v>
      </c>
      <c r="B787" t="str">
        <f t="shared" si="89"/>
        <v>GND</v>
      </c>
      <c r="C787" t="str">
        <f t="shared" si="90"/>
        <v>R8-GND</v>
      </c>
      <c r="D787" t="str">
        <f t="shared" si="91"/>
        <v>R8-1</v>
      </c>
      <c r="E787" t="s">
        <v>360</v>
      </c>
      <c r="F787">
        <v>1</v>
      </c>
      <c r="G787" t="s">
        <v>302</v>
      </c>
      <c r="AT787" t="str">
        <f t="shared" si="92"/>
        <v>GND</v>
      </c>
      <c r="AU787" t="str">
        <f t="shared" si="93"/>
        <v>--</v>
      </c>
    </row>
    <row r="788" spans="1:47" x14ac:dyDescent="0.35">
      <c r="A788" t="str">
        <f t="shared" si="88"/>
        <v>R8-2</v>
      </c>
      <c r="B788" t="str">
        <f t="shared" si="89"/>
        <v>LLM</v>
      </c>
      <c r="C788" t="str">
        <f t="shared" si="90"/>
        <v>R8-LLM</v>
      </c>
      <c r="D788" t="str">
        <f t="shared" si="91"/>
        <v>R8-2</v>
      </c>
      <c r="E788" t="s">
        <v>360</v>
      </c>
      <c r="F788">
        <v>2</v>
      </c>
      <c r="G788" t="s">
        <v>1025</v>
      </c>
      <c r="AT788" t="str">
        <f t="shared" si="92"/>
        <v>LLM</v>
      </c>
      <c r="AU788" t="str">
        <f t="shared" si="93"/>
        <v>--</v>
      </c>
    </row>
    <row r="789" spans="1:47" x14ac:dyDescent="0.35">
      <c r="A789" t="str">
        <f t="shared" si="88"/>
        <v>R9-1</v>
      </c>
      <c r="B789" t="str">
        <f t="shared" si="89"/>
        <v>I2C_SCL</v>
      </c>
      <c r="C789" t="str">
        <f t="shared" si="90"/>
        <v>R9-I2C_SCL</v>
      </c>
      <c r="D789" t="str">
        <f t="shared" si="91"/>
        <v>R9-1</v>
      </c>
      <c r="E789" t="s">
        <v>361</v>
      </c>
      <c r="F789">
        <v>1</v>
      </c>
      <c r="G789" t="s">
        <v>886</v>
      </c>
      <c r="AT789" t="str">
        <f t="shared" si="92"/>
        <v>I2C_SCL</v>
      </c>
      <c r="AU789" t="str">
        <f t="shared" si="93"/>
        <v>--</v>
      </c>
    </row>
    <row r="790" spans="1:47" x14ac:dyDescent="0.35">
      <c r="A790" t="str">
        <f t="shared" si="88"/>
        <v>R9-2</v>
      </c>
      <c r="B790" t="str">
        <f t="shared" si="89"/>
        <v>3.3V</v>
      </c>
      <c r="C790" t="str">
        <f t="shared" si="90"/>
        <v>R9-3.3V</v>
      </c>
      <c r="D790" t="str">
        <f t="shared" si="91"/>
        <v>R9-2</v>
      </c>
      <c r="E790" t="s">
        <v>361</v>
      </c>
      <c r="F790">
        <v>2</v>
      </c>
      <c r="G790" t="s">
        <v>287</v>
      </c>
      <c r="AT790" t="str">
        <f t="shared" si="92"/>
        <v>3.3V</v>
      </c>
      <c r="AU790" t="str">
        <f t="shared" si="93"/>
        <v>--</v>
      </c>
    </row>
    <row r="791" spans="1:47" x14ac:dyDescent="0.35">
      <c r="A791" t="str">
        <f t="shared" si="88"/>
        <v>R10-1</v>
      </c>
      <c r="B791" t="str">
        <f t="shared" si="89"/>
        <v>NetR10_1</v>
      </c>
      <c r="C791" t="str">
        <f t="shared" si="90"/>
        <v>R10-NetR10_1</v>
      </c>
      <c r="D791" t="str">
        <f t="shared" si="91"/>
        <v>R10-1</v>
      </c>
      <c r="E791" t="s">
        <v>362</v>
      </c>
      <c r="F791">
        <v>1</v>
      </c>
      <c r="G791" t="s">
        <v>673</v>
      </c>
      <c r="AT791" t="str">
        <f t="shared" si="92"/>
        <v>CLK_SYS</v>
      </c>
      <c r="AU791" t="str">
        <f t="shared" si="93"/>
        <v>R10</v>
      </c>
    </row>
    <row r="792" spans="1:47" x14ac:dyDescent="0.35">
      <c r="A792" t="str">
        <f t="shared" si="88"/>
        <v>R10-2</v>
      </c>
      <c r="B792" t="str">
        <f t="shared" si="89"/>
        <v>CLK_SYS</v>
      </c>
      <c r="C792" t="str">
        <f t="shared" si="90"/>
        <v>R10-CLK_SYS</v>
      </c>
      <c r="D792" t="str">
        <f t="shared" si="91"/>
        <v>R10-2</v>
      </c>
      <c r="E792" t="s">
        <v>362</v>
      </c>
      <c r="F792">
        <v>2</v>
      </c>
      <c r="G792" t="s">
        <v>849</v>
      </c>
      <c r="AT792" t="str">
        <f t="shared" si="92"/>
        <v>NetR10_1</v>
      </c>
      <c r="AU792" t="str">
        <f t="shared" si="93"/>
        <v>R10</v>
      </c>
    </row>
    <row r="793" spans="1:47" x14ac:dyDescent="0.35">
      <c r="A793" t="str">
        <f t="shared" si="88"/>
        <v>R11-1</v>
      </c>
      <c r="B793" t="str">
        <f t="shared" si="89"/>
        <v>GND</v>
      </c>
      <c r="C793" t="str">
        <f t="shared" si="90"/>
        <v>R11-GND</v>
      </c>
      <c r="D793" t="str">
        <f t="shared" si="91"/>
        <v>R11-1</v>
      </c>
      <c r="E793" t="s">
        <v>363</v>
      </c>
      <c r="F793">
        <v>1</v>
      </c>
      <c r="G793" t="s">
        <v>302</v>
      </c>
      <c r="AT793" t="str">
        <f t="shared" si="92"/>
        <v>GND</v>
      </c>
      <c r="AU793" t="str">
        <f t="shared" si="93"/>
        <v>--</v>
      </c>
    </row>
    <row r="794" spans="1:47" x14ac:dyDescent="0.35">
      <c r="A794" t="str">
        <f t="shared" si="88"/>
        <v>R11-2</v>
      </c>
      <c r="B794" t="str">
        <f t="shared" si="89"/>
        <v>NetR11_2</v>
      </c>
      <c r="C794" t="str">
        <f t="shared" si="90"/>
        <v>R11-NetR11_2</v>
      </c>
      <c r="D794" t="str">
        <f t="shared" si="91"/>
        <v>R11-2</v>
      </c>
      <c r="E794" t="s">
        <v>363</v>
      </c>
      <c r="F794">
        <v>2</v>
      </c>
      <c r="G794" t="s">
        <v>674</v>
      </c>
      <c r="AT794" t="str">
        <f t="shared" si="92"/>
        <v>NetR11_2</v>
      </c>
      <c r="AU794" t="str">
        <f t="shared" si="93"/>
        <v>--</v>
      </c>
    </row>
    <row r="795" spans="1:47" x14ac:dyDescent="0.35">
      <c r="A795" t="str">
        <f t="shared" si="88"/>
        <v>R12-1</v>
      </c>
      <c r="B795" t="str">
        <f t="shared" si="89"/>
        <v>TD_C_N</v>
      </c>
      <c r="C795" t="str">
        <f t="shared" si="90"/>
        <v>R12-TD_C_N</v>
      </c>
      <c r="D795" t="str">
        <f t="shared" si="91"/>
        <v>R12-1</v>
      </c>
      <c r="E795" t="s">
        <v>364</v>
      </c>
      <c r="F795">
        <v>1</v>
      </c>
      <c r="G795" t="s">
        <v>1034</v>
      </c>
      <c r="AT795" t="str">
        <f t="shared" si="92"/>
        <v>TD_C_P</v>
      </c>
      <c r="AU795" t="str">
        <f t="shared" si="93"/>
        <v>R12</v>
      </c>
    </row>
    <row r="796" spans="1:47" x14ac:dyDescent="0.35">
      <c r="A796" t="str">
        <f t="shared" si="88"/>
        <v>R12-2</v>
      </c>
      <c r="B796" t="str">
        <f t="shared" si="89"/>
        <v>TD_C_P</v>
      </c>
      <c r="C796" t="str">
        <f t="shared" si="90"/>
        <v>R12-TD_C_P</v>
      </c>
      <c r="D796" t="str">
        <f t="shared" si="91"/>
        <v>R12-2</v>
      </c>
      <c r="E796" t="s">
        <v>364</v>
      </c>
      <c r="F796">
        <v>2</v>
      </c>
      <c r="G796" t="s">
        <v>1035</v>
      </c>
      <c r="AT796" t="str">
        <f t="shared" si="92"/>
        <v>TD_P</v>
      </c>
      <c r="AU796" t="str">
        <f t="shared" si="93"/>
        <v>C72</v>
      </c>
    </row>
    <row r="797" spans="1:47" x14ac:dyDescent="0.35">
      <c r="A797" t="str">
        <f t="shared" si="88"/>
        <v>R13-1</v>
      </c>
      <c r="B797" t="str">
        <f t="shared" si="89"/>
        <v>PROG_B</v>
      </c>
      <c r="C797" t="str">
        <f t="shared" si="90"/>
        <v>R13-PROG_B</v>
      </c>
      <c r="D797" t="str">
        <f t="shared" si="91"/>
        <v>R13-1</v>
      </c>
      <c r="E797" t="s">
        <v>365</v>
      </c>
      <c r="F797">
        <v>1</v>
      </c>
      <c r="G797" t="s">
        <v>906</v>
      </c>
      <c r="AT797" t="str">
        <f t="shared" si="92"/>
        <v>PROG_B</v>
      </c>
      <c r="AU797" t="str">
        <f t="shared" si="93"/>
        <v>--</v>
      </c>
    </row>
    <row r="798" spans="1:47" x14ac:dyDescent="0.35">
      <c r="A798" t="str">
        <f t="shared" si="88"/>
        <v>R13-2</v>
      </c>
      <c r="B798" t="str">
        <f t="shared" si="89"/>
        <v>3.3V</v>
      </c>
      <c r="C798" t="str">
        <f t="shared" si="90"/>
        <v>R13-3.3V</v>
      </c>
      <c r="D798" t="str">
        <f t="shared" si="91"/>
        <v>R13-2</v>
      </c>
      <c r="E798" t="s">
        <v>365</v>
      </c>
      <c r="F798">
        <v>2</v>
      </c>
      <c r="G798" t="s">
        <v>287</v>
      </c>
      <c r="AT798" t="str">
        <f t="shared" si="92"/>
        <v>3.3V</v>
      </c>
      <c r="AU798" t="str">
        <f t="shared" si="93"/>
        <v>--</v>
      </c>
    </row>
    <row r="799" spans="1:47" x14ac:dyDescent="0.35">
      <c r="A799" t="str">
        <f t="shared" si="88"/>
        <v>R14-1</v>
      </c>
      <c r="B799" t="str">
        <f t="shared" si="89"/>
        <v>SPI_SCK</v>
      </c>
      <c r="C799" t="str">
        <f t="shared" si="90"/>
        <v>R14-SPI_SCK</v>
      </c>
      <c r="D799" t="str">
        <f t="shared" si="91"/>
        <v>R14-1</v>
      </c>
      <c r="E799" t="s">
        <v>366</v>
      </c>
      <c r="F799">
        <v>1</v>
      </c>
      <c r="G799" t="s">
        <v>913</v>
      </c>
      <c r="AT799" t="str">
        <f t="shared" si="92"/>
        <v>SPI-SCK</v>
      </c>
      <c r="AU799" t="str">
        <f t="shared" si="93"/>
        <v>R14</v>
      </c>
    </row>
    <row r="800" spans="1:47" x14ac:dyDescent="0.35">
      <c r="A800" t="str">
        <f t="shared" si="88"/>
        <v>R14-2</v>
      </c>
      <c r="B800" t="str">
        <f t="shared" si="89"/>
        <v>SPI-SCK</v>
      </c>
      <c r="C800" t="str">
        <f t="shared" si="90"/>
        <v>R14-SPI-SCK</v>
      </c>
      <c r="D800" t="str">
        <f t="shared" si="91"/>
        <v>R14-2</v>
      </c>
      <c r="E800" t="s">
        <v>366</v>
      </c>
      <c r="F800">
        <v>2</v>
      </c>
      <c r="G800" t="s">
        <v>912</v>
      </c>
      <c r="AT800" t="str">
        <f t="shared" si="92"/>
        <v>SPI_SCK</v>
      </c>
      <c r="AU800" t="str">
        <f t="shared" si="93"/>
        <v>R14</v>
      </c>
    </row>
    <row r="801" spans="1:47" x14ac:dyDescent="0.35">
      <c r="A801" t="str">
        <f t="shared" si="88"/>
        <v>R15-1</v>
      </c>
      <c r="B801" t="str">
        <f t="shared" si="89"/>
        <v>3.3V</v>
      </c>
      <c r="C801" t="str">
        <f t="shared" si="90"/>
        <v>R15-3.3V</v>
      </c>
      <c r="D801" t="str">
        <f t="shared" si="91"/>
        <v>R15-1</v>
      </c>
      <c r="E801" t="s">
        <v>367</v>
      </c>
      <c r="F801">
        <v>1</v>
      </c>
      <c r="G801" t="s">
        <v>287</v>
      </c>
      <c r="AT801" t="str">
        <f t="shared" si="92"/>
        <v>3.3V</v>
      </c>
      <c r="AU801" t="str">
        <f t="shared" si="93"/>
        <v>--</v>
      </c>
    </row>
    <row r="802" spans="1:47" x14ac:dyDescent="0.35">
      <c r="A802" t="str">
        <f t="shared" si="88"/>
        <v>R15-2</v>
      </c>
      <c r="B802" t="str">
        <f t="shared" si="89"/>
        <v>NetR4_2</v>
      </c>
      <c r="C802" t="str">
        <f t="shared" si="90"/>
        <v>R15-NetR4_2</v>
      </c>
      <c r="D802" t="str">
        <f t="shared" si="91"/>
        <v>R15-2</v>
      </c>
      <c r="E802" t="s">
        <v>367</v>
      </c>
      <c r="F802">
        <v>2</v>
      </c>
      <c r="G802" t="s">
        <v>675</v>
      </c>
      <c r="AT802" t="str">
        <f t="shared" si="92"/>
        <v>NetR4_2</v>
      </c>
      <c r="AU802" t="str">
        <f t="shared" si="93"/>
        <v>--</v>
      </c>
    </row>
    <row r="803" spans="1:47" x14ac:dyDescent="0.35">
      <c r="A803" t="str">
        <f t="shared" si="88"/>
        <v>R16-1</v>
      </c>
      <c r="B803" t="str">
        <f t="shared" si="89"/>
        <v>NetD3_K</v>
      </c>
      <c r="C803" t="str">
        <f t="shared" si="90"/>
        <v>R16-NetD3_K</v>
      </c>
      <c r="D803" t="str">
        <f t="shared" si="91"/>
        <v>R16-1</v>
      </c>
      <c r="E803" t="s">
        <v>368</v>
      </c>
      <c r="F803">
        <v>1</v>
      </c>
      <c r="G803" t="s">
        <v>1030</v>
      </c>
      <c r="AT803" t="str">
        <f t="shared" si="92"/>
        <v>DONE</v>
      </c>
      <c r="AU803" t="str">
        <f t="shared" si="93"/>
        <v>R16</v>
      </c>
    </row>
    <row r="804" spans="1:47" x14ac:dyDescent="0.35">
      <c r="A804" t="str">
        <f t="shared" si="88"/>
        <v>R16-2</v>
      </c>
      <c r="B804" t="str">
        <f t="shared" si="89"/>
        <v>DONE</v>
      </c>
      <c r="C804" t="str">
        <f t="shared" si="90"/>
        <v>R16-DONE</v>
      </c>
      <c r="D804" t="str">
        <f t="shared" si="91"/>
        <v>R16-2</v>
      </c>
      <c r="E804" t="s">
        <v>368</v>
      </c>
      <c r="F804">
        <v>2</v>
      </c>
      <c r="G804" t="s">
        <v>672</v>
      </c>
      <c r="AT804" t="str">
        <f t="shared" si="92"/>
        <v>NetD3_K</v>
      </c>
      <c r="AU804" t="str">
        <f t="shared" si="93"/>
        <v>R16</v>
      </c>
    </row>
    <row r="805" spans="1:47" x14ac:dyDescent="0.35">
      <c r="A805" t="str">
        <f t="shared" si="88"/>
        <v>R17-1</v>
      </c>
      <c r="B805" t="str">
        <f t="shared" si="89"/>
        <v>VCCIO34</v>
      </c>
      <c r="C805" t="str">
        <f t="shared" si="90"/>
        <v>R17-VCCIO34</v>
      </c>
      <c r="D805" t="str">
        <f t="shared" si="91"/>
        <v>R17-1</v>
      </c>
      <c r="E805" t="s">
        <v>369</v>
      </c>
      <c r="F805">
        <v>1</v>
      </c>
      <c r="G805" t="s">
        <v>848</v>
      </c>
      <c r="AT805" t="str">
        <f t="shared" si="92"/>
        <v>VCCIO34</v>
      </c>
      <c r="AU805" t="str">
        <f t="shared" si="93"/>
        <v>--</v>
      </c>
    </row>
    <row r="806" spans="1:47" x14ac:dyDescent="0.35">
      <c r="A806" t="str">
        <f t="shared" si="88"/>
        <v>R17-2</v>
      </c>
      <c r="B806" t="str">
        <f t="shared" si="89"/>
        <v>3.3V</v>
      </c>
      <c r="C806" t="str">
        <f t="shared" si="90"/>
        <v>R17-3.3V</v>
      </c>
      <c r="D806" t="str">
        <f t="shared" si="91"/>
        <v>R17-2</v>
      </c>
      <c r="E806" t="s">
        <v>369</v>
      </c>
      <c r="F806">
        <v>2</v>
      </c>
      <c r="G806" t="s">
        <v>287</v>
      </c>
      <c r="AT806" t="str">
        <f t="shared" si="92"/>
        <v>3.3V</v>
      </c>
      <c r="AU806" t="str">
        <f t="shared" si="93"/>
        <v>--</v>
      </c>
    </row>
    <row r="807" spans="1:47" x14ac:dyDescent="0.35">
      <c r="A807" t="str">
        <f t="shared" si="88"/>
        <v>R18-1</v>
      </c>
      <c r="B807" t="str">
        <f t="shared" si="89"/>
        <v>3.3V</v>
      </c>
      <c r="C807" t="str">
        <f t="shared" si="90"/>
        <v>R18-3.3V</v>
      </c>
      <c r="D807" t="str">
        <f t="shared" si="91"/>
        <v>R18-1</v>
      </c>
      <c r="E807" t="s">
        <v>370</v>
      </c>
      <c r="F807">
        <v>1</v>
      </c>
      <c r="G807" t="s">
        <v>287</v>
      </c>
      <c r="AT807" t="str">
        <f t="shared" si="92"/>
        <v>3.3V</v>
      </c>
      <c r="AU807" t="str">
        <f t="shared" si="93"/>
        <v>--</v>
      </c>
    </row>
    <row r="808" spans="1:47" x14ac:dyDescent="0.35">
      <c r="A808" t="str">
        <f t="shared" si="88"/>
        <v>R18-2</v>
      </c>
      <c r="B808" t="str">
        <f t="shared" si="89"/>
        <v>SPI-CS</v>
      </c>
      <c r="C808" t="str">
        <f t="shared" si="90"/>
        <v>R18-SPI-CS</v>
      </c>
      <c r="D808" t="str">
        <f t="shared" si="91"/>
        <v>R18-2</v>
      </c>
      <c r="E808" t="s">
        <v>370</v>
      </c>
      <c r="F808">
        <v>2</v>
      </c>
      <c r="G808" t="s">
        <v>907</v>
      </c>
      <c r="AT808" t="str">
        <f t="shared" si="92"/>
        <v>SPI-CS</v>
      </c>
      <c r="AU808" t="str">
        <f t="shared" si="93"/>
        <v>--</v>
      </c>
    </row>
    <row r="809" spans="1:47" x14ac:dyDescent="0.35">
      <c r="A809" t="str">
        <f t="shared" si="88"/>
        <v>R19-1</v>
      </c>
      <c r="B809" t="str">
        <f t="shared" si="89"/>
        <v>SYSLED</v>
      </c>
      <c r="C809" t="str">
        <f t="shared" si="90"/>
        <v>R19-SYSLED</v>
      </c>
      <c r="D809" t="str">
        <f t="shared" si="91"/>
        <v>R19-1</v>
      </c>
      <c r="E809" t="s">
        <v>371</v>
      </c>
      <c r="F809">
        <v>1</v>
      </c>
      <c r="G809" t="s">
        <v>914</v>
      </c>
      <c r="AT809" t="str">
        <f t="shared" si="92"/>
        <v>NetD2_A</v>
      </c>
      <c r="AU809" t="str">
        <f t="shared" si="93"/>
        <v>R19</v>
      </c>
    </row>
    <row r="810" spans="1:47" x14ac:dyDescent="0.35">
      <c r="A810" t="str">
        <f t="shared" si="88"/>
        <v>R19-2</v>
      </c>
      <c r="B810" t="str">
        <f t="shared" si="89"/>
        <v>NetD2_A</v>
      </c>
      <c r="C810" t="str">
        <f t="shared" si="90"/>
        <v>R19-NetD2_A</v>
      </c>
      <c r="D810" t="str">
        <f t="shared" si="91"/>
        <v>R19-2</v>
      </c>
      <c r="E810" t="s">
        <v>371</v>
      </c>
      <c r="F810">
        <v>2</v>
      </c>
      <c r="G810" t="s">
        <v>305</v>
      </c>
      <c r="AT810" t="str">
        <f t="shared" si="92"/>
        <v>SYSLED</v>
      </c>
      <c r="AU810" t="str">
        <f t="shared" si="93"/>
        <v>R19</v>
      </c>
    </row>
    <row r="811" spans="1:47" x14ac:dyDescent="0.35">
      <c r="A811" t="str">
        <f t="shared" si="88"/>
        <v>R20-1</v>
      </c>
      <c r="B811" t="str">
        <f t="shared" si="89"/>
        <v>SPI-DQ3</v>
      </c>
      <c r="C811" t="str">
        <f t="shared" si="90"/>
        <v>R20-SPI-DQ3</v>
      </c>
      <c r="D811" t="str">
        <f t="shared" si="91"/>
        <v>R20-1</v>
      </c>
      <c r="E811" t="s">
        <v>372</v>
      </c>
      <c r="F811">
        <v>1</v>
      </c>
      <c r="G811" t="s">
        <v>910</v>
      </c>
      <c r="AT811" t="str">
        <f t="shared" si="92"/>
        <v>SPI-DQ3</v>
      </c>
      <c r="AU811" t="str">
        <f t="shared" si="93"/>
        <v>--</v>
      </c>
    </row>
    <row r="812" spans="1:47" x14ac:dyDescent="0.35">
      <c r="A812" t="str">
        <f t="shared" si="88"/>
        <v>R20-2</v>
      </c>
      <c r="B812" t="str">
        <f t="shared" si="89"/>
        <v>3.3V</v>
      </c>
      <c r="C812" t="str">
        <f t="shared" si="90"/>
        <v>R20-3.3V</v>
      </c>
      <c r="D812" t="str">
        <f t="shared" si="91"/>
        <v>R20-2</v>
      </c>
      <c r="E812" t="s">
        <v>372</v>
      </c>
      <c r="F812">
        <v>2</v>
      </c>
      <c r="G812" t="s">
        <v>287</v>
      </c>
      <c r="AT812" t="str">
        <f t="shared" si="92"/>
        <v>3.3V</v>
      </c>
      <c r="AU812" t="str">
        <f t="shared" si="93"/>
        <v>--</v>
      </c>
    </row>
    <row r="813" spans="1:47" x14ac:dyDescent="0.35">
      <c r="A813" t="str">
        <f t="shared" si="88"/>
        <v>R21-1</v>
      </c>
      <c r="B813" t="str">
        <f t="shared" si="89"/>
        <v>RD_C_N</v>
      </c>
      <c r="C813" t="str">
        <f t="shared" si="90"/>
        <v>R21-RD_C_N</v>
      </c>
      <c r="D813" t="str">
        <f t="shared" si="91"/>
        <v>R21-1</v>
      </c>
      <c r="E813" t="s">
        <v>569</v>
      </c>
      <c r="F813">
        <v>1</v>
      </c>
      <c r="G813" t="s">
        <v>1031</v>
      </c>
      <c r="AT813" t="str">
        <f t="shared" si="92"/>
        <v>RD_N</v>
      </c>
      <c r="AU813" t="str">
        <f t="shared" si="93"/>
        <v>C73</v>
      </c>
    </row>
    <row r="814" spans="1:47" x14ac:dyDescent="0.35">
      <c r="A814" t="str">
        <f t="shared" si="88"/>
        <v>R21-2</v>
      </c>
      <c r="B814" t="str">
        <f t="shared" si="89"/>
        <v>RD_C_P</v>
      </c>
      <c r="C814" t="str">
        <f t="shared" si="90"/>
        <v>R21-RD_C_P</v>
      </c>
      <c r="D814" t="str">
        <f t="shared" si="91"/>
        <v>R21-2</v>
      </c>
      <c r="E814" t="s">
        <v>569</v>
      </c>
      <c r="F814">
        <v>2</v>
      </c>
      <c r="G814" t="s">
        <v>1032</v>
      </c>
      <c r="AT814" t="str">
        <f t="shared" si="92"/>
        <v>RD_P</v>
      </c>
      <c r="AU814" t="str">
        <f t="shared" si="93"/>
        <v>C74</v>
      </c>
    </row>
    <row r="815" spans="1:47" x14ac:dyDescent="0.35">
      <c r="A815" t="str">
        <f t="shared" si="88"/>
        <v>R22-1</v>
      </c>
      <c r="B815" t="str">
        <f t="shared" si="89"/>
        <v>V_MON</v>
      </c>
      <c r="C815" t="str">
        <f t="shared" si="90"/>
        <v>R22-V_MON</v>
      </c>
      <c r="D815" t="str">
        <f t="shared" si="91"/>
        <v>R22-1</v>
      </c>
      <c r="E815" t="s">
        <v>570</v>
      </c>
      <c r="F815">
        <v>1</v>
      </c>
      <c r="G815" t="s">
        <v>1038</v>
      </c>
      <c r="AT815" t="str">
        <f t="shared" si="92"/>
        <v>AIN_XADC</v>
      </c>
      <c r="AU815" t="str">
        <f t="shared" si="93"/>
        <v>R46</v>
      </c>
    </row>
    <row r="816" spans="1:47" x14ac:dyDescent="0.35">
      <c r="A816" t="str">
        <f t="shared" si="88"/>
        <v>R22-2</v>
      </c>
      <c r="B816" t="str">
        <f t="shared" si="89"/>
        <v>GND</v>
      </c>
      <c r="C816" t="str">
        <f t="shared" si="90"/>
        <v>R22-GND</v>
      </c>
      <c r="D816" t="str">
        <f t="shared" si="91"/>
        <v>R22-2</v>
      </c>
      <c r="E816" t="s">
        <v>570</v>
      </c>
      <c r="F816">
        <v>2</v>
      </c>
      <c r="G816" t="s">
        <v>302</v>
      </c>
      <c r="AT816" t="str">
        <f t="shared" si="92"/>
        <v>GND</v>
      </c>
      <c r="AU816" t="str">
        <f t="shared" si="93"/>
        <v>--</v>
      </c>
    </row>
    <row r="817" spans="1:47" x14ac:dyDescent="0.35">
      <c r="A817" t="str">
        <f t="shared" si="88"/>
        <v>R23-1</v>
      </c>
      <c r="B817" t="str">
        <f t="shared" si="89"/>
        <v>H1_RSTO</v>
      </c>
      <c r="C817" t="str">
        <f t="shared" si="90"/>
        <v>R23-H1_RSTO</v>
      </c>
      <c r="D817" t="str">
        <f t="shared" si="91"/>
        <v>R23-1</v>
      </c>
      <c r="E817" t="s">
        <v>373</v>
      </c>
      <c r="F817">
        <v>1</v>
      </c>
      <c r="G817" t="s">
        <v>883</v>
      </c>
      <c r="AT817" t="str">
        <f t="shared" si="92"/>
        <v>H1_RSTO</v>
      </c>
      <c r="AU817" t="str">
        <f t="shared" si="93"/>
        <v>--</v>
      </c>
    </row>
    <row r="818" spans="1:47" x14ac:dyDescent="0.35">
      <c r="A818" t="str">
        <f t="shared" si="88"/>
        <v>R23-2</v>
      </c>
      <c r="B818" t="str">
        <f t="shared" si="89"/>
        <v>1.8V</v>
      </c>
      <c r="C818" t="str">
        <f t="shared" si="90"/>
        <v>R23-1.8V</v>
      </c>
      <c r="D818" t="str">
        <f t="shared" si="91"/>
        <v>R23-2</v>
      </c>
      <c r="E818" t="s">
        <v>373</v>
      </c>
      <c r="F818">
        <v>2</v>
      </c>
      <c r="G818" t="s">
        <v>667</v>
      </c>
      <c r="AT818" t="str">
        <f t="shared" si="92"/>
        <v>1.8V</v>
      </c>
      <c r="AU818" t="str">
        <f t="shared" si="93"/>
        <v>--</v>
      </c>
    </row>
    <row r="819" spans="1:47" x14ac:dyDescent="0.35">
      <c r="A819" t="str">
        <f t="shared" si="88"/>
        <v>R24-1</v>
      </c>
      <c r="B819" t="str">
        <f t="shared" si="89"/>
        <v>H1_INT</v>
      </c>
      <c r="C819" t="str">
        <f t="shared" si="90"/>
        <v>R24-H1_INT</v>
      </c>
      <c r="D819" t="str">
        <f t="shared" si="91"/>
        <v>R24-1</v>
      </c>
      <c r="E819" t="s">
        <v>374</v>
      </c>
      <c r="F819">
        <v>1</v>
      </c>
      <c r="G819" t="s">
        <v>880</v>
      </c>
      <c r="AT819" t="str">
        <f t="shared" si="92"/>
        <v>H1_INT</v>
      </c>
      <c r="AU819" t="str">
        <f t="shared" si="93"/>
        <v>--</v>
      </c>
    </row>
    <row r="820" spans="1:47" x14ac:dyDescent="0.35">
      <c r="A820" t="str">
        <f t="shared" si="88"/>
        <v>R24-2</v>
      </c>
      <c r="B820" t="str">
        <f t="shared" si="89"/>
        <v>1.8V</v>
      </c>
      <c r="C820" t="str">
        <f t="shared" si="90"/>
        <v>R24-1.8V</v>
      </c>
      <c r="D820" t="str">
        <f t="shared" si="91"/>
        <v>R24-2</v>
      </c>
      <c r="E820" t="s">
        <v>374</v>
      </c>
      <c r="F820">
        <v>2</v>
      </c>
      <c r="G820" t="s">
        <v>667</v>
      </c>
      <c r="AT820" t="str">
        <f t="shared" si="92"/>
        <v>1.8V</v>
      </c>
      <c r="AU820" t="str">
        <f t="shared" si="93"/>
        <v>--</v>
      </c>
    </row>
    <row r="821" spans="1:47" x14ac:dyDescent="0.35">
      <c r="A821" t="str">
        <f t="shared" si="88"/>
        <v>R25-1</v>
      </c>
      <c r="B821" t="str">
        <f t="shared" si="89"/>
        <v>VCCIO35</v>
      </c>
      <c r="C821" t="str">
        <f t="shared" si="90"/>
        <v>R25-VCCIO35</v>
      </c>
      <c r="D821" t="str">
        <f t="shared" si="91"/>
        <v>R25-1</v>
      </c>
      <c r="E821" t="s">
        <v>375</v>
      </c>
      <c r="F821">
        <v>1</v>
      </c>
      <c r="G821" t="s">
        <v>765</v>
      </c>
      <c r="AT821" t="str">
        <f t="shared" si="92"/>
        <v>VCCIO35</v>
      </c>
      <c r="AU821" t="str">
        <f t="shared" si="93"/>
        <v>--</v>
      </c>
    </row>
    <row r="822" spans="1:47" x14ac:dyDescent="0.35">
      <c r="A822" t="str">
        <f t="shared" si="88"/>
        <v>R25-2</v>
      </c>
      <c r="B822" t="str">
        <f t="shared" si="89"/>
        <v>3.3V</v>
      </c>
      <c r="C822" t="str">
        <f t="shared" si="90"/>
        <v>R25-3.3V</v>
      </c>
      <c r="D822" t="str">
        <f t="shared" si="91"/>
        <v>R25-2</v>
      </c>
      <c r="E822" t="s">
        <v>375</v>
      </c>
      <c r="F822">
        <v>2</v>
      </c>
      <c r="G822" t="s">
        <v>287</v>
      </c>
      <c r="AT822" t="str">
        <f t="shared" si="92"/>
        <v>3.3V</v>
      </c>
      <c r="AU822" t="str">
        <f t="shared" si="93"/>
        <v>--</v>
      </c>
    </row>
    <row r="823" spans="1:47" x14ac:dyDescent="0.35">
      <c r="A823" t="str">
        <f t="shared" si="88"/>
        <v>R26-1</v>
      </c>
      <c r="B823" t="str">
        <f t="shared" si="89"/>
        <v>RD_P</v>
      </c>
      <c r="C823" t="str">
        <f t="shared" si="90"/>
        <v>R26-RD_P</v>
      </c>
      <c r="D823" t="str">
        <f t="shared" si="91"/>
        <v>R26-1</v>
      </c>
      <c r="E823" t="s">
        <v>571</v>
      </c>
      <c r="F823">
        <v>1</v>
      </c>
      <c r="G823" t="s">
        <v>1026</v>
      </c>
      <c r="AT823" t="str">
        <f t="shared" si="92"/>
        <v>RD_C_P</v>
      </c>
      <c r="AU823" t="str">
        <f t="shared" si="93"/>
        <v>C74</v>
      </c>
    </row>
    <row r="824" spans="1:47" x14ac:dyDescent="0.35">
      <c r="A824" t="str">
        <f t="shared" si="88"/>
        <v>R26-2</v>
      </c>
      <c r="B824" t="str">
        <f t="shared" si="89"/>
        <v>GND</v>
      </c>
      <c r="C824" t="str">
        <f t="shared" si="90"/>
        <v>R26-GND</v>
      </c>
      <c r="D824" t="str">
        <f t="shared" si="91"/>
        <v>R26-2</v>
      </c>
      <c r="E824" t="s">
        <v>571</v>
      </c>
      <c r="F824">
        <v>2</v>
      </c>
      <c r="G824" t="s">
        <v>302</v>
      </c>
      <c r="AT824" t="str">
        <f t="shared" si="92"/>
        <v>GND</v>
      </c>
      <c r="AU824" t="str">
        <f t="shared" si="93"/>
        <v>--</v>
      </c>
    </row>
    <row r="825" spans="1:47" x14ac:dyDescent="0.35">
      <c r="A825" t="str">
        <f t="shared" si="88"/>
        <v>R27-1</v>
      </c>
      <c r="B825" t="str">
        <f t="shared" si="89"/>
        <v>RD_N</v>
      </c>
      <c r="C825" t="str">
        <f t="shared" si="90"/>
        <v>R27-RD_N</v>
      </c>
      <c r="D825" t="str">
        <f t="shared" si="91"/>
        <v>R27-1</v>
      </c>
      <c r="E825" t="s">
        <v>376</v>
      </c>
      <c r="F825">
        <v>1</v>
      </c>
      <c r="G825" t="s">
        <v>1024</v>
      </c>
      <c r="AT825" t="str">
        <f t="shared" si="92"/>
        <v>RD_C_N</v>
      </c>
      <c r="AU825" t="str">
        <f t="shared" si="93"/>
        <v>C73</v>
      </c>
    </row>
    <row r="826" spans="1:47" x14ac:dyDescent="0.35">
      <c r="A826" t="str">
        <f t="shared" si="88"/>
        <v>R27-2</v>
      </c>
      <c r="B826" t="str">
        <f t="shared" si="89"/>
        <v>GND</v>
      </c>
      <c r="C826" t="str">
        <f t="shared" si="90"/>
        <v>R27-GND</v>
      </c>
      <c r="D826" t="str">
        <f t="shared" si="91"/>
        <v>R27-2</v>
      </c>
      <c r="E826" t="s">
        <v>376</v>
      </c>
      <c r="F826">
        <v>2</v>
      </c>
      <c r="G826" t="s">
        <v>302</v>
      </c>
      <c r="AT826" t="str">
        <f t="shared" si="92"/>
        <v>GND</v>
      </c>
      <c r="AU826" t="str">
        <f t="shared" si="93"/>
        <v>--</v>
      </c>
    </row>
    <row r="827" spans="1:47" x14ac:dyDescent="0.35">
      <c r="A827" t="str">
        <f t="shared" si="88"/>
        <v>R28-1</v>
      </c>
      <c r="B827" t="str">
        <f t="shared" si="89"/>
        <v>B35_L7_P</v>
      </c>
      <c r="C827" t="str">
        <f t="shared" si="90"/>
        <v>R28-B35_L7_P</v>
      </c>
      <c r="D827" t="str">
        <f t="shared" si="91"/>
        <v>R28-1</v>
      </c>
      <c r="E827" t="s">
        <v>377</v>
      </c>
      <c r="F827">
        <v>1</v>
      </c>
      <c r="G827" t="s">
        <v>825</v>
      </c>
      <c r="AT827" t="str">
        <f t="shared" si="92"/>
        <v>B35_L7_P</v>
      </c>
      <c r="AU827" t="str">
        <f t="shared" si="93"/>
        <v>--</v>
      </c>
    </row>
    <row r="828" spans="1:47" x14ac:dyDescent="0.35">
      <c r="A828" t="str">
        <f t="shared" si="88"/>
        <v>R28-2</v>
      </c>
      <c r="B828" t="str">
        <f t="shared" si="89"/>
        <v>nRST</v>
      </c>
      <c r="C828" t="str">
        <f t="shared" si="90"/>
        <v>R28-nRST</v>
      </c>
      <c r="D828" t="str">
        <f t="shared" si="91"/>
        <v>R28-2</v>
      </c>
      <c r="E828" t="s">
        <v>377</v>
      </c>
      <c r="F828">
        <v>2</v>
      </c>
      <c r="G828" t="s">
        <v>888</v>
      </c>
      <c r="AT828" t="str">
        <f t="shared" si="92"/>
        <v>nRST</v>
      </c>
      <c r="AU828" t="str">
        <f t="shared" si="93"/>
        <v>--</v>
      </c>
    </row>
    <row r="829" spans="1:47" x14ac:dyDescent="0.35">
      <c r="A829" t="str">
        <f t="shared" si="88"/>
        <v>R29-1</v>
      </c>
      <c r="B829" t="str">
        <f t="shared" si="89"/>
        <v>TD_N</v>
      </c>
      <c r="C829" t="str">
        <f t="shared" si="90"/>
        <v>R29-TD_N</v>
      </c>
      <c r="D829" t="str">
        <f t="shared" si="91"/>
        <v>R29-1</v>
      </c>
      <c r="E829" t="s">
        <v>378</v>
      </c>
      <c r="F829">
        <v>1</v>
      </c>
      <c r="G829" t="s">
        <v>1022</v>
      </c>
      <c r="AT829" t="str">
        <f t="shared" si="92"/>
        <v>TD_C_N</v>
      </c>
      <c r="AU829" t="str">
        <f t="shared" si="93"/>
        <v>C58</v>
      </c>
    </row>
    <row r="830" spans="1:47" x14ac:dyDescent="0.35">
      <c r="A830" t="str">
        <f t="shared" si="88"/>
        <v>R29-2</v>
      </c>
      <c r="B830" t="str">
        <f t="shared" si="89"/>
        <v>TD_C_N</v>
      </c>
      <c r="C830" t="str">
        <f t="shared" si="90"/>
        <v>R29-TD_C_N</v>
      </c>
      <c r="D830" t="str">
        <f t="shared" si="91"/>
        <v>R29-2</v>
      </c>
      <c r="E830" t="s">
        <v>378</v>
      </c>
      <c r="F830">
        <v>2</v>
      </c>
      <c r="G830" t="s">
        <v>1034</v>
      </c>
      <c r="AT830" t="str">
        <f t="shared" si="92"/>
        <v>TD_C_P</v>
      </c>
      <c r="AU830" t="str">
        <f t="shared" si="93"/>
        <v>R12</v>
      </c>
    </row>
    <row r="831" spans="1:47" x14ac:dyDescent="0.35">
      <c r="A831" t="str">
        <f t="shared" si="88"/>
        <v>R30-1</v>
      </c>
      <c r="B831" t="str">
        <f t="shared" si="89"/>
        <v>TD_P</v>
      </c>
      <c r="C831" t="str">
        <f t="shared" si="90"/>
        <v>R30-TD_P</v>
      </c>
      <c r="D831" t="str">
        <f t="shared" si="91"/>
        <v>R30-1</v>
      </c>
      <c r="E831" t="s">
        <v>379</v>
      </c>
      <c r="F831">
        <v>1</v>
      </c>
      <c r="G831" t="s">
        <v>1023</v>
      </c>
      <c r="AT831" t="str">
        <f t="shared" si="92"/>
        <v>TD_C_P</v>
      </c>
      <c r="AU831" t="str">
        <f t="shared" si="93"/>
        <v>C72</v>
      </c>
    </row>
    <row r="832" spans="1:47" x14ac:dyDescent="0.35">
      <c r="A832" t="str">
        <f t="shared" si="88"/>
        <v>R30-2</v>
      </c>
      <c r="B832" t="str">
        <f t="shared" si="89"/>
        <v>TD_C_P</v>
      </c>
      <c r="C832" t="str">
        <f t="shared" si="90"/>
        <v>R30-TD_C_P</v>
      </c>
      <c r="D832" t="str">
        <f t="shared" si="91"/>
        <v>R30-2</v>
      </c>
      <c r="E832" t="s">
        <v>379</v>
      </c>
      <c r="F832">
        <v>2</v>
      </c>
      <c r="G832" t="s">
        <v>1035</v>
      </c>
      <c r="AT832" t="str">
        <f t="shared" si="92"/>
        <v>TD_P</v>
      </c>
      <c r="AU832" t="str">
        <f t="shared" si="93"/>
        <v>C72</v>
      </c>
    </row>
    <row r="833" spans="1:47" x14ac:dyDescent="0.35">
      <c r="A833" t="str">
        <f t="shared" si="88"/>
        <v>R31-1</v>
      </c>
      <c r="B833" t="str">
        <f t="shared" si="89"/>
        <v>RD_C_N</v>
      </c>
      <c r="C833" t="str">
        <f t="shared" si="90"/>
        <v>R31-RD_C_N</v>
      </c>
      <c r="D833" t="str">
        <f t="shared" si="91"/>
        <v>R31-1</v>
      </c>
      <c r="E833" t="s">
        <v>380</v>
      </c>
      <c r="F833">
        <v>1</v>
      </c>
      <c r="G833" t="s">
        <v>1031</v>
      </c>
      <c r="AT833" t="str">
        <f t="shared" si="92"/>
        <v>RD_N</v>
      </c>
      <c r="AU833" t="str">
        <f t="shared" si="93"/>
        <v>C73</v>
      </c>
    </row>
    <row r="834" spans="1:47" x14ac:dyDescent="0.35">
      <c r="A834" t="str">
        <f t="shared" si="88"/>
        <v>R31-2</v>
      </c>
      <c r="B834" t="str">
        <f t="shared" si="89"/>
        <v>RD_N</v>
      </c>
      <c r="C834" t="str">
        <f t="shared" si="90"/>
        <v>R31-RD_N</v>
      </c>
      <c r="D834" t="str">
        <f t="shared" si="91"/>
        <v>R31-2</v>
      </c>
      <c r="E834" t="s">
        <v>380</v>
      </c>
      <c r="F834">
        <v>2</v>
      </c>
      <c r="G834" t="s">
        <v>1024</v>
      </c>
      <c r="AT834" t="str">
        <f t="shared" si="92"/>
        <v>RD_C_N</v>
      </c>
      <c r="AU834" t="str">
        <f t="shared" si="93"/>
        <v>C73</v>
      </c>
    </row>
    <row r="835" spans="1:47" x14ac:dyDescent="0.35">
      <c r="A835" t="str">
        <f t="shared" si="88"/>
        <v>R32-1</v>
      </c>
      <c r="B835" t="str">
        <f t="shared" si="89"/>
        <v>RD_C_P</v>
      </c>
      <c r="C835" t="str">
        <f t="shared" si="90"/>
        <v>R32-RD_C_P</v>
      </c>
      <c r="D835" t="str">
        <f t="shared" si="91"/>
        <v>R32-1</v>
      </c>
      <c r="E835" t="s">
        <v>381</v>
      </c>
      <c r="F835">
        <v>1</v>
      </c>
      <c r="G835" t="s">
        <v>1032</v>
      </c>
      <c r="AT835" t="str">
        <f t="shared" si="92"/>
        <v>RD_P</v>
      </c>
      <c r="AU835" t="str">
        <f t="shared" si="93"/>
        <v>C74</v>
      </c>
    </row>
    <row r="836" spans="1:47" x14ac:dyDescent="0.35">
      <c r="A836" t="str">
        <f t="shared" si="88"/>
        <v>R32-2</v>
      </c>
      <c r="B836" t="str">
        <f t="shared" si="89"/>
        <v>RD_P</v>
      </c>
      <c r="C836" t="str">
        <f t="shared" si="90"/>
        <v>R32-RD_P</v>
      </c>
      <c r="D836" t="str">
        <f t="shared" si="91"/>
        <v>R32-2</v>
      </c>
      <c r="E836" t="s">
        <v>381</v>
      </c>
      <c r="F836">
        <v>2</v>
      </c>
      <c r="G836" t="s">
        <v>1026</v>
      </c>
      <c r="AT836" t="str">
        <f t="shared" si="92"/>
        <v>RD_C_P</v>
      </c>
      <c r="AU836" t="str">
        <f t="shared" si="93"/>
        <v>C74</v>
      </c>
    </row>
    <row r="837" spans="1:47" x14ac:dyDescent="0.35">
      <c r="A837" t="str">
        <f t="shared" si="88"/>
        <v>R33-1</v>
      </c>
      <c r="B837" t="str">
        <f t="shared" si="89"/>
        <v>3.3V</v>
      </c>
      <c r="C837" t="str">
        <f t="shared" si="90"/>
        <v>R33-3.3V</v>
      </c>
      <c r="D837" t="str">
        <f t="shared" si="91"/>
        <v>R33-1</v>
      </c>
      <c r="E837" t="s">
        <v>572</v>
      </c>
      <c r="F837">
        <v>1</v>
      </c>
      <c r="G837" t="s">
        <v>287</v>
      </c>
      <c r="AT837" t="str">
        <f t="shared" si="92"/>
        <v>3.3V</v>
      </c>
      <c r="AU837" t="str">
        <f t="shared" si="93"/>
        <v>--</v>
      </c>
    </row>
    <row r="838" spans="1:47" x14ac:dyDescent="0.35">
      <c r="A838" t="str">
        <f t="shared" ref="A838:A848" si="94">$E838&amp;"-"&amp;$F838</f>
        <v>R33-2</v>
      </c>
      <c r="B838" t="str">
        <f t="shared" ref="B838:B848" si="95">IF(OR(E838=$A$2,E838=$B$2,E838=$C$2,E838=$D$2),"--",G838)</f>
        <v>2.5V</v>
      </c>
      <c r="C838" t="str">
        <f t="shared" ref="C838:C848" si="96">$E838&amp;"-"&amp;$G838</f>
        <v>R33-2.5V</v>
      </c>
      <c r="D838" t="str">
        <f t="shared" ref="D838:D848" si="97">A838</f>
        <v>R33-2</v>
      </c>
      <c r="E838" t="s">
        <v>572</v>
      </c>
      <c r="F838">
        <v>2</v>
      </c>
      <c r="G838" t="s">
        <v>575</v>
      </c>
      <c r="AT838" t="str">
        <f t="shared" ref="AT838:AT848" si="98">IF(IF(COUNTIF($AO$6:$AQ$150,B838)&gt;0,"---","--")="---",VLOOKUP(B838,$AO$6:$AQ$150,3,0),B838)</f>
        <v>2.5V</v>
      </c>
      <c r="AU838" t="str">
        <f t="shared" ref="AU838:AU848" si="99">IF(IF(COUNTIF($AO$6:$AQ$150,B838)&gt;0,"---","--")="---",VLOOKUP(B838,$AO$6:$AQ$150,2,0),"--")</f>
        <v>--</v>
      </c>
    </row>
    <row r="839" spans="1:47" x14ac:dyDescent="0.35">
      <c r="A839" t="str">
        <f t="shared" si="94"/>
        <v>R46-1</v>
      </c>
      <c r="B839" t="str">
        <f t="shared" si="95"/>
        <v>V_MON</v>
      </c>
      <c r="C839" t="str">
        <f t="shared" si="96"/>
        <v>R46-V_MON</v>
      </c>
      <c r="D839" t="str">
        <f t="shared" si="97"/>
        <v>R46-1</v>
      </c>
      <c r="E839" t="s">
        <v>666</v>
      </c>
      <c r="F839">
        <v>1</v>
      </c>
      <c r="G839" t="s">
        <v>1038</v>
      </c>
      <c r="AT839" t="str">
        <f t="shared" si="98"/>
        <v>AIN_XADC</v>
      </c>
      <c r="AU839" t="str">
        <f t="shared" si="99"/>
        <v>R46</v>
      </c>
    </row>
    <row r="840" spans="1:47" x14ac:dyDescent="0.35">
      <c r="A840" t="str">
        <f t="shared" si="94"/>
        <v>R46-2</v>
      </c>
      <c r="B840" t="str">
        <f t="shared" si="95"/>
        <v>AIN_XADC</v>
      </c>
      <c r="C840" t="str">
        <f t="shared" si="96"/>
        <v>R46-AIN_XADC</v>
      </c>
      <c r="D840" t="str">
        <f t="shared" si="97"/>
        <v>R46-2</v>
      </c>
      <c r="E840" t="s">
        <v>666</v>
      </c>
      <c r="F840">
        <v>2</v>
      </c>
      <c r="G840" t="s">
        <v>1021</v>
      </c>
      <c r="AT840" t="str">
        <f t="shared" si="98"/>
        <v>V_MON</v>
      </c>
      <c r="AU840" t="str">
        <f t="shared" si="99"/>
        <v>R46</v>
      </c>
    </row>
    <row r="841" spans="1:47" x14ac:dyDescent="0.35">
      <c r="A841" t="str">
        <f t="shared" si="94"/>
        <v>R54-1</v>
      </c>
      <c r="B841" t="str">
        <f t="shared" si="95"/>
        <v>V_P</v>
      </c>
      <c r="C841" t="str">
        <f t="shared" si="96"/>
        <v>R54-V_P</v>
      </c>
      <c r="D841" t="str">
        <f t="shared" si="97"/>
        <v>R54-1</v>
      </c>
      <c r="E841" t="s">
        <v>754</v>
      </c>
      <c r="F841">
        <v>1</v>
      </c>
      <c r="G841" t="s">
        <v>916</v>
      </c>
      <c r="AT841" t="str">
        <f t="shared" si="98"/>
        <v>AIN_XADC</v>
      </c>
      <c r="AU841" t="str">
        <f t="shared" si="99"/>
        <v>R54</v>
      </c>
    </row>
    <row r="842" spans="1:47" x14ac:dyDescent="0.35">
      <c r="A842" t="str">
        <f t="shared" si="94"/>
        <v>R54-2</v>
      </c>
      <c r="B842" t="str">
        <f t="shared" si="95"/>
        <v>AIN_XADC</v>
      </c>
      <c r="C842" t="str">
        <f t="shared" si="96"/>
        <v>R54-AIN_XADC</v>
      </c>
      <c r="D842" t="str">
        <f t="shared" si="97"/>
        <v>R54-2</v>
      </c>
      <c r="E842" t="s">
        <v>754</v>
      </c>
      <c r="F842">
        <v>2</v>
      </c>
      <c r="G842" t="s">
        <v>1021</v>
      </c>
      <c r="AT842" t="str">
        <f t="shared" si="98"/>
        <v>V_MON</v>
      </c>
      <c r="AU842" t="str">
        <f t="shared" si="99"/>
        <v>R46</v>
      </c>
    </row>
    <row r="843" spans="1:47" x14ac:dyDescent="0.35">
      <c r="A843" t="str">
        <f t="shared" si="94"/>
        <v>R55-1</v>
      </c>
      <c r="B843" t="str">
        <f t="shared" si="95"/>
        <v>AIN_XADC</v>
      </c>
      <c r="C843" t="str">
        <f t="shared" si="96"/>
        <v>R55-AIN_XADC</v>
      </c>
      <c r="D843" t="str">
        <f t="shared" si="97"/>
        <v>R55-1</v>
      </c>
      <c r="E843" t="s">
        <v>755</v>
      </c>
      <c r="F843">
        <v>1</v>
      </c>
      <c r="G843" t="s">
        <v>1021</v>
      </c>
      <c r="AT843" t="str">
        <f t="shared" si="98"/>
        <v>V_MON</v>
      </c>
      <c r="AU843" t="str">
        <f t="shared" si="99"/>
        <v>R46</v>
      </c>
    </row>
    <row r="844" spans="1:47" x14ac:dyDescent="0.35">
      <c r="A844" t="str">
        <f t="shared" si="94"/>
        <v>R55-2</v>
      </c>
      <c r="B844" t="str">
        <f t="shared" si="95"/>
        <v>GND</v>
      </c>
      <c r="C844" t="str">
        <f t="shared" si="96"/>
        <v>R55-GND</v>
      </c>
      <c r="D844" t="str">
        <f t="shared" si="97"/>
        <v>R55-2</v>
      </c>
      <c r="E844" t="s">
        <v>755</v>
      </c>
      <c r="F844">
        <v>2</v>
      </c>
      <c r="G844" t="s">
        <v>302</v>
      </c>
      <c r="AT844" t="str">
        <f t="shared" si="98"/>
        <v>GND</v>
      </c>
      <c r="AU844" t="str">
        <f t="shared" si="99"/>
        <v>--</v>
      </c>
    </row>
    <row r="845" spans="1:47" x14ac:dyDescent="0.35">
      <c r="A845" t="str">
        <f t="shared" si="94"/>
        <v>R56-1</v>
      </c>
      <c r="B845" t="str">
        <f t="shared" si="95"/>
        <v>V_N</v>
      </c>
      <c r="C845" t="str">
        <f t="shared" si="96"/>
        <v>R56-V_N</v>
      </c>
      <c r="D845" t="str">
        <f t="shared" si="97"/>
        <v>R56-1</v>
      </c>
      <c r="E845" t="s">
        <v>756</v>
      </c>
      <c r="F845">
        <v>1</v>
      </c>
      <c r="G845" t="s">
        <v>915</v>
      </c>
      <c r="AT845" t="str">
        <f t="shared" si="98"/>
        <v>V_N</v>
      </c>
      <c r="AU845" t="str">
        <f t="shared" si="99"/>
        <v>--</v>
      </c>
    </row>
    <row r="846" spans="1:47" x14ac:dyDescent="0.35">
      <c r="A846" t="str">
        <f t="shared" si="94"/>
        <v>R56-2</v>
      </c>
      <c r="B846" t="str">
        <f t="shared" si="95"/>
        <v>GND</v>
      </c>
      <c r="C846" t="str">
        <f t="shared" si="96"/>
        <v>R56-GND</v>
      </c>
      <c r="D846" t="str">
        <f t="shared" si="97"/>
        <v>R56-2</v>
      </c>
      <c r="E846" t="s">
        <v>756</v>
      </c>
      <c r="F846">
        <v>2</v>
      </c>
      <c r="G846" t="s">
        <v>302</v>
      </c>
      <c r="AT846" t="str">
        <f t="shared" si="98"/>
        <v>GND</v>
      </c>
      <c r="AU846" t="str">
        <f t="shared" si="99"/>
        <v>--</v>
      </c>
    </row>
    <row r="847" spans="1:47" x14ac:dyDescent="0.35">
      <c r="A847" t="str">
        <f t="shared" si="94"/>
        <v>R72-1</v>
      </c>
      <c r="B847" t="str">
        <f t="shared" si="95"/>
        <v>INIT</v>
      </c>
      <c r="C847" t="str">
        <f t="shared" si="96"/>
        <v>R72-INIT</v>
      </c>
      <c r="D847" t="str">
        <f t="shared" si="97"/>
        <v>R72-1</v>
      </c>
      <c r="E847" t="s">
        <v>1018</v>
      </c>
      <c r="F847">
        <v>1</v>
      </c>
      <c r="G847" t="s">
        <v>890</v>
      </c>
      <c r="AT847" t="str">
        <f t="shared" si="98"/>
        <v>INIT</v>
      </c>
      <c r="AU847" t="str">
        <f t="shared" si="99"/>
        <v>--</v>
      </c>
    </row>
    <row r="848" spans="1:47" x14ac:dyDescent="0.35">
      <c r="A848" t="str">
        <f t="shared" si="94"/>
        <v>R72-2</v>
      </c>
      <c r="B848" t="str">
        <f t="shared" si="95"/>
        <v>3.3V</v>
      </c>
      <c r="C848" t="str">
        <f t="shared" si="96"/>
        <v>R72-3.3V</v>
      </c>
      <c r="D848" t="str">
        <f t="shared" si="97"/>
        <v>R72-2</v>
      </c>
      <c r="E848" t="s">
        <v>1018</v>
      </c>
      <c r="F848">
        <v>2</v>
      </c>
      <c r="G848" t="s">
        <v>287</v>
      </c>
      <c r="AT848" t="str">
        <f t="shared" si="98"/>
        <v>3.3V</v>
      </c>
      <c r="AU848" t="str">
        <f t="shared" si="99"/>
        <v>--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CCBD-1D42-47DA-96F1-CD5D9D9AF9E6}">
  <sheetPr codeName="Tabelle243"/>
  <dimension ref="A1:AU755"/>
  <sheetViews>
    <sheetView workbookViewId="0">
      <selection activeCell="AQ11" sqref="AQ11:AQ15"/>
    </sheetView>
  </sheetViews>
  <sheetFormatPr defaultColWidth="11.453125" defaultRowHeight="14.5" x14ac:dyDescent="0.35"/>
  <sheetData>
    <row r="1" spans="1:47" x14ac:dyDescent="0.35">
      <c r="F1" t="s">
        <v>424</v>
      </c>
    </row>
    <row r="2" spans="1:47" x14ac:dyDescent="0.35">
      <c r="F2" t="str">
        <f>VLOOKUP("TE0725LP",FPGA_pin!$A1:$B100,2,0)</f>
        <v>U1</v>
      </c>
    </row>
    <row r="4" spans="1:47" x14ac:dyDescent="0.35">
      <c r="A4" t="s">
        <v>274</v>
      </c>
      <c r="B4" t="s">
        <v>284</v>
      </c>
      <c r="C4" t="s">
        <v>275</v>
      </c>
      <c r="D4" t="s">
        <v>276</v>
      </c>
      <c r="E4" t="s">
        <v>277</v>
      </c>
      <c r="F4" t="s">
        <v>285</v>
      </c>
      <c r="G4" t="s">
        <v>278</v>
      </c>
      <c r="H4" t="s">
        <v>279</v>
      </c>
      <c r="I4" t="s">
        <v>280</v>
      </c>
      <c r="L4" t="s">
        <v>281</v>
      </c>
      <c r="M4" t="s">
        <v>282</v>
      </c>
      <c r="N4" t="s">
        <v>283</v>
      </c>
    </row>
    <row r="5" spans="1:47" x14ac:dyDescent="0.35">
      <c r="A5" t="str">
        <f>$E5&amp;"-"&amp;$F5</f>
        <v>J1-1</v>
      </c>
      <c r="B5" t="str">
        <f>IF(OR(E5=$A$2,E5=$B$2,E5=$C$2,E5=$D$2),"--",G5)</f>
        <v>GND</v>
      </c>
      <c r="C5" t="str">
        <f>$E5&amp;"-"&amp;$G5</f>
        <v>J1-GND</v>
      </c>
      <c r="D5" t="str">
        <f>A5</f>
        <v>J1-1</v>
      </c>
      <c r="E5" t="s">
        <v>167</v>
      </c>
      <c r="F5">
        <v>1</v>
      </c>
      <c r="G5" t="s">
        <v>302</v>
      </c>
      <c r="L5" t="s">
        <v>667</v>
      </c>
      <c r="M5" t="s">
        <v>286</v>
      </c>
      <c r="N5">
        <v>270.59649999999999</v>
      </c>
      <c r="AA5" t="s">
        <v>9</v>
      </c>
      <c r="AB5" t="s">
        <v>421</v>
      </c>
      <c r="AC5" t="s">
        <v>122</v>
      </c>
      <c r="AD5" t="s">
        <v>422</v>
      </c>
      <c r="AE5" t="s">
        <v>423</v>
      </c>
      <c r="AF5" t="s">
        <v>18</v>
      </c>
      <c r="AG5" t="s">
        <v>425</v>
      </c>
      <c r="AH5" t="s">
        <v>426</v>
      </c>
      <c r="AI5" t="s">
        <v>87</v>
      </c>
      <c r="AJ5" t="s">
        <v>427</v>
      </c>
      <c r="AK5" t="s">
        <v>103</v>
      </c>
      <c r="AM5" t="s">
        <v>428</v>
      </c>
      <c r="AO5" t="s">
        <v>429</v>
      </c>
      <c r="AT5" t="str">
        <f>IF(IF(COUNTIF($AO$6:$AQ$150,B5)&gt;0,"---","--")="---",VLOOKUP(B5,$AO$6:$AQ$150,3,0),B5)</f>
        <v>GND</v>
      </c>
      <c r="AU5" t="str">
        <f>IF(IF(COUNTIF($AO$6:$AQ$150,B5)&gt;0,"---","--")="---",VLOOKUP(B5,$AO$6:$AQ$150,2,0),"--")</f>
        <v>--</v>
      </c>
    </row>
    <row r="6" spans="1:47" x14ac:dyDescent="0.35">
      <c r="A6" t="str">
        <f t="shared" ref="A6:A69" si="0">$E6&amp;"-"&amp;$F6</f>
        <v>J1-2</v>
      </c>
      <c r="B6" t="str">
        <f t="shared" ref="B6:B69" si="1">IF(OR(E6=$A$2,E6=$B$2,E6=$C$2,E6=$D$2),"--",G6)</f>
        <v>GND</v>
      </c>
      <c r="C6" t="str">
        <f t="shared" ref="C6:C69" si="2">$E6&amp;"-"&amp;$G6</f>
        <v>J1-GND</v>
      </c>
      <c r="D6" t="str">
        <f t="shared" ref="D6:D69" si="3">A6</f>
        <v>J1-2</v>
      </c>
      <c r="E6" t="s">
        <v>167</v>
      </c>
      <c r="F6">
        <v>2</v>
      </c>
      <c r="G6" t="s">
        <v>302</v>
      </c>
      <c r="L6" t="s">
        <v>759</v>
      </c>
      <c r="M6" t="s">
        <v>286</v>
      </c>
      <c r="N6">
        <v>22.5886</v>
      </c>
      <c r="AB6" t="str">
        <f>B2B!D3</f>
        <v>J1</v>
      </c>
      <c r="AC6" t="str">
        <f>B2B!E3</f>
        <v>1</v>
      </c>
      <c r="AD6" t="str">
        <f>AB6&amp;"-"&amp;AC6</f>
        <v>J1-1</v>
      </c>
      <c r="AE6" t="str">
        <f>VLOOKUP(AD6,A:G,7,0)</f>
        <v>GND</v>
      </c>
      <c r="AF6" t="str">
        <f>IF(
IF(
IFERROR(VLOOKUP(AE6,$AM$6:$AM$50,1,),1)=1,1,0),
IFERROR(VLOOKUP($F$2&amp;"-"&amp;AE6,C:G,4,0),
"--"),"---")</f>
        <v>---</v>
      </c>
      <c r="AG6" t="str">
        <f>IF(AF6&lt;&gt;"---",VLOOKUP(AE6,L:N,3,0),"---")</f>
        <v>---</v>
      </c>
      <c r="AH6" t="str">
        <f>IF(IFERROR(IF(IF(AF6="--",INDEX(D:D,MATCH(AE6,INDEX(B:B,MATCH(AE6,B:B,)+1):B10520,)+MATCH(AE6,B:B,)))=D6,VLOOKUP(AE6,B:D,3,0),IF(AF6="--",INDEX(D:D,MATCH(AE6,INDEX(B:B,MATCH(AE6,B:B,)+1):B10520,)+MATCH(AE6,B:B,)),"---")),"---")=AD6,"---",IFERROR(IF(IF(AF6="--",INDEX(D:D,MATCH(AE6,INDEX(B:B,MATCH(AE6,B:B,)+1):B10520,)+MATCH(AE6,B:B,)))=AD6,VLOOKUP(AE6,B:D,3,0),IF(AF6="--",INDEX(D:D,MATCH(AE6,INDEX(B:B,MATCH(AE6,B:B,)+1):B10520,)+MATCH(AE6,B:B,)),"---")),"---"))</f>
        <v>---</v>
      </c>
      <c r="AI6" t="str">
        <f>IFERROR(IF(IF(COUNTIF($AO$6:$AQ$150,AE6)&gt;0,"---","--")="---",VLOOKUP(AE6,$AO$6:$AQ$150,2,0),"--"),"---")</f>
        <v>--</v>
      </c>
      <c r="AJ6" t="str">
        <f>IF(IF(COUNTIF($AO$6:$AQ$150,AE6)&gt;0,"---","--")="---",VLOOKUP(AE6,$AO$6:$AQ$150,3,0),AE6)</f>
        <v>GND</v>
      </c>
      <c r="AK6">
        <f>COUNTIF(B:B,AE6)</f>
        <v>153</v>
      </c>
      <c r="AL6" t="str">
        <f>IF(
IF(
IFERROR(VLOOKUP(AJ6,$AM$6:$AM$50,1,),1)=1,1,0),
IFERROR(VLOOKUP($F$2&amp;"-"&amp;AJ6,C:G,4,0),
"--"),"---")</f>
        <v>---</v>
      </c>
      <c r="AM6" t="s">
        <v>302</v>
      </c>
      <c r="AO6" t="s">
        <v>673</v>
      </c>
      <c r="AP6" t="s">
        <v>362</v>
      </c>
      <c r="AQ6" t="s">
        <v>849</v>
      </c>
      <c r="AR6" t="e">
        <v>#N/A</v>
      </c>
      <c r="AT6" t="str">
        <f t="shared" ref="AT6:AT69" si="4">IF(IF(COUNTIF($AO$6:$AQ$150,B6)&gt;0,"---","--")="---",VLOOKUP(B6,$AO$6:$AQ$150,3,0),B6)</f>
        <v>GND</v>
      </c>
      <c r="AU6" t="str">
        <f t="shared" ref="AU6:AU69" si="5">IF(IF(COUNTIF($AO$6:$AQ$150,B6)&gt;0,"---","--")="---",VLOOKUP(B6,$AO$6:$AQ$150,2,0),"--")</f>
        <v>--</v>
      </c>
    </row>
    <row r="7" spans="1:47" x14ac:dyDescent="0.35">
      <c r="A7" t="str">
        <f t="shared" si="0"/>
        <v>J1-3</v>
      </c>
      <c r="B7" t="str">
        <f t="shared" si="1"/>
        <v>B35_L23_N</v>
      </c>
      <c r="C7" t="str">
        <f t="shared" si="2"/>
        <v>J1-B35_L23_N</v>
      </c>
      <c r="D7" t="str">
        <f t="shared" si="3"/>
        <v>J1-3</v>
      </c>
      <c r="E7" t="s">
        <v>167</v>
      </c>
      <c r="F7">
        <v>3</v>
      </c>
      <c r="G7" t="s">
        <v>760</v>
      </c>
      <c r="L7" t="s">
        <v>761</v>
      </c>
      <c r="M7" t="s">
        <v>286</v>
      </c>
      <c r="N7">
        <v>58.9041</v>
      </c>
      <c r="AB7" t="str">
        <f>B2B!D4</f>
        <v>J1</v>
      </c>
      <c r="AC7" t="str">
        <f>B2B!E4</f>
        <v>2</v>
      </c>
      <c r="AD7" t="str">
        <f t="shared" ref="AD7:AD70" si="6">AB7&amp;"-"&amp;AC7</f>
        <v>J1-2</v>
      </c>
      <c r="AE7" t="str">
        <f t="shared" ref="AE7:AE70" si="7">VLOOKUP(AD7,A:G,7,0)</f>
        <v>GND</v>
      </c>
      <c r="AF7" t="str">
        <f t="shared" ref="AF7:AF70" si="8">IF(
IF(
IFERROR(VLOOKUP(AE7,$AM$6:$AM$50,1,),1)=1,1,0),
IFERROR(VLOOKUP($F$2&amp;"-"&amp;AE7,C:G,4,0),
"--"),"---")</f>
        <v>---</v>
      </c>
      <c r="AG7" t="str">
        <f t="shared" ref="AG7:AG70" si="9">IF(AF7&lt;&gt;"---",VLOOKUP(AE7,L:N,3,0),"---")</f>
        <v>---</v>
      </c>
      <c r="AH7" t="str">
        <f>IF(IFERROR(IF(IF(AF7="--",INDEX(D:D,MATCH(AE7,INDEX(B:B,MATCH(AE7,B:B,)+1):B10521,)+MATCH(AE7,B:B,)))=D7,VLOOKUP(AE7,B:D,3,0),IF(AF7="--",INDEX(D:D,MATCH(AE7,INDEX(B:B,MATCH(AE7,B:B,)+1):B10521,)+MATCH(AE7,B:B,)),"---")),"---")=AD7,"---",IFERROR(IF(IF(AF7="--",INDEX(D:D,MATCH(AE7,INDEX(B:B,MATCH(AE7,B:B,)+1):B10521,)+MATCH(AE7,B:B,)))=AD7,VLOOKUP(AE7,B:D,3,0),IF(AF7="--",INDEX(D:D,MATCH(AE7,INDEX(B:B,MATCH(AE7,B:B,)+1):B10521,)+MATCH(AE7,B:B,)),"---")),"---"))</f>
        <v>---</v>
      </c>
      <c r="AI7" t="str">
        <f t="shared" ref="AI7:AI70" si="10">IFERROR(IF(IF(COUNTIF($AO$6:$AQ$150,AE7)&gt;0,"---","--")="---",VLOOKUP(AE7,$AO$6:$AQ$150,2,0),"--"),"---")</f>
        <v>--</v>
      </c>
      <c r="AJ7" t="str">
        <f t="shared" ref="AJ7:AJ70" si="11">IF(IF(COUNTIF($AO$6:$AQ$150,AE7)&gt;0,"---","--")="---",VLOOKUP(AE7,$AO$6:$AQ$150,3,0),AE7)</f>
        <v>GND</v>
      </c>
      <c r="AK7">
        <f t="shared" ref="AK7:AK70" si="12">COUNTIF(B:B,AE7)</f>
        <v>153</v>
      </c>
      <c r="AL7" t="str">
        <f t="shared" ref="AL7:AL70" si="13">IF(
IF(
IFERROR(VLOOKUP(AJ7,$AM$6:$AM$50,1,),1)=1,1,0),
IFERROR(VLOOKUP($F$2&amp;"-"&amp;AJ7,C:G,4,0),
"--"),"---")</f>
        <v>---</v>
      </c>
      <c r="AM7" t="s">
        <v>287</v>
      </c>
      <c r="AO7" t="s">
        <v>913</v>
      </c>
      <c r="AP7" t="s">
        <v>366</v>
      </c>
      <c r="AQ7" t="s">
        <v>912</v>
      </c>
      <c r="AR7" t="e">
        <v>#N/A</v>
      </c>
      <c r="AT7" t="str">
        <f t="shared" si="4"/>
        <v>B35_L23_N</v>
      </c>
      <c r="AU7" t="str">
        <f t="shared" si="5"/>
        <v>--</v>
      </c>
    </row>
    <row r="8" spans="1:47" x14ac:dyDescent="0.35">
      <c r="A8" t="str">
        <f t="shared" si="0"/>
        <v>J1-4</v>
      </c>
      <c r="B8" t="str">
        <f t="shared" si="1"/>
        <v>B35_L23_P</v>
      </c>
      <c r="C8" t="str">
        <f t="shared" si="2"/>
        <v>J1-B35_L23_P</v>
      </c>
      <c r="D8" t="str">
        <f t="shared" si="3"/>
        <v>J1-4</v>
      </c>
      <c r="E8" t="s">
        <v>167</v>
      </c>
      <c r="F8">
        <v>4</v>
      </c>
      <c r="G8" t="s">
        <v>762</v>
      </c>
      <c r="L8" t="s">
        <v>763</v>
      </c>
      <c r="M8" t="s">
        <v>286</v>
      </c>
      <c r="N8">
        <v>5.8804999999999996</v>
      </c>
      <c r="AB8" t="str">
        <f>B2B!D5</f>
        <v>J1</v>
      </c>
      <c r="AC8" t="str">
        <f>B2B!E5</f>
        <v>3</v>
      </c>
      <c r="AD8" t="str">
        <f t="shared" si="6"/>
        <v>J1-3</v>
      </c>
      <c r="AE8" t="str">
        <f t="shared" si="7"/>
        <v>B35_L23_N</v>
      </c>
      <c r="AF8" t="str">
        <f t="shared" si="8"/>
        <v>K1</v>
      </c>
      <c r="AG8">
        <f t="shared" si="9"/>
        <v>35.191499999999998</v>
      </c>
      <c r="AH8" t="str">
        <f>IF(IFERROR(IF(IF(AF8="--",INDEX(D:D,MATCH(AE8,INDEX(B:B,MATCH(AE8,B:B,)+1):B10522,)+MATCH(AE8,B:B,)))=D8,VLOOKUP(AE8,B:D,3,0),IF(AF8="--",INDEX(D:D,MATCH(AE8,INDEX(B:B,MATCH(AE8,B:B,)+1):B10522,)+MATCH(AE8,B:B,)),"---")),"---")=AD8,"---",IFERROR(IF(IF(AF8="--",INDEX(D:D,MATCH(AE8,INDEX(B:B,MATCH(AE8,B:B,)+1):B10522,)+MATCH(AE8,B:B,)))=AD8,VLOOKUP(AE8,B:D,3,0),IF(AF8="--",INDEX(D:D,MATCH(AE8,INDEX(B:B,MATCH(AE8,B:B,)+1):B10522,)+MATCH(AE8,B:B,)),"---")),"---"))</f>
        <v>---</v>
      </c>
      <c r="AI8" t="str">
        <f t="shared" si="10"/>
        <v>--</v>
      </c>
      <c r="AJ8" t="str">
        <f t="shared" si="11"/>
        <v>B35_L23_N</v>
      </c>
      <c r="AK8">
        <f t="shared" si="12"/>
        <v>2</v>
      </c>
      <c r="AL8" t="str">
        <f t="shared" si="13"/>
        <v>K1</v>
      </c>
      <c r="AM8" t="s">
        <v>765</v>
      </c>
      <c r="AO8" t="s">
        <v>914</v>
      </c>
      <c r="AP8" t="s">
        <v>371</v>
      </c>
      <c r="AQ8" t="s">
        <v>305</v>
      </c>
      <c r="AR8" t="e">
        <v>#N/A</v>
      </c>
      <c r="AT8" t="str">
        <f t="shared" si="4"/>
        <v>B35_L23_P</v>
      </c>
      <c r="AU8" t="str">
        <f t="shared" si="5"/>
        <v>--</v>
      </c>
    </row>
    <row r="9" spans="1:47" x14ac:dyDescent="0.35">
      <c r="A9" t="str">
        <f t="shared" si="0"/>
        <v>J1-5</v>
      </c>
      <c r="B9" t="str">
        <f t="shared" si="1"/>
        <v>VIN</v>
      </c>
      <c r="C9" t="str">
        <f t="shared" si="2"/>
        <v>J1-VIN</v>
      </c>
      <c r="D9" t="str">
        <f t="shared" si="3"/>
        <v>J1-5</v>
      </c>
      <c r="E9" t="s">
        <v>167</v>
      </c>
      <c r="F9">
        <v>5</v>
      </c>
      <c r="G9" t="s">
        <v>303</v>
      </c>
      <c r="L9" t="s">
        <v>764</v>
      </c>
      <c r="M9" t="s">
        <v>286</v>
      </c>
      <c r="N9">
        <v>4.1576000000000004</v>
      </c>
      <c r="AB9" t="str">
        <f>B2B!D6</f>
        <v>J1</v>
      </c>
      <c r="AC9" t="str">
        <f>B2B!E6</f>
        <v>4</v>
      </c>
      <c r="AD9" t="str">
        <f t="shared" si="6"/>
        <v>J1-4</v>
      </c>
      <c r="AE9" t="str">
        <f t="shared" si="7"/>
        <v>B35_L23_P</v>
      </c>
      <c r="AF9" t="str">
        <f t="shared" si="8"/>
        <v>K2</v>
      </c>
      <c r="AG9">
        <f t="shared" si="9"/>
        <v>36.074399999999997</v>
      </c>
      <c r="AH9" t="str">
        <f>IF(IFERROR(IF(IF(AF9="--",INDEX(D:D,MATCH(AE9,INDEX(B:B,MATCH(AE9,B:B,)+1):B10523,)+MATCH(AE9,B:B,)))=D9,VLOOKUP(AE9,B:D,3,0),IF(AF9="--",INDEX(D:D,MATCH(AE9,INDEX(B:B,MATCH(AE9,B:B,)+1):B10523,)+MATCH(AE9,B:B,)),"---")),"---")=AD9,"---",IFERROR(IF(IF(AF9="--",INDEX(D:D,MATCH(AE9,INDEX(B:B,MATCH(AE9,B:B,)+1):B10523,)+MATCH(AE9,B:B,)))=AD9,VLOOKUP(AE9,B:D,3,0),IF(AF9="--",INDEX(D:D,MATCH(AE9,INDEX(B:B,MATCH(AE9,B:B,)+1):B10523,)+MATCH(AE9,B:B,)),"---")),"---"))</f>
        <v>---</v>
      </c>
      <c r="AI9" t="str">
        <f t="shared" si="10"/>
        <v>--</v>
      </c>
      <c r="AJ9" t="str">
        <f t="shared" si="11"/>
        <v>B35_L23_P</v>
      </c>
      <c r="AK9">
        <f t="shared" si="12"/>
        <v>2</v>
      </c>
      <c r="AL9" t="str">
        <f t="shared" si="13"/>
        <v>K2</v>
      </c>
      <c r="AM9" t="s">
        <v>848</v>
      </c>
      <c r="AO9" t="s">
        <v>916</v>
      </c>
      <c r="AP9" t="s">
        <v>754</v>
      </c>
      <c r="AQ9" t="s">
        <v>872</v>
      </c>
      <c r="AR9" t="e">
        <v>#N/A</v>
      </c>
      <c r="AT9" t="str">
        <f t="shared" si="4"/>
        <v>VIN</v>
      </c>
      <c r="AU9" t="str">
        <f t="shared" si="5"/>
        <v>--</v>
      </c>
    </row>
    <row r="10" spans="1:47" x14ac:dyDescent="0.35">
      <c r="A10" t="str">
        <f t="shared" si="0"/>
        <v>J1-6</v>
      </c>
      <c r="B10" t="str">
        <f t="shared" si="1"/>
        <v>VCCIO35</v>
      </c>
      <c r="C10" t="str">
        <f t="shared" si="2"/>
        <v>J1-VCCIO35</v>
      </c>
      <c r="D10" t="str">
        <f t="shared" si="3"/>
        <v>J1-6</v>
      </c>
      <c r="E10" t="s">
        <v>167</v>
      </c>
      <c r="F10">
        <v>6</v>
      </c>
      <c r="G10" t="s">
        <v>765</v>
      </c>
      <c r="L10" t="s">
        <v>766</v>
      </c>
      <c r="M10" t="s">
        <v>286</v>
      </c>
      <c r="N10">
        <v>8.6226000000000003</v>
      </c>
      <c r="AB10" t="str">
        <f>B2B!D7</f>
        <v>J1</v>
      </c>
      <c r="AC10" t="str">
        <f>B2B!E7</f>
        <v>5</v>
      </c>
      <c r="AD10" t="str">
        <f t="shared" si="6"/>
        <v>J1-5</v>
      </c>
      <c r="AE10" t="str">
        <f t="shared" si="7"/>
        <v>VIN</v>
      </c>
      <c r="AF10" t="str">
        <f t="shared" si="8"/>
        <v>---</v>
      </c>
      <c r="AG10" t="str">
        <f t="shared" si="9"/>
        <v>---</v>
      </c>
      <c r="AH10" t="str">
        <f>IF(IFERROR(IF(IF(AF10="--",INDEX(D:D,MATCH(AE10,INDEX(B:B,MATCH(AE10,B:B,)+1):B10524,)+MATCH(AE10,B:B,)))=D10,VLOOKUP(AE10,B:D,3,0),IF(AF10="--",INDEX(D:D,MATCH(AE10,INDEX(B:B,MATCH(AE10,B:B,)+1):B10524,)+MATCH(AE10,B:B,)),"---")),"---")=AD10,"---",IFERROR(IF(IF(AF10="--",INDEX(D:D,MATCH(AE10,INDEX(B:B,MATCH(AE10,B:B,)+1):B10524,)+MATCH(AE10,B:B,)))=AD10,VLOOKUP(AE10,B:D,3,0),IF(AF10="--",INDEX(D:D,MATCH(AE10,INDEX(B:B,MATCH(AE10,B:B,)+1):B10524,)+MATCH(AE10,B:B,)),"---")),"---"))</f>
        <v>---</v>
      </c>
      <c r="AI10" t="str">
        <f t="shared" si="10"/>
        <v>--</v>
      </c>
      <c r="AJ10" t="str">
        <f t="shared" si="11"/>
        <v>VIN</v>
      </c>
      <c r="AK10">
        <f t="shared" si="12"/>
        <v>14</v>
      </c>
      <c r="AL10" t="str">
        <f t="shared" si="13"/>
        <v>---</v>
      </c>
      <c r="AM10" t="s">
        <v>303</v>
      </c>
      <c r="AO10" t="s">
        <v>915</v>
      </c>
      <c r="AP10" t="s">
        <v>756</v>
      </c>
      <c r="AQ10" t="s">
        <v>870</v>
      </c>
      <c r="AR10" t="e">
        <v>#N/A</v>
      </c>
      <c r="AT10" t="str">
        <f t="shared" si="4"/>
        <v>VCCIO35</v>
      </c>
      <c r="AU10" t="str">
        <f t="shared" si="5"/>
        <v>--</v>
      </c>
    </row>
    <row r="11" spans="1:47" x14ac:dyDescent="0.35">
      <c r="A11" t="str">
        <f t="shared" si="0"/>
        <v>J1-7</v>
      </c>
      <c r="B11" t="str">
        <f t="shared" si="1"/>
        <v>B35_L15_N</v>
      </c>
      <c r="C11" t="str">
        <f t="shared" si="2"/>
        <v>J1-B35_L15_N</v>
      </c>
      <c r="D11" t="str">
        <f t="shared" si="3"/>
        <v>J1-7</v>
      </c>
      <c r="E11" t="s">
        <v>167</v>
      </c>
      <c r="F11">
        <v>7</v>
      </c>
      <c r="G11" t="s">
        <v>767</v>
      </c>
      <c r="L11" t="s">
        <v>768</v>
      </c>
      <c r="M11" t="s">
        <v>286</v>
      </c>
      <c r="N11">
        <v>6.0949999999999998</v>
      </c>
      <c r="AB11" t="str">
        <f>B2B!D8</f>
        <v>J1</v>
      </c>
      <c r="AC11" t="str">
        <f>B2B!E8</f>
        <v>6</v>
      </c>
      <c r="AD11" t="str">
        <f t="shared" si="6"/>
        <v>J1-6</v>
      </c>
      <c r="AE11" t="str">
        <f t="shared" si="7"/>
        <v>VCCIO35</v>
      </c>
      <c r="AF11" t="str">
        <f t="shared" si="8"/>
        <v>---</v>
      </c>
      <c r="AG11" t="str">
        <f t="shared" si="9"/>
        <v>---</v>
      </c>
      <c r="AH11" t="str">
        <f>IF(IFERROR(IF(IF(AF11="--",INDEX(D:D,MATCH(AE11,INDEX(B:B,MATCH(AE11,B:B,)+1):B10525,)+MATCH(AE11,B:B,)))=D11,VLOOKUP(AE11,B:D,3,0),IF(AF11="--",INDEX(D:D,MATCH(AE11,INDEX(B:B,MATCH(AE11,B:B,)+1):B10525,)+MATCH(AE11,B:B,)),"---")),"---")=AD11,"---",IFERROR(IF(IF(AF11="--",INDEX(D:D,MATCH(AE11,INDEX(B:B,MATCH(AE11,B:B,)+1):B10525,)+MATCH(AE11,B:B,)))=AD11,VLOOKUP(AE11,B:D,3,0),IF(AF11="--",INDEX(D:D,MATCH(AE11,INDEX(B:B,MATCH(AE11,B:B,)+1):B10525,)+MATCH(AE11,B:B,)),"---")),"---"))</f>
        <v>---</v>
      </c>
      <c r="AI11" t="str">
        <f t="shared" si="10"/>
        <v>--</v>
      </c>
      <c r="AJ11" t="str">
        <f t="shared" si="11"/>
        <v>VCCIO35</v>
      </c>
      <c r="AK11">
        <f t="shared" si="12"/>
        <v>16</v>
      </c>
      <c r="AL11" t="str">
        <f t="shared" si="13"/>
        <v>---</v>
      </c>
      <c r="AO11" t="s">
        <v>849</v>
      </c>
      <c r="AP11" t="s">
        <v>362</v>
      </c>
      <c r="AQ11" t="s">
        <v>673</v>
      </c>
      <c r="AT11" t="str">
        <f t="shared" si="4"/>
        <v>B35_L15_N</v>
      </c>
      <c r="AU11" t="str">
        <f t="shared" si="5"/>
        <v>--</v>
      </c>
    </row>
    <row r="12" spans="1:47" x14ac:dyDescent="0.35">
      <c r="A12" t="str">
        <f t="shared" si="0"/>
        <v>J1-8</v>
      </c>
      <c r="B12" t="str">
        <f t="shared" si="1"/>
        <v>B35_L15_P</v>
      </c>
      <c r="C12" t="str">
        <f t="shared" si="2"/>
        <v>J1-B35_L15_P</v>
      </c>
      <c r="D12" t="str">
        <f t="shared" si="3"/>
        <v>J1-8</v>
      </c>
      <c r="E12" t="s">
        <v>167</v>
      </c>
      <c r="F12">
        <v>8</v>
      </c>
      <c r="G12" t="s">
        <v>769</v>
      </c>
      <c r="L12" t="s">
        <v>770</v>
      </c>
      <c r="M12" t="s">
        <v>286</v>
      </c>
      <c r="N12">
        <v>23.092099999999999</v>
      </c>
      <c r="AB12" t="str">
        <f>B2B!D9</f>
        <v>J1</v>
      </c>
      <c r="AC12" t="str">
        <f>B2B!E9</f>
        <v>7</v>
      </c>
      <c r="AD12" t="str">
        <f t="shared" si="6"/>
        <v>J1-7</v>
      </c>
      <c r="AE12" t="str">
        <f t="shared" si="7"/>
        <v>B35_L15_N</v>
      </c>
      <c r="AF12" t="str">
        <f t="shared" si="8"/>
        <v>G2</v>
      </c>
      <c r="AG12">
        <f t="shared" si="9"/>
        <v>31.721699999999998</v>
      </c>
      <c r="AH12" t="str">
        <f>IF(IFERROR(IF(IF(AF12="--",INDEX(D:D,MATCH(AE12,INDEX(B:B,MATCH(AE12,B:B,)+1):B10526,)+MATCH(AE12,B:B,)))=D12,VLOOKUP(AE12,B:D,3,0),IF(AF12="--",INDEX(D:D,MATCH(AE12,INDEX(B:B,MATCH(AE12,B:B,)+1):B10526,)+MATCH(AE12,B:B,)),"---")),"---")=AD12,"---",IFERROR(IF(IF(AF12="--",INDEX(D:D,MATCH(AE12,INDEX(B:B,MATCH(AE12,B:B,)+1):B10526,)+MATCH(AE12,B:B,)))=AD12,VLOOKUP(AE12,B:D,3,0),IF(AF12="--",INDEX(D:D,MATCH(AE12,INDEX(B:B,MATCH(AE12,B:B,)+1):B10526,)+MATCH(AE12,B:B,)),"---")),"---"))</f>
        <v>---</v>
      </c>
      <c r="AI12" t="str">
        <f t="shared" si="10"/>
        <v>--</v>
      </c>
      <c r="AJ12" t="str">
        <f t="shared" si="11"/>
        <v>B35_L15_N</v>
      </c>
      <c r="AK12">
        <f t="shared" si="12"/>
        <v>2</v>
      </c>
      <c r="AL12" t="str">
        <f t="shared" si="13"/>
        <v>G2</v>
      </c>
      <c r="AO12" t="s">
        <v>912</v>
      </c>
      <c r="AP12" t="s">
        <v>366</v>
      </c>
      <c r="AQ12" t="s">
        <v>913</v>
      </c>
      <c r="AT12" t="str">
        <f t="shared" si="4"/>
        <v>B35_L15_P</v>
      </c>
      <c r="AU12" t="str">
        <f t="shared" si="5"/>
        <v>--</v>
      </c>
    </row>
    <row r="13" spans="1:47" x14ac:dyDescent="0.35">
      <c r="A13" t="str">
        <f t="shared" si="0"/>
        <v>J1-9</v>
      </c>
      <c r="B13" t="str">
        <f t="shared" si="1"/>
        <v>B35_L13_N</v>
      </c>
      <c r="C13" t="str">
        <f t="shared" si="2"/>
        <v>J1-B35_L13_N</v>
      </c>
      <c r="D13" t="str">
        <f t="shared" si="3"/>
        <v>J1-9</v>
      </c>
      <c r="E13" t="s">
        <v>167</v>
      </c>
      <c r="F13">
        <v>9</v>
      </c>
      <c r="G13" t="s">
        <v>771</v>
      </c>
      <c r="L13" t="s">
        <v>772</v>
      </c>
      <c r="M13" t="s">
        <v>286</v>
      </c>
      <c r="N13">
        <v>21.8751</v>
      </c>
      <c r="AB13" t="str">
        <f>B2B!D10</f>
        <v>J1</v>
      </c>
      <c r="AC13" t="str">
        <f>B2B!E10</f>
        <v>8</v>
      </c>
      <c r="AD13" t="str">
        <f t="shared" si="6"/>
        <v>J1-8</v>
      </c>
      <c r="AE13" t="str">
        <f t="shared" si="7"/>
        <v>B35_L15_P</v>
      </c>
      <c r="AF13" t="str">
        <f t="shared" si="8"/>
        <v>H2</v>
      </c>
      <c r="AG13">
        <f t="shared" si="9"/>
        <v>31.721699999999998</v>
      </c>
      <c r="AH13" t="str">
        <f>IF(IFERROR(IF(IF(AF13="--",INDEX(D:D,MATCH(AE13,INDEX(B:B,MATCH(AE13,B:B,)+1):B10527,)+MATCH(AE13,B:B,)))=D13,VLOOKUP(AE13,B:D,3,0),IF(AF13="--",INDEX(D:D,MATCH(AE13,INDEX(B:B,MATCH(AE13,B:B,)+1):B10527,)+MATCH(AE13,B:B,)),"---")),"---")=AD13,"---",IFERROR(IF(IF(AF13="--",INDEX(D:D,MATCH(AE13,INDEX(B:B,MATCH(AE13,B:B,)+1):B10527,)+MATCH(AE13,B:B,)))=AD13,VLOOKUP(AE13,B:D,3,0),IF(AF13="--",INDEX(D:D,MATCH(AE13,INDEX(B:B,MATCH(AE13,B:B,)+1):B10527,)+MATCH(AE13,B:B,)),"---")),"---"))</f>
        <v>---</v>
      </c>
      <c r="AI13" t="str">
        <f t="shared" si="10"/>
        <v>--</v>
      </c>
      <c r="AJ13" t="str">
        <f t="shared" si="11"/>
        <v>B35_L15_P</v>
      </c>
      <c r="AK13">
        <f t="shared" si="12"/>
        <v>2</v>
      </c>
      <c r="AL13" t="str">
        <f t="shared" si="13"/>
        <v>H2</v>
      </c>
      <c r="AO13" t="s">
        <v>305</v>
      </c>
      <c r="AP13" t="s">
        <v>371</v>
      </c>
      <c r="AQ13" t="s">
        <v>914</v>
      </c>
      <c r="AT13" t="str">
        <f t="shared" si="4"/>
        <v>B35_L13_N</v>
      </c>
      <c r="AU13" t="str">
        <f t="shared" si="5"/>
        <v>--</v>
      </c>
    </row>
    <row r="14" spans="1:47" x14ac:dyDescent="0.35">
      <c r="A14" t="str">
        <f t="shared" si="0"/>
        <v>J1-10</v>
      </c>
      <c r="B14" t="str">
        <f t="shared" si="1"/>
        <v>B35_L13_P</v>
      </c>
      <c r="C14" t="str">
        <f t="shared" si="2"/>
        <v>J1-B35_L13_P</v>
      </c>
      <c r="D14" t="str">
        <f t="shared" si="3"/>
        <v>J1-10</v>
      </c>
      <c r="E14" t="s">
        <v>167</v>
      </c>
      <c r="F14">
        <v>10</v>
      </c>
      <c r="G14" t="s">
        <v>773</v>
      </c>
      <c r="L14" t="s">
        <v>774</v>
      </c>
      <c r="M14" t="s">
        <v>286</v>
      </c>
      <c r="N14">
        <v>20.741800000000001</v>
      </c>
      <c r="AB14" t="str">
        <f>B2B!D11</f>
        <v>J1</v>
      </c>
      <c r="AC14" t="str">
        <f>B2B!E11</f>
        <v>9</v>
      </c>
      <c r="AD14" t="str">
        <f t="shared" si="6"/>
        <v>J1-9</v>
      </c>
      <c r="AE14" t="str">
        <f t="shared" si="7"/>
        <v>B35_L13_N</v>
      </c>
      <c r="AF14" t="str">
        <f t="shared" si="8"/>
        <v>F3</v>
      </c>
      <c r="AG14">
        <f t="shared" si="9"/>
        <v>29.536200000000001</v>
      </c>
      <c r="AH14" t="str">
        <f>IF(IFERROR(IF(IF(AF14="--",INDEX(D:D,MATCH(AE14,INDEX(B:B,MATCH(AE14,B:B,)+1):B10528,)+MATCH(AE14,B:B,)))=D14,VLOOKUP(AE14,B:D,3,0),IF(AF14="--",INDEX(D:D,MATCH(AE14,INDEX(B:B,MATCH(AE14,B:B,)+1):B10528,)+MATCH(AE14,B:B,)),"---")),"---")=AD14,"---",IFERROR(IF(IF(AF14="--",INDEX(D:D,MATCH(AE14,INDEX(B:B,MATCH(AE14,B:B,)+1):B10528,)+MATCH(AE14,B:B,)))=AD14,VLOOKUP(AE14,B:D,3,0),IF(AF14="--",INDEX(D:D,MATCH(AE14,INDEX(B:B,MATCH(AE14,B:B,)+1):B10528,)+MATCH(AE14,B:B,)),"---")),"---"))</f>
        <v>---</v>
      </c>
      <c r="AI14" t="str">
        <f t="shared" si="10"/>
        <v>--</v>
      </c>
      <c r="AJ14" t="str">
        <f t="shared" si="11"/>
        <v>B35_L13_N</v>
      </c>
      <c r="AK14">
        <f t="shared" si="12"/>
        <v>2</v>
      </c>
      <c r="AL14" t="str">
        <f t="shared" si="13"/>
        <v>F3</v>
      </c>
      <c r="AO14" t="s">
        <v>872</v>
      </c>
      <c r="AP14" t="s">
        <v>754</v>
      </c>
      <c r="AQ14" t="s">
        <v>916</v>
      </c>
      <c r="AT14" t="str">
        <f t="shared" si="4"/>
        <v>B35_L13_P</v>
      </c>
      <c r="AU14" t="str">
        <f t="shared" si="5"/>
        <v>--</v>
      </c>
    </row>
    <row r="15" spans="1:47" x14ac:dyDescent="0.35">
      <c r="A15" t="str">
        <f t="shared" si="0"/>
        <v>J1-11</v>
      </c>
      <c r="B15" t="str">
        <f t="shared" si="1"/>
        <v>B35_L12_N</v>
      </c>
      <c r="C15" t="str">
        <f t="shared" si="2"/>
        <v>J1-B35_L12_N</v>
      </c>
      <c r="D15" t="str">
        <f t="shared" si="3"/>
        <v>J1-11</v>
      </c>
      <c r="E15" t="s">
        <v>167</v>
      </c>
      <c r="F15">
        <v>11</v>
      </c>
      <c r="G15" t="s">
        <v>775</v>
      </c>
      <c r="L15" t="s">
        <v>776</v>
      </c>
      <c r="M15" t="s">
        <v>286</v>
      </c>
      <c r="N15">
        <v>23.5868</v>
      </c>
      <c r="AB15" t="str">
        <f>B2B!D12</f>
        <v>J1</v>
      </c>
      <c r="AC15" t="str">
        <f>B2B!E12</f>
        <v>10</v>
      </c>
      <c r="AD15" t="str">
        <f t="shared" si="6"/>
        <v>J1-10</v>
      </c>
      <c r="AE15" t="str">
        <f t="shared" si="7"/>
        <v>B35_L13_P</v>
      </c>
      <c r="AF15" t="str">
        <f t="shared" si="8"/>
        <v>F4</v>
      </c>
      <c r="AG15">
        <f t="shared" si="9"/>
        <v>30.375599999999999</v>
      </c>
      <c r="AH15" t="str">
        <f>IF(IFERROR(IF(IF(AF15="--",INDEX(D:D,MATCH(AE15,INDEX(B:B,MATCH(AE15,B:B,)+1):B10529,)+MATCH(AE15,B:B,)))=D15,VLOOKUP(AE15,B:D,3,0),IF(AF15="--",INDEX(D:D,MATCH(AE15,INDEX(B:B,MATCH(AE15,B:B,)+1):B10529,)+MATCH(AE15,B:B,)),"---")),"---")=AD15,"---",IFERROR(IF(IF(AF15="--",INDEX(D:D,MATCH(AE15,INDEX(B:B,MATCH(AE15,B:B,)+1):B10529,)+MATCH(AE15,B:B,)))=AD15,VLOOKUP(AE15,B:D,3,0),IF(AF15="--",INDEX(D:D,MATCH(AE15,INDEX(B:B,MATCH(AE15,B:B,)+1):B10529,)+MATCH(AE15,B:B,)),"---")),"---"))</f>
        <v>---</v>
      </c>
      <c r="AI15" t="str">
        <f t="shared" si="10"/>
        <v>--</v>
      </c>
      <c r="AJ15" t="str">
        <f t="shared" si="11"/>
        <v>B35_L13_P</v>
      </c>
      <c r="AK15">
        <f t="shared" si="12"/>
        <v>2</v>
      </c>
      <c r="AL15" t="str">
        <f t="shared" si="13"/>
        <v>F4</v>
      </c>
      <c r="AO15" t="s">
        <v>870</v>
      </c>
      <c r="AP15" t="s">
        <v>756</v>
      </c>
      <c r="AQ15" t="s">
        <v>915</v>
      </c>
      <c r="AT15" t="str">
        <f t="shared" si="4"/>
        <v>B35_L12_N</v>
      </c>
      <c r="AU15" t="str">
        <f t="shared" si="5"/>
        <v>--</v>
      </c>
    </row>
    <row r="16" spans="1:47" x14ac:dyDescent="0.35">
      <c r="A16" t="str">
        <f t="shared" si="0"/>
        <v>J1-12</v>
      </c>
      <c r="B16" t="str">
        <f t="shared" si="1"/>
        <v>B35_L12_P</v>
      </c>
      <c r="C16" t="str">
        <f t="shared" si="2"/>
        <v>J1-B35_L12_P</v>
      </c>
      <c r="D16" t="str">
        <f t="shared" si="3"/>
        <v>J1-12</v>
      </c>
      <c r="E16" t="s">
        <v>167</v>
      </c>
      <c r="F16">
        <v>12</v>
      </c>
      <c r="G16" t="s">
        <v>777</v>
      </c>
      <c r="L16" t="s">
        <v>778</v>
      </c>
      <c r="M16" t="s">
        <v>286</v>
      </c>
      <c r="N16">
        <v>22.9635</v>
      </c>
      <c r="AB16" t="str">
        <f>B2B!D13</f>
        <v>J1</v>
      </c>
      <c r="AC16" t="str">
        <f>B2B!E13</f>
        <v>11</v>
      </c>
      <c r="AD16" t="str">
        <f t="shared" si="6"/>
        <v>J1-11</v>
      </c>
      <c r="AE16" t="str">
        <f t="shared" si="7"/>
        <v>B35_L12_N</v>
      </c>
      <c r="AF16" t="str">
        <f t="shared" si="8"/>
        <v>D3</v>
      </c>
      <c r="AG16">
        <f t="shared" si="9"/>
        <v>28.884799999999998</v>
      </c>
      <c r="AH16" t="str">
        <f>IF(IFERROR(IF(IF(AF16="--",INDEX(D:D,MATCH(AE16,INDEX(B:B,MATCH(AE16,B:B,)+1):B10530,)+MATCH(AE16,B:B,)))=D16,VLOOKUP(AE16,B:D,3,0),IF(AF16="--",INDEX(D:D,MATCH(AE16,INDEX(B:B,MATCH(AE16,B:B,)+1):B10530,)+MATCH(AE16,B:B,)),"---")),"---")=AD16,"---",IFERROR(IF(IF(AF16="--",INDEX(D:D,MATCH(AE16,INDEX(B:B,MATCH(AE16,B:B,)+1):B10530,)+MATCH(AE16,B:B,)))=AD16,VLOOKUP(AE16,B:D,3,0),IF(AF16="--",INDEX(D:D,MATCH(AE16,INDEX(B:B,MATCH(AE16,B:B,)+1):B10530,)+MATCH(AE16,B:B,)),"---")),"---"))</f>
        <v>---</v>
      </c>
      <c r="AI16" t="str">
        <f t="shared" si="10"/>
        <v>--</v>
      </c>
      <c r="AJ16" t="str">
        <f t="shared" si="11"/>
        <v>B35_L12_N</v>
      </c>
      <c r="AK16">
        <f t="shared" si="12"/>
        <v>2</v>
      </c>
      <c r="AL16" t="str">
        <f t="shared" si="13"/>
        <v>D3</v>
      </c>
      <c r="AT16" t="str">
        <f t="shared" si="4"/>
        <v>B35_L12_P</v>
      </c>
      <c r="AU16" t="str">
        <f t="shared" si="5"/>
        <v>--</v>
      </c>
    </row>
    <row r="17" spans="1:47" x14ac:dyDescent="0.35">
      <c r="A17" t="str">
        <f t="shared" si="0"/>
        <v>J1-13</v>
      </c>
      <c r="B17" t="str">
        <f t="shared" si="1"/>
        <v>B35_L22_P</v>
      </c>
      <c r="C17" t="str">
        <f t="shared" si="2"/>
        <v>J1-B35_L22_P</v>
      </c>
      <c r="D17" t="str">
        <f t="shared" si="3"/>
        <v>J1-13</v>
      </c>
      <c r="E17" t="s">
        <v>167</v>
      </c>
      <c r="F17">
        <v>13</v>
      </c>
      <c r="G17" t="s">
        <v>779</v>
      </c>
      <c r="L17" t="s">
        <v>780</v>
      </c>
      <c r="M17" t="s">
        <v>286</v>
      </c>
      <c r="N17">
        <v>24.518899999999999</v>
      </c>
      <c r="AB17" t="str">
        <f>B2B!D14</f>
        <v>J1</v>
      </c>
      <c r="AC17" t="str">
        <f>B2B!E14</f>
        <v>12</v>
      </c>
      <c r="AD17" t="str">
        <f t="shared" si="6"/>
        <v>J1-12</v>
      </c>
      <c r="AE17" t="str">
        <f t="shared" si="7"/>
        <v>B35_L12_P</v>
      </c>
      <c r="AF17" t="str">
        <f t="shared" si="8"/>
        <v>E3</v>
      </c>
      <c r="AG17">
        <f t="shared" si="9"/>
        <v>28.9374</v>
      </c>
      <c r="AH17" t="str">
        <f>IF(IFERROR(IF(IF(AF17="--",INDEX(D:D,MATCH(AE17,INDEX(B:B,MATCH(AE17,B:B,)+1):B10531,)+MATCH(AE17,B:B,)))=D17,VLOOKUP(AE17,B:D,3,0),IF(AF17="--",INDEX(D:D,MATCH(AE17,INDEX(B:B,MATCH(AE17,B:B,)+1):B10531,)+MATCH(AE17,B:B,)),"---")),"---")=AD17,"---",IFERROR(IF(IF(AF17="--",INDEX(D:D,MATCH(AE17,INDEX(B:B,MATCH(AE17,B:B,)+1):B10531,)+MATCH(AE17,B:B,)))=AD17,VLOOKUP(AE17,B:D,3,0),IF(AF17="--",INDEX(D:D,MATCH(AE17,INDEX(B:B,MATCH(AE17,B:B,)+1):B10531,)+MATCH(AE17,B:B,)),"---")),"---"))</f>
        <v>---</v>
      </c>
      <c r="AI17" t="str">
        <f t="shared" si="10"/>
        <v>--</v>
      </c>
      <c r="AJ17" t="str">
        <f t="shared" si="11"/>
        <v>B35_L12_P</v>
      </c>
      <c r="AK17">
        <f t="shared" si="12"/>
        <v>2</v>
      </c>
      <c r="AL17" t="str">
        <f t="shared" si="13"/>
        <v>E3</v>
      </c>
      <c r="AT17" t="str">
        <f t="shared" si="4"/>
        <v>B35_L22_P</v>
      </c>
      <c r="AU17" t="str">
        <f t="shared" si="5"/>
        <v>--</v>
      </c>
    </row>
    <row r="18" spans="1:47" x14ac:dyDescent="0.35">
      <c r="A18" t="str">
        <f t="shared" si="0"/>
        <v>J1-14</v>
      </c>
      <c r="B18" t="str">
        <f t="shared" si="1"/>
        <v>B35_L22_N</v>
      </c>
      <c r="C18" t="str">
        <f t="shared" si="2"/>
        <v>J1-B35_L22_N</v>
      </c>
      <c r="D18" t="str">
        <f t="shared" si="3"/>
        <v>J1-14</v>
      </c>
      <c r="E18" t="s">
        <v>167</v>
      </c>
      <c r="F18">
        <v>14</v>
      </c>
      <c r="G18" t="s">
        <v>781</v>
      </c>
      <c r="L18" t="s">
        <v>782</v>
      </c>
      <c r="M18" t="s">
        <v>286</v>
      </c>
      <c r="N18">
        <v>24.164899999999999</v>
      </c>
      <c r="AB18" t="str">
        <f>B2B!D15</f>
        <v>J1</v>
      </c>
      <c r="AC18" t="str">
        <f>B2B!E15</f>
        <v>13</v>
      </c>
      <c r="AD18" t="str">
        <f t="shared" si="6"/>
        <v>J1-13</v>
      </c>
      <c r="AE18" t="str">
        <f t="shared" si="7"/>
        <v>B35_L22_P</v>
      </c>
      <c r="AF18" t="str">
        <f t="shared" si="8"/>
        <v>J3</v>
      </c>
      <c r="AG18">
        <f t="shared" si="9"/>
        <v>23.63</v>
      </c>
      <c r="AH18" t="str">
        <f>IF(IFERROR(IF(IF(AF18="--",INDEX(D:D,MATCH(AE18,INDEX(B:B,MATCH(AE18,B:B,)+1):B10532,)+MATCH(AE18,B:B,)))=D18,VLOOKUP(AE18,B:D,3,0),IF(AF18="--",INDEX(D:D,MATCH(AE18,INDEX(B:B,MATCH(AE18,B:B,)+1):B10532,)+MATCH(AE18,B:B,)),"---")),"---")=AD18,"---",IFERROR(IF(IF(AF18="--",INDEX(D:D,MATCH(AE18,INDEX(B:B,MATCH(AE18,B:B,)+1):B10532,)+MATCH(AE18,B:B,)))=AD18,VLOOKUP(AE18,B:D,3,0),IF(AF18="--",INDEX(D:D,MATCH(AE18,INDEX(B:B,MATCH(AE18,B:B,)+1):B10532,)+MATCH(AE18,B:B,)),"---")),"---"))</f>
        <v>---</v>
      </c>
      <c r="AI18" t="str">
        <f t="shared" si="10"/>
        <v>--</v>
      </c>
      <c r="AJ18" t="str">
        <f t="shared" si="11"/>
        <v>B35_L22_P</v>
      </c>
      <c r="AK18">
        <f t="shared" si="12"/>
        <v>2</v>
      </c>
      <c r="AL18" t="str">
        <f t="shared" si="13"/>
        <v>J3</v>
      </c>
      <c r="AT18" t="str">
        <f t="shared" si="4"/>
        <v>B35_L22_N</v>
      </c>
      <c r="AU18" t="str">
        <f t="shared" si="5"/>
        <v>--</v>
      </c>
    </row>
    <row r="19" spans="1:47" x14ac:dyDescent="0.35">
      <c r="A19" t="str">
        <f t="shared" si="0"/>
        <v>J1-15</v>
      </c>
      <c r="B19" t="str">
        <f t="shared" si="1"/>
        <v>B35_L17_N</v>
      </c>
      <c r="C19" t="str">
        <f t="shared" si="2"/>
        <v>J1-B35_L17_N</v>
      </c>
      <c r="D19" t="str">
        <f t="shared" si="3"/>
        <v>J1-15</v>
      </c>
      <c r="E19" t="s">
        <v>167</v>
      </c>
      <c r="F19">
        <v>15</v>
      </c>
      <c r="G19" t="s">
        <v>783</v>
      </c>
      <c r="L19" t="s">
        <v>784</v>
      </c>
      <c r="M19" t="s">
        <v>286</v>
      </c>
      <c r="N19">
        <v>26.677800000000001</v>
      </c>
      <c r="AB19" t="str">
        <f>B2B!D16</f>
        <v>J1</v>
      </c>
      <c r="AC19" t="str">
        <f>B2B!E16</f>
        <v>14</v>
      </c>
      <c r="AD19" t="str">
        <f t="shared" si="6"/>
        <v>J1-14</v>
      </c>
      <c r="AE19" t="str">
        <f t="shared" si="7"/>
        <v>B35_L22_N</v>
      </c>
      <c r="AF19" t="str">
        <f t="shared" si="8"/>
        <v>J2</v>
      </c>
      <c r="AG19">
        <f t="shared" si="9"/>
        <v>23.0777</v>
      </c>
      <c r="AH19" t="str">
        <f>IF(IFERROR(IF(IF(AF19="--",INDEX(D:D,MATCH(AE19,INDEX(B:B,MATCH(AE19,B:B,)+1):B10533,)+MATCH(AE19,B:B,)))=D19,VLOOKUP(AE19,B:D,3,0),IF(AF19="--",INDEX(D:D,MATCH(AE19,INDEX(B:B,MATCH(AE19,B:B,)+1):B10533,)+MATCH(AE19,B:B,)),"---")),"---")=AD19,"---",IFERROR(IF(IF(AF19="--",INDEX(D:D,MATCH(AE19,INDEX(B:B,MATCH(AE19,B:B,)+1):B10533,)+MATCH(AE19,B:B,)))=AD19,VLOOKUP(AE19,B:D,3,0),IF(AF19="--",INDEX(D:D,MATCH(AE19,INDEX(B:B,MATCH(AE19,B:B,)+1):B10533,)+MATCH(AE19,B:B,)),"---")),"---"))</f>
        <v>---</v>
      </c>
      <c r="AI19" t="str">
        <f t="shared" si="10"/>
        <v>--</v>
      </c>
      <c r="AJ19" t="str">
        <f t="shared" si="11"/>
        <v>B35_L22_N</v>
      </c>
      <c r="AK19">
        <f t="shared" si="12"/>
        <v>2</v>
      </c>
      <c r="AL19" t="str">
        <f t="shared" si="13"/>
        <v>J2</v>
      </c>
      <c r="AT19" t="str">
        <f t="shared" si="4"/>
        <v>B35_L17_N</v>
      </c>
      <c r="AU19" t="str">
        <f t="shared" si="5"/>
        <v>--</v>
      </c>
    </row>
    <row r="20" spans="1:47" x14ac:dyDescent="0.35">
      <c r="A20" t="str">
        <f t="shared" si="0"/>
        <v>J1-16</v>
      </c>
      <c r="B20" t="str">
        <f t="shared" si="1"/>
        <v>B35_L17_P</v>
      </c>
      <c r="C20" t="str">
        <f t="shared" si="2"/>
        <v>J1-B35_L17_P</v>
      </c>
      <c r="D20" t="str">
        <f t="shared" si="3"/>
        <v>J1-16</v>
      </c>
      <c r="E20" t="s">
        <v>167</v>
      </c>
      <c r="F20">
        <v>16</v>
      </c>
      <c r="G20" t="s">
        <v>785</v>
      </c>
      <c r="L20" t="s">
        <v>786</v>
      </c>
      <c r="M20" t="s">
        <v>286</v>
      </c>
      <c r="N20">
        <v>31.035799999999998</v>
      </c>
      <c r="AB20" t="str">
        <f>B2B!D17</f>
        <v>J1</v>
      </c>
      <c r="AC20" t="str">
        <f>B2B!E17</f>
        <v>15</v>
      </c>
      <c r="AD20" t="str">
        <f t="shared" si="6"/>
        <v>J1-15</v>
      </c>
      <c r="AE20" t="str">
        <f t="shared" si="7"/>
        <v>B35_L17_N</v>
      </c>
      <c r="AF20" t="str">
        <f t="shared" si="8"/>
        <v>G1</v>
      </c>
      <c r="AG20">
        <f t="shared" si="9"/>
        <v>19.8156</v>
      </c>
      <c r="AH20" t="str">
        <f>IF(IFERROR(IF(IF(AF20="--",INDEX(D:D,MATCH(AE20,INDEX(B:B,MATCH(AE20,B:B,)+1):B10534,)+MATCH(AE20,B:B,)))=D20,VLOOKUP(AE20,B:D,3,0),IF(AF20="--",INDEX(D:D,MATCH(AE20,INDEX(B:B,MATCH(AE20,B:B,)+1):B10534,)+MATCH(AE20,B:B,)),"---")),"---")=AD20,"---",IFERROR(IF(IF(AF20="--",INDEX(D:D,MATCH(AE20,INDEX(B:B,MATCH(AE20,B:B,)+1):B10534,)+MATCH(AE20,B:B,)))=AD20,VLOOKUP(AE20,B:D,3,0),IF(AF20="--",INDEX(D:D,MATCH(AE20,INDEX(B:B,MATCH(AE20,B:B,)+1):B10534,)+MATCH(AE20,B:B,)),"---")),"---"))</f>
        <v>---</v>
      </c>
      <c r="AI20" t="str">
        <f t="shared" si="10"/>
        <v>--</v>
      </c>
      <c r="AJ20" t="str">
        <f t="shared" si="11"/>
        <v>B35_L17_N</v>
      </c>
      <c r="AK20">
        <f t="shared" si="12"/>
        <v>2</v>
      </c>
      <c r="AL20" t="str">
        <f t="shared" si="13"/>
        <v>G1</v>
      </c>
      <c r="AT20" t="str">
        <f t="shared" si="4"/>
        <v>B35_L17_P</v>
      </c>
      <c r="AU20" t="str">
        <f t="shared" si="5"/>
        <v>--</v>
      </c>
    </row>
    <row r="21" spans="1:47" x14ac:dyDescent="0.35">
      <c r="A21" t="str">
        <f t="shared" si="0"/>
        <v>J1-17</v>
      </c>
      <c r="B21" t="str">
        <f t="shared" si="1"/>
        <v>B35_L18_N</v>
      </c>
      <c r="C21" t="str">
        <f t="shared" si="2"/>
        <v>J1-B35_L18_N</v>
      </c>
      <c r="D21" t="str">
        <f t="shared" si="3"/>
        <v>J1-17</v>
      </c>
      <c r="E21" t="s">
        <v>167</v>
      </c>
      <c r="F21">
        <v>17</v>
      </c>
      <c r="G21" t="s">
        <v>787</v>
      </c>
      <c r="L21" t="s">
        <v>788</v>
      </c>
      <c r="M21" t="s">
        <v>286</v>
      </c>
      <c r="N21">
        <v>29.7</v>
      </c>
      <c r="AB21" t="str">
        <f>B2B!D18</f>
        <v>J1</v>
      </c>
      <c r="AC21" t="str">
        <f>B2B!E18</f>
        <v>16</v>
      </c>
      <c r="AD21" t="str">
        <f t="shared" si="6"/>
        <v>J1-16</v>
      </c>
      <c r="AE21" t="str">
        <f t="shared" si="7"/>
        <v>B35_L17_P</v>
      </c>
      <c r="AF21" t="str">
        <f t="shared" si="8"/>
        <v>H1</v>
      </c>
      <c r="AG21">
        <f t="shared" si="9"/>
        <v>19.8156</v>
      </c>
      <c r="AH21" t="str">
        <f>IF(IFERROR(IF(IF(AF21="--",INDEX(D:D,MATCH(AE21,INDEX(B:B,MATCH(AE21,B:B,)+1):B10535,)+MATCH(AE21,B:B,)))=D21,VLOOKUP(AE21,B:D,3,0),IF(AF21="--",INDEX(D:D,MATCH(AE21,INDEX(B:B,MATCH(AE21,B:B,)+1):B10535,)+MATCH(AE21,B:B,)),"---")),"---")=AD21,"---",IFERROR(IF(IF(AF21="--",INDEX(D:D,MATCH(AE21,INDEX(B:B,MATCH(AE21,B:B,)+1):B10535,)+MATCH(AE21,B:B,)))=AD21,VLOOKUP(AE21,B:D,3,0),IF(AF21="--",INDEX(D:D,MATCH(AE21,INDEX(B:B,MATCH(AE21,B:B,)+1):B10535,)+MATCH(AE21,B:B,)),"---")),"---"))</f>
        <v>---</v>
      </c>
      <c r="AI21" t="str">
        <f t="shared" si="10"/>
        <v>--</v>
      </c>
      <c r="AJ21" t="str">
        <f t="shared" si="11"/>
        <v>B35_L17_P</v>
      </c>
      <c r="AK21">
        <f t="shared" si="12"/>
        <v>2</v>
      </c>
      <c r="AL21" t="str">
        <f t="shared" si="13"/>
        <v>H1</v>
      </c>
      <c r="AT21" t="str">
        <f t="shared" si="4"/>
        <v>B35_L18_N</v>
      </c>
      <c r="AU21" t="str">
        <f t="shared" si="5"/>
        <v>--</v>
      </c>
    </row>
    <row r="22" spans="1:47" x14ac:dyDescent="0.35">
      <c r="A22" t="str">
        <f t="shared" si="0"/>
        <v>J1-18</v>
      </c>
      <c r="B22" t="str">
        <f t="shared" si="1"/>
        <v>B35_L18_P</v>
      </c>
      <c r="C22" t="str">
        <f t="shared" si="2"/>
        <v>J1-B35_L18_P</v>
      </c>
      <c r="D22" t="str">
        <f t="shared" si="3"/>
        <v>J1-18</v>
      </c>
      <c r="E22" t="s">
        <v>167</v>
      </c>
      <c r="F22">
        <v>18</v>
      </c>
      <c r="G22" t="s">
        <v>789</v>
      </c>
      <c r="L22" t="s">
        <v>790</v>
      </c>
      <c r="M22" t="s">
        <v>286</v>
      </c>
      <c r="N22">
        <v>29.707899999999999</v>
      </c>
      <c r="AB22" t="str">
        <f>B2B!D19</f>
        <v>J1</v>
      </c>
      <c r="AC22" t="str">
        <f>B2B!E19</f>
        <v>17</v>
      </c>
      <c r="AD22" t="str">
        <f t="shared" si="6"/>
        <v>J1-17</v>
      </c>
      <c r="AE22" t="str">
        <f t="shared" si="7"/>
        <v>B35_L18_N</v>
      </c>
      <c r="AF22" t="str">
        <f t="shared" si="8"/>
        <v>E1</v>
      </c>
      <c r="AG22">
        <f t="shared" si="9"/>
        <v>17.2377</v>
      </c>
      <c r="AH22" t="str">
        <f>IF(IFERROR(IF(IF(AF22="--",INDEX(D:D,MATCH(AE22,INDEX(B:B,MATCH(AE22,B:B,)+1):B10536,)+MATCH(AE22,B:B,)))=D22,VLOOKUP(AE22,B:D,3,0),IF(AF22="--",INDEX(D:D,MATCH(AE22,INDEX(B:B,MATCH(AE22,B:B,)+1):B10536,)+MATCH(AE22,B:B,)),"---")),"---")=AD22,"---",IFERROR(IF(IF(AF22="--",INDEX(D:D,MATCH(AE22,INDEX(B:B,MATCH(AE22,B:B,)+1):B10536,)+MATCH(AE22,B:B,)))=AD22,VLOOKUP(AE22,B:D,3,0),IF(AF22="--",INDEX(D:D,MATCH(AE22,INDEX(B:B,MATCH(AE22,B:B,)+1):B10536,)+MATCH(AE22,B:B,)),"---")),"---"))</f>
        <v>---</v>
      </c>
      <c r="AI22" t="str">
        <f t="shared" si="10"/>
        <v>--</v>
      </c>
      <c r="AJ22" t="str">
        <f t="shared" si="11"/>
        <v>B35_L18_N</v>
      </c>
      <c r="AK22">
        <f t="shared" si="12"/>
        <v>2</v>
      </c>
      <c r="AL22" t="str">
        <f t="shared" si="13"/>
        <v>E1</v>
      </c>
      <c r="AT22" t="str">
        <f t="shared" si="4"/>
        <v>B35_L18_P</v>
      </c>
      <c r="AU22" t="str">
        <f t="shared" si="5"/>
        <v>--</v>
      </c>
    </row>
    <row r="23" spans="1:47" x14ac:dyDescent="0.35">
      <c r="A23" t="str">
        <f t="shared" si="0"/>
        <v>J1-19</v>
      </c>
      <c r="B23" t="str">
        <f t="shared" si="1"/>
        <v>B35_L14_N</v>
      </c>
      <c r="C23" t="str">
        <f t="shared" si="2"/>
        <v>J1-B35_L14_N</v>
      </c>
      <c r="D23" t="str">
        <f t="shared" si="3"/>
        <v>J1-19</v>
      </c>
      <c r="E23" t="s">
        <v>167</v>
      </c>
      <c r="F23">
        <v>19</v>
      </c>
      <c r="G23" t="s">
        <v>791</v>
      </c>
      <c r="L23" t="s">
        <v>792</v>
      </c>
      <c r="M23" t="s">
        <v>286</v>
      </c>
      <c r="N23">
        <v>28.217700000000001</v>
      </c>
      <c r="AB23" t="str">
        <f>B2B!D20</f>
        <v>J1</v>
      </c>
      <c r="AC23" t="str">
        <f>B2B!E20</f>
        <v>18</v>
      </c>
      <c r="AD23" t="str">
        <f t="shared" si="6"/>
        <v>J1-18</v>
      </c>
      <c r="AE23" t="str">
        <f t="shared" si="7"/>
        <v>B35_L18_P</v>
      </c>
      <c r="AF23" t="str">
        <f t="shared" si="8"/>
        <v>F1</v>
      </c>
      <c r="AG23">
        <f t="shared" si="9"/>
        <v>17.4862</v>
      </c>
      <c r="AH23" t="str">
        <f>IF(IFERROR(IF(IF(AF23="--",INDEX(D:D,MATCH(AE23,INDEX(B:B,MATCH(AE23,B:B,)+1):B10537,)+MATCH(AE23,B:B,)))=D23,VLOOKUP(AE23,B:D,3,0),IF(AF23="--",INDEX(D:D,MATCH(AE23,INDEX(B:B,MATCH(AE23,B:B,)+1):B10537,)+MATCH(AE23,B:B,)),"---")),"---")=AD23,"---",IFERROR(IF(IF(AF23="--",INDEX(D:D,MATCH(AE23,INDEX(B:B,MATCH(AE23,B:B,)+1):B10537,)+MATCH(AE23,B:B,)))=AD23,VLOOKUP(AE23,B:D,3,0),IF(AF23="--",INDEX(D:D,MATCH(AE23,INDEX(B:B,MATCH(AE23,B:B,)+1):B10537,)+MATCH(AE23,B:B,)),"---")),"---"))</f>
        <v>---</v>
      </c>
      <c r="AI23" t="str">
        <f t="shared" si="10"/>
        <v>--</v>
      </c>
      <c r="AJ23" t="str">
        <f t="shared" si="11"/>
        <v>B35_L18_P</v>
      </c>
      <c r="AK23">
        <f t="shared" si="12"/>
        <v>2</v>
      </c>
      <c r="AL23" t="str">
        <f t="shared" si="13"/>
        <v>F1</v>
      </c>
      <c r="AT23" t="str">
        <f t="shared" si="4"/>
        <v>B35_L14_N</v>
      </c>
      <c r="AU23" t="str">
        <f t="shared" si="5"/>
        <v>--</v>
      </c>
    </row>
    <row r="24" spans="1:47" x14ac:dyDescent="0.35">
      <c r="A24" t="str">
        <f t="shared" si="0"/>
        <v>J1-20</v>
      </c>
      <c r="B24" t="str">
        <f t="shared" si="1"/>
        <v>B35_L14_P</v>
      </c>
      <c r="C24" t="str">
        <f t="shared" si="2"/>
        <v>J1-B35_L14_P</v>
      </c>
      <c r="D24" t="str">
        <f t="shared" si="3"/>
        <v>J1-20</v>
      </c>
      <c r="E24" t="s">
        <v>167</v>
      </c>
      <c r="F24">
        <v>20</v>
      </c>
      <c r="G24" t="s">
        <v>793</v>
      </c>
      <c r="L24" t="s">
        <v>794</v>
      </c>
      <c r="M24" t="s">
        <v>286</v>
      </c>
      <c r="N24">
        <v>26.365600000000001</v>
      </c>
      <c r="AB24" t="str">
        <f>B2B!D21</f>
        <v>J1</v>
      </c>
      <c r="AC24" t="str">
        <f>B2B!E21</f>
        <v>19</v>
      </c>
      <c r="AD24" t="str">
        <f t="shared" si="6"/>
        <v>J1-19</v>
      </c>
      <c r="AE24" t="str">
        <f t="shared" si="7"/>
        <v>B35_L14_N</v>
      </c>
      <c r="AF24" t="str">
        <f t="shared" si="8"/>
        <v>D2</v>
      </c>
      <c r="AG24">
        <f t="shared" si="9"/>
        <v>15.3667</v>
      </c>
      <c r="AH24" t="str">
        <f>IF(IFERROR(IF(IF(AF24="--",INDEX(D:D,MATCH(AE24,INDEX(B:B,MATCH(AE24,B:B,)+1):B10538,)+MATCH(AE24,B:B,)))=D24,VLOOKUP(AE24,B:D,3,0),IF(AF24="--",INDEX(D:D,MATCH(AE24,INDEX(B:B,MATCH(AE24,B:B,)+1):B10538,)+MATCH(AE24,B:B,)),"---")),"---")=AD24,"---",IFERROR(IF(IF(AF24="--",INDEX(D:D,MATCH(AE24,INDEX(B:B,MATCH(AE24,B:B,)+1):B10538,)+MATCH(AE24,B:B,)))=AD24,VLOOKUP(AE24,B:D,3,0),IF(AF24="--",INDEX(D:D,MATCH(AE24,INDEX(B:B,MATCH(AE24,B:B,)+1):B10538,)+MATCH(AE24,B:B,)),"---")),"---"))</f>
        <v>---</v>
      </c>
      <c r="AI24" t="str">
        <f t="shared" si="10"/>
        <v>--</v>
      </c>
      <c r="AJ24" t="str">
        <f t="shared" si="11"/>
        <v>B35_L14_N</v>
      </c>
      <c r="AK24">
        <f t="shared" si="12"/>
        <v>2</v>
      </c>
      <c r="AL24" t="str">
        <f t="shared" si="13"/>
        <v>D2</v>
      </c>
      <c r="AT24" t="str">
        <f t="shared" si="4"/>
        <v>B35_L14_P</v>
      </c>
      <c r="AU24" t="str">
        <f t="shared" si="5"/>
        <v>--</v>
      </c>
    </row>
    <row r="25" spans="1:47" x14ac:dyDescent="0.35">
      <c r="A25" t="str">
        <f t="shared" si="0"/>
        <v>J1-21</v>
      </c>
      <c r="B25" t="str">
        <f t="shared" si="1"/>
        <v>B35_L16_P</v>
      </c>
      <c r="C25" t="str">
        <f t="shared" si="2"/>
        <v>J1-B35_L16_P</v>
      </c>
      <c r="D25" t="str">
        <f t="shared" si="3"/>
        <v>J1-21</v>
      </c>
      <c r="E25" t="s">
        <v>167</v>
      </c>
      <c r="F25">
        <v>21</v>
      </c>
      <c r="G25" t="s">
        <v>795</v>
      </c>
      <c r="L25" t="s">
        <v>796</v>
      </c>
      <c r="M25" t="s">
        <v>286</v>
      </c>
      <c r="N25">
        <v>26.768799999999999</v>
      </c>
      <c r="AB25" t="str">
        <f>B2B!D22</f>
        <v>J1</v>
      </c>
      <c r="AC25" t="str">
        <f>B2B!E22</f>
        <v>20</v>
      </c>
      <c r="AD25" t="str">
        <f t="shared" si="6"/>
        <v>J1-20</v>
      </c>
      <c r="AE25" t="str">
        <f t="shared" si="7"/>
        <v>B35_L14_P</v>
      </c>
      <c r="AF25" t="str">
        <f t="shared" si="8"/>
        <v>E2</v>
      </c>
      <c r="AG25">
        <f t="shared" si="9"/>
        <v>15.7195</v>
      </c>
      <c r="AH25" t="str">
        <f>IF(IFERROR(IF(IF(AF25="--",INDEX(D:D,MATCH(AE25,INDEX(B:B,MATCH(AE25,B:B,)+1):B10539,)+MATCH(AE25,B:B,)))=D25,VLOOKUP(AE25,B:D,3,0),IF(AF25="--",INDEX(D:D,MATCH(AE25,INDEX(B:B,MATCH(AE25,B:B,)+1):B10539,)+MATCH(AE25,B:B,)),"---")),"---")=AD25,"---",IFERROR(IF(IF(AF25="--",INDEX(D:D,MATCH(AE25,INDEX(B:B,MATCH(AE25,B:B,)+1):B10539,)+MATCH(AE25,B:B,)))=AD25,VLOOKUP(AE25,B:D,3,0),IF(AF25="--",INDEX(D:D,MATCH(AE25,INDEX(B:B,MATCH(AE25,B:B,)+1):B10539,)+MATCH(AE25,B:B,)),"---")),"---"))</f>
        <v>---</v>
      </c>
      <c r="AI25" t="str">
        <f t="shared" si="10"/>
        <v>--</v>
      </c>
      <c r="AJ25" t="str">
        <f t="shared" si="11"/>
        <v>B35_L14_P</v>
      </c>
      <c r="AK25">
        <f t="shared" si="12"/>
        <v>2</v>
      </c>
      <c r="AL25" t="str">
        <f t="shared" si="13"/>
        <v>E2</v>
      </c>
      <c r="AT25" t="str">
        <f t="shared" si="4"/>
        <v>B35_L16_P</v>
      </c>
      <c r="AU25" t="str">
        <f t="shared" si="5"/>
        <v>--</v>
      </c>
    </row>
    <row r="26" spans="1:47" x14ac:dyDescent="0.35">
      <c r="A26" t="str">
        <f t="shared" si="0"/>
        <v>J1-22</v>
      </c>
      <c r="B26" t="str">
        <f t="shared" si="1"/>
        <v>B35_L16_N</v>
      </c>
      <c r="C26" t="str">
        <f t="shared" si="2"/>
        <v>J1-B35_L16_N</v>
      </c>
      <c r="D26" t="str">
        <f t="shared" si="3"/>
        <v>J1-22</v>
      </c>
      <c r="E26" t="s">
        <v>167</v>
      </c>
      <c r="F26">
        <v>22</v>
      </c>
      <c r="G26" t="s">
        <v>797</v>
      </c>
      <c r="L26" t="s">
        <v>798</v>
      </c>
      <c r="M26" t="s">
        <v>286</v>
      </c>
      <c r="N26">
        <v>21.0291</v>
      </c>
      <c r="AB26" t="str">
        <f>B2B!D23</f>
        <v>J1</v>
      </c>
      <c r="AC26" t="str">
        <f>B2B!E23</f>
        <v>21</v>
      </c>
      <c r="AD26" t="str">
        <f t="shared" si="6"/>
        <v>J1-21</v>
      </c>
      <c r="AE26" t="str">
        <f t="shared" si="7"/>
        <v>B35_L16_P</v>
      </c>
      <c r="AF26" t="str">
        <f t="shared" si="8"/>
        <v>C2</v>
      </c>
      <c r="AG26">
        <f t="shared" si="9"/>
        <v>12.974600000000001</v>
      </c>
      <c r="AH26" t="str">
        <f>IF(IFERROR(IF(IF(AF26="--",INDEX(D:D,MATCH(AE26,INDEX(B:B,MATCH(AE26,B:B,)+1):B10540,)+MATCH(AE26,B:B,)))=D26,VLOOKUP(AE26,B:D,3,0),IF(AF26="--",INDEX(D:D,MATCH(AE26,INDEX(B:B,MATCH(AE26,B:B,)+1):B10540,)+MATCH(AE26,B:B,)),"---")),"---")=AD26,"---",IFERROR(IF(IF(AF26="--",INDEX(D:D,MATCH(AE26,INDEX(B:B,MATCH(AE26,B:B,)+1):B10540,)+MATCH(AE26,B:B,)))=AD26,VLOOKUP(AE26,B:D,3,0),IF(AF26="--",INDEX(D:D,MATCH(AE26,INDEX(B:B,MATCH(AE26,B:B,)+1):B10540,)+MATCH(AE26,B:B,)),"---")),"---"))</f>
        <v>---</v>
      </c>
      <c r="AI26" t="str">
        <f t="shared" si="10"/>
        <v>--</v>
      </c>
      <c r="AJ26" t="str">
        <f t="shared" si="11"/>
        <v>B35_L16_P</v>
      </c>
      <c r="AK26">
        <f t="shared" si="12"/>
        <v>2</v>
      </c>
      <c r="AL26" t="str">
        <f t="shared" si="13"/>
        <v>C2</v>
      </c>
      <c r="AT26" t="str">
        <f t="shared" si="4"/>
        <v>B35_L16_N</v>
      </c>
      <c r="AU26" t="str">
        <f t="shared" si="5"/>
        <v>--</v>
      </c>
    </row>
    <row r="27" spans="1:47" x14ac:dyDescent="0.35">
      <c r="A27" t="str">
        <f t="shared" si="0"/>
        <v>J1-23</v>
      </c>
      <c r="B27" t="str">
        <f t="shared" si="1"/>
        <v>B35_L9_N</v>
      </c>
      <c r="C27" t="str">
        <f t="shared" si="2"/>
        <v>J1-B35_L9_N</v>
      </c>
      <c r="D27" t="str">
        <f t="shared" si="3"/>
        <v>J1-23</v>
      </c>
      <c r="E27" t="s">
        <v>167</v>
      </c>
      <c r="F27">
        <v>23</v>
      </c>
      <c r="G27" t="s">
        <v>799</v>
      </c>
      <c r="L27" t="s">
        <v>800</v>
      </c>
      <c r="M27" t="s">
        <v>286</v>
      </c>
      <c r="N27">
        <v>19.577200000000001</v>
      </c>
      <c r="AB27" t="str">
        <f>B2B!D24</f>
        <v>J1</v>
      </c>
      <c r="AC27" t="str">
        <f>B2B!E24</f>
        <v>22</v>
      </c>
      <c r="AD27" t="str">
        <f t="shared" si="6"/>
        <v>J1-22</v>
      </c>
      <c r="AE27" t="str">
        <f t="shared" si="7"/>
        <v>B35_L16_N</v>
      </c>
      <c r="AF27" t="str">
        <f t="shared" si="8"/>
        <v>C1</v>
      </c>
      <c r="AG27">
        <f t="shared" si="9"/>
        <v>12.755000000000001</v>
      </c>
      <c r="AH27" t="str">
        <f>IF(IFERROR(IF(IF(AF27="--",INDEX(D:D,MATCH(AE27,INDEX(B:B,MATCH(AE27,B:B,)+1):B10541,)+MATCH(AE27,B:B,)))=D27,VLOOKUP(AE27,B:D,3,0),IF(AF27="--",INDEX(D:D,MATCH(AE27,INDEX(B:B,MATCH(AE27,B:B,)+1):B10541,)+MATCH(AE27,B:B,)),"---")),"---")=AD27,"---",IFERROR(IF(IF(AF27="--",INDEX(D:D,MATCH(AE27,INDEX(B:B,MATCH(AE27,B:B,)+1):B10541,)+MATCH(AE27,B:B,)))=AD27,VLOOKUP(AE27,B:D,3,0),IF(AF27="--",INDEX(D:D,MATCH(AE27,INDEX(B:B,MATCH(AE27,B:B,)+1):B10541,)+MATCH(AE27,B:B,)),"---")),"---"))</f>
        <v>---</v>
      </c>
      <c r="AI27" t="str">
        <f t="shared" si="10"/>
        <v>--</v>
      </c>
      <c r="AJ27" t="str">
        <f t="shared" si="11"/>
        <v>B35_L16_N</v>
      </c>
      <c r="AK27">
        <f t="shared" si="12"/>
        <v>2</v>
      </c>
      <c r="AL27" t="str">
        <f t="shared" si="13"/>
        <v>C1</v>
      </c>
      <c r="AT27" t="str">
        <f t="shared" si="4"/>
        <v>B35_L9_N</v>
      </c>
      <c r="AU27" t="str">
        <f t="shared" si="5"/>
        <v>--</v>
      </c>
    </row>
    <row r="28" spans="1:47" x14ac:dyDescent="0.35">
      <c r="A28" t="str">
        <f t="shared" si="0"/>
        <v>J1-24</v>
      </c>
      <c r="B28" t="str">
        <f t="shared" si="1"/>
        <v>B35_L9_P</v>
      </c>
      <c r="C28" t="str">
        <f t="shared" si="2"/>
        <v>J1-B35_L9_P</v>
      </c>
      <c r="D28" t="str">
        <f t="shared" si="3"/>
        <v>J1-24</v>
      </c>
      <c r="E28" t="s">
        <v>167</v>
      </c>
      <c r="F28">
        <v>24</v>
      </c>
      <c r="G28" t="s">
        <v>801</v>
      </c>
      <c r="L28" t="s">
        <v>802</v>
      </c>
      <c r="M28" t="s">
        <v>286</v>
      </c>
      <c r="N28">
        <v>13.5235</v>
      </c>
      <c r="AB28" t="str">
        <f>B2B!D25</f>
        <v>J1</v>
      </c>
      <c r="AC28" t="str">
        <f>B2B!E25</f>
        <v>23</v>
      </c>
      <c r="AD28" t="str">
        <f t="shared" si="6"/>
        <v>J1-23</v>
      </c>
      <c r="AE28" t="str">
        <f t="shared" si="7"/>
        <v>B35_L9_N</v>
      </c>
      <c r="AF28" t="str">
        <f t="shared" si="8"/>
        <v>A1</v>
      </c>
      <c r="AG28">
        <f t="shared" si="9"/>
        <v>9.9247999999999994</v>
      </c>
      <c r="AH28" t="str">
        <f>IF(IFERROR(IF(IF(AF28="--",INDEX(D:D,MATCH(AE28,INDEX(B:B,MATCH(AE28,B:B,)+1):B10542,)+MATCH(AE28,B:B,)))=D28,VLOOKUP(AE28,B:D,3,0),IF(AF28="--",INDEX(D:D,MATCH(AE28,INDEX(B:B,MATCH(AE28,B:B,)+1):B10542,)+MATCH(AE28,B:B,)),"---")),"---")=AD28,"---",IFERROR(IF(IF(AF28="--",INDEX(D:D,MATCH(AE28,INDEX(B:B,MATCH(AE28,B:B,)+1):B10542,)+MATCH(AE28,B:B,)))=AD28,VLOOKUP(AE28,B:D,3,0),IF(AF28="--",INDEX(D:D,MATCH(AE28,INDEX(B:B,MATCH(AE28,B:B,)+1):B10542,)+MATCH(AE28,B:B,)),"---")),"---"))</f>
        <v>---</v>
      </c>
      <c r="AI28" t="str">
        <f t="shared" si="10"/>
        <v>--</v>
      </c>
      <c r="AJ28" t="str">
        <f t="shared" si="11"/>
        <v>B35_L9_N</v>
      </c>
      <c r="AK28">
        <f t="shared" si="12"/>
        <v>2</v>
      </c>
      <c r="AL28" t="str">
        <f t="shared" si="13"/>
        <v>A1</v>
      </c>
      <c r="AT28" t="str">
        <f t="shared" si="4"/>
        <v>B35_L9_P</v>
      </c>
      <c r="AU28" t="str">
        <f t="shared" si="5"/>
        <v>--</v>
      </c>
    </row>
    <row r="29" spans="1:47" x14ac:dyDescent="0.35">
      <c r="A29" t="str">
        <f t="shared" si="0"/>
        <v>J1-25</v>
      </c>
      <c r="B29" t="str">
        <f t="shared" si="1"/>
        <v>B35_L10_P</v>
      </c>
      <c r="C29" t="str">
        <f t="shared" si="2"/>
        <v>J1-B35_L10_P</v>
      </c>
      <c r="D29" t="str">
        <f t="shared" si="3"/>
        <v>J1-25</v>
      </c>
      <c r="E29" t="s">
        <v>167</v>
      </c>
      <c r="F29">
        <v>25</v>
      </c>
      <c r="G29" t="s">
        <v>803</v>
      </c>
      <c r="L29" t="s">
        <v>804</v>
      </c>
      <c r="M29" t="s">
        <v>286</v>
      </c>
      <c r="N29">
        <v>13.6272</v>
      </c>
      <c r="AB29" t="str">
        <f>B2B!D26</f>
        <v>J1</v>
      </c>
      <c r="AC29" t="str">
        <f>B2B!E26</f>
        <v>24</v>
      </c>
      <c r="AD29" t="str">
        <f t="shared" si="6"/>
        <v>J1-24</v>
      </c>
      <c r="AE29" t="str">
        <f t="shared" si="7"/>
        <v>B35_L9_P</v>
      </c>
      <c r="AF29" t="str">
        <f t="shared" si="8"/>
        <v>B1</v>
      </c>
      <c r="AG29">
        <f t="shared" si="9"/>
        <v>10.4762</v>
      </c>
      <c r="AH29" t="str">
        <f>IF(IFERROR(IF(IF(AF29="--",INDEX(D:D,MATCH(AE29,INDEX(B:B,MATCH(AE29,B:B,)+1):B10543,)+MATCH(AE29,B:B,)))=D29,VLOOKUP(AE29,B:D,3,0),IF(AF29="--",INDEX(D:D,MATCH(AE29,INDEX(B:B,MATCH(AE29,B:B,)+1):B10543,)+MATCH(AE29,B:B,)),"---")),"---")=AD29,"---",IFERROR(IF(IF(AF29="--",INDEX(D:D,MATCH(AE29,INDEX(B:B,MATCH(AE29,B:B,)+1):B10543,)+MATCH(AE29,B:B,)))=AD29,VLOOKUP(AE29,B:D,3,0),IF(AF29="--",INDEX(D:D,MATCH(AE29,INDEX(B:B,MATCH(AE29,B:B,)+1):B10543,)+MATCH(AE29,B:B,)),"---")),"---"))</f>
        <v>---</v>
      </c>
      <c r="AI29" t="str">
        <f t="shared" si="10"/>
        <v>--</v>
      </c>
      <c r="AJ29" t="str">
        <f t="shared" si="11"/>
        <v>B35_L9_P</v>
      </c>
      <c r="AK29">
        <f t="shared" si="12"/>
        <v>2</v>
      </c>
      <c r="AL29" t="str">
        <f t="shared" si="13"/>
        <v>B1</v>
      </c>
      <c r="AT29" t="str">
        <f t="shared" si="4"/>
        <v>B35_L10_P</v>
      </c>
      <c r="AU29" t="str">
        <f t="shared" si="5"/>
        <v>--</v>
      </c>
    </row>
    <row r="30" spans="1:47" x14ac:dyDescent="0.35">
      <c r="A30" t="str">
        <f t="shared" si="0"/>
        <v>J1-26</v>
      </c>
      <c r="B30" t="str">
        <f t="shared" si="1"/>
        <v>B35_L10_N</v>
      </c>
      <c r="C30" t="str">
        <f t="shared" si="2"/>
        <v>J1-B35_L10_N</v>
      </c>
      <c r="D30" t="str">
        <f t="shared" si="3"/>
        <v>J1-26</v>
      </c>
      <c r="E30" t="s">
        <v>167</v>
      </c>
      <c r="F30">
        <v>26</v>
      </c>
      <c r="G30" t="s">
        <v>805</v>
      </c>
      <c r="L30" t="s">
        <v>806</v>
      </c>
      <c r="M30" t="s">
        <v>286</v>
      </c>
      <c r="N30">
        <v>35.979399999999998</v>
      </c>
      <c r="AB30" t="str">
        <f>B2B!D27</f>
        <v>J1</v>
      </c>
      <c r="AC30" t="str">
        <f>B2B!E27</f>
        <v>25</v>
      </c>
      <c r="AD30" t="str">
        <f t="shared" si="6"/>
        <v>J1-25</v>
      </c>
      <c r="AE30" t="str">
        <f t="shared" si="7"/>
        <v>B35_L10_P</v>
      </c>
      <c r="AF30" t="str">
        <f t="shared" si="8"/>
        <v>B3</v>
      </c>
      <c r="AG30">
        <f t="shared" si="9"/>
        <v>10.9407</v>
      </c>
      <c r="AH30" t="str">
        <f>IF(IFERROR(IF(IF(AF30="--",INDEX(D:D,MATCH(AE30,INDEX(B:B,MATCH(AE30,B:B,)+1):B10544,)+MATCH(AE30,B:B,)))=D30,VLOOKUP(AE30,B:D,3,0),IF(AF30="--",INDEX(D:D,MATCH(AE30,INDEX(B:B,MATCH(AE30,B:B,)+1):B10544,)+MATCH(AE30,B:B,)),"---")),"---")=AD30,"---",IFERROR(IF(IF(AF30="--",INDEX(D:D,MATCH(AE30,INDEX(B:B,MATCH(AE30,B:B,)+1):B10544,)+MATCH(AE30,B:B,)))=AD30,VLOOKUP(AE30,B:D,3,0),IF(AF30="--",INDEX(D:D,MATCH(AE30,INDEX(B:B,MATCH(AE30,B:B,)+1):B10544,)+MATCH(AE30,B:B,)),"---")),"---"))</f>
        <v>---</v>
      </c>
      <c r="AI30" t="str">
        <f t="shared" si="10"/>
        <v>--</v>
      </c>
      <c r="AJ30" t="str">
        <f t="shared" si="11"/>
        <v>B35_L10_P</v>
      </c>
      <c r="AK30">
        <f t="shared" si="12"/>
        <v>2</v>
      </c>
      <c r="AL30" t="str">
        <f t="shared" si="13"/>
        <v>B3</v>
      </c>
      <c r="AT30" t="str">
        <f t="shared" si="4"/>
        <v>B35_L10_N</v>
      </c>
      <c r="AU30" t="str">
        <f t="shared" si="5"/>
        <v>--</v>
      </c>
    </row>
    <row r="31" spans="1:47" x14ac:dyDescent="0.35">
      <c r="A31" t="str">
        <f t="shared" si="0"/>
        <v>J1-27</v>
      </c>
      <c r="B31" t="str">
        <f t="shared" si="1"/>
        <v>B35_L8_N</v>
      </c>
      <c r="C31" t="str">
        <f t="shared" si="2"/>
        <v>J1-B35_L8_N</v>
      </c>
      <c r="D31" t="str">
        <f t="shared" si="3"/>
        <v>J1-27</v>
      </c>
      <c r="E31" t="s">
        <v>167</v>
      </c>
      <c r="F31">
        <v>27</v>
      </c>
      <c r="G31" t="s">
        <v>807</v>
      </c>
      <c r="L31" t="s">
        <v>808</v>
      </c>
      <c r="M31" t="s">
        <v>286</v>
      </c>
      <c r="N31">
        <v>34.749099999999999</v>
      </c>
      <c r="AB31" t="str">
        <f>B2B!D28</f>
        <v>J1</v>
      </c>
      <c r="AC31" t="str">
        <f>B2B!E28</f>
        <v>26</v>
      </c>
      <c r="AD31" t="str">
        <f t="shared" si="6"/>
        <v>J1-26</v>
      </c>
      <c r="AE31" t="str">
        <f t="shared" si="7"/>
        <v>B35_L10_N</v>
      </c>
      <c r="AF31" t="str">
        <f t="shared" si="8"/>
        <v>B2</v>
      </c>
      <c r="AG31">
        <f t="shared" si="9"/>
        <v>10.856199999999999</v>
      </c>
      <c r="AH31" t="str">
        <f>IF(IFERROR(IF(IF(AF31="--",INDEX(D:D,MATCH(AE31,INDEX(B:B,MATCH(AE31,B:B,)+1):B10545,)+MATCH(AE31,B:B,)))=D31,VLOOKUP(AE31,B:D,3,0),IF(AF31="--",INDEX(D:D,MATCH(AE31,INDEX(B:B,MATCH(AE31,B:B,)+1):B10545,)+MATCH(AE31,B:B,)),"---")),"---")=AD31,"---",IFERROR(IF(IF(AF31="--",INDEX(D:D,MATCH(AE31,INDEX(B:B,MATCH(AE31,B:B,)+1):B10545,)+MATCH(AE31,B:B,)))=AD31,VLOOKUP(AE31,B:D,3,0),IF(AF31="--",INDEX(D:D,MATCH(AE31,INDEX(B:B,MATCH(AE31,B:B,)+1):B10545,)+MATCH(AE31,B:B,)),"---")),"---"))</f>
        <v>---</v>
      </c>
      <c r="AI31" t="str">
        <f t="shared" si="10"/>
        <v>--</v>
      </c>
      <c r="AJ31" t="str">
        <f t="shared" si="11"/>
        <v>B35_L10_N</v>
      </c>
      <c r="AK31">
        <f t="shared" si="12"/>
        <v>2</v>
      </c>
      <c r="AL31" t="str">
        <f t="shared" si="13"/>
        <v>B2</v>
      </c>
      <c r="AT31" t="str">
        <f t="shared" si="4"/>
        <v>B35_L8_N</v>
      </c>
      <c r="AU31" t="str">
        <f t="shared" si="5"/>
        <v>--</v>
      </c>
    </row>
    <row r="32" spans="1:47" x14ac:dyDescent="0.35">
      <c r="A32" t="str">
        <f t="shared" si="0"/>
        <v>J1-28</v>
      </c>
      <c r="B32" t="str">
        <f t="shared" si="1"/>
        <v>B35_L8_P</v>
      </c>
      <c r="C32" t="str">
        <f t="shared" si="2"/>
        <v>J1-B35_L8_P</v>
      </c>
      <c r="D32" t="str">
        <f t="shared" si="3"/>
        <v>J1-28</v>
      </c>
      <c r="E32" t="s">
        <v>167</v>
      </c>
      <c r="F32">
        <v>28</v>
      </c>
      <c r="G32" t="s">
        <v>809</v>
      </c>
      <c r="L32" t="s">
        <v>810</v>
      </c>
      <c r="M32" t="s">
        <v>286</v>
      </c>
      <c r="N32">
        <v>11.440300000000001</v>
      </c>
      <c r="AB32" t="str">
        <f>B2B!D29</f>
        <v>J1</v>
      </c>
      <c r="AC32" t="str">
        <f>B2B!E29</f>
        <v>27</v>
      </c>
      <c r="AD32" t="str">
        <f t="shared" si="6"/>
        <v>J1-27</v>
      </c>
      <c r="AE32" t="str">
        <f t="shared" si="7"/>
        <v>B35_L8_N</v>
      </c>
      <c r="AF32" t="str">
        <f t="shared" si="8"/>
        <v>A3</v>
      </c>
      <c r="AG32">
        <f t="shared" si="9"/>
        <v>9.7786000000000008</v>
      </c>
      <c r="AH32" t="str">
        <f>IF(IFERROR(IF(IF(AF32="--",INDEX(D:D,MATCH(AE32,INDEX(B:B,MATCH(AE32,B:B,)+1):B10546,)+MATCH(AE32,B:B,)))=D32,VLOOKUP(AE32,B:D,3,0),IF(AF32="--",INDEX(D:D,MATCH(AE32,INDEX(B:B,MATCH(AE32,B:B,)+1):B10546,)+MATCH(AE32,B:B,)),"---")),"---")=AD32,"---",IFERROR(IF(IF(AF32="--",INDEX(D:D,MATCH(AE32,INDEX(B:B,MATCH(AE32,B:B,)+1):B10546,)+MATCH(AE32,B:B,)))=AD32,VLOOKUP(AE32,B:D,3,0),IF(AF32="--",INDEX(D:D,MATCH(AE32,INDEX(B:B,MATCH(AE32,B:B,)+1):B10546,)+MATCH(AE32,B:B,)),"---")),"---"))</f>
        <v>---</v>
      </c>
      <c r="AI32" t="str">
        <f t="shared" si="10"/>
        <v>--</v>
      </c>
      <c r="AJ32" t="str">
        <f t="shared" si="11"/>
        <v>B35_L8_N</v>
      </c>
      <c r="AK32">
        <f t="shared" si="12"/>
        <v>2</v>
      </c>
      <c r="AL32" t="str">
        <f t="shared" si="13"/>
        <v>A3</v>
      </c>
      <c r="AT32" t="str">
        <f t="shared" si="4"/>
        <v>B35_L8_P</v>
      </c>
      <c r="AU32" t="str">
        <f t="shared" si="5"/>
        <v>--</v>
      </c>
    </row>
    <row r="33" spans="1:47" x14ac:dyDescent="0.35">
      <c r="A33" t="str">
        <f t="shared" si="0"/>
        <v>J1-29</v>
      </c>
      <c r="B33" t="str">
        <f t="shared" si="1"/>
        <v>B35_L11_N</v>
      </c>
      <c r="C33" t="str">
        <f t="shared" si="2"/>
        <v>J1-B35_L11_N</v>
      </c>
      <c r="D33" t="str">
        <f t="shared" si="3"/>
        <v>J1-29</v>
      </c>
      <c r="E33" t="s">
        <v>167</v>
      </c>
      <c r="F33">
        <v>29</v>
      </c>
      <c r="G33" t="s">
        <v>811</v>
      </c>
      <c r="L33" t="s">
        <v>812</v>
      </c>
      <c r="M33" t="s">
        <v>286</v>
      </c>
      <c r="N33">
        <v>7.2984</v>
      </c>
      <c r="AB33" t="str">
        <f>B2B!D30</f>
        <v>J1</v>
      </c>
      <c r="AC33" t="str">
        <f>B2B!E30</f>
        <v>28</v>
      </c>
      <c r="AD33" t="str">
        <f t="shared" si="6"/>
        <v>J1-28</v>
      </c>
      <c r="AE33" t="str">
        <f t="shared" si="7"/>
        <v>B35_L8_P</v>
      </c>
      <c r="AF33" t="str">
        <f t="shared" si="8"/>
        <v>A4</v>
      </c>
      <c r="AG33">
        <f t="shared" si="9"/>
        <v>9.6852999999999998</v>
      </c>
      <c r="AH33" t="str">
        <f>IF(IFERROR(IF(IF(AF33="--",INDEX(D:D,MATCH(AE33,INDEX(B:B,MATCH(AE33,B:B,)+1):B10547,)+MATCH(AE33,B:B,)))=D33,VLOOKUP(AE33,B:D,3,0),IF(AF33="--",INDEX(D:D,MATCH(AE33,INDEX(B:B,MATCH(AE33,B:B,)+1):B10547,)+MATCH(AE33,B:B,)),"---")),"---")=AD33,"---",IFERROR(IF(IF(AF33="--",INDEX(D:D,MATCH(AE33,INDEX(B:B,MATCH(AE33,B:B,)+1):B10547,)+MATCH(AE33,B:B,)))=AD33,VLOOKUP(AE33,B:D,3,0),IF(AF33="--",INDEX(D:D,MATCH(AE33,INDEX(B:B,MATCH(AE33,B:B,)+1):B10547,)+MATCH(AE33,B:B,)),"---")),"---"))</f>
        <v>---</v>
      </c>
      <c r="AI33" t="str">
        <f t="shared" si="10"/>
        <v>--</v>
      </c>
      <c r="AJ33" t="str">
        <f t="shared" si="11"/>
        <v>B35_L8_P</v>
      </c>
      <c r="AK33">
        <f t="shared" si="12"/>
        <v>2</v>
      </c>
      <c r="AL33" t="str">
        <f t="shared" si="13"/>
        <v>A4</v>
      </c>
      <c r="AT33" t="str">
        <f t="shared" si="4"/>
        <v>B35_L11_N</v>
      </c>
      <c r="AU33" t="str">
        <f t="shared" si="5"/>
        <v>--</v>
      </c>
    </row>
    <row r="34" spans="1:47" x14ac:dyDescent="0.35">
      <c r="A34" t="str">
        <f t="shared" si="0"/>
        <v>J1-30</v>
      </c>
      <c r="B34" t="str">
        <f t="shared" si="1"/>
        <v>B35_L11_P</v>
      </c>
      <c r="C34" t="str">
        <f t="shared" si="2"/>
        <v>J1-B35_L11_P</v>
      </c>
      <c r="D34" t="str">
        <f t="shared" si="3"/>
        <v>J1-30</v>
      </c>
      <c r="E34" t="s">
        <v>167</v>
      </c>
      <c r="F34">
        <v>30</v>
      </c>
      <c r="G34" t="s">
        <v>813</v>
      </c>
      <c r="L34" t="s">
        <v>814</v>
      </c>
      <c r="M34" t="s">
        <v>286</v>
      </c>
      <c r="N34">
        <v>14.7225</v>
      </c>
      <c r="AB34" t="str">
        <f>B2B!D31</f>
        <v>J1</v>
      </c>
      <c r="AC34" t="str">
        <f>B2B!E31</f>
        <v>29</v>
      </c>
      <c r="AD34" t="str">
        <f t="shared" si="6"/>
        <v>J1-29</v>
      </c>
      <c r="AE34" t="str">
        <f t="shared" si="7"/>
        <v>B35_L11_N</v>
      </c>
      <c r="AF34" t="str">
        <f t="shared" si="8"/>
        <v>D4</v>
      </c>
      <c r="AG34">
        <f t="shared" si="9"/>
        <v>18.0519</v>
      </c>
      <c r="AH34" t="str">
        <f>IF(IFERROR(IF(IF(AF34="--",INDEX(D:D,MATCH(AE34,INDEX(B:B,MATCH(AE34,B:B,)+1):B10548,)+MATCH(AE34,B:B,)))=D34,VLOOKUP(AE34,B:D,3,0),IF(AF34="--",INDEX(D:D,MATCH(AE34,INDEX(B:B,MATCH(AE34,B:B,)+1):B10548,)+MATCH(AE34,B:B,)),"---")),"---")=AD34,"---",IFERROR(IF(IF(AF34="--",INDEX(D:D,MATCH(AE34,INDEX(B:B,MATCH(AE34,B:B,)+1):B10548,)+MATCH(AE34,B:B,)))=AD34,VLOOKUP(AE34,B:D,3,0),IF(AF34="--",INDEX(D:D,MATCH(AE34,INDEX(B:B,MATCH(AE34,B:B,)+1):B10548,)+MATCH(AE34,B:B,)),"---")),"---"))</f>
        <v>---</v>
      </c>
      <c r="AI34" t="str">
        <f t="shared" si="10"/>
        <v>--</v>
      </c>
      <c r="AJ34" t="str">
        <f t="shared" si="11"/>
        <v>B35_L11_N</v>
      </c>
      <c r="AK34">
        <f t="shared" si="12"/>
        <v>2</v>
      </c>
      <c r="AL34" t="str">
        <f t="shared" si="13"/>
        <v>D4</v>
      </c>
      <c r="AT34" t="str">
        <f t="shared" si="4"/>
        <v>B35_L11_P</v>
      </c>
      <c r="AU34" t="str">
        <f t="shared" si="5"/>
        <v>--</v>
      </c>
    </row>
    <row r="35" spans="1:47" x14ac:dyDescent="0.35">
      <c r="A35" t="str">
        <f t="shared" si="0"/>
        <v>J1-31</v>
      </c>
      <c r="B35" t="str">
        <f t="shared" si="1"/>
        <v>B35_L3_N</v>
      </c>
      <c r="C35" t="str">
        <f t="shared" si="2"/>
        <v>J1-B35_L3_N</v>
      </c>
      <c r="D35" t="str">
        <f t="shared" si="3"/>
        <v>J1-31</v>
      </c>
      <c r="E35" t="s">
        <v>167</v>
      </c>
      <c r="F35">
        <v>31</v>
      </c>
      <c r="G35" t="s">
        <v>815</v>
      </c>
      <c r="L35" t="s">
        <v>816</v>
      </c>
      <c r="M35" t="s">
        <v>286</v>
      </c>
      <c r="N35">
        <v>15.500999999999999</v>
      </c>
      <c r="AB35" t="str">
        <f>B2B!D32</f>
        <v>J1</v>
      </c>
      <c r="AC35" t="str">
        <f>B2B!E32</f>
        <v>30</v>
      </c>
      <c r="AD35" t="str">
        <f t="shared" si="6"/>
        <v>J1-30</v>
      </c>
      <c r="AE35" t="str">
        <f t="shared" si="7"/>
        <v>B35_L11_P</v>
      </c>
      <c r="AF35" t="str">
        <f t="shared" si="8"/>
        <v>D5</v>
      </c>
      <c r="AG35">
        <f t="shared" si="9"/>
        <v>17.330400000000001</v>
      </c>
      <c r="AH35" t="str">
        <f>IF(IFERROR(IF(IF(AF35="--",INDEX(D:D,MATCH(AE35,INDEX(B:B,MATCH(AE35,B:B,)+1):B10549,)+MATCH(AE35,B:B,)))=D35,VLOOKUP(AE35,B:D,3,0),IF(AF35="--",INDEX(D:D,MATCH(AE35,INDEX(B:B,MATCH(AE35,B:B,)+1):B10549,)+MATCH(AE35,B:B,)),"---")),"---")=AD35,"---",IFERROR(IF(IF(AF35="--",INDEX(D:D,MATCH(AE35,INDEX(B:B,MATCH(AE35,B:B,)+1):B10549,)+MATCH(AE35,B:B,)))=AD35,VLOOKUP(AE35,B:D,3,0),IF(AF35="--",INDEX(D:D,MATCH(AE35,INDEX(B:B,MATCH(AE35,B:B,)+1):B10549,)+MATCH(AE35,B:B,)),"---")),"---"))</f>
        <v>---</v>
      </c>
      <c r="AI35" t="str">
        <f t="shared" si="10"/>
        <v>--</v>
      </c>
      <c r="AJ35" t="str">
        <f t="shared" si="11"/>
        <v>B35_L11_P</v>
      </c>
      <c r="AK35">
        <f t="shared" si="12"/>
        <v>2</v>
      </c>
      <c r="AL35" t="str">
        <f t="shared" si="13"/>
        <v>D5</v>
      </c>
      <c r="AT35" t="str">
        <f t="shared" si="4"/>
        <v>B35_L3_N</v>
      </c>
      <c r="AU35" t="str">
        <f t="shared" si="5"/>
        <v>--</v>
      </c>
    </row>
    <row r="36" spans="1:47" x14ac:dyDescent="0.35">
      <c r="A36" t="str">
        <f t="shared" si="0"/>
        <v>J1-32</v>
      </c>
      <c r="B36" t="str">
        <f t="shared" si="1"/>
        <v>B35_L3_P</v>
      </c>
      <c r="C36" t="str">
        <f t="shared" si="2"/>
        <v>J1-B35_L3_P</v>
      </c>
      <c r="D36" t="str">
        <f t="shared" si="3"/>
        <v>J1-32</v>
      </c>
      <c r="E36" t="s">
        <v>167</v>
      </c>
      <c r="F36">
        <v>32</v>
      </c>
      <c r="G36" t="s">
        <v>817</v>
      </c>
      <c r="L36" t="s">
        <v>818</v>
      </c>
      <c r="M36" t="s">
        <v>286</v>
      </c>
      <c r="N36">
        <v>14.275399999999999</v>
      </c>
      <c r="AB36" t="str">
        <f>B2B!D33</f>
        <v>J1</v>
      </c>
      <c r="AC36" t="str">
        <f>B2B!E33</f>
        <v>31</v>
      </c>
      <c r="AD36" t="str">
        <f t="shared" si="6"/>
        <v>J1-31</v>
      </c>
      <c r="AE36" t="str">
        <f t="shared" si="7"/>
        <v>B35_L3_N</v>
      </c>
      <c r="AF36" t="str">
        <f t="shared" si="8"/>
        <v>A5</v>
      </c>
      <c r="AG36">
        <f t="shared" si="9"/>
        <v>11.2399</v>
      </c>
      <c r="AH36" t="str">
        <f>IF(IFERROR(IF(IF(AF36="--",INDEX(D:D,MATCH(AE36,INDEX(B:B,MATCH(AE36,B:B,)+1):B10550,)+MATCH(AE36,B:B,)))=D36,VLOOKUP(AE36,B:D,3,0),IF(AF36="--",INDEX(D:D,MATCH(AE36,INDEX(B:B,MATCH(AE36,B:B,)+1):B10550,)+MATCH(AE36,B:B,)),"---")),"---")=AD36,"---",IFERROR(IF(IF(AF36="--",INDEX(D:D,MATCH(AE36,INDEX(B:B,MATCH(AE36,B:B,)+1):B10550,)+MATCH(AE36,B:B,)))=AD36,VLOOKUP(AE36,B:D,3,0),IF(AF36="--",INDEX(D:D,MATCH(AE36,INDEX(B:B,MATCH(AE36,B:B,)+1):B10550,)+MATCH(AE36,B:B,)),"---")),"---"))</f>
        <v>---</v>
      </c>
      <c r="AI36" t="str">
        <f t="shared" si="10"/>
        <v>--</v>
      </c>
      <c r="AJ36" t="str">
        <f t="shared" si="11"/>
        <v>B35_L3_N</v>
      </c>
      <c r="AK36">
        <f t="shared" si="12"/>
        <v>2</v>
      </c>
      <c r="AL36" t="str">
        <f t="shared" si="13"/>
        <v>A5</v>
      </c>
      <c r="AT36" t="str">
        <f t="shared" si="4"/>
        <v>B35_L3_P</v>
      </c>
      <c r="AU36" t="str">
        <f t="shared" si="5"/>
        <v>--</v>
      </c>
    </row>
    <row r="37" spans="1:47" x14ac:dyDescent="0.35">
      <c r="A37" t="str">
        <f t="shared" si="0"/>
        <v>J1-33</v>
      </c>
      <c r="B37" t="str">
        <f t="shared" si="1"/>
        <v>B35_L2_N</v>
      </c>
      <c r="C37" t="str">
        <f t="shared" si="2"/>
        <v>J1-B35_L2_N</v>
      </c>
      <c r="D37" t="str">
        <f t="shared" si="3"/>
        <v>J1-33</v>
      </c>
      <c r="E37" t="s">
        <v>167</v>
      </c>
      <c r="F37">
        <v>33</v>
      </c>
      <c r="G37" t="s">
        <v>819</v>
      </c>
      <c r="L37" t="s">
        <v>820</v>
      </c>
      <c r="M37" t="s">
        <v>286</v>
      </c>
      <c r="N37">
        <v>10.087199999999999</v>
      </c>
      <c r="AB37" t="str">
        <f>B2B!D34</f>
        <v>J1</v>
      </c>
      <c r="AC37" t="str">
        <f>B2B!E34</f>
        <v>32</v>
      </c>
      <c r="AD37" t="str">
        <f t="shared" si="6"/>
        <v>J1-32</v>
      </c>
      <c r="AE37" t="str">
        <f t="shared" si="7"/>
        <v>B35_L3_P</v>
      </c>
      <c r="AF37" t="str">
        <f t="shared" si="8"/>
        <v>A6</v>
      </c>
      <c r="AG37">
        <f t="shared" si="9"/>
        <v>10.9085</v>
      </c>
      <c r="AH37" t="str">
        <f>IF(IFERROR(IF(IF(AF37="--",INDEX(D:D,MATCH(AE37,INDEX(B:B,MATCH(AE37,B:B,)+1):B10551,)+MATCH(AE37,B:B,)))=D37,VLOOKUP(AE37,B:D,3,0),IF(AF37="--",INDEX(D:D,MATCH(AE37,INDEX(B:B,MATCH(AE37,B:B,)+1):B10551,)+MATCH(AE37,B:B,)),"---")),"---")=AD37,"---",IFERROR(IF(IF(AF37="--",INDEX(D:D,MATCH(AE37,INDEX(B:B,MATCH(AE37,B:B,)+1):B10551,)+MATCH(AE37,B:B,)))=AD37,VLOOKUP(AE37,B:D,3,0),IF(AF37="--",INDEX(D:D,MATCH(AE37,INDEX(B:B,MATCH(AE37,B:B,)+1):B10551,)+MATCH(AE37,B:B,)),"---")),"---"))</f>
        <v>---</v>
      </c>
      <c r="AI37" t="str">
        <f t="shared" si="10"/>
        <v>--</v>
      </c>
      <c r="AJ37" t="str">
        <f t="shared" si="11"/>
        <v>B35_L3_P</v>
      </c>
      <c r="AK37">
        <f t="shared" si="12"/>
        <v>2</v>
      </c>
      <c r="AL37" t="str">
        <f t="shared" si="13"/>
        <v>A6</v>
      </c>
      <c r="AT37" t="str">
        <f t="shared" si="4"/>
        <v>B35_L2_N</v>
      </c>
      <c r="AU37" t="str">
        <f t="shared" si="5"/>
        <v>--</v>
      </c>
    </row>
    <row r="38" spans="1:47" x14ac:dyDescent="0.35">
      <c r="A38" t="str">
        <f t="shared" si="0"/>
        <v>J1-34</v>
      </c>
      <c r="B38" t="str">
        <f t="shared" si="1"/>
        <v>B35_L2_P</v>
      </c>
      <c r="C38" t="str">
        <f t="shared" si="2"/>
        <v>J1-B35_L2_P</v>
      </c>
      <c r="D38" t="str">
        <f t="shared" si="3"/>
        <v>J1-34</v>
      </c>
      <c r="E38" t="s">
        <v>167</v>
      </c>
      <c r="F38">
        <v>34</v>
      </c>
      <c r="G38" t="s">
        <v>821</v>
      </c>
      <c r="L38" t="s">
        <v>822</v>
      </c>
      <c r="M38" t="s">
        <v>286</v>
      </c>
      <c r="N38">
        <v>11.5077</v>
      </c>
      <c r="AB38" t="str">
        <f>B2B!D35</f>
        <v>J1</v>
      </c>
      <c r="AC38" t="str">
        <f>B2B!E35</f>
        <v>33</v>
      </c>
      <c r="AD38" t="str">
        <f t="shared" si="6"/>
        <v>J1-33</v>
      </c>
      <c r="AE38" t="str">
        <f t="shared" si="7"/>
        <v>B35_L2_N</v>
      </c>
      <c r="AF38" t="str">
        <f t="shared" si="8"/>
        <v>B6</v>
      </c>
      <c r="AG38">
        <f t="shared" si="9"/>
        <v>13.013199999999999</v>
      </c>
      <c r="AH38" t="str">
        <f>IF(IFERROR(IF(IF(AF38="--",INDEX(D:D,MATCH(AE38,INDEX(B:B,MATCH(AE38,B:B,)+1):B10552,)+MATCH(AE38,B:B,)))=D38,VLOOKUP(AE38,B:D,3,0),IF(AF38="--",INDEX(D:D,MATCH(AE38,INDEX(B:B,MATCH(AE38,B:B,)+1):B10552,)+MATCH(AE38,B:B,)),"---")),"---")=AD38,"---",IFERROR(IF(IF(AF38="--",INDEX(D:D,MATCH(AE38,INDEX(B:B,MATCH(AE38,B:B,)+1):B10552,)+MATCH(AE38,B:B,)))=AD38,VLOOKUP(AE38,B:D,3,0),IF(AF38="--",INDEX(D:D,MATCH(AE38,INDEX(B:B,MATCH(AE38,B:B,)+1):B10552,)+MATCH(AE38,B:B,)),"---")),"---"))</f>
        <v>---</v>
      </c>
      <c r="AI38" t="str">
        <f t="shared" si="10"/>
        <v>--</v>
      </c>
      <c r="AJ38" t="str">
        <f t="shared" si="11"/>
        <v>B35_L2_N</v>
      </c>
      <c r="AK38">
        <f t="shared" si="12"/>
        <v>2</v>
      </c>
      <c r="AL38" t="str">
        <f t="shared" si="13"/>
        <v>B6</v>
      </c>
      <c r="AT38" t="str">
        <f t="shared" si="4"/>
        <v>B35_L2_P</v>
      </c>
      <c r="AU38" t="str">
        <f t="shared" si="5"/>
        <v>--</v>
      </c>
    </row>
    <row r="39" spans="1:47" x14ac:dyDescent="0.35">
      <c r="A39" t="str">
        <f t="shared" si="0"/>
        <v>J1-35</v>
      </c>
      <c r="B39" t="str">
        <f t="shared" si="1"/>
        <v>B35_L7_N</v>
      </c>
      <c r="C39" t="str">
        <f t="shared" si="2"/>
        <v>J1-B35_L7_N</v>
      </c>
      <c r="D39" t="str">
        <f t="shared" si="3"/>
        <v>J1-35</v>
      </c>
      <c r="E39" t="s">
        <v>167</v>
      </c>
      <c r="F39">
        <v>35</v>
      </c>
      <c r="G39" t="s">
        <v>823</v>
      </c>
      <c r="L39" t="s">
        <v>824</v>
      </c>
      <c r="M39" t="s">
        <v>286</v>
      </c>
      <c r="N39">
        <v>19.8584</v>
      </c>
      <c r="AB39" t="str">
        <f>B2B!D36</f>
        <v>J1</v>
      </c>
      <c r="AC39" t="str">
        <f>B2B!E36</f>
        <v>34</v>
      </c>
      <c r="AD39" t="str">
        <f t="shared" si="6"/>
        <v>J1-34</v>
      </c>
      <c r="AE39" t="str">
        <f t="shared" si="7"/>
        <v>B35_L2_P</v>
      </c>
      <c r="AF39" t="str">
        <f t="shared" si="8"/>
        <v>B7</v>
      </c>
      <c r="AG39">
        <f t="shared" si="9"/>
        <v>12.433299999999999</v>
      </c>
      <c r="AH39" t="str">
        <f>IF(IFERROR(IF(IF(AF39="--",INDEX(D:D,MATCH(AE39,INDEX(B:B,MATCH(AE39,B:B,)+1):B10553,)+MATCH(AE39,B:B,)))=D39,VLOOKUP(AE39,B:D,3,0),IF(AF39="--",INDEX(D:D,MATCH(AE39,INDEX(B:B,MATCH(AE39,B:B,)+1):B10553,)+MATCH(AE39,B:B,)),"---")),"---")=AD39,"---",IFERROR(IF(IF(AF39="--",INDEX(D:D,MATCH(AE39,INDEX(B:B,MATCH(AE39,B:B,)+1):B10553,)+MATCH(AE39,B:B,)))=AD39,VLOOKUP(AE39,B:D,3,0),IF(AF39="--",INDEX(D:D,MATCH(AE39,INDEX(B:B,MATCH(AE39,B:B,)+1):B10553,)+MATCH(AE39,B:B,)),"---")),"---"))</f>
        <v>---</v>
      </c>
      <c r="AI39" t="str">
        <f t="shared" si="10"/>
        <v>--</v>
      </c>
      <c r="AJ39" t="str">
        <f t="shared" si="11"/>
        <v>B35_L2_P</v>
      </c>
      <c r="AK39">
        <f t="shared" si="12"/>
        <v>2</v>
      </c>
      <c r="AL39" t="str">
        <f t="shared" si="13"/>
        <v>B7</v>
      </c>
      <c r="AT39" t="str">
        <f t="shared" si="4"/>
        <v>B35_L7_N</v>
      </c>
      <c r="AU39" t="str">
        <f t="shared" si="5"/>
        <v>--</v>
      </c>
    </row>
    <row r="40" spans="1:47" x14ac:dyDescent="0.35">
      <c r="A40" t="str">
        <f t="shared" si="0"/>
        <v>J1-36</v>
      </c>
      <c r="B40" t="str">
        <f t="shared" si="1"/>
        <v>B35_L7_P</v>
      </c>
      <c r="C40" t="str">
        <f t="shared" si="2"/>
        <v>J1-B35_L7_P</v>
      </c>
      <c r="D40" t="str">
        <f t="shared" si="3"/>
        <v>J1-36</v>
      </c>
      <c r="E40" t="s">
        <v>167</v>
      </c>
      <c r="F40">
        <v>36</v>
      </c>
      <c r="G40" t="s">
        <v>825</v>
      </c>
      <c r="L40" t="s">
        <v>826</v>
      </c>
      <c r="M40" t="s">
        <v>286</v>
      </c>
      <c r="N40">
        <v>21.243200000000002</v>
      </c>
      <c r="AB40" t="str">
        <f>B2B!D37</f>
        <v>J1</v>
      </c>
      <c r="AC40" t="str">
        <f>B2B!E37</f>
        <v>35</v>
      </c>
      <c r="AD40" t="str">
        <f t="shared" si="6"/>
        <v>J1-35</v>
      </c>
      <c r="AE40" t="str">
        <f t="shared" si="7"/>
        <v>B35_L7_N</v>
      </c>
      <c r="AF40" t="str">
        <f t="shared" si="8"/>
        <v>B4</v>
      </c>
      <c r="AG40">
        <f t="shared" si="9"/>
        <v>20.6294</v>
      </c>
      <c r="AH40" t="str">
        <f>IF(IFERROR(IF(IF(AF40="--",INDEX(D:D,MATCH(AE40,INDEX(B:B,MATCH(AE40,B:B,)+1):B10554,)+MATCH(AE40,B:B,)))=D40,VLOOKUP(AE40,B:D,3,0),IF(AF40="--",INDEX(D:D,MATCH(AE40,INDEX(B:B,MATCH(AE40,B:B,)+1):B10554,)+MATCH(AE40,B:B,)),"---")),"---")=AD40,"---",IFERROR(IF(IF(AF40="--",INDEX(D:D,MATCH(AE40,INDEX(B:B,MATCH(AE40,B:B,)+1):B10554,)+MATCH(AE40,B:B,)))=AD40,VLOOKUP(AE40,B:D,3,0),IF(AF40="--",INDEX(D:D,MATCH(AE40,INDEX(B:B,MATCH(AE40,B:B,)+1):B10554,)+MATCH(AE40,B:B,)),"---")),"---"))</f>
        <v>---</v>
      </c>
      <c r="AI40" t="str">
        <f t="shared" si="10"/>
        <v>--</v>
      </c>
      <c r="AJ40" t="str">
        <f t="shared" si="11"/>
        <v>B35_L7_N</v>
      </c>
      <c r="AK40">
        <f t="shared" si="12"/>
        <v>2</v>
      </c>
      <c r="AL40" t="str">
        <f t="shared" si="13"/>
        <v>B4</v>
      </c>
      <c r="AT40" t="str">
        <f t="shared" si="4"/>
        <v>B35_L7_P</v>
      </c>
      <c r="AU40" t="str">
        <f t="shared" si="5"/>
        <v>--</v>
      </c>
    </row>
    <row r="41" spans="1:47" x14ac:dyDescent="0.35">
      <c r="A41" t="str">
        <f t="shared" si="0"/>
        <v>J1-37</v>
      </c>
      <c r="B41" t="str">
        <f t="shared" si="1"/>
        <v>B35_L1_N</v>
      </c>
      <c r="C41" t="str">
        <f t="shared" si="2"/>
        <v>J1-B35_L1_N</v>
      </c>
      <c r="D41" t="str">
        <f t="shared" si="3"/>
        <v>J1-37</v>
      </c>
      <c r="E41" t="s">
        <v>167</v>
      </c>
      <c r="F41">
        <v>37</v>
      </c>
      <c r="G41" t="s">
        <v>827</v>
      </c>
      <c r="L41" t="s">
        <v>828</v>
      </c>
      <c r="M41" t="s">
        <v>286</v>
      </c>
      <c r="N41">
        <v>21.730499999999999</v>
      </c>
      <c r="AB41" t="str">
        <f>B2B!D38</f>
        <v>J1</v>
      </c>
      <c r="AC41" t="str">
        <f>B2B!E38</f>
        <v>36</v>
      </c>
      <c r="AD41" t="str">
        <f t="shared" si="6"/>
        <v>J1-36</v>
      </c>
      <c r="AE41" t="str">
        <f t="shared" si="7"/>
        <v>B35_L7_P</v>
      </c>
      <c r="AF41" t="str">
        <f t="shared" si="8"/>
        <v>C4</v>
      </c>
      <c r="AG41">
        <f t="shared" si="9"/>
        <v>21.180900000000001</v>
      </c>
      <c r="AH41" t="str">
        <f>IF(IFERROR(IF(IF(AF41="--",INDEX(D:D,MATCH(AE41,INDEX(B:B,MATCH(AE41,B:B,)+1):B10555,)+MATCH(AE41,B:B,)))=D41,VLOOKUP(AE41,B:D,3,0),IF(AF41="--",INDEX(D:D,MATCH(AE41,INDEX(B:B,MATCH(AE41,B:B,)+1):B10555,)+MATCH(AE41,B:B,)),"---")),"---")=AD41,"---",IFERROR(IF(IF(AF41="--",INDEX(D:D,MATCH(AE41,INDEX(B:B,MATCH(AE41,B:B,)+1):B10555,)+MATCH(AE41,B:B,)))=AD41,VLOOKUP(AE41,B:D,3,0),IF(AF41="--",INDEX(D:D,MATCH(AE41,INDEX(B:B,MATCH(AE41,B:B,)+1):B10555,)+MATCH(AE41,B:B,)),"---")),"---"))</f>
        <v>---</v>
      </c>
      <c r="AI41" t="str">
        <f t="shared" si="10"/>
        <v>--</v>
      </c>
      <c r="AJ41" t="str">
        <f t="shared" si="11"/>
        <v>B35_L7_P</v>
      </c>
      <c r="AK41">
        <f t="shared" si="12"/>
        <v>2</v>
      </c>
      <c r="AL41" t="str">
        <f t="shared" si="13"/>
        <v>C4</v>
      </c>
      <c r="AT41" t="str">
        <f t="shared" si="4"/>
        <v>B35_L1_N</v>
      </c>
      <c r="AU41" t="str">
        <f t="shared" si="5"/>
        <v>--</v>
      </c>
    </row>
    <row r="42" spans="1:47" x14ac:dyDescent="0.35">
      <c r="A42" t="str">
        <f t="shared" si="0"/>
        <v>J1-38</v>
      </c>
      <c r="B42" t="str">
        <f t="shared" si="1"/>
        <v>B35_L1_P</v>
      </c>
      <c r="C42" t="str">
        <f t="shared" si="2"/>
        <v>J1-B35_L1_P</v>
      </c>
      <c r="D42" t="str">
        <f t="shared" si="3"/>
        <v>J1-38</v>
      </c>
      <c r="E42" t="s">
        <v>167</v>
      </c>
      <c r="F42">
        <v>38</v>
      </c>
      <c r="G42" t="s">
        <v>829</v>
      </c>
      <c r="L42" t="s">
        <v>830</v>
      </c>
      <c r="M42" t="s">
        <v>286</v>
      </c>
      <c r="N42">
        <v>33.4009</v>
      </c>
      <c r="AB42" t="str">
        <f>B2B!D39</f>
        <v>J1</v>
      </c>
      <c r="AC42" t="str">
        <f>B2B!E39</f>
        <v>37</v>
      </c>
      <c r="AD42" t="str">
        <f t="shared" si="6"/>
        <v>J1-37</v>
      </c>
      <c r="AE42" t="str">
        <f t="shared" si="7"/>
        <v>B35_L1_N</v>
      </c>
      <c r="AF42" t="str">
        <f t="shared" si="8"/>
        <v>C5</v>
      </c>
      <c r="AG42">
        <f t="shared" si="9"/>
        <v>22.914000000000001</v>
      </c>
      <c r="AH42" t="str">
        <f>IF(IFERROR(IF(IF(AF42="--",INDEX(D:D,MATCH(AE42,INDEX(B:B,MATCH(AE42,B:B,)+1):B10556,)+MATCH(AE42,B:B,)))=D42,VLOOKUP(AE42,B:D,3,0),IF(AF42="--",INDEX(D:D,MATCH(AE42,INDEX(B:B,MATCH(AE42,B:B,)+1):B10556,)+MATCH(AE42,B:B,)),"---")),"---")=AD42,"---",IFERROR(IF(IF(AF42="--",INDEX(D:D,MATCH(AE42,INDEX(B:B,MATCH(AE42,B:B,)+1):B10556,)+MATCH(AE42,B:B,)))=AD42,VLOOKUP(AE42,B:D,3,0),IF(AF42="--",INDEX(D:D,MATCH(AE42,INDEX(B:B,MATCH(AE42,B:B,)+1):B10556,)+MATCH(AE42,B:B,)),"---")),"---"))</f>
        <v>---</v>
      </c>
      <c r="AI42" t="str">
        <f t="shared" si="10"/>
        <v>--</v>
      </c>
      <c r="AJ42" t="str">
        <f t="shared" si="11"/>
        <v>B35_L1_N</v>
      </c>
      <c r="AK42">
        <f t="shared" si="12"/>
        <v>2</v>
      </c>
      <c r="AL42" t="str">
        <f t="shared" si="13"/>
        <v>C5</v>
      </c>
      <c r="AT42" t="str">
        <f t="shared" si="4"/>
        <v>B35_L1_P</v>
      </c>
      <c r="AU42" t="str">
        <f t="shared" si="5"/>
        <v>--</v>
      </c>
    </row>
    <row r="43" spans="1:47" x14ac:dyDescent="0.35">
      <c r="A43" t="str">
        <f t="shared" si="0"/>
        <v>J1-39</v>
      </c>
      <c r="B43" t="str">
        <f t="shared" si="1"/>
        <v>B35_L5_N</v>
      </c>
      <c r="C43" t="str">
        <f t="shared" si="2"/>
        <v>J1-B35_L5_N</v>
      </c>
      <c r="D43" t="str">
        <f t="shared" si="3"/>
        <v>J1-39</v>
      </c>
      <c r="E43" t="s">
        <v>167</v>
      </c>
      <c r="F43">
        <v>39</v>
      </c>
      <c r="G43" t="s">
        <v>831</v>
      </c>
      <c r="L43" t="s">
        <v>832</v>
      </c>
      <c r="M43" t="s">
        <v>286</v>
      </c>
      <c r="N43">
        <v>32.720199999999998</v>
      </c>
      <c r="AB43" t="str">
        <f>B2B!D40</f>
        <v>J1</v>
      </c>
      <c r="AC43" t="str">
        <f>B2B!E40</f>
        <v>38</v>
      </c>
      <c r="AD43" t="str">
        <f t="shared" si="6"/>
        <v>J1-38</v>
      </c>
      <c r="AE43" t="str">
        <f t="shared" si="7"/>
        <v>B35_L1_P</v>
      </c>
      <c r="AF43" t="str">
        <f t="shared" si="8"/>
        <v>C6</v>
      </c>
      <c r="AG43">
        <f t="shared" si="9"/>
        <v>22.581800000000001</v>
      </c>
      <c r="AH43" t="str">
        <f>IF(IFERROR(IF(IF(AF43="--",INDEX(D:D,MATCH(AE43,INDEX(B:B,MATCH(AE43,B:B,)+1):B10557,)+MATCH(AE43,B:B,)))=D43,VLOOKUP(AE43,B:D,3,0),IF(AF43="--",INDEX(D:D,MATCH(AE43,INDEX(B:B,MATCH(AE43,B:B,)+1):B10557,)+MATCH(AE43,B:B,)),"---")),"---")=AD43,"---",IFERROR(IF(IF(AF43="--",INDEX(D:D,MATCH(AE43,INDEX(B:B,MATCH(AE43,B:B,)+1):B10557,)+MATCH(AE43,B:B,)))=AD43,VLOOKUP(AE43,B:D,3,0),IF(AF43="--",INDEX(D:D,MATCH(AE43,INDEX(B:B,MATCH(AE43,B:B,)+1):B10557,)+MATCH(AE43,B:B,)),"---")),"---"))</f>
        <v>---</v>
      </c>
      <c r="AI43" t="str">
        <f t="shared" si="10"/>
        <v>--</v>
      </c>
      <c r="AJ43" t="str">
        <f t="shared" si="11"/>
        <v>B35_L1_P</v>
      </c>
      <c r="AK43">
        <f t="shared" si="12"/>
        <v>2</v>
      </c>
      <c r="AL43" t="str">
        <f t="shared" si="13"/>
        <v>C6</v>
      </c>
      <c r="AT43" t="str">
        <f t="shared" si="4"/>
        <v>B35_L5_N</v>
      </c>
      <c r="AU43" t="str">
        <f t="shared" si="5"/>
        <v>--</v>
      </c>
    </row>
    <row r="44" spans="1:47" x14ac:dyDescent="0.35">
      <c r="A44" t="str">
        <f t="shared" si="0"/>
        <v>J1-40</v>
      </c>
      <c r="B44" t="str">
        <f t="shared" si="1"/>
        <v>B35_L5_P</v>
      </c>
      <c r="C44" t="str">
        <f t="shared" si="2"/>
        <v>J1-B35_L5_P</v>
      </c>
      <c r="D44" t="str">
        <f t="shared" si="3"/>
        <v>J1-40</v>
      </c>
      <c r="E44" t="s">
        <v>167</v>
      </c>
      <c r="F44">
        <v>40</v>
      </c>
      <c r="G44" t="s">
        <v>833</v>
      </c>
      <c r="L44" t="s">
        <v>834</v>
      </c>
      <c r="M44" t="s">
        <v>286</v>
      </c>
      <c r="N44">
        <v>43.808300000000003</v>
      </c>
      <c r="AB44" t="str">
        <f>B2B!D41</f>
        <v>J1</v>
      </c>
      <c r="AC44" t="str">
        <f>B2B!E41</f>
        <v>39</v>
      </c>
      <c r="AD44" t="str">
        <f t="shared" si="6"/>
        <v>J1-39</v>
      </c>
      <c r="AE44" t="str">
        <f t="shared" si="7"/>
        <v>B35_L5_N</v>
      </c>
      <c r="AF44" t="str">
        <f t="shared" si="8"/>
        <v>E5</v>
      </c>
      <c r="AG44">
        <f t="shared" si="9"/>
        <v>27.456600000000002</v>
      </c>
      <c r="AH44" t="str">
        <f>IF(IFERROR(IF(IF(AF44="--",INDEX(D:D,MATCH(AE44,INDEX(B:B,MATCH(AE44,B:B,)+1):B10558,)+MATCH(AE44,B:B,)))=D44,VLOOKUP(AE44,B:D,3,0),IF(AF44="--",INDEX(D:D,MATCH(AE44,INDEX(B:B,MATCH(AE44,B:B,)+1):B10558,)+MATCH(AE44,B:B,)),"---")),"---")=AD44,"---",IFERROR(IF(IF(AF44="--",INDEX(D:D,MATCH(AE44,INDEX(B:B,MATCH(AE44,B:B,)+1):B10558,)+MATCH(AE44,B:B,)))=AD44,VLOOKUP(AE44,B:D,3,0),IF(AF44="--",INDEX(D:D,MATCH(AE44,INDEX(B:B,MATCH(AE44,B:B,)+1):B10558,)+MATCH(AE44,B:B,)),"---")),"---"))</f>
        <v>---</v>
      </c>
      <c r="AI44" t="str">
        <f t="shared" si="10"/>
        <v>--</v>
      </c>
      <c r="AJ44" t="str">
        <f t="shared" si="11"/>
        <v>B35_L5_N</v>
      </c>
      <c r="AK44">
        <f t="shared" si="12"/>
        <v>2</v>
      </c>
      <c r="AL44" t="str">
        <f t="shared" si="13"/>
        <v>E5</v>
      </c>
      <c r="AT44" t="str">
        <f t="shared" si="4"/>
        <v>B35_L5_P</v>
      </c>
      <c r="AU44" t="str">
        <f t="shared" si="5"/>
        <v>--</v>
      </c>
    </row>
    <row r="45" spans="1:47" x14ac:dyDescent="0.35">
      <c r="A45" t="str">
        <f t="shared" si="0"/>
        <v>J1-41</v>
      </c>
      <c r="B45" t="str">
        <f t="shared" si="1"/>
        <v>B35_L6_N</v>
      </c>
      <c r="C45" t="str">
        <f t="shared" si="2"/>
        <v>J1-B35_L6_N</v>
      </c>
      <c r="D45" t="str">
        <f t="shared" si="3"/>
        <v>J1-41</v>
      </c>
      <c r="E45" t="s">
        <v>167</v>
      </c>
      <c r="F45">
        <v>41</v>
      </c>
      <c r="G45" t="s">
        <v>835</v>
      </c>
      <c r="L45" t="s">
        <v>836</v>
      </c>
      <c r="M45" t="s">
        <v>286</v>
      </c>
      <c r="N45">
        <v>44.417200000000001</v>
      </c>
      <c r="AB45" t="str">
        <f>B2B!D42</f>
        <v>J1</v>
      </c>
      <c r="AC45" t="str">
        <f>B2B!E42</f>
        <v>40</v>
      </c>
      <c r="AD45" t="str">
        <f t="shared" si="6"/>
        <v>J1-40</v>
      </c>
      <c r="AE45" t="str">
        <f t="shared" si="7"/>
        <v>B35_L5_P</v>
      </c>
      <c r="AF45" t="str">
        <f t="shared" si="8"/>
        <v>E6</v>
      </c>
      <c r="AG45">
        <f t="shared" si="9"/>
        <v>26.9697</v>
      </c>
      <c r="AH45" t="str">
        <f>IF(IFERROR(IF(IF(AF45="--",INDEX(D:D,MATCH(AE45,INDEX(B:B,MATCH(AE45,B:B,)+1):B10559,)+MATCH(AE45,B:B,)))=D45,VLOOKUP(AE45,B:D,3,0),IF(AF45="--",INDEX(D:D,MATCH(AE45,INDEX(B:B,MATCH(AE45,B:B,)+1):B10559,)+MATCH(AE45,B:B,)),"---")),"---")=AD45,"---",IFERROR(IF(IF(AF45="--",INDEX(D:D,MATCH(AE45,INDEX(B:B,MATCH(AE45,B:B,)+1):B10559,)+MATCH(AE45,B:B,)))=AD45,VLOOKUP(AE45,B:D,3,0),IF(AF45="--",INDEX(D:D,MATCH(AE45,INDEX(B:B,MATCH(AE45,B:B,)+1):B10559,)+MATCH(AE45,B:B,)),"---")),"---"))</f>
        <v>---</v>
      </c>
      <c r="AI45" t="str">
        <f t="shared" si="10"/>
        <v>--</v>
      </c>
      <c r="AJ45" t="str">
        <f t="shared" si="11"/>
        <v>B35_L5_P</v>
      </c>
      <c r="AK45">
        <f t="shared" si="12"/>
        <v>2</v>
      </c>
      <c r="AL45" t="str">
        <f t="shared" si="13"/>
        <v>E6</v>
      </c>
      <c r="AT45" t="str">
        <f t="shared" si="4"/>
        <v>B35_L6_N</v>
      </c>
      <c r="AU45" t="str">
        <f t="shared" si="5"/>
        <v>--</v>
      </c>
    </row>
    <row r="46" spans="1:47" x14ac:dyDescent="0.35">
      <c r="A46" t="str">
        <f t="shared" si="0"/>
        <v>J1-42</v>
      </c>
      <c r="B46" t="str">
        <f t="shared" si="1"/>
        <v>B35_L6_P</v>
      </c>
      <c r="C46" t="str">
        <f t="shared" si="2"/>
        <v>J1-B35_L6_P</v>
      </c>
      <c r="D46" t="str">
        <f t="shared" si="3"/>
        <v>J1-42</v>
      </c>
      <c r="E46" t="s">
        <v>167</v>
      </c>
      <c r="F46">
        <v>42</v>
      </c>
      <c r="G46" t="s">
        <v>837</v>
      </c>
      <c r="L46" t="s">
        <v>838</v>
      </c>
      <c r="M46" t="s">
        <v>286</v>
      </c>
      <c r="N46">
        <v>11.030900000000001</v>
      </c>
      <c r="AB46" t="str">
        <f>B2B!D43</f>
        <v>J1</v>
      </c>
      <c r="AC46" t="str">
        <f>B2B!E43</f>
        <v>41</v>
      </c>
      <c r="AD46" t="str">
        <f t="shared" si="6"/>
        <v>J1-41</v>
      </c>
      <c r="AE46" t="str">
        <f t="shared" si="7"/>
        <v>B35_L6_N</v>
      </c>
      <c r="AF46" t="str">
        <f t="shared" si="8"/>
        <v>D7</v>
      </c>
      <c r="AG46">
        <f t="shared" si="9"/>
        <v>26.552900000000001</v>
      </c>
      <c r="AH46" t="str">
        <f>IF(IFERROR(IF(IF(AF46="--",INDEX(D:D,MATCH(AE46,INDEX(B:B,MATCH(AE46,B:B,)+1):B10560,)+MATCH(AE46,B:B,)))=D46,VLOOKUP(AE46,B:D,3,0),IF(AF46="--",INDEX(D:D,MATCH(AE46,INDEX(B:B,MATCH(AE46,B:B,)+1):B10560,)+MATCH(AE46,B:B,)),"---")),"---")=AD46,"---",IFERROR(IF(IF(AF46="--",INDEX(D:D,MATCH(AE46,INDEX(B:B,MATCH(AE46,B:B,)+1):B10560,)+MATCH(AE46,B:B,)))=AD46,VLOOKUP(AE46,B:D,3,0),IF(AF46="--",INDEX(D:D,MATCH(AE46,INDEX(B:B,MATCH(AE46,B:B,)+1):B10560,)+MATCH(AE46,B:B,)),"---")),"---"))</f>
        <v>---</v>
      </c>
      <c r="AI46" t="str">
        <f t="shared" si="10"/>
        <v>--</v>
      </c>
      <c r="AJ46" t="str">
        <f t="shared" si="11"/>
        <v>B35_L6_N</v>
      </c>
      <c r="AK46">
        <f t="shared" si="12"/>
        <v>2</v>
      </c>
      <c r="AL46" t="str">
        <f t="shared" si="13"/>
        <v>D7</v>
      </c>
      <c r="AT46" t="str">
        <f t="shared" si="4"/>
        <v>B35_L6_P</v>
      </c>
      <c r="AU46" t="str">
        <f t="shared" si="5"/>
        <v>--</v>
      </c>
    </row>
    <row r="47" spans="1:47" x14ac:dyDescent="0.35">
      <c r="A47" t="str">
        <f t="shared" si="0"/>
        <v>J1-43</v>
      </c>
      <c r="B47" t="str">
        <f t="shared" si="1"/>
        <v>B35_L19_P</v>
      </c>
      <c r="C47" t="str">
        <f t="shared" si="2"/>
        <v>J1-B35_L19_P</v>
      </c>
      <c r="D47" t="str">
        <f t="shared" si="3"/>
        <v>J1-43</v>
      </c>
      <c r="E47" t="s">
        <v>167</v>
      </c>
      <c r="F47">
        <v>43</v>
      </c>
      <c r="G47" t="s">
        <v>839</v>
      </c>
      <c r="L47" t="s">
        <v>840</v>
      </c>
      <c r="M47" t="s">
        <v>286</v>
      </c>
      <c r="N47">
        <v>9.4581</v>
      </c>
      <c r="AB47" t="str">
        <f>B2B!D44</f>
        <v>J1</v>
      </c>
      <c r="AC47" t="str">
        <f>B2B!E44</f>
        <v>42</v>
      </c>
      <c r="AD47" t="str">
        <f t="shared" si="6"/>
        <v>J1-42</v>
      </c>
      <c r="AE47" t="str">
        <f t="shared" si="7"/>
        <v>B35_L6_P</v>
      </c>
      <c r="AF47" t="str">
        <f t="shared" si="8"/>
        <v>E7</v>
      </c>
      <c r="AG47">
        <f t="shared" si="9"/>
        <v>27.104399999999998</v>
      </c>
      <c r="AH47" t="str">
        <f>IF(IFERROR(IF(IF(AF47="--",INDEX(D:D,MATCH(AE47,INDEX(B:B,MATCH(AE47,B:B,)+1):B10561,)+MATCH(AE47,B:B,)))=D47,VLOOKUP(AE47,B:D,3,0),IF(AF47="--",INDEX(D:D,MATCH(AE47,INDEX(B:B,MATCH(AE47,B:B,)+1):B10561,)+MATCH(AE47,B:B,)),"---")),"---")=AD47,"---",IFERROR(IF(IF(AF47="--",INDEX(D:D,MATCH(AE47,INDEX(B:B,MATCH(AE47,B:B,)+1):B10561,)+MATCH(AE47,B:B,)))=AD47,VLOOKUP(AE47,B:D,3,0),IF(AF47="--",INDEX(D:D,MATCH(AE47,INDEX(B:B,MATCH(AE47,B:B,)+1):B10561,)+MATCH(AE47,B:B,)),"---")),"---"))</f>
        <v>---</v>
      </c>
      <c r="AI47" t="str">
        <f t="shared" si="10"/>
        <v>--</v>
      </c>
      <c r="AJ47" t="str">
        <f t="shared" si="11"/>
        <v>B35_L6_P</v>
      </c>
      <c r="AK47">
        <f t="shared" si="12"/>
        <v>2</v>
      </c>
      <c r="AL47" t="str">
        <f t="shared" si="13"/>
        <v>E7</v>
      </c>
      <c r="AT47" t="str">
        <f t="shared" si="4"/>
        <v>B35_L19_P</v>
      </c>
      <c r="AU47" t="str">
        <f t="shared" si="5"/>
        <v>--</v>
      </c>
    </row>
    <row r="48" spans="1:47" x14ac:dyDescent="0.35">
      <c r="A48" t="str">
        <f t="shared" si="0"/>
        <v>J1-44</v>
      </c>
      <c r="B48" t="str">
        <f t="shared" si="1"/>
        <v>B35_L19_N</v>
      </c>
      <c r="C48" t="str">
        <f t="shared" si="2"/>
        <v>J1-B35_L19_N</v>
      </c>
      <c r="D48" t="str">
        <f t="shared" si="3"/>
        <v>J1-44</v>
      </c>
      <c r="E48" t="s">
        <v>167</v>
      </c>
      <c r="F48">
        <v>44</v>
      </c>
      <c r="G48" t="s">
        <v>841</v>
      </c>
      <c r="L48" t="s">
        <v>842</v>
      </c>
      <c r="M48" t="s">
        <v>286</v>
      </c>
      <c r="N48">
        <v>8.2479999999999993</v>
      </c>
      <c r="AB48" t="str">
        <f>B2B!D45</f>
        <v>J1</v>
      </c>
      <c r="AC48" t="str">
        <f>B2B!E45</f>
        <v>43</v>
      </c>
      <c r="AD48" t="str">
        <f t="shared" si="6"/>
        <v>J1-43</v>
      </c>
      <c r="AE48" t="str">
        <f t="shared" si="7"/>
        <v>B35_L19_P</v>
      </c>
      <c r="AF48" t="str">
        <f t="shared" si="8"/>
        <v>G6</v>
      </c>
      <c r="AG48">
        <f t="shared" si="9"/>
        <v>34.049199999999999</v>
      </c>
      <c r="AH48" t="str">
        <f>IF(IFERROR(IF(IF(AF48="--",INDEX(D:D,MATCH(AE48,INDEX(B:B,MATCH(AE48,B:B,)+1):B10562,)+MATCH(AE48,B:B,)))=D48,VLOOKUP(AE48,B:D,3,0),IF(AF48="--",INDEX(D:D,MATCH(AE48,INDEX(B:B,MATCH(AE48,B:B,)+1):B10562,)+MATCH(AE48,B:B,)),"---")),"---")=AD48,"---",IFERROR(IF(IF(AF48="--",INDEX(D:D,MATCH(AE48,INDEX(B:B,MATCH(AE48,B:B,)+1):B10562,)+MATCH(AE48,B:B,)))=AD48,VLOOKUP(AE48,B:D,3,0),IF(AF48="--",INDEX(D:D,MATCH(AE48,INDEX(B:B,MATCH(AE48,B:B,)+1):B10562,)+MATCH(AE48,B:B,)),"---")),"---"))</f>
        <v>---</v>
      </c>
      <c r="AI48" t="str">
        <f t="shared" si="10"/>
        <v>--</v>
      </c>
      <c r="AJ48" t="str">
        <f t="shared" si="11"/>
        <v>B35_L19_P</v>
      </c>
      <c r="AK48">
        <f t="shared" si="12"/>
        <v>2</v>
      </c>
      <c r="AL48" t="str">
        <f t="shared" si="13"/>
        <v>G6</v>
      </c>
      <c r="AT48" t="str">
        <f t="shared" si="4"/>
        <v>B35_L19_N</v>
      </c>
      <c r="AU48" t="str">
        <f t="shared" si="5"/>
        <v>--</v>
      </c>
    </row>
    <row r="49" spans="1:47" x14ac:dyDescent="0.35">
      <c r="A49" t="str">
        <f t="shared" si="0"/>
        <v>J1-45</v>
      </c>
      <c r="B49" t="str">
        <f t="shared" si="1"/>
        <v>VCCIO35</v>
      </c>
      <c r="C49" t="str">
        <f t="shared" si="2"/>
        <v>J1-VCCIO35</v>
      </c>
      <c r="D49" t="str">
        <f t="shared" si="3"/>
        <v>J1-45</v>
      </c>
      <c r="E49" t="s">
        <v>167</v>
      </c>
      <c r="F49">
        <v>45</v>
      </c>
      <c r="G49" t="s">
        <v>765</v>
      </c>
      <c r="L49" t="s">
        <v>843</v>
      </c>
      <c r="M49" t="s">
        <v>286</v>
      </c>
      <c r="N49">
        <v>10.5352</v>
      </c>
      <c r="AB49" t="str">
        <f>B2B!D46</f>
        <v>J1</v>
      </c>
      <c r="AC49" t="str">
        <f>B2B!E46</f>
        <v>44</v>
      </c>
      <c r="AD49" t="str">
        <f t="shared" si="6"/>
        <v>J1-44</v>
      </c>
      <c r="AE49" t="str">
        <f t="shared" si="7"/>
        <v>B35_L19_N</v>
      </c>
      <c r="AF49" t="str">
        <f t="shared" si="8"/>
        <v>F6</v>
      </c>
      <c r="AG49">
        <f t="shared" si="9"/>
        <v>33.892200000000003</v>
      </c>
      <c r="AH49" t="str">
        <f>IF(IFERROR(IF(IF(AF49="--",INDEX(D:D,MATCH(AE49,INDEX(B:B,MATCH(AE49,B:B,)+1):B10563,)+MATCH(AE49,B:B,)))=D49,VLOOKUP(AE49,B:D,3,0),IF(AF49="--",INDEX(D:D,MATCH(AE49,INDEX(B:B,MATCH(AE49,B:B,)+1):B10563,)+MATCH(AE49,B:B,)),"---")),"---")=AD49,"---",IFERROR(IF(IF(AF49="--",INDEX(D:D,MATCH(AE49,INDEX(B:B,MATCH(AE49,B:B,)+1):B10563,)+MATCH(AE49,B:B,)))=AD49,VLOOKUP(AE49,B:D,3,0),IF(AF49="--",INDEX(D:D,MATCH(AE49,INDEX(B:B,MATCH(AE49,B:B,)+1):B10563,)+MATCH(AE49,B:B,)),"---")),"---"))</f>
        <v>---</v>
      </c>
      <c r="AI49" t="str">
        <f t="shared" si="10"/>
        <v>--</v>
      </c>
      <c r="AJ49" t="str">
        <f t="shared" si="11"/>
        <v>B35_L19_N</v>
      </c>
      <c r="AK49">
        <f t="shared" si="12"/>
        <v>2</v>
      </c>
      <c r="AL49" t="str">
        <f t="shared" si="13"/>
        <v>F6</v>
      </c>
      <c r="AT49" t="str">
        <f t="shared" si="4"/>
        <v>VCCIO35</v>
      </c>
      <c r="AU49" t="str">
        <f t="shared" si="5"/>
        <v>--</v>
      </c>
    </row>
    <row r="50" spans="1:47" x14ac:dyDescent="0.35">
      <c r="A50" t="str">
        <f t="shared" si="0"/>
        <v>J1-46</v>
      </c>
      <c r="B50" t="str">
        <f t="shared" si="1"/>
        <v>VIN</v>
      </c>
      <c r="C50" t="str">
        <f t="shared" si="2"/>
        <v>J1-VIN</v>
      </c>
      <c r="D50" t="str">
        <f t="shared" si="3"/>
        <v>J1-46</v>
      </c>
      <c r="E50" t="s">
        <v>167</v>
      </c>
      <c r="F50">
        <v>46</v>
      </c>
      <c r="G50" t="s">
        <v>303</v>
      </c>
      <c r="L50" t="s">
        <v>844</v>
      </c>
      <c r="M50" t="s">
        <v>286</v>
      </c>
      <c r="N50">
        <v>10.124499999999999</v>
      </c>
      <c r="AB50" t="str">
        <f>B2B!D47</f>
        <v>J1</v>
      </c>
      <c r="AC50" t="str">
        <f>B2B!E47</f>
        <v>45</v>
      </c>
      <c r="AD50" t="str">
        <f t="shared" si="6"/>
        <v>J1-45</v>
      </c>
      <c r="AE50" t="str">
        <f t="shared" si="7"/>
        <v>VCCIO35</v>
      </c>
      <c r="AF50" t="str">
        <f t="shared" si="8"/>
        <v>---</v>
      </c>
      <c r="AG50" t="str">
        <f t="shared" si="9"/>
        <v>---</v>
      </c>
      <c r="AH50" t="str">
        <f>IF(IFERROR(IF(IF(AF50="--",INDEX(D:D,MATCH(AE50,INDEX(B:B,MATCH(AE50,B:B,)+1):B10564,)+MATCH(AE50,B:B,)))=D50,VLOOKUP(AE50,B:D,3,0),IF(AF50="--",INDEX(D:D,MATCH(AE50,INDEX(B:B,MATCH(AE50,B:B,)+1):B10564,)+MATCH(AE50,B:B,)),"---")),"---")=AD50,"---",IFERROR(IF(IF(AF50="--",INDEX(D:D,MATCH(AE50,INDEX(B:B,MATCH(AE50,B:B,)+1):B10564,)+MATCH(AE50,B:B,)))=AD50,VLOOKUP(AE50,B:D,3,0),IF(AF50="--",INDEX(D:D,MATCH(AE50,INDEX(B:B,MATCH(AE50,B:B,)+1):B10564,)+MATCH(AE50,B:B,)),"---")),"---"))</f>
        <v>---</v>
      </c>
      <c r="AI50" t="str">
        <f t="shared" si="10"/>
        <v>--</v>
      </c>
      <c r="AJ50" t="str">
        <f t="shared" si="11"/>
        <v>VCCIO35</v>
      </c>
      <c r="AK50">
        <f t="shared" si="12"/>
        <v>16</v>
      </c>
      <c r="AL50" t="str">
        <f t="shared" si="13"/>
        <v>---</v>
      </c>
      <c r="AT50" t="str">
        <f t="shared" si="4"/>
        <v>VIN</v>
      </c>
      <c r="AU50" t="str">
        <f t="shared" si="5"/>
        <v>--</v>
      </c>
    </row>
    <row r="51" spans="1:47" x14ac:dyDescent="0.35">
      <c r="A51" t="str">
        <f t="shared" si="0"/>
        <v>J1-47</v>
      </c>
      <c r="B51" t="str">
        <f t="shared" si="1"/>
        <v>B35_L4_N</v>
      </c>
      <c r="C51" t="str">
        <f t="shared" si="2"/>
        <v>J1-B35_L4_N</v>
      </c>
      <c r="D51" t="str">
        <f t="shared" si="3"/>
        <v>J1-47</v>
      </c>
      <c r="E51" t="s">
        <v>167</v>
      </c>
      <c r="F51">
        <v>47</v>
      </c>
      <c r="G51" t="s">
        <v>845</v>
      </c>
      <c r="L51" t="s">
        <v>846</v>
      </c>
      <c r="M51" t="s">
        <v>286</v>
      </c>
      <c r="N51">
        <v>8.9350000000000005</v>
      </c>
      <c r="AB51" t="str">
        <f>B2B!D48</f>
        <v>J1</v>
      </c>
      <c r="AC51" t="str">
        <f>B2B!E48</f>
        <v>46</v>
      </c>
      <c r="AD51" t="str">
        <f t="shared" si="6"/>
        <v>J1-46</v>
      </c>
      <c r="AE51" t="str">
        <f t="shared" si="7"/>
        <v>VIN</v>
      </c>
      <c r="AF51" t="str">
        <f t="shared" si="8"/>
        <v>---</v>
      </c>
      <c r="AG51" t="str">
        <f t="shared" si="9"/>
        <v>---</v>
      </c>
      <c r="AH51" t="str">
        <f>IF(IFERROR(IF(IF(AF51="--",INDEX(D:D,MATCH(AE51,INDEX(B:B,MATCH(AE51,B:B,)+1):B10565,)+MATCH(AE51,B:B,)))=D51,VLOOKUP(AE51,B:D,3,0),IF(AF51="--",INDEX(D:D,MATCH(AE51,INDEX(B:B,MATCH(AE51,B:B,)+1):B10565,)+MATCH(AE51,B:B,)),"---")),"---")=AD51,"---",IFERROR(IF(IF(AF51="--",INDEX(D:D,MATCH(AE51,INDEX(B:B,MATCH(AE51,B:B,)+1):B10565,)+MATCH(AE51,B:B,)))=AD51,VLOOKUP(AE51,B:D,3,0),IF(AF51="--",INDEX(D:D,MATCH(AE51,INDEX(B:B,MATCH(AE51,B:B,)+1):B10565,)+MATCH(AE51,B:B,)),"---")),"---"))</f>
        <v>---</v>
      </c>
      <c r="AI51" t="str">
        <f t="shared" si="10"/>
        <v>--</v>
      </c>
      <c r="AJ51" t="str">
        <f t="shared" si="11"/>
        <v>VIN</v>
      </c>
      <c r="AK51">
        <f t="shared" si="12"/>
        <v>14</v>
      </c>
      <c r="AL51" t="str">
        <f t="shared" si="13"/>
        <v>---</v>
      </c>
      <c r="AT51" t="str">
        <f t="shared" si="4"/>
        <v>B35_L4_N</v>
      </c>
      <c r="AU51" t="str">
        <f t="shared" si="5"/>
        <v>--</v>
      </c>
    </row>
    <row r="52" spans="1:47" x14ac:dyDescent="0.35">
      <c r="A52" t="str">
        <f t="shared" si="0"/>
        <v>J1-48</v>
      </c>
      <c r="B52" t="str">
        <f t="shared" si="1"/>
        <v>B35_L4_P</v>
      </c>
      <c r="C52" t="str">
        <f t="shared" si="2"/>
        <v>J1-B35_L4_P</v>
      </c>
      <c r="D52" t="str">
        <f t="shared" si="3"/>
        <v>J1-48</v>
      </c>
      <c r="E52" t="s">
        <v>167</v>
      </c>
      <c r="F52">
        <v>48</v>
      </c>
      <c r="G52" t="s">
        <v>847</v>
      </c>
      <c r="L52" t="s">
        <v>805</v>
      </c>
      <c r="M52" t="s">
        <v>286</v>
      </c>
      <c r="N52">
        <v>10.856199999999999</v>
      </c>
      <c r="AB52" t="str">
        <f>B2B!D49</f>
        <v>J1</v>
      </c>
      <c r="AC52" t="str">
        <f>B2B!E49</f>
        <v>47</v>
      </c>
      <c r="AD52" t="str">
        <f t="shared" si="6"/>
        <v>J1-47</v>
      </c>
      <c r="AE52" t="str">
        <f t="shared" si="7"/>
        <v>B35_L4_N</v>
      </c>
      <c r="AF52" t="str">
        <f t="shared" si="8"/>
        <v>C7</v>
      </c>
      <c r="AG52">
        <f t="shared" si="9"/>
        <v>31.716799999999999</v>
      </c>
      <c r="AH52" t="str">
        <f>IF(IFERROR(IF(IF(AF52="--",INDEX(D:D,MATCH(AE52,INDEX(B:B,MATCH(AE52,B:B,)+1):B10566,)+MATCH(AE52,B:B,)))=D52,VLOOKUP(AE52,B:D,3,0),IF(AF52="--",INDEX(D:D,MATCH(AE52,INDEX(B:B,MATCH(AE52,B:B,)+1):B10566,)+MATCH(AE52,B:B,)),"---")),"---")=AD52,"---",IFERROR(IF(IF(AF52="--",INDEX(D:D,MATCH(AE52,INDEX(B:B,MATCH(AE52,B:B,)+1):B10566,)+MATCH(AE52,B:B,)))=AD52,VLOOKUP(AE52,B:D,3,0),IF(AF52="--",INDEX(D:D,MATCH(AE52,INDEX(B:B,MATCH(AE52,B:B,)+1):B10566,)+MATCH(AE52,B:B,)),"---")),"---"))</f>
        <v>---</v>
      </c>
      <c r="AI52" t="str">
        <f t="shared" si="10"/>
        <v>--</v>
      </c>
      <c r="AJ52" t="str">
        <f t="shared" si="11"/>
        <v>B35_L4_N</v>
      </c>
      <c r="AK52">
        <f t="shared" si="12"/>
        <v>2</v>
      </c>
      <c r="AL52" t="str">
        <f t="shared" si="13"/>
        <v>C7</v>
      </c>
      <c r="AT52" t="str">
        <f t="shared" si="4"/>
        <v>B35_L4_P</v>
      </c>
      <c r="AU52" t="str">
        <f t="shared" si="5"/>
        <v>--</v>
      </c>
    </row>
    <row r="53" spans="1:47" x14ac:dyDescent="0.35">
      <c r="A53" t="str">
        <f t="shared" si="0"/>
        <v>J1-49</v>
      </c>
      <c r="B53" t="str">
        <f t="shared" si="1"/>
        <v>GND</v>
      </c>
      <c r="C53" t="str">
        <f t="shared" si="2"/>
        <v>J1-GND</v>
      </c>
      <c r="D53" t="str">
        <f t="shared" si="3"/>
        <v>J1-49</v>
      </c>
      <c r="E53" t="s">
        <v>167</v>
      </c>
      <c r="F53">
        <v>49</v>
      </c>
      <c r="G53" t="s">
        <v>302</v>
      </c>
      <c r="L53" t="s">
        <v>803</v>
      </c>
      <c r="M53" t="s">
        <v>286</v>
      </c>
      <c r="N53">
        <v>10.9407</v>
      </c>
      <c r="AB53" t="str">
        <f>B2B!D50</f>
        <v>J1</v>
      </c>
      <c r="AC53" t="str">
        <f>B2B!E50</f>
        <v>48</v>
      </c>
      <c r="AD53" t="str">
        <f t="shared" si="6"/>
        <v>J1-48</v>
      </c>
      <c r="AE53" t="str">
        <f t="shared" si="7"/>
        <v>B35_L4_P</v>
      </c>
      <c r="AF53" t="str">
        <f t="shared" si="8"/>
        <v>D8</v>
      </c>
      <c r="AG53">
        <f t="shared" si="9"/>
        <v>31.1783</v>
      </c>
      <c r="AH53" t="str">
        <f>IF(IFERROR(IF(IF(AF53="--",INDEX(D:D,MATCH(AE53,INDEX(B:B,MATCH(AE53,B:B,)+1):B10567,)+MATCH(AE53,B:B,)))=D53,VLOOKUP(AE53,B:D,3,0),IF(AF53="--",INDEX(D:D,MATCH(AE53,INDEX(B:B,MATCH(AE53,B:B,)+1):B10567,)+MATCH(AE53,B:B,)),"---")),"---")=AD53,"---",IFERROR(IF(IF(AF53="--",INDEX(D:D,MATCH(AE53,INDEX(B:B,MATCH(AE53,B:B,)+1):B10567,)+MATCH(AE53,B:B,)))=AD53,VLOOKUP(AE53,B:D,3,0),IF(AF53="--",INDEX(D:D,MATCH(AE53,INDEX(B:B,MATCH(AE53,B:B,)+1):B10567,)+MATCH(AE53,B:B,)),"---")),"---"))</f>
        <v>---</v>
      </c>
      <c r="AI53" t="str">
        <f t="shared" si="10"/>
        <v>--</v>
      </c>
      <c r="AJ53" t="str">
        <f t="shared" si="11"/>
        <v>B35_L4_P</v>
      </c>
      <c r="AK53">
        <f t="shared" si="12"/>
        <v>2</v>
      </c>
      <c r="AL53" t="str">
        <f t="shared" si="13"/>
        <v>D8</v>
      </c>
      <c r="AT53" t="str">
        <f t="shared" si="4"/>
        <v>GND</v>
      </c>
      <c r="AU53" t="str">
        <f t="shared" si="5"/>
        <v>--</v>
      </c>
    </row>
    <row r="54" spans="1:47" x14ac:dyDescent="0.35">
      <c r="A54" t="str">
        <f t="shared" si="0"/>
        <v>J1-50</v>
      </c>
      <c r="B54" t="str">
        <f t="shared" si="1"/>
        <v>GND</v>
      </c>
      <c r="C54" t="str">
        <f t="shared" si="2"/>
        <v>J1-GND</v>
      </c>
      <c r="D54" t="str">
        <f t="shared" si="3"/>
        <v>J1-50</v>
      </c>
      <c r="E54" t="s">
        <v>167</v>
      </c>
      <c r="F54">
        <v>50</v>
      </c>
      <c r="G54" t="s">
        <v>302</v>
      </c>
      <c r="L54" t="s">
        <v>811</v>
      </c>
      <c r="M54" t="s">
        <v>286</v>
      </c>
      <c r="N54">
        <v>18.0519</v>
      </c>
      <c r="AB54" t="str">
        <f>B2B!D51</f>
        <v>J1</v>
      </c>
      <c r="AC54" t="str">
        <f>B2B!E51</f>
        <v>49</v>
      </c>
      <c r="AD54" t="str">
        <f t="shared" si="6"/>
        <v>J1-49</v>
      </c>
      <c r="AE54" t="str">
        <f t="shared" si="7"/>
        <v>GND</v>
      </c>
      <c r="AF54" t="str">
        <f t="shared" si="8"/>
        <v>---</v>
      </c>
      <c r="AG54" t="str">
        <f t="shared" si="9"/>
        <v>---</v>
      </c>
      <c r="AH54" t="str">
        <f>IF(IFERROR(IF(IF(AF54="--",INDEX(D:D,MATCH(AE54,INDEX(B:B,MATCH(AE54,B:B,)+1):B10568,)+MATCH(AE54,B:B,)))=D54,VLOOKUP(AE54,B:D,3,0),IF(AF54="--",INDEX(D:D,MATCH(AE54,INDEX(B:B,MATCH(AE54,B:B,)+1):B10568,)+MATCH(AE54,B:B,)),"---")),"---")=AD54,"---",IFERROR(IF(IF(AF54="--",INDEX(D:D,MATCH(AE54,INDEX(B:B,MATCH(AE54,B:B,)+1):B10568,)+MATCH(AE54,B:B,)))=AD54,VLOOKUP(AE54,B:D,3,0),IF(AF54="--",INDEX(D:D,MATCH(AE54,INDEX(B:B,MATCH(AE54,B:B,)+1):B10568,)+MATCH(AE54,B:B,)),"---")),"---"))</f>
        <v>---</v>
      </c>
      <c r="AI54" t="str">
        <f t="shared" si="10"/>
        <v>--</v>
      </c>
      <c r="AJ54" t="str">
        <f t="shared" si="11"/>
        <v>GND</v>
      </c>
      <c r="AK54">
        <f t="shared" si="12"/>
        <v>153</v>
      </c>
      <c r="AL54" t="str">
        <f t="shared" si="13"/>
        <v>---</v>
      </c>
      <c r="AT54" t="str">
        <f t="shared" si="4"/>
        <v>GND</v>
      </c>
      <c r="AU54" t="str">
        <f t="shared" si="5"/>
        <v>--</v>
      </c>
    </row>
    <row r="55" spans="1:47" x14ac:dyDescent="0.35">
      <c r="A55" t="str">
        <f t="shared" si="0"/>
        <v>J2-1</v>
      </c>
      <c r="B55" t="str">
        <f t="shared" si="1"/>
        <v>GND</v>
      </c>
      <c r="C55" t="str">
        <f t="shared" si="2"/>
        <v>J2-GND</v>
      </c>
      <c r="D55" t="str">
        <f t="shared" si="3"/>
        <v>J2-1</v>
      </c>
      <c r="E55" t="s">
        <v>183</v>
      </c>
      <c r="F55">
        <v>1</v>
      </c>
      <c r="G55" t="s">
        <v>302</v>
      </c>
      <c r="L55" t="s">
        <v>813</v>
      </c>
      <c r="M55" t="s">
        <v>286</v>
      </c>
      <c r="N55">
        <v>17.330400000000001</v>
      </c>
      <c r="AB55" t="str">
        <f>B2B!D52</f>
        <v>J1</v>
      </c>
      <c r="AC55" t="str">
        <f>B2B!E52</f>
        <v>50</v>
      </c>
      <c r="AD55" t="str">
        <f t="shared" si="6"/>
        <v>J1-50</v>
      </c>
      <c r="AE55" t="str">
        <f t="shared" si="7"/>
        <v>GND</v>
      </c>
      <c r="AF55" t="str">
        <f t="shared" si="8"/>
        <v>---</v>
      </c>
      <c r="AG55" t="str">
        <f t="shared" si="9"/>
        <v>---</v>
      </c>
      <c r="AH55" t="str">
        <f>IF(IFERROR(IF(IF(AF55="--",INDEX(D:D,MATCH(AE55,INDEX(B:B,MATCH(AE55,B:B,)+1):B10569,)+MATCH(AE55,B:B,)))=D55,VLOOKUP(AE55,B:D,3,0),IF(AF55="--",INDEX(D:D,MATCH(AE55,INDEX(B:B,MATCH(AE55,B:B,)+1):B10569,)+MATCH(AE55,B:B,)),"---")),"---")=AD55,"---",IFERROR(IF(IF(AF55="--",INDEX(D:D,MATCH(AE55,INDEX(B:B,MATCH(AE55,B:B,)+1):B10569,)+MATCH(AE55,B:B,)))=AD55,VLOOKUP(AE55,B:D,3,0),IF(AF55="--",INDEX(D:D,MATCH(AE55,INDEX(B:B,MATCH(AE55,B:B,)+1):B10569,)+MATCH(AE55,B:B,)),"---")),"---"))</f>
        <v>---</v>
      </c>
      <c r="AI55" t="str">
        <f t="shared" si="10"/>
        <v>--</v>
      </c>
      <c r="AJ55" t="str">
        <f t="shared" si="11"/>
        <v>GND</v>
      </c>
      <c r="AK55">
        <f t="shared" si="12"/>
        <v>153</v>
      </c>
      <c r="AL55" t="str">
        <f t="shared" si="13"/>
        <v>---</v>
      </c>
      <c r="AT55" t="str">
        <f t="shared" si="4"/>
        <v>GND</v>
      </c>
      <c r="AU55" t="str">
        <f t="shared" si="5"/>
        <v>--</v>
      </c>
    </row>
    <row r="56" spans="1:47" x14ac:dyDescent="0.35">
      <c r="A56" t="str">
        <f t="shared" si="0"/>
        <v>J2-2</v>
      </c>
      <c r="B56" t="str">
        <f t="shared" si="1"/>
        <v>GND</v>
      </c>
      <c r="C56" t="str">
        <f t="shared" si="2"/>
        <v>J2-GND</v>
      </c>
      <c r="D56" t="str">
        <f t="shared" si="3"/>
        <v>J2-2</v>
      </c>
      <c r="E56" t="s">
        <v>183</v>
      </c>
      <c r="F56">
        <v>2</v>
      </c>
      <c r="G56" t="s">
        <v>302</v>
      </c>
      <c r="L56" t="s">
        <v>775</v>
      </c>
      <c r="M56" t="s">
        <v>286</v>
      </c>
      <c r="N56">
        <v>28.884799999999998</v>
      </c>
      <c r="AB56" t="str">
        <f>B2B!D53</f>
        <v>J2</v>
      </c>
      <c r="AC56" t="str">
        <f>B2B!E53</f>
        <v>1</v>
      </c>
      <c r="AD56" t="str">
        <f t="shared" si="6"/>
        <v>J2-1</v>
      </c>
      <c r="AE56" t="str">
        <f t="shared" si="7"/>
        <v>GND</v>
      </c>
      <c r="AF56" t="str">
        <f t="shared" si="8"/>
        <v>---</v>
      </c>
      <c r="AG56" t="str">
        <f t="shared" si="9"/>
        <v>---</v>
      </c>
      <c r="AH56" t="str">
        <f>IF(IFERROR(IF(IF(AF56="--",INDEX(D:D,MATCH(AE56,INDEX(B:B,MATCH(AE56,B:B,)+1):B10570,)+MATCH(AE56,B:B,)))=D56,VLOOKUP(AE56,B:D,3,0),IF(AF56="--",INDEX(D:D,MATCH(AE56,INDEX(B:B,MATCH(AE56,B:B,)+1):B10570,)+MATCH(AE56,B:B,)),"---")),"---")=AD56,"---",IFERROR(IF(IF(AF56="--",INDEX(D:D,MATCH(AE56,INDEX(B:B,MATCH(AE56,B:B,)+1):B10570,)+MATCH(AE56,B:B,)))=AD56,VLOOKUP(AE56,B:D,3,0),IF(AF56="--",INDEX(D:D,MATCH(AE56,INDEX(B:B,MATCH(AE56,B:B,)+1):B10570,)+MATCH(AE56,B:B,)),"---")),"---"))</f>
        <v>---</v>
      </c>
      <c r="AI56" t="str">
        <f t="shared" si="10"/>
        <v>--</v>
      </c>
      <c r="AJ56" t="str">
        <f t="shared" si="11"/>
        <v>GND</v>
      </c>
      <c r="AK56">
        <f t="shared" si="12"/>
        <v>153</v>
      </c>
      <c r="AL56" t="str">
        <f t="shared" si="13"/>
        <v>---</v>
      </c>
      <c r="AT56" t="str">
        <f t="shared" si="4"/>
        <v>GND</v>
      </c>
      <c r="AU56" t="str">
        <f t="shared" si="5"/>
        <v>--</v>
      </c>
    </row>
    <row r="57" spans="1:47" x14ac:dyDescent="0.35">
      <c r="A57" t="str">
        <f t="shared" si="0"/>
        <v>J2-3</v>
      </c>
      <c r="B57" t="str">
        <f t="shared" si="1"/>
        <v>B34_L24_N</v>
      </c>
      <c r="C57" t="str">
        <f t="shared" si="2"/>
        <v>J2-B34_L24_N</v>
      </c>
      <c r="D57" t="str">
        <f t="shared" si="3"/>
        <v>J2-3</v>
      </c>
      <c r="E57" t="s">
        <v>183</v>
      </c>
      <c r="F57">
        <v>3</v>
      </c>
      <c r="G57" t="s">
        <v>826</v>
      </c>
      <c r="L57" t="s">
        <v>777</v>
      </c>
      <c r="M57" t="s">
        <v>286</v>
      </c>
      <c r="N57">
        <v>28.9374</v>
      </c>
      <c r="AB57" t="str">
        <f>B2B!D54</f>
        <v>J2</v>
      </c>
      <c r="AC57" t="str">
        <f>B2B!E54</f>
        <v>2</v>
      </c>
      <c r="AD57" t="str">
        <f t="shared" si="6"/>
        <v>J2-2</v>
      </c>
      <c r="AE57" t="str">
        <f t="shared" si="7"/>
        <v>GND</v>
      </c>
      <c r="AF57" t="str">
        <f t="shared" si="8"/>
        <v>---</v>
      </c>
      <c r="AG57" t="str">
        <f t="shared" si="9"/>
        <v>---</v>
      </c>
      <c r="AH57" t="str">
        <f>IF(IFERROR(IF(IF(AF57="--",INDEX(D:D,MATCH(AE57,INDEX(B:B,MATCH(AE57,B:B,)+1):B10571,)+MATCH(AE57,B:B,)))=D57,VLOOKUP(AE57,B:D,3,0),IF(AF57="--",INDEX(D:D,MATCH(AE57,INDEX(B:B,MATCH(AE57,B:B,)+1):B10571,)+MATCH(AE57,B:B,)),"---")),"---")=AD57,"---",IFERROR(IF(IF(AF57="--",INDEX(D:D,MATCH(AE57,INDEX(B:B,MATCH(AE57,B:B,)+1):B10571,)+MATCH(AE57,B:B,)))=AD57,VLOOKUP(AE57,B:D,3,0),IF(AF57="--",INDEX(D:D,MATCH(AE57,INDEX(B:B,MATCH(AE57,B:B,)+1):B10571,)+MATCH(AE57,B:B,)),"---")),"---"))</f>
        <v>---</v>
      </c>
      <c r="AI57" t="str">
        <f t="shared" si="10"/>
        <v>--</v>
      </c>
      <c r="AJ57" t="str">
        <f t="shared" si="11"/>
        <v>GND</v>
      </c>
      <c r="AK57">
        <f t="shared" si="12"/>
        <v>153</v>
      </c>
      <c r="AL57" t="str">
        <f t="shared" si="13"/>
        <v>---</v>
      </c>
      <c r="AT57" t="str">
        <f t="shared" si="4"/>
        <v>B34_L24_N</v>
      </c>
      <c r="AU57" t="str">
        <f t="shared" si="5"/>
        <v>--</v>
      </c>
    </row>
    <row r="58" spans="1:47" x14ac:dyDescent="0.35">
      <c r="A58" t="str">
        <f t="shared" si="0"/>
        <v>J2-4</v>
      </c>
      <c r="B58" t="str">
        <f t="shared" si="1"/>
        <v>B34_L24_P</v>
      </c>
      <c r="C58" t="str">
        <f t="shared" si="2"/>
        <v>J2-B34_L24_P</v>
      </c>
      <c r="D58" t="str">
        <f t="shared" si="3"/>
        <v>J2-4</v>
      </c>
      <c r="E58" t="s">
        <v>183</v>
      </c>
      <c r="F58">
        <v>4</v>
      </c>
      <c r="G58" t="s">
        <v>828</v>
      </c>
      <c r="L58" t="s">
        <v>771</v>
      </c>
      <c r="M58" t="s">
        <v>286</v>
      </c>
      <c r="N58">
        <v>29.536200000000001</v>
      </c>
      <c r="AB58" t="str">
        <f>B2B!D55</f>
        <v>J2</v>
      </c>
      <c r="AC58" t="str">
        <f>B2B!E55</f>
        <v>3</v>
      </c>
      <c r="AD58" t="str">
        <f t="shared" si="6"/>
        <v>J2-3</v>
      </c>
      <c r="AE58" t="str">
        <f t="shared" si="7"/>
        <v>B34_L24_N</v>
      </c>
      <c r="AF58" t="str">
        <f t="shared" si="8"/>
        <v>T8</v>
      </c>
      <c r="AG58">
        <f t="shared" si="9"/>
        <v>21.243200000000002</v>
      </c>
      <c r="AH58" t="str">
        <f>IF(IFERROR(IF(IF(AF58="--",INDEX(D:D,MATCH(AE58,INDEX(B:B,MATCH(AE58,B:B,)+1):B10572,)+MATCH(AE58,B:B,)))=D58,VLOOKUP(AE58,B:D,3,0),IF(AF58="--",INDEX(D:D,MATCH(AE58,INDEX(B:B,MATCH(AE58,B:B,)+1):B10572,)+MATCH(AE58,B:B,)),"---")),"---")=AD58,"---",IFERROR(IF(IF(AF58="--",INDEX(D:D,MATCH(AE58,INDEX(B:B,MATCH(AE58,B:B,)+1):B10572,)+MATCH(AE58,B:B,)))=AD58,VLOOKUP(AE58,B:D,3,0),IF(AF58="--",INDEX(D:D,MATCH(AE58,INDEX(B:B,MATCH(AE58,B:B,)+1):B10572,)+MATCH(AE58,B:B,)),"---")),"---"))</f>
        <v>---</v>
      </c>
      <c r="AI58" t="str">
        <f t="shared" si="10"/>
        <v>--</v>
      </c>
      <c r="AJ58" t="str">
        <f t="shared" si="11"/>
        <v>B34_L24_N</v>
      </c>
      <c r="AK58">
        <f t="shared" si="12"/>
        <v>2</v>
      </c>
      <c r="AL58" t="str">
        <f t="shared" si="13"/>
        <v>T8</v>
      </c>
      <c r="AT58" t="str">
        <f t="shared" si="4"/>
        <v>B34_L24_P</v>
      </c>
      <c r="AU58" t="str">
        <f t="shared" si="5"/>
        <v>--</v>
      </c>
    </row>
    <row r="59" spans="1:47" x14ac:dyDescent="0.35">
      <c r="A59" t="str">
        <f t="shared" si="0"/>
        <v>J2-5</v>
      </c>
      <c r="B59" t="str">
        <f t="shared" si="1"/>
        <v>VIN</v>
      </c>
      <c r="C59" t="str">
        <f t="shared" si="2"/>
        <v>J2-VIN</v>
      </c>
      <c r="D59" t="str">
        <f t="shared" si="3"/>
        <v>J2-5</v>
      </c>
      <c r="E59" t="s">
        <v>183</v>
      </c>
      <c r="F59">
        <v>5</v>
      </c>
      <c r="G59" t="s">
        <v>303</v>
      </c>
      <c r="L59" t="s">
        <v>773</v>
      </c>
      <c r="M59" t="s">
        <v>286</v>
      </c>
      <c r="N59">
        <v>30.375599999999999</v>
      </c>
      <c r="AB59" t="str">
        <f>B2B!D56</f>
        <v>J2</v>
      </c>
      <c r="AC59" t="str">
        <f>B2B!E56</f>
        <v>4</v>
      </c>
      <c r="AD59" t="str">
        <f t="shared" si="6"/>
        <v>J2-4</v>
      </c>
      <c r="AE59" t="str">
        <f t="shared" si="7"/>
        <v>B34_L24_P</v>
      </c>
      <c r="AF59" t="str">
        <f t="shared" si="8"/>
        <v>R8</v>
      </c>
      <c r="AG59">
        <f t="shared" si="9"/>
        <v>21.730499999999999</v>
      </c>
      <c r="AH59" t="str">
        <f>IF(IFERROR(IF(IF(AF59="--",INDEX(D:D,MATCH(AE59,INDEX(B:B,MATCH(AE59,B:B,)+1):B10573,)+MATCH(AE59,B:B,)))=D59,VLOOKUP(AE59,B:D,3,0),IF(AF59="--",INDEX(D:D,MATCH(AE59,INDEX(B:B,MATCH(AE59,B:B,)+1):B10573,)+MATCH(AE59,B:B,)),"---")),"---")=AD59,"---",IFERROR(IF(IF(AF59="--",INDEX(D:D,MATCH(AE59,INDEX(B:B,MATCH(AE59,B:B,)+1):B10573,)+MATCH(AE59,B:B,)))=AD59,VLOOKUP(AE59,B:D,3,0),IF(AF59="--",INDEX(D:D,MATCH(AE59,INDEX(B:B,MATCH(AE59,B:B,)+1):B10573,)+MATCH(AE59,B:B,)),"---")),"---"))</f>
        <v>---</v>
      </c>
      <c r="AI59" t="str">
        <f t="shared" si="10"/>
        <v>--</v>
      </c>
      <c r="AJ59" t="str">
        <f t="shared" si="11"/>
        <v>B34_L24_P</v>
      </c>
      <c r="AK59">
        <f t="shared" si="12"/>
        <v>2</v>
      </c>
      <c r="AL59" t="str">
        <f t="shared" si="13"/>
        <v>R8</v>
      </c>
      <c r="AT59" t="str">
        <f t="shared" si="4"/>
        <v>VIN</v>
      </c>
      <c r="AU59" t="str">
        <f t="shared" si="5"/>
        <v>--</v>
      </c>
    </row>
    <row r="60" spans="1:47" x14ac:dyDescent="0.35">
      <c r="A60" t="str">
        <f t="shared" si="0"/>
        <v>J2-6</v>
      </c>
      <c r="B60" t="str">
        <f t="shared" si="1"/>
        <v>VCCIO34</v>
      </c>
      <c r="C60" t="str">
        <f t="shared" si="2"/>
        <v>J2-VCCIO34</v>
      </c>
      <c r="D60" t="str">
        <f t="shared" si="3"/>
        <v>J2-6</v>
      </c>
      <c r="E60" t="s">
        <v>183</v>
      </c>
      <c r="F60">
        <v>6</v>
      </c>
      <c r="G60" t="s">
        <v>848</v>
      </c>
      <c r="L60" t="s">
        <v>791</v>
      </c>
      <c r="M60" t="s">
        <v>286</v>
      </c>
      <c r="N60">
        <v>15.3667</v>
      </c>
      <c r="AB60" t="str">
        <f>B2B!D57</f>
        <v>J2</v>
      </c>
      <c r="AC60" t="str">
        <f>B2B!E57</f>
        <v>5</v>
      </c>
      <c r="AD60" t="str">
        <f t="shared" si="6"/>
        <v>J2-5</v>
      </c>
      <c r="AE60" t="str">
        <f t="shared" si="7"/>
        <v>VIN</v>
      </c>
      <c r="AF60" t="str">
        <f t="shared" si="8"/>
        <v>---</v>
      </c>
      <c r="AG60" t="str">
        <f t="shared" si="9"/>
        <v>---</v>
      </c>
      <c r="AH60" t="str">
        <f>IF(IFERROR(IF(IF(AF60="--",INDEX(D:D,MATCH(AE60,INDEX(B:B,MATCH(AE60,B:B,)+1):B10574,)+MATCH(AE60,B:B,)))=D60,VLOOKUP(AE60,B:D,3,0),IF(AF60="--",INDEX(D:D,MATCH(AE60,INDEX(B:B,MATCH(AE60,B:B,)+1):B10574,)+MATCH(AE60,B:B,)),"---")),"---")=AD60,"---",IFERROR(IF(IF(AF60="--",INDEX(D:D,MATCH(AE60,INDEX(B:B,MATCH(AE60,B:B,)+1):B10574,)+MATCH(AE60,B:B,)))=AD60,VLOOKUP(AE60,B:D,3,0),IF(AF60="--",INDEX(D:D,MATCH(AE60,INDEX(B:B,MATCH(AE60,B:B,)+1):B10574,)+MATCH(AE60,B:B,)),"---")),"---"))</f>
        <v>---</v>
      </c>
      <c r="AI60" t="str">
        <f t="shared" si="10"/>
        <v>--</v>
      </c>
      <c r="AJ60" t="str">
        <f t="shared" si="11"/>
        <v>VIN</v>
      </c>
      <c r="AK60">
        <f t="shared" si="12"/>
        <v>14</v>
      </c>
      <c r="AL60" t="str">
        <f t="shared" si="13"/>
        <v>---</v>
      </c>
      <c r="AT60" t="str">
        <f t="shared" si="4"/>
        <v>VCCIO34</v>
      </c>
      <c r="AU60" t="str">
        <f t="shared" si="5"/>
        <v>--</v>
      </c>
    </row>
    <row r="61" spans="1:47" x14ac:dyDescent="0.35">
      <c r="A61" t="str">
        <f t="shared" si="0"/>
        <v>J2-7</v>
      </c>
      <c r="B61" t="str">
        <f t="shared" si="1"/>
        <v>B34_L21_N</v>
      </c>
      <c r="C61" t="str">
        <f t="shared" si="2"/>
        <v>J2-B34_L21_N</v>
      </c>
      <c r="D61" t="str">
        <f t="shared" si="3"/>
        <v>J2-7</v>
      </c>
      <c r="E61" t="s">
        <v>183</v>
      </c>
      <c r="F61">
        <v>7</v>
      </c>
      <c r="G61" t="s">
        <v>814</v>
      </c>
      <c r="L61" t="s">
        <v>793</v>
      </c>
      <c r="M61" t="s">
        <v>286</v>
      </c>
      <c r="N61">
        <v>15.7195</v>
      </c>
      <c r="AB61" t="str">
        <f>B2B!D58</f>
        <v>J2</v>
      </c>
      <c r="AC61" t="str">
        <f>B2B!E58</f>
        <v>6</v>
      </c>
      <c r="AD61" t="str">
        <f t="shared" si="6"/>
        <v>J2-6</v>
      </c>
      <c r="AE61" t="str">
        <f t="shared" si="7"/>
        <v>VCCIO34</v>
      </c>
      <c r="AF61" t="str">
        <f t="shared" si="8"/>
        <v>---</v>
      </c>
      <c r="AG61" t="str">
        <f t="shared" si="9"/>
        <v>---</v>
      </c>
      <c r="AH61" t="str">
        <f>IF(IFERROR(IF(IF(AF61="--",INDEX(D:D,MATCH(AE61,INDEX(B:B,MATCH(AE61,B:B,)+1):B10575,)+MATCH(AE61,B:B,)))=D61,VLOOKUP(AE61,B:D,3,0),IF(AF61="--",INDEX(D:D,MATCH(AE61,INDEX(B:B,MATCH(AE61,B:B,)+1):B10575,)+MATCH(AE61,B:B,)),"---")),"---")=AD61,"---",IFERROR(IF(IF(AF61="--",INDEX(D:D,MATCH(AE61,INDEX(B:B,MATCH(AE61,B:B,)+1):B10575,)+MATCH(AE61,B:B,)))=AD61,VLOOKUP(AE61,B:D,3,0),IF(AF61="--",INDEX(D:D,MATCH(AE61,INDEX(B:B,MATCH(AE61,B:B,)+1):B10575,)+MATCH(AE61,B:B,)),"---")),"---"))</f>
        <v>---</v>
      </c>
      <c r="AI61" t="str">
        <f t="shared" si="10"/>
        <v>--</v>
      </c>
      <c r="AJ61" t="str">
        <f t="shared" si="11"/>
        <v>VCCIO34</v>
      </c>
      <c r="AK61">
        <f t="shared" si="12"/>
        <v>16</v>
      </c>
      <c r="AL61" t="str">
        <f t="shared" si="13"/>
        <v>---</v>
      </c>
      <c r="AT61" t="str">
        <f t="shared" si="4"/>
        <v>B34_L21_N</v>
      </c>
      <c r="AU61" t="str">
        <f t="shared" si="5"/>
        <v>--</v>
      </c>
    </row>
    <row r="62" spans="1:47" x14ac:dyDescent="0.35">
      <c r="A62" t="str">
        <f t="shared" si="0"/>
        <v>J2-8</v>
      </c>
      <c r="B62" t="str">
        <f t="shared" si="1"/>
        <v>B34_L21_P</v>
      </c>
      <c r="C62" t="str">
        <f t="shared" si="2"/>
        <v>J2-B34_L21_P</v>
      </c>
      <c r="D62" t="str">
        <f t="shared" si="3"/>
        <v>J2-8</v>
      </c>
      <c r="E62" t="s">
        <v>183</v>
      </c>
      <c r="F62">
        <v>8</v>
      </c>
      <c r="G62" t="s">
        <v>816</v>
      </c>
      <c r="L62" t="s">
        <v>767</v>
      </c>
      <c r="M62" t="s">
        <v>286</v>
      </c>
      <c r="N62">
        <v>31.721699999999998</v>
      </c>
      <c r="AB62" t="str">
        <f>B2B!D59</f>
        <v>J2</v>
      </c>
      <c r="AC62" t="str">
        <f>B2B!E59</f>
        <v>7</v>
      </c>
      <c r="AD62" t="str">
        <f t="shared" si="6"/>
        <v>J2-7</v>
      </c>
      <c r="AE62" t="str">
        <f t="shared" si="7"/>
        <v>B34_L21_N</v>
      </c>
      <c r="AF62" t="str">
        <f t="shared" si="8"/>
        <v>V9</v>
      </c>
      <c r="AG62">
        <f t="shared" si="9"/>
        <v>14.7225</v>
      </c>
      <c r="AH62" t="str">
        <f>IF(IFERROR(IF(IF(AF62="--",INDEX(D:D,MATCH(AE62,INDEX(B:B,MATCH(AE62,B:B,)+1):B10576,)+MATCH(AE62,B:B,)))=D62,VLOOKUP(AE62,B:D,3,0),IF(AF62="--",INDEX(D:D,MATCH(AE62,INDEX(B:B,MATCH(AE62,B:B,)+1):B10576,)+MATCH(AE62,B:B,)),"---")),"---")=AD62,"---",IFERROR(IF(IF(AF62="--",INDEX(D:D,MATCH(AE62,INDEX(B:B,MATCH(AE62,B:B,)+1):B10576,)+MATCH(AE62,B:B,)))=AD62,VLOOKUP(AE62,B:D,3,0),IF(AF62="--",INDEX(D:D,MATCH(AE62,INDEX(B:B,MATCH(AE62,B:B,)+1):B10576,)+MATCH(AE62,B:B,)),"---")),"---"))</f>
        <v>---</v>
      </c>
      <c r="AI62" t="str">
        <f t="shared" si="10"/>
        <v>--</v>
      </c>
      <c r="AJ62" t="str">
        <f t="shared" si="11"/>
        <v>B34_L21_N</v>
      </c>
      <c r="AK62">
        <f t="shared" si="12"/>
        <v>2</v>
      </c>
      <c r="AL62" t="str">
        <f t="shared" si="13"/>
        <v>V9</v>
      </c>
      <c r="AT62" t="str">
        <f t="shared" si="4"/>
        <v>B34_L21_P</v>
      </c>
      <c r="AU62" t="str">
        <f t="shared" si="5"/>
        <v>--</v>
      </c>
    </row>
    <row r="63" spans="1:47" x14ac:dyDescent="0.35">
      <c r="A63" t="str">
        <f t="shared" si="0"/>
        <v>J2-9</v>
      </c>
      <c r="B63" t="str">
        <f t="shared" si="1"/>
        <v>B34_L18_N</v>
      </c>
      <c r="C63" t="str">
        <f t="shared" si="2"/>
        <v>J2-B34_L18_N</v>
      </c>
      <c r="D63" t="str">
        <f t="shared" si="3"/>
        <v>J2-9</v>
      </c>
      <c r="E63" t="s">
        <v>183</v>
      </c>
      <c r="F63">
        <v>9</v>
      </c>
      <c r="G63" t="s">
        <v>798</v>
      </c>
      <c r="L63" t="s">
        <v>769</v>
      </c>
      <c r="M63" t="s">
        <v>286</v>
      </c>
      <c r="N63">
        <v>31.721699999999998</v>
      </c>
      <c r="AB63" t="str">
        <f>B2B!D60</f>
        <v>J2</v>
      </c>
      <c r="AC63" t="str">
        <f>B2B!E60</f>
        <v>8</v>
      </c>
      <c r="AD63" t="str">
        <f t="shared" si="6"/>
        <v>J2-8</v>
      </c>
      <c r="AE63" t="str">
        <f t="shared" si="7"/>
        <v>B34_L21_P</v>
      </c>
      <c r="AF63" t="str">
        <f t="shared" si="8"/>
        <v>U9</v>
      </c>
      <c r="AG63">
        <f t="shared" si="9"/>
        <v>15.500999999999999</v>
      </c>
      <c r="AH63" t="str">
        <f>IF(IFERROR(IF(IF(AF63="--",INDEX(D:D,MATCH(AE63,INDEX(B:B,MATCH(AE63,B:B,)+1):B10577,)+MATCH(AE63,B:B,)))=D63,VLOOKUP(AE63,B:D,3,0),IF(AF63="--",INDEX(D:D,MATCH(AE63,INDEX(B:B,MATCH(AE63,B:B,)+1):B10577,)+MATCH(AE63,B:B,)),"---")),"---")=AD63,"---",IFERROR(IF(IF(AF63="--",INDEX(D:D,MATCH(AE63,INDEX(B:B,MATCH(AE63,B:B,)+1):B10577,)+MATCH(AE63,B:B,)))=AD63,VLOOKUP(AE63,B:D,3,0),IF(AF63="--",INDEX(D:D,MATCH(AE63,INDEX(B:B,MATCH(AE63,B:B,)+1):B10577,)+MATCH(AE63,B:B,)),"---")),"---"))</f>
        <v>---</v>
      </c>
      <c r="AI63" t="str">
        <f t="shared" si="10"/>
        <v>--</v>
      </c>
      <c r="AJ63" t="str">
        <f t="shared" si="11"/>
        <v>B34_L21_P</v>
      </c>
      <c r="AK63">
        <f t="shared" si="12"/>
        <v>2</v>
      </c>
      <c r="AL63" t="str">
        <f t="shared" si="13"/>
        <v>U9</v>
      </c>
      <c r="AT63" t="str">
        <f t="shared" si="4"/>
        <v>B34_L18_N</v>
      </c>
      <c r="AU63" t="str">
        <f t="shared" si="5"/>
        <v>--</v>
      </c>
    </row>
    <row r="64" spans="1:47" x14ac:dyDescent="0.35">
      <c r="A64" t="str">
        <f t="shared" si="0"/>
        <v>J2-10</v>
      </c>
      <c r="B64" t="str">
        <f t="shared" si="1"/>
        <v>B34_L18_P</v>
      </c>
      <c r="C64" t="str">
        <f t="shared" si="2"/>
        <v>J2-B34_L18_P</v>
      </c>
      <c r="D64" t="str">
        <f t="shared" si="3"/>
        <v>J2-10</v>
      </c>
      <c r="E64" t="s">
        <v>183</v>
      </c>
      <c r="F64">
        <v>10</v>
      </c>
      <c r="G64" t="s">
        <v>800</v>
      </c>
      <c r="L64" t="s">
        <v>797</v>
      </c>
      <c r="M64" t="s">
        <v>286</v>
      </c>
      <c r="N64">
        <v>12.755000000000001</v>
      </c>
      <c r="AB64" t="str">
        <f>B2B!D61</f>
        <v>J2</v>
      </c>
      <c r="AC64" t="str">
        <f>B2B!E61</f>
        <v>9</v>
      </c>
      <c r="AD64" t="str">
        <f t="shared" si="6"/>
        <v>J2-9</v>
      </c>
      <c r="AE64" t="str">
        <f t="shared" si="7"/>
        <v>B34_L18_N</v>
      </c>
      <c r="AF64" t="str">
        <f t="shared" si="8"/>
        <v>N6</v>
      </c>
      <c r="AG64">
        <f t="shared" si="9"/>
        <v>21.0291</v>
      </c>
      <c r="AH64" t="str">
        <f>IF(IFERROR(IF(IF(AF64="--",INDEX(D:D,MATCH(AE64,INDEX(B:B,MATCH(AE64,B:B,)+1):B10578,)+MATCH(AE64,B:B,)))=D64,VLOOKUP(AE64,B:D,3,0),IF(AF64="--",INDEX(D:D,MATCH(AE64,INDEX(B:B,MATCH(AE64,B:B,)+1):B10578,)+MATCH(AE64,B:B,)),"---")),"---")=AD64,"---",IFERROR(IF(IF(AF64="--",INDEX(D:D,MATCH(AE64,INDEX(B:B,MATCH(AE64,B:B,)+1):B10578,)+MATCH(AE64,B:B,)))=AD64,VLOOKUP(AE64,B:D,3,0),IF(AF64="--",INDEX(D:D,MATCH(AE64,INDEX(B:B,MATCH(AE64,B:B,)+1):B10578,)+MATCH(AE64,B:B,)),"---")),"---"))</f>
        <v>---</v>
      </c>
      <c r="AI64" t="str">
        <f t="shared" si="10"/>
        <v>--</v>
      </c>
      <c r="AJ64" t="str">
        <f t="shared" si="11"/>
        <v>B34_L18_N</v>
      </c>
      <c r="AK64">
        <f t="shared" si="12"/>
        <v>2</v>
      </c>
      <c r="AL64" t="str">
        <f t="shared" si="13"/>
        <v>N6</v>
      </c>
      <c r="AT64" t="str">
        <f t="shared" si="4"/>
        <v>B34_L18_P</v>
      </c>
      <c r="AU64" t="str">
        <f t="shared" si="5"/>
        <v>--</v>
      </c>
    </row>
    <row r="65" spans="1:47" x14ac:dyDescent="0.35">
      <c r="A65" t="str">
        <f t="shared" si="0"/>
        <v>J2-11</v>
      </c>
      <c r="B65" t="str">
        <f t="shared" si="1"/>
        <v>B34_L22_N</v>
      </c>
      <c r="C65" t="str">
        <f t="shared" si="2"/>
        <v>J2-B34_L22_N</v>
      </c>
      <c r="D65" t="str">
        <f t="shared" si="3"/>
        <v>J2-11</v>
      </c>
      <c r="E65" t="s">
        <v>183</v>
      </c>
      <c r="F65">
        <v>11</v>
      </c>
      <c r="G65" t="s">
        <v>818</v>
      </c>
      <c r="L65" t="s">
        <v>795</v>
      </c>
      <c r="M65" t="s">
        <v>286</v>
      </c>
      <c r="N65">
        <v>12.974600000000001</v>
      </c>
      <c r="AB65" t="str">
        <f>B2B!D62</f>
        <v>J2</v>
      </c>
      <c r="AC65" t="str">
        <f>B2B!E62</f>
        <v>10</v>
      </c>
      <c r="AD65" t="str">
        <f t="shared" si="6"/>
        <v>J2-10</v>
      </c>
      <c r="AE65" t="str">
        <f t="shared" si="7"/>
        <v>B34_L18_P</v>
      </c>
      <c r="AF65" t="str">
        <f t="shared" si="8"/>
        <v>M6</v>
      </c>
      <c r="AG65">
        <f t="shared" si="9"/>
        <v>19.577200000000001</v>
      </c>
      <c r="AH65" t="str">
        <f>IF(IFERROR(IF(IF(AF65="--",INDEX(D:D,MATCH(AE65,INDEX(B:B,MATCH(AE65,B:B,)+1):B10579,)+MATCH(AE65,B:B,)))=D65,VLOOKUP(AE65,B:D,3,0),IF(AF65="--",INDEX(D:D,MATCH(AE65,INDEX(B:B,MATCH(AE65,B:B,)+1):B10579,)+MATCH(AE65,B:B,)),"---")),"---")=AD65,"---",IFERROR(IF(IF(AF65="--",INDEX(D:D,MATCH(AE65,INDEX(B:B,MATCH(AE65,B:B,)+1):B10579,)+MATCH(AE65,B:B,)))=AD65,VLOOKUP(AE65,B:D,3,0),IF(AF65="--",INDEX(D:D,MATCH(AE65,INDEX(B:B,MATCH(AE65,B:B,)+1):B10579,)+MATCH(AE65,B:B,)),"---")),"---"))</f>
        <v>---</v>
      </c>
      <c r="AI65" t="str">
        <f t="shared" si="10"/>
        <v>--</v>
      </c>
      <c r="AJ65" t="str">
        <f t="shared" si="11"/>
        <v>B34_L18_P</v>
      </c>
      <c r="AK65">
        <f t="shared" si="12"/>
        <v>2</v>
      </c>
      <c r="AL65" t="str">
        <f t="shared" si="13"/>
        <v>M6</v>
      </c>
      <c r="AT65" t="str">
        <f t="shared" si="4"/>
        <v>B34_L22_N</v>
      </c>
      <c r="AU65" t="str">
        <f t="shared" si="5"/>
        <v>--</v>
      </c>
    </row>
    <row r="66" spans="1:47" x14ac:dyDescent="0.35">
      <c r="A66" t="str">
        <f t="shared" si="0"/>
        <v>J2-12</v>
      </c>
      <c r="B66" t="str">
        <f t="shared" si="1"/>
        <v>B34_L22_P</v>
      </c>
      <c r="C66" t="str">
        <f t="shared" si="2"/>
        <v>J2-B34_L22_P</v>
      </c>
      <c r="D66" t="str">
        <f t="shared" si="3"/>
        <v>J2-12</v>
      </c>
      <c r="E66" t="s">
        <v>183</v>
      </c>
      <c r="F66">
        <v>12</v>
      </c>
      <c r="G66" t="s">
        <v>820</v>
      </c>
      <c r="L66" t="s">
        <v>783</v>
      </c>
      <c r="M66" t="s">
        <v>286</v>
      </c>
      <c r="N66">
        <v>19.8156</v>
      </c>
      <c r="AB66" t="str">
        <f>B2B!D63</f>
        <v>J2</v>
      </c>
      <c r="AC66" t="str">
        <f>B2B!E63</f>
        <v>11</v>
      </c>
      <c r="AD66" t="str">
        <f t="shared" si="6"/>
        <v>J2-11</v>
      </c>
      <c r="AE66" t="str">
        <f t="shared" si="7"/>
        <v>B34_L22_N</v>
      </c>
      <c r="AF66" t="str">
        <f t="shared" si="8"/>
        <v>U6</v>
      </c>
      <c r="AG66">
        <f t="shared" si="9"/>
        <v>14.275399999999999</v>
      </c>
      <c r="AH66" t="str">
        <f>IF(IFERROR(IF(IF(AF66="--",INDEX(D:D,MATCH(AE66,INDEX(B:B,MATCH(AE66,B:B,)+1):B10580,)+MATCH(AE66,B:B,)))=D66,VLOOKUP(AE66,B:D,3,0),IF(AF66="--",INDEX(D:D,MATCH(AE66,INDEX(B:B,MATCH(AE66,B:B,)+1):B10580,)+MATCH(AE66,B:B,)),"---")),"---")=AD66,"---",IFERROR(IF(IF(AF66="--",INDEX(D:D,MATCH(AE66,INDEX(B:B,MATCH(AE66,B:B,)+1):B10580,)+MATCH(AE66,B:B,)))=AD66,VLOOKUP(AE66,B:D,3,0),IF(AF66="--",INDEX(D:D,MATCH(AE66,INDEX(B:B,MATCH(AE66,B:B,)+1):B10580,)+MATCH(AE66,B:B,)),"---")),"---"))</f>
        <v>---</v>
      </c>
      <c r="AI66" t="str">
        <f t="shared" si="10"/>
        <v>--</v>
      </c>
      <c r="AJ66" t="str">
        <f t="shared" si="11"/>
        <v>B34_L22_N</v>
      </c>
      <c r="AK66">
        <f t="shared" si="12"/>
        <v>2</v>
      </c>
      <c r="AL66" t="str">
        <f t="shared" si="13"/>
        <v>U6</v>
      </c>
      <c r="AT66" t="str">
        <f t="shared" si="4"/>
        <v>B34_L22_P</v>
      </c>
      <c r="AU66" t="str">
        <f t="shared" si="5"/>
        <v>--</v>
      </c>
    </row>
    <row r="67" spans="1:47" x14ac:dyDescent="0.35">
      <c r="A67" t="str">
        <f t="shared" si="0"/>
        <v>J2-13</v>
      </c>
      <c r="B67" t="str">
        <f t="shared" si="1"/>
        <v>B34_L20_N</v>
      </c>
      <c r="C67" t="str">
        <f t="shared" si="2"/>
        <v>J2-B34_L20_N</v>
      </c>
      <c r="D67" t="str">
        <f t="shared" si="3"/>
        <v>J2-13</v>
      </c>
      <c r="E67" t="s">
        <v>183</v>
      </c>
      <c r="F67">
        <v>13</v>
      </c>
      <c r="G67" t="s">
        <v>810</v>
      </c>
      <c r="L67" t="s">
        <v>785</v>
      </c>
      <c r="M67" t="s">
        <v>286</v>
      </c>
      <c r="N67">
        <v>19.8156</v>
      </c>
      <c r="AB67" t="str">
        <f>B2B!D64</f>
        <v>J2</v>
      </c>
      <c r="AC67" t="str">
        <f>B2B!E64</f>
        <v>12</v>
      </c>
      <c r="AD67" t="str">
        <f t="shared" si="6"/>
        <v>J2-12</v>
      </c>
      <c r="AE67" t="str">
        <f t="shared" si="7"/>
        <v>B34_L22_P</v>
      </c>
      <c r="AF67" t="str">
        <f t="shared" si="8"/>
        <v>U7</v>
      </c>
      <c r="AG67">
        <f t="shared" si="9"/>
        <v>10.087199999999999</v>
      </c>
      <c r="AH67" t="str">
        <f>IF(IFERROR(IF(IF(AF67="--",INDEX(D:D,MATCH(AE67,INDEX(B:B,MATCH(AE67,B:B,)+1):B10581,)+MATCH(AE67,B:B,)))=D67,VLOOKUP(AE67,B:D,3,0),IF(AF67="--",INDEX(D:D,MATCH(AE67,INDEX(B:B,MATCH(AE67,B:B,)+1):B10581,)+MATCH(AE67,B:B,)),"---")),"---")=AD67,"---",IFERROR(IF(IF(AF67="--",INDEX(D:D,MATCH(AE67,INDEX(B:B,MATCH(AE67,B:B,)+1):B10581,)+MATCH(AE67,B:B,)))=AD67,VLOOKUP(AE67,B:D,3,0),IF(AF67="--",INDEX(D:D,MATCH(AE67,INDEX(B:B,MATCH(AE67,B:B,)+1):B10581,)+MATCH(AE67,B:B,)),"---")),"---"))</f>
        <v>---</v>
      </c>
      <c r="AI67" t="str">
        <f t="shared" si="10"/>
        <v>--</v>
      </c>
      <c r="AJ67" t="str">
        <f t="shared" si="11"/>
        <v>B34_L22_P</v>
      </c>
      <c r="AK67">
        <f t="shared" si="12"/>
        <v>2</v>
      </c>
      <c r="AL67" t="str">
        <f t="shared" si="13"/>
        <v>U7</v>
      </c>
      <c r="AT67" t="str">
        <f t="shared" si="4"/>
        <v>B34_L20_N</v>
      </c>
      <c r="AU67" t="str">
        <f t="shared" si="5"/>
        <v>--</v>
      </c>
    </row>
    <row r="68" spans="1:47" x14ac:dyDescent="0.35">
      <c r="A68" t="str">
        <f t="shared" si="0"/>
        <v>J2-14</v>
      </c>
      <c r="B68" t="str">
        <f t="shared" si="1"/>
        <v>B34_L20_P</v>
      </c>
      <c r="C68" t="str">
        <f t="shared" si="2"/>
        <v>J2-B34_L20_P</v>
      </c>
      <c r="D68" t="str">
        <f t="shared" si="3"/>
        <v>J2-14</v>
      </c>
      <c r="E68" t="s">
        <v>183</v>
      </c>
      <c r="F68">
        <v>14</v>
      </c>
      <c r="G68" t="s">
        <v>812</v>
      </c>
      <c r="L68" t="s">
        <v>787</v>
      </c>
      <c r="M68" t="s">
        <v>286</v>
      </c>
      <c r="N68">
        <v>17.2377</v>
      </c>
      <c r="AB68" t="str">
        <f>B2B!D65</f>
        <v>J2</v>
      </c>
      <c r="AC68" t="str">
        <f>B2B!E65</f>
        <v>13</v>
      </c>
      <c r="AD68" t="str">
        <f t="shared" si="6"/>
        <v>J2-13</v>
      </c>
      <c r="AE68" t="str">
        <f t="shared" si="7"/>
        <v>B34_L20_N</v>
      </c>
      <c r="AF68" t="str">
        <f t="shared" si="8"/>
        <v>V6</v>
      </c>
      <c r="AG68">
        <f t="shared" si="9"/>
        <v>11.440300000000001</v>
      </c>
      <c r="AH68" t="str">
        <f>IF(IFERROR(IF(IF(AF68="--",INDEX(D:D,MATCH(AE68,INDEX(B:B,MATCH(AE68,B:B,)+1):B10582,)+MATCH(AE68,B:B,)))=D68,VLOOKUP(AE68,B:D,3,0),IF(AF68="--",INDEX(D:D,MATCH(AE68,INDEX(B:B,MATCH(AE68,B:B,)+1):B10582,)+MATCH(AE68,B:B,)),"---")),"---")=AD68,"---",IFERROR(IF(IF(AF68="--",INDEX(D:D,MATCH(AE68,INDEX(B:B,MATCH(AE68,B:B,)+1):B10582,)+MATCH(AE68,B:B,)))=AD68,VLOOKUP(AE68,B:D,3,0),IF(AF68="--",INDEX(D:D,MATCH(AE68,INDEX(B:B,MATCH(AE68,B:B,)+1):B10582,)+MATCH(AE68,B:B,)),"---")),"---"))</f>
        <v>---</v>
      </c>
      <c r="AI68" t="str">
        <f t="shared" si="10"/>
        <v>--</v>
      </c>
      <c r="AJ68" t="str">
        <f t="shared" si="11"/>
        <v>B34_L20_N</v>
      </c>
      <c r="AK68">
        <f t="shared" si="12"/>
        <v>2</v>
      </c>
      <c r="AL68" t="str">
        <f t="shared" si="13"/>
        <v>V6</v>
      </c>
      <c r="AT68" t="str">
        <f t="shared" si="4"/>
        <v>B34_L20_P</v>
      </c>
      <c r="AU68" t="str">
        <f t="shared" si="5"/>
        <v>--</v>
      </c>
    </row>
    <row r="69" spans="1:47" x14ac:dyDescent="0.35">
      <c r="A69" t="str">
        <f t="shared" si="0"/>
        <v>J2-15</v>
      </c>
      <c r="B69" t="str">
        <f t="shared" si="1"/>
        <v>B34_L23_N</v>
      </c>
      <c r="C69" t="str">
        <f t="shared" si="2"/>
        <v>J2-B34_L23_N</v>
      </c>
      <c r="D69" t="str">
        <f t="shared" si="3"/>
        <v>J2-15</v>
      </c>
      <c r="E69" t="s">
        <v>183</v>
      </c>
      <c r="F69">
        <v>15</v>
      </c>
      <c r="G69" t="s">
        <v>822</v>
      </c>
      <c r="L69" t="s">
        <v>789</v>
      </c>
      <c r="M69" t="s">
        <v>286</v>
      </c>
      <c r="N69">
        <v>17.4862</v>
      </c>
      <c r="AB69" t="str">
        <f>B2B!D66</f>
        <v>J2</v>
      </c>
      <c r="AC69" t="str">
        <f>B2B!E66</f>
        <v>14</v>
      </c>
      <c r="AD69" t="str">
        <f t="shared" si="6"/>
        <v>J2-14</v>
      </c>
      <c r="AE69" t="str">
        <f t="shared" si="7"/>
        <v>B34_L20_P</v>
      </c>
      <c r="AF69" t="str">
        <f t="shared" si="8"/>
        <v>V7</v>
      </c>
      <c r="AG69">
        <f t="shared" si="9"/>
        <v>7.2984</v>
      </c>
      <c r="AH69" t="str">
        <f>IF(IFERROR(IF(IF(AF69="--",INDEX(D:D,MATCH(AE69,INDEX(B:B,MATCH(AE69,B:B,)+1):B10583,)+MATCH(AE69,B:B,)))=D69,VLOOKUP(AE69,B:D,3,0),IF(AF69="--",INDEX(D:D,MATCH(AE69,INDEX(B:B,MATCH(AE69,B:B,)+1):B10583,)+MATCH(AE69,B:B,)),"---")),"---")=AD69,"---",IFERROR(IF(IF(AF69="--",INDEX(D:D,MATCH(AE69,INDEX(B:B,MATCH(AE69,B:B,)+1):B10583,)+MATCH(AE69,B:B,)))=AD69,VLOOKUP(AE69,B:D,3,0),IF(AF69="--",INDEX(D:D,MATCH(AE69,INDEX(B:B,MATCH(AE69,B:B,)+1):B10583,)+MATCH(AE69,B:B,)),"---")),"---"))</f>
        <v>---</v>
      </c>
      <c r="AI69" t="str">
        <f t="shared" si="10"/>
        <v>--</v>
      </c>
      <c r="AJ69" t="str">
        <f t="shared" si="11"/>
        <v>B34_L20_P</v>
      </c>
      <c r="AK69">
        <f t="shared" si="12"/>
        <v>2</v>
      </c>
      <c r="AL69" t="str">
        <f t="shared" si="13"/>
        <v>V7</v>
      </c>
      <c r="AT69" t="str">
        <f t="shared" si="4"/>
        <v>B34_L23_N</v>
      </c>
      <c r="AU69" t="str">
        <f t="shared" si="5"/>
        <v>--</v>
      </c>
    </row>
    <row r="70" spans="1:47" x14ac:dyDescent="0.35">
      <c r="A70" t="str">
        <f t="shared" ref="A70:A133" si="14">$E70&amp;"-"&amp;$F70</f>
        <v>J2-16</v>
      </c>
      <c r="B70" t="str">
        <f t="shared" ref="B70:B133" si="15">IF(OR(E70=$A$2,E70=$B$2,E70=$C$2,E70=$D$2),"--",G70)</f>
        <v>B34_L23_P</v>
      </c>
      <c r="C70" t="str">
        <f t="shared" ref="C70:C133" si="16">$E70&amp;"-"&amp;$G70</f>
        <v>J2-B34_L23_P</v>
      </c>
      <c r="D70" t="str">
        <f t="shared" ref="D70:D133" si="17">A70</f>
        <v>J2-16</v>
      </c>
      <c r="E70" t="s">
        <v>183</v>
      </c>
      <c r="F70">
        <v>16</v>
      </c>
      <c r="G70" t="s">
        <v>824</v>
      </c>
      <c r="L70" t="s">
        <v>841</v>
      </c>
      <c r="M70" t="s">
        <v>286</v>
      </c>
      <c r="N70">
        <v>33.892200000000003</v>
      </c>
      <c r="AB70" t="str">
        <f>B2B!D67</f>
        <v>J2</v>
      </c>
      <c r="AC70" t="str">
        <f>B2B!E67</f>
        <v>15</v>
      </c>
      <c r="AD70" t="str">
        <f t="shared" si="6"/>
        <v>J2-15</v>
      </c>
      <c r="AE70" t="str">
        <f t="shared" si="7"/>
        <v>B34_L23_N</v>
      </c>
      <c r="AF70" t="str">
        <f t="shared" si="8"/>
        <v>T6</v>
      </c>
      <c r="AG70">
        <f t="shared" si="9"/>
        <v>11.5077</v>
      </c>
      <c r="AH70" t="str">
        <f>IF(IFERROR(IF(IF(AF70="--",INDEX(D:D,MATCH(AE70,INDEX(B:B,MATCH(AE70,B:B,)+1):B10584,)+MATCH(AE70,B:B,)))=D70,VLOOKUP(AE70,B:D,3,0),IF(AF70="--",INDEX(D:D,MATCH(AE70,INDEX(B:B,MATCH(AE70,B:B,)+1):B10584,)+MATCH(AE70,B:B,)),"---")),"---")=AD70,"---",IFERROR(IF(IF(AF70="--",INDEX(D:D,MATCH(AE70,INDEX(B:B,MATCH(AE70,B:B,)+1):B10584,)+MATCH(AE70,B:B,)))=AD70,VLOOKUP(AE70,B:D,3,0),IF(AF70="--",INDEX(D:D,MATCH(AE70,INDEX(B:B,MATCH(AE70,B:B,)+1):B10584,)+MATCH(AE70,B:B,)),"---")),"---"))</f>
        <v>---</v>
      </c>
      <c r="AI70" t="str">
        <f t="shared" si="10"/>
        <v>--</v>
      </c>
      <c r="AJ70" t="str">
        <f t="shared" si="11"/>
        <v>B34_L23_N</v>
      </c>
      <c r="AK70">
        <f t="shared" si="12"/>
        <v>2</v>
      </c>
      <c r="AL70" t="str">
        <f t="shared" si="13"/>
        <v>T6</v>
      </c>
      <c r="AT70" t="str">
        <f t="shared" ref="AT70:AT133" si="18">IF(IF(COUNTIF($AO$6:$AQ$150,B70)&gt;0,"---","--")="---",VLOOKUP(B70,$AO$6:$AQ$150,3,0),B70)</f>
        <v>B34_L23_P</v>
      </c>
      <c r="AU70" t="str">
        <f t="shared" ref="AU70:AU133" si="19">IF(IF(COUNTIF($AO$6:$AQ$150,B70)&gt;0,"---","--")="---",VLOOKUP(B70,$AO$6:$AQ$150,2,0),"--")</f>
        <v>--</v>
      </c>
    </row>
    <row r="71" spans="1:47" x14ac:dyDescent="0.35">
      <c r="A71" t="str">
        <f t="shared" si="14"/>
        <v>J2-17</v>
      </c>
      <c r="B71" t="str">
        <f t="shared" si="15"/>
        <v>B34_L10_N</v>
      </c>
      <c r="C71" t="str">
        <f t="shared" si="16"/>
        <v>J2-B34_L10_N</v>
      </c>
      <c r="D71" t="str">
        <f t="shared" si="17"/>
        <v>J2-17</v>
      </c>
      <c r="E71" t="s">
        <v>183</v>
      </c>
      <c r="F71">
        <v>17</v>
      </c>
      <c r="G71" t="s">
        <v>766</v>
      </c>
      <c r="L71" t="s">
        <v>839</v>
      </c>
      <c r="M71" t="s">
        <v>286</v>
      </c>
      <c r="N71">
        <v>34.049199999999999</v>
      </c>
      <c r="AB71" t="str">
        <f>B2B!D68</f>
        <v>J2</v>
      </c>
      <c r="AC71" t="str">
        <f>B2B!E68</f>
        <v>16</v>
      </c>
      <c r="AD71" t="str">
        <f t="shared" ref="AD71:AD118" si="20">AB71&amp;"-"&amp;AC71</f>
        <v>J2-16</v>
      </c>
      <c r="AE71" t="str">
        <f t="shared" ref="AE71:AE118" si="21">VLOOKUP(AD71,A:G,7,0)</f>
        <v>B34_L23_P</v>
      </c>
      <c r="AF71" t="str">
        <f t="shared" ref="AF71:AF118" si="22">IF(
IF(
IFERROR(VLOOKUP(AE71,$AM$6:$AM$50,1,),1)=1,1,0),
IFERROR(VLOOKUP($F$2&amp;"-"&amp;AE71,C:G,4,0),
"--"),"---")</f>
        <v>R7</v>
      </c>
      <c r="AG71">
        <f t="shared" ref="AG71:AG118" si="23">IF(AF71&lt;&gt;"---",VLOOKUP(AE71,L:N,3,0),"---")</f>
        <v>19.8584</v>
      </c>
      <c r="AH71" t="str">
        <f>IF(IFERROR(IF(IF(AF71="--",INDEX(D:D,MATCH(AE71,INDEX(B:B,MATCH(AE71,B:B,)+1):B10585,)+MATCH(AE71,B:B,)))=D71,VLOOKUP(AE71,B:D,3,0),IF(AF71="--",INDEX(D:D,MATCH(AE71,INDEX(B:B,MATCH(AE71,B:B,)+1):B10585,)+MATCH(AE71,B:B,)),"---")),"---")=AD71,"---",IFERROR(IF(IF(AF71="--",INDEX(D:D,MATCH(AE71,INDEX(B:B,MATCH(AE71,B:B,)+1):B10585,)+MATCH(AE71,B:B,)))=AD71,VLOOKUP(AE71,B:D,3,0),IF(AF71="--",INDEX(D:D,MATCH(AE71,INDEX(B:B,MATCH(AE71,B:B,)+1):B10585,)+MATCH(AE71,B:B,)),"---")),"---"))</f>
        <v>---</v>
      </c>
      <c r="AI71" t="str">
        <f t="shared" ref="AI71:AI118" si="24">IFERROR(IF(IF(COUNTIF($AO$6:$AQ$150,AE71)&gt;0,"---","--")="---",VLOOKUP(AE71,$AO$6:$AQ$150,2,0),"--"),"---")</f>
        <v>--</v>
      </c>
      <c r="AJ71" t="str">
        <f t="shared" ref="AJ71:AJ118" si="25">IF(IF(COUNTIF($AO$6:$AQ$150,AE71)&gt;0,"---","--")="---",VLOOKUP(AE71,$AO$6:$AQ$150,3,0),AE71)</f>
        <v>B34_L23_P</v>
      </c>
      <c r="AK71">
        <f t="shared" ref="AK71:AK118" si="26">COUNTIF(B:B,AE71)</f>
        <v>2</v>
      </c>
      <c r="AL71" t="str">
        <f t="shared" ref="AL71:AL118" si="27">IF(
IF(
IFERROR(VLOOKUP(AJ71,$AM$6:$AM$50,1,),1)=1,1,0),
IFERROR(VLOOKUP($F$2&amp;"-"&amp;AJ71,C:G,4,0),
"--"),"---")</f>
        <v>R7</v>
      </c>
      <c r="AT71" t="str">
        <f t="shared" si="18"/>
        <v>B34_L10_N</v>
      </c>
      <c r="AU71" t="str">
        <f t="shared" si="19"/>
        <v>--</v>
      </c>
    </row>
    <row r="72" spans="1:47" x14ac:dyDescent="0.35">
      <c r="A72" t="str">
        <f t="shared" si="14"/>
        <v>J2-18</v>
      </c>
      <c r="B72" t="str">
        <f t="shared" si="15"/>
        <v>B34_L10_P</v>
      </c>
      <c r="C72" t="str">
        <f t="shared" si="16"/>
        <v>J2-B34_L10_P</v>
      </c>
      <c r="D72" t="str">
        <f t="shared" si="17"/>
        <v>J2-18</v>
      </c>
      <c r="E72" t="s">
        <v>183</v>
      </c>
      <c r="F72">
        <v>18</v>
      </c>
      <c r="G72" t="s">
        <v>768</v>
      </c>
      <c r="L72" t="s">
        <v>827</v>
      </c>
      <c r="M72" t="s">
        <v>286</v>
      </c>
      <c r="N72">
        <v>22.914000000000001</v>
      </c>
      <c r="AB72" t="str">
        <f>B2B!D69</f>
        <v>J2</v>
      </c>
      <c r="AC72" t="str">
        <f>B2B!E69</f>
        <v>17</v>
      </c>
      <c r="AD72" t="str">
        <f t="shared" si="20"/>
        <v>J2-17</v>
      </c>
      <c r="AE72" t="str">
        <f t="shared" si="21"/>
        <v>B34_L10_N</v>
      </c>
      <c r="AF72" t="str">
        <f t="shared" si="22"/>
        <v>V4</v>
      </c>
      <c r="AG72">
        <f t="shared" si="23"/>
        <v>8.6226000000000003</v>
      </c>
      <c r="AH72" t="str">
        <f>IF(IFERROR(IF(IF(AF72="--",INDEX(D:D,MATCH(AE72,INDEX(B:B,MATCH(AE72,B:B,)+1):B10586,)+MATCH(AE72,B:B,)))=D72,VLOOKUP(AE72,B:D,3,0),IF(AF72="--",INDEX(D:D,MATCH(AE72,INDEX(B:B,MATCH(AE72,B:B,)+1):B10586,)+MATCH(AE72,B:B,)),"---")),"---")=AD72,"---",IFERROR(IF(IF(AF72="--",INDEX(D:D,MATCH(AE72,INDEX(B:B,MATCH(AE72,B:B,)+1):B10586,)+MATCH(AE72,B:B,)))=AD72,VLOOKUP(AE72,B:D,3,0),IF(AF72="--",INDEX(D:D,MATCH(AE72,INDEX(B:B,MATCH(AE72,B:B,)+1):B10586,)+MATCH(AE72,B:B,)),"---")),"---"))</f>
        <v>---</v>
      </c>
      <c r="AI72" t="str">
        <f t="shared" si="24"/>
        <v>--</v>
      </c>
      <c r="AJ72" t="str">
        <f t="shared" si="25"/>
        <v>B34_L10_N</v>
      </c>
      <c r="AK72">
        <f t="shared" si="26"/>
        <v>2</v>
      </c>
      <c r="AL72" t="str">
        <f t="shared" si="27"/>
        <v>V4</v>
      </c>
      <c r="AT72" t="str">
        <f t="shared" si="18"/>
        <v>B34_L10_P</v>
      </c>
      <c r="AU72" t="str">
        <f t="shared" si="19"/>
        <v>--</v>
      </c>
    </row>
    <row r="73" spans="1:47" x14ac:dyDescent="0.35">
      <c r="A73" t="str">
        <f t="shared" si="14"/>
        <v>J2-19</v>
      </c>
      <c r="B73" t="str">
        <f t="shared" si="15"/>
        <v>B34_L19_P</v>
      </c>
      <c r="C73" t="str">
        <f t="shared" si="16"/>
        <v>J2-B34_L19_P</v>
      </c>
      <c r="D73" t="str">
        <f t="shared" si="17"/>
        <v>J2-19</v>
      </c>
      <c r="E73" t="s">
        <v>183</v>
      </c>
      <c r="F73">
        <v>19</v>
      </c>
      <c r="G73" t="s">
        <v>804</v>
      </c>
      <c r="L73" t="s">
        <v>829</v>
      </c>
      <c r="M73" t="s">
        <v>286</v>
      </c>
      <c r="N73">
        <v>22.581800000000001</v>
      </c>
      <c r="AB73" t="str">
        <f>B2B!D70</f>
        <v>J2</v>
      </c>
      <c r="AC73" t="str">
        <f>B2B!E70</f>
        <v>18</v>
      </c>
      <c r="AD73" t="str">
        <f t="shared" si="20"/>
        <v>J2-18</v>
      </c>
      <c r="AE73" t="str">
        <f t="shared" si="21"/>
        <v>B34_L10_P</v>
      </c>
      <c r="AF73" t="str">
        <f t="shared" si="22"/>
        <v>V5</v>
      </c>
      <c r="AG73">
        <f t="shared" si="23"/>
        <v>6.0949999999999998</v>
      </c>
      <c r="AH73" t="str">
        <f>IF(IFERROR(IF(IF(AF73="--",INDEX(D:D,MATCH(AE73,INDEX(B:B,MATCH(AE73,B:B,)+1):B10587,)+MATCH(AE73,B:B,)))=D73,VLOOKUP(AE73,B:D,3,0),IF(AF73="--",INDEX(D:D,MATCH(AE73,INDEX(B:B,MATCH(AE73,B:B,)+1):B10587,)+MATCH(AE73,B:B,)),"---")),"---")=AD73,"---",IFERROR(IF(IF(AF73="--",INDEX(D:D,MATCH(AE73,INDEX(B:B,MATCH(AE73,B:B,)+1):B10587,)+MATCH(AE73,B:B,)))=AD73,VLOOKUP(AE73,B:D,3,0),IF(AF73="--",INDEX(D:D,MATCH(AE73,INDEX(B:B,MATCH(AE73,B:B,)+1):B10587,)+MATCH(AE73,B:B,)),"---")),"---"))</f>
        <v>---</v>
      </c>
      <c r="AI73" t="str">
        <f t="shared" si="24"/>
        <v>--</v>
      </c>
      <c r="AJ73" t="str">
        <f t="shared" si="25"/>
        <v>B34_L10_P</v>
      </c>
      <c r="AK73">
        <f t="shared" si="26"/>
        <v>2</v>
      </c>
      <c r="AL73" t="str">
        <f t="shared" si="27"/>
        <v>V5</v>
      </c>
      <c r="AT73" t="str">
        <f t="shared" si="18"/>
        <v>B34_L19_P</v>
      </c>
      <c r="AU73" t="str">
        <f t="shared" si="19"/>
        <v>--</v>
      </c>
    </row>
    <row r="74" spans="1:47" x14ac:dyDescent="0.35">
      <c r="A74" t="str">
        <f t="shared" si="14"/>
        <v>J2-20</v>
      </c>
      <c r="B74" t="str">
        <f t="shared" si="15"/>
        <v>B34_L19_N</v>
      </c>
      <c r="C74" t="str">
        <f t="shared" si="16"/>
        <v>J2-B34_L19_N</v>
      </c>
      <c r="D74" t="str">
        <f t="shared" si="17"/>
        <v>J2-20</v>
      </c>
      <c r="E74" t="s">
        <v>183</v>
      </c>
      <c r="F74">
        <v>20</v>
      </c>
      <c r="G74" t="s">
        <v>802</v>
      </c>
      <c r="L74" t="s">
        <v>781</v>
      </c>
      <c r="M74" t="s">
        <v>286</v>
      </c>
      <c r="N74">
        <v>23.0777</v>
      </c>
      <c r="AB74" t="str">
        <f>B2B!D71</f>
        <v>J2</v>
      </c>
      <c r="AC74" t="str">
        <f>B2B!E71</f>
        <v>19</v>
      </c>
      <c r="AD74" t="str">
        <f t="shared" si="20"/>
        <v>J2-19</v>
      </c>
      <c r="AE74" t="str">
        <f t="shared" si="21"/>
        <v>B34_L19_P</v>
      </c>
      <c r="AF74" t="str">
        <f t="shared" si="22"/>
        <v>R6</v>
      </c>
      <c r="AG74">
        <f t="shared" si="23"/>
        <v>13.6272</v>
      </c>
      <c r="AH74" t="str">
        <f>IF(IFERROR(IF(IF(AF74="--",INDEX(D:D,MATCH(AE74,INDEX(B:B,MATCH(AE74,B:B,)+1):B10588,)+MATCH(AE74,B:B,)))=D74,VLOOKUP(AE74,B:D,3,0),IF(AF74="--",INDEX(D:D,MATCH(AE74,INDEX(B:B,MATCH(AE74,B:B,)+1):B10588,)+MATCH(AE74,B:B,)),"---")),"---")=AD74,"---",IFERROR(IF(IF(AF74="--",INDEX(D:D,MATCH(AE74,INDEX(B:B,MATCH(AE74,B:B,)+1):B10588,)+MATCH(AE74,B:B,)))=AD74,VLOOKUP(AE74,B:D,3,0),IF(AF74="--",INDEX(D:D,MATCH(AE74,INDEX(B:B,MATCH(AE74,B:B,)+1):B10588,)+MATCH(AE74,B:B,)),"---")),"---"))</f>
        <v>---</v>
      </c>
      <c r="AI74" t="str">
        <f t="shared" si="24"/>
        <v>--</v>
      </c>
      <c r="AJ74" t="str">
        <f t="shared" si="25"/>
        <v>B34_L19_P</v>
      </c>
      <c r="AK74">
        <f t="shared" si="26"/>
        <v>2</v>
      </c>
      <c r="AL74" t="str">
        <f t="shared" si="27"/>
        <v>R6</v>
      </c>
      <c r="AT74" t="str">
        <f t="shared" si="18"/>
        <v>B34_L19_N</v>
      </c>
      <c r="AU74" t="str">
        <f t="shared" si="19"/>
        <v>--</v>
      </c>
    </row>
    <row r="75" spans="1:47" x14ac:dyDescent="0.35">
      <c r="A75" t="str">
        <f t="shared" si="14"/>
        <v>J2-21</v>
      </c>
      <c r="B75" t="str">
        <f t="shared" si="15"/>
        <v>B34_L8_P</v>
      </c>
      <c r="C75" t="str">
        <f t="shared" si="16"/>
        <v>J2-B34_L8_P</v>
      </c>
      <c r="D75" t="str">
        <f t="shared" si="17"/>
        <v>J2-21</v>
      </c>
      <c r="E75" t="s">
        <v>183</v>
      </c>
      <c r="F75">
        <v>21</v>
      </c>
      <c r="G75" t="s">
        <v>843</v>
      </c>
      <c r="L75" t="s">
        <v>779</v>
      </c>
      <c r="M75" t="s">
        <v>286</v>
      </c>
      <c r="N75">
        <v>23.63</v>
      </c>
      <c r="AB75" t="str">
        <f>B2B!D72</f>
        <v>J2</v>
      </c>
      <c r="AC75" t="str">
        <f>B2B!E72</f>
        <v>20</v>
      </c>
      <c r="AD75" t="str">
        <f t="shared" si="20"/>
        <v>J2-20</v>
      </c>
      <c r="AE75" t="str">
        <f t="shared" si="21"/>
        <v>B34_L19_N</v>
      </c>
      <c r="AF75" t="str">
        <f t="shared" si="22"/>
        <v>R5</v>
      </c>
      <c r="AG75">
        <f t="shared" si="23"/>
        <v>13.5235</v>
      </c>
      <c r="AH75" t="str">
        <f>IF(IFERROR(IF(IF(AF75="--",INDEX(D:D,MATCH(AE75,INDEX(B:B,MATCH(AE75,B:B,)+1):B10589,)+MATCH(AE75,B:B,)))=D75,VLOOKUP(AE75,B:D,3,0),IF(AF75="--",INDEX(D:D,MATCH(AE75,INDEX(B:B,MATCH(AE75,B:B,)+1):B10589,)+MATCH(AE75,B:B,)),"---")),"---")=AD75,"---",IFERROR(IF(IF(AF75="--",INDEX(D:D,MATCH(AE75,INDEX(B:B,MATCH(AE75,B:B,)+1):B10589,)+MATCH(AE75,B:B,)))=AD75,VLOOKUP(AE75,B:D,3,0),IF(AF75="--",INDEX(D:D,MATCH(AE75,INDEX(B:B,MATCH(AE75,B:B,)+1):B10589,)+MATCH(AE75,B:B,)),"---")),"---"))</f>
        <v>---</v>
      </c>
      <c r="AI75" t="str">
        <f t="shared" si="24"/>
        <v>--</v>
      </c>
      <c r="AJ75" t="str">
        <f t="shared" si="25"/>
        <v>B34_L19_N</v>
      </c>
      <c r="AK75">
        <f t="shared" si="26"/>
        <v>2</v>
      </c>
      <c r="AL75" t="str">
        <f t="shared" si="27"/>
        <v>R5</v>
      </c>
      <c r="AT75" t="str">
        <f t="shared" si="18"/>
        <v>B34_L8_P</v>
      </c>
      <c r="AU75" t="str">
        <f t="shared" si="19"/>
        <v>--</v>
      </c>
    </row>
    <row r="76" spans="1:47" x14ac:dyDescent="0.35">
      <c r="A76" t="str">
        <f t="shared" si="14"/>
        <v>J2-22</v>
      </c>
      <c r="B76" t="str">
        <f t="shared" si="15"/>
        <v>B34_L8_N</v>
      </c>
      <c r="C76" t="str">
        <f t="shared" si="16"/>
        <v>J2-B34_L8_N</v>
      </c>
      <c r="D76" t="str">
        <f t="shared" si="17"/>
        <v>J2-22</v>
      </c>
      <c r="E76" t="s">
        <v>183</v>
      </c>
      <c r="F76">
        <v>22</v>
      </c>
      <c r="G76" t="s">
        <v>842</v>
      </c>
      <c r="L76" t="s">
        <v>760</v>
      </c>
      <c r="M76" t="s">
        <v>286</v>
      </c>
      <c r="N76">
        <v>35.191499999999998</v>
      </c>
      <c r="AB76" t="str">
        <f>B2B!D73</f>
        <v>J2</v>
      </c>
      <c r="AC76" t="str">
        <f>B2B!E73</f>
        <v>21</v>
      </c>
      <c r="AD76" t="str">
        <f t="shared" si="20"/>
        <v>J2-21</v>
      </c>
      <c r="AE76" t="str">
        <f t="shared" si="21"/>
        <v>B34_L8_P</v>
      </c>
      <c r="AF76" t="str">
        <f t="shared" si="22"/>
        <v>U4</v>
      </c>
      <c r="AG76">
        <f t="shared" si="23"/>
        <v>10.5352</v>
      </c>
      <c r="AH76" t="str">
        <f>IF(IFERROR(IF(IF(AF76="--",INDEX(D:D,MATCH(AE76,INDEX(B:B,MATCH(AE76,B:B,)+1):B10590,)+MATCH(AE76,B:B,)))=D76,VLOOKUP(AE76,B:D,3,0),IF(AF76="--",INDEX(D:D,MATCH(AE76,INDEX(B:B,MATCH(AE76,B:B,)+1):B10590,)+MATCH(AE76,B:B,)),"---")),"---")=AD76,"---",IFERROR(IF(IF(AF76="--",INDEX(D:D,MATCH(AE76,INDEX(B:B,MATCH(AE76,B:B,)+1):B10590,)+MATCH(AE76,B:B,)))=AD76,VLOOKUP(AE76,B:D,3,0),IF(AF76="--",INDEX(D:D,MATCH(AE76,INDEX(B:B,MATCH(AE76,B:B,)+1):B10590,)+MATCH(AE76,B:B,)),"---")),"---"))</f>
        <v>---</v>
      </c>
      <c r="AI76" t="str">
        <f t="shared" si="24"/>
        <v>--</v>
      </c>
      <c r="AJ76" t="str">
        <f t="shared" si="25"/>
        <v>B34_L8_P</v>
      </c>
      <c r="AK76">
        <f t="shared" si="26"/>
        <v>2</v>
      </c>
      <c r="AL76" t="str">
        <f t="shared" si="27"/>
        <v>U4</v>
      </c>
      <c r="AT76" t="str">
        <f t="shared" si="18"/>
        <v>B34_L8_N</v>
      </c>
      <c r="AU76" t="str">
        <f t="shared" si="19"/>
        <v>--</v>
      </c>
    </row>
    <row r="77" spans="1:47" x14ac:dyDescent="0.35">
      <c r="A77" t="str">
        <f t="shared" si="14"/>
        <v>J2-23</v>
      </c>
      <c r="B77" t="str">
        <f t="shared" si="15"/>
        <v>B34_L9_N</v>
      </c>
      <c r="C77" t="str">
        <f t="shared" si="16"/>
        <v>J2-B34_L9_N</v>
      </c>
      <c r="D77" t="str">
        <f t="shared" si="17"/>
        <v>J2-23</v>
      </c>
      <c r="E77" t="s">
        <v>183</v>
      </c>
      <c r="F77">
        <v>23</v>
      </c>
      <c r="G77" t="s">
        <v>844</v>
      </c>
      <c r="L77" t="s">
        <v>762</v>
      </c>
      <c r="M77" t="s">
        <v>286</v>
      </c>
      <c r="N77">
        <v>36.074399999999997</v>
      </c>
      <c r="AB77" t="str">
        <f>B2B!D74</f>
        <v>J2</v>
      </c>
      <c r="AC77" t="str">
        <f>B2B!E74</f>
        <v>22</v>
      </c>
      <c r="AD77" t="str">
        <f t="shared" si="20"/>
        <v>J2-22</v>
      </c>
      <c r="AE77" t="str">
        <f t="shared" si="21"/>
        <v>B34_L8_N</v>
      </c>
      <c r="AF77" t="str">
        <f t="shared" si="22"/>
        <v>U3</v>
      </c>
      <c r="AG77">
        <f t="shared" si="23"/>
        <v>8.2479999999999993</v>
      </c>
      <c r="AH77" t="str">
        <f>IF(IFERROR(IF(IF(AF77="--",INDEX(D:D,MATCH(AE77,INDEX(B:B,MATCH(AE77,B:B,)+1):B10591,)+MATCH(AE77,B:B,)))=D77,VLOOKUP(AE77,B:D,3,0),IF(AF77="--",INDEX(D:D,MATCH(AE77,INDEX(B:B,MATCH(AE77,B:B,)+1):B10591,)+MATCH(AE77,B:B,)),"---")),"---")=AD77,"---",IFERROR(IF(IF(AF77="--",INDEX(D:D,MATCH(AE77,INDEX(B:B,MATCH(AE77,B:B,)+1):B10591,)+MATCH(AE77,B:B,)))=AD77,VLOOKUP(AE77,B:D,3,0),IF(AF77="--",INDEX(D:D,MATCH(AE77,INDEX(B:B,MATCH(AE77,B:B,)+1):B10591,)+MATCH(AE77,B:B,)),"---")),"---"))</f>
        <v>---</v>
      </c>
      <c r="AI77" t="str">
        <f t="shared" si="24"/>
        <v>--</v>
      </c>
      <c r="AJ77" t="str">
        <f t="shared" si="25"/>
        <v>B34_L8_N</v>
      </c>
      <c r="AK77">
        <f t="shared" si="26"/>
        <v>2</v>
      </c>
      <c r="AL77" t="str">
        <f t="shared" si="27"/>
        <v>U3</v>
      </c>
      <c r="AT77" t="str">
        <f t="shared" si="18"/>
        <v>B34_L9_N</v>
      </c>
      <c r="AU77" t="str">
        <f t="shared" si="19"/>
        <v>--</v>
      </c>
    </row>
    <row r="78" spans="1:47" x14ac:dyDescent="0.35">
      <c r="A78" t="str">
        <f t="shared" si="14"/>
        <v>J2-24</v>
      </c>
      <c r="B78" t="str">
        <f t="shared" si="15"/>
        <v>B34_L9_P</v>
      </c>
      <c r="C78" t="str">
        <f t="shared" si="16"/>
        <v>J2-B34_L9_P</v>
      </c>
      <c r="D78" t="str">
        <f t="shared" si="17"/>
        <v>J2-24</v>
      </c>
      <c r="E78" t="s">
        <v>183</v>
      </c>
      <c r="F78">
        <v>24</v>
      </c>
      <c r="G78" t="s">
        <v>846</v>
      </c>
      <c r="L78" t="s">
        <v>819</v>
      </c>
      <c r="M78" t="s">
        <v>286</v>
      </c>
      <c r="N78">
        <v>13.013199999999999</v>
      </c>
      <c r="AB78" t="str">
        <f>B2B!D75</f>
        <v>J2</v>
      </c>
      <c r="AC78" t="str">
        <f>B2B!E75</f>
        <v>23</v>
      </c>
      <c r="AD78" t="str">
        <f t="shared" si="20"/>
        <v>J2-23</v>
      </c>
      <c r="AE78" t="str">
        <f t="shared" si="21"/>
        <v>B34_L9_N</v>
      </c>
      <c r="AF78" t="str">
        <f t="shared" si="22"/>
        <v>V2</v>
      </c>
      <c r="AG78">
        <f t="shared" si="23"/>
        <v>10.124499999999999</v>
      </c>
      <c r="AH78" t="str">
        <f>IF(IFERROR(IF(IF(AF78="--",INDEX(D:D,MATCH(AE78,INDEX(B:B,MATCH(AE78,B:B,)+1):B10592,)+MATCH(AE78,B:B,)))=D78,VLOOKUP(AE78,B:D,3,0),IF(AF78="--",INDEX(D:D,MATCH(AE78,INDEX(B:B,MATCH(AE78,B:B,)+1):B10592,)+MATCH(AE78,B:B,)),"---")),"---")=AD78,"---",IFERROR(IF(IF(AF78="--",INDEX(D:D,MATCH(AE78,INDEX(B:B,MATCH(AE78,B:B,)+1):B10592,)+MATCH(AE78,B:B,)))=AD78,VLOOKUP(AE78,B:D,3,0),IF(AF78="--",INDEX(D:D,MATCH(AE78,INDEX(B:B,MATCH(AE78,B:B,)+1):B10592,)+MATCH(AE78,B:B,)),"---")),"---"))</f>
        <v>---</v>
      </c>
      <c r="AI78" t="str">
        <f t="shared" si="24"/>
        <v>--</v>
      </c>
      <c r="AJ78" t="str">
        <f t="shared" si="25"/>
        <v>B34_L9_N</v>
      </c>
      <c r="AK78">
        <f t="shared" si="26"/>
        <v>2</v>
      </c>
      <c r="AL78" t="str">
        <f t="shared" si="27"/>
        <v>V2</v>
      </c>
      <c r="AT78" t="str">
        <f t="shared" si="18"/>
        <v>B34_L9_P</v>
      </c>
      <c r="AU78" t="str">
        <f t="shared" si="19"/>
        <v>--</v>
      </c>
    </row>
    <row r="79" spans="1:47" x14ac:dyDescent="0.35">
      <c r="A79" t="str">
        <f t="shared" si="14"/>
        <v>J2-25</v>
      </c>
      <c r="B79" t="str">
        <f t="shared" si="15"/>
        <v>B34_L7_N</v>
      </c>
      <c r="C79" t="str">
        <f t="shared" si="16"/>
        <v>J2-B34_L7_N</v>
      </c>
      <c r="D79" t="str">
        <f t="shared" si="17"/>
        <v>J2-25</v>
      </c>
      <c r="E79" t="s">
        <v>183</v>
      </c>
      <c r="F79">
        <v>25</v>
      </c>
      <c r="G79" t="s">
        <v>838</v>
      </c>
      <c r="L79" t="s">
        <v>821</v>
      </c>
      <c r="M79" t="s">
        <v>286</v>
      </c>
      <c r="N79">
        <v>12.433299999999999</v>
      </c>
      <c r="AB79" t="str">
        <f>B2B!D76</f>
        <v>J2</v>
      </c>
      <c r="AC79" t="str">
        <f>B2B!E76</f>
        <v>24</v>
      </c>
      <c r="AD79" t="str">
        <f t="shared" si="20"/>
        <v>J2-24</v>
      </c>
      <c r="AE79" t="str">
        <f t="shared" si="21"/>
        <v>B34_L9_P</v>
      </c>
      <c r="AF79" t="str">
        <f t="shared" si="22"/>
        <v>U2</v>
      </c>
      <c r="AG79">
        <f t="shared" si="23"/>
        <v>8.9350000000000005</v>
      </c>
      <c r="AH79" t="str">
        <f>IF(IFERROR(IF(IF(AF79="--",INDEX(D:D,MATCH(AE79,INDEX(B:B,MATCH(AE79,B:B,)+1):B10593,)+MATCH(AE79,B:B,)))=D79,VLOOKUP(AE79,B:D,3,0),IF(AF79="--",INDEX(D:D,MATCH(AE79,INDEX(B:B,MATCH(AE79,B:B,)+1):B10593,)+MATCH(AE79,B:B,)),"---")),"---")=AD79,"---",IFERROR(IF(IF(AF79="--",INDEX(D:D,MATCH(AE79,INDEX(B:B,MATCH(AE79,B:B,)+1):B10593,)+MATCH(AE79,B:B,)))=AD79,VLOOKUP(AE79,B:D,3,0),IF(AF79="--",INDEX(D:D,MATCH(AE79,INDEX(B:B,MATCH(AE79,B:B,)+1):B10593,)+MATCH(AE79,B:B,)),"---")),"---"))</f>
        <v>---</v>
      </c>
      <c r="AI79" t="str">
        <f t="shared" si="24"/>
        <v>--</v>
      </c>
      <c r="AJ79" t="str">
        <f t="shared" si="25"/>
        <v>B34_L9_P</v>
      </c>
      <c r="AK79">
        <f t="shared" si="26"/>
        <v>2</v>
      </c>
      <c r="AL79" t="str">
        <f t="shared" si="27"/>
        <v>U2</v>
      </c>
      <c r="AT79" t="str">
        <f t="shared" si="18"/>
        <v>B34_L7_N</v>
      </c>
      <c r="AU79" t="str">
        <f t="shared" si="19"/>
        <v>--</v>
      </c>
    </row>
    <row r="80" spans="1:47" x14ac:dyDescent="0.35">
      <c r="A80" t="str">
        <f t="shared" si="14"/>
        <v>J2-26</v>
      </c>
      <c r="B80" t="str">
        <f t="shared" si="15"/>
        <v>B34_L7_P</v>
      </c>
      <c r="C80" t="str">
        <f t="shared" si="16"/>
        <v>J2-B34_L7_P</v>
      </c>
      <c r="D80" t="str">
        <f t="shared" si="17"/>
        <v>J2-26</v>
      </c>
      <c r="E80" t="s">
        <v>183</v>
      </c>
      <c r="F80">
        <v>26</v>
      </c>
      <c r="G80" t="s">
        <v>840</v>
      </c>
      <c r="L80" t="s">
        <v>815</v>
      </c>
      <c r="M80" t="s">
        <v>286</v>
      </c>
      <c r="N80">
        <v>11.2399</v>
      </c>
      <c r="AB80" t="str">
        <f>B2B!D77</f>
        <v>J2</v>
      </c>
      <c r="AC80" t="str">
        <f>B2B!E77</f>
        <v>25</v>
      </c>
      <c r="AD80" t="str">
        <f t="shared" si="20"/>
        <v>J2-25</v>
      </c>
      <c r="AE80" t="str">
        <f t="shared" si="21"/>
        <v>B34_L7_N</v>
      </c>
      <c r="AF80" t="str">
        <f t="shared" si="22"/>
        <v>V1</v>
      </c>
      <c r="AG80">
        <f t="shared" si="23"/>
        <v>11.030900000000001</v>
      </c>
      <c r="AH80" t="str">
        <f>IF(IFERROR(IF(IF(AF80="--",INDEX(D:D,MATCH(AE80,INDEX(B:B,MATCH(AE80,B:B,)+1):B10594,)+MATCH(AE80,B:B,)))=D80,VLOOKUP(AE80,B:D,3,0),IF(AF80="--",INDEX(D:D,MATCH(AE80,INDEX(B:B,MATCH(AE80,B:B,)+1):B10594,)+MATCH(AE80,B:B,)),"---")),"---")=AD80,"---",IFERROR(IF(IF(AF80="--",INDEX(D:D,MATCH(AE80,INDEX(B:B,MATCH(AE80,B:B,)+1):B10594,)+MATCH(AE80,B:B,)))=AD80,VLOOKUP(AE80,B:D,3,0),IF(AF80="--",INDEX(D:D,MATCH(AE80,INDEX(B:B,MATCH(AE80,B:B,)+1):B10594,)+MATCH(AE80,B:B,)),"---")),"---"))</f>
        <v>---</v>
      </c>
      <c r="AI80" t="str">
        <f t="shared" si="24"/>
        <v>--</v>
      </c>
      <c r="AJ80" t="str">
        <f t="shared" si="25"/>
        <v>B34_L7_N</v>
      </c>
      <c r="AK80">
        <f t="shared" si="26"/>
        <v>2</v>
      </c>
      <c r="AL80" t="str">
        <f t="shared" si="27"/>
        <v>V1</v>
      </c>
      <c r="AT80" t="str">
        <f t="shared" si="18"/>
        <v>B34_L7_P</v>
      </c>
      <c r="AU80" t="str">
        <f t="shared" si="19"/>
        <v>--</v>
      </c>
    </row>
    <row r="81" spans="1:47" x14ac:dyDescent="0.35">
      <c r="A81" t="str">
        <f t="shared" si="14"/>
        <v>J2-27</v>
      </c>
      <c r="B81" t="str">
        <f t="shared" si="15"/>
        <v>B34_L13_P</v>
      </c>
      <c r="C81" t="str">
        <f t="shared" si="16"/>
        <v>J2-B34_L13_P</v>
      </c>
      <c r="D81" t="str">
        <f t="shared" si="17"/>
        <v>J2-27</v>
      </c>
      <c r="E81" t="s">
        <v>183</v>
      </c>
      <c r="F81">
        <v>27</v>
      </c>
      <c r="G81" t="s">
        <v>780</v>
      </c>
      <c r="L81" t="s">
        <v>817</v>
      </c>
      <c r="M81" t="s">
        <v>286</v>
      </c>
      <c r="N81">
        <v>10.9085</v>
      </c>
      <c r="AB81" t="str">
        <f>B2B!D78</f>
        <v>J2</v>
      </c>
      <c r="AC81" t="str">
        <f>B2B!E78</f>
        <v>26</v>
      </c>
      <c r="AD81" t="str">
        <f t="shared" si="20"/>
        <v>J2-26</v>
      </c>
      <c r="AE81" t="str">
        <f t="shared" si="21"/>
        <v>B34_L7_P</v>
      </c>
      <c r="AF81" t="str">
        <f t="shared" si="22"/>
        <v>U1</v>
      </c>
      <c r="AG81">
        <f t="shared" si="23"/>
        <v>9.4581</v>
      </c>
      <c r="AH81" t="str">
        <f>IF(IFERROR(IF(IF(AF81="--",INDEX(D:D,MATCH(AE81,INDEX(B:B,MATCH(AE81,B:B,)+1):B10595,)+MATCH(AE81,B:B,)))=D81,VLOOKUP(AE81,B:D,3,0),IF(AF81="--",INDEX(D:D,MATCH(AE81,INDEX(B:B,MATCH(AE81,B:B,)+1):B10595,)+MATCH(AE81,B:B,)),"---")),"---")=AD81,"---",IFERROR(IF(IF(AF81="--",INDEX(D:D,MATCH(AE81,INDEX(B:B,MATCH(AE81,B:B,)+1):B10595,)+MATCH(AE81,B:B,)))=AD81,VLOOKUP(AE81,B:D,3,0),IF(AF81="--",INDEX(D:D,MATCH(AE81,INDEX(B:B,MATCH(AE81,B:B,)+1):B10595,)+MATCH(AE81,B:B,)),"---")),"---"))</f>
        <v>---</v>
      </c>
      <c r="AI81" t="str">
        <f t="shared" si="24"/>
        <v>--</v>
      </c>
      <c r="AJ81" t="str">
        <f t="shared" si="25"/>
        <v>B34_L7_P</v>
      </c>
      <c r="AK81">
        <f t="shared" si="26"/>
        <v>2</v>
      </c>
      <c r="AL81" t="str">
        <f t="shared" si="27"/>
        <v>U1</v>
      </c>
      <c r="AT81" t="str">
        <f t="shared" si="18"/>
        <v>B34_L13_P</v>
      </c>
      <c r="AU81" t="str">
        <f t="shared" si="19"/>
        <v>--</v>
      </c>
    </row>
    <row r="82" spans="1:47" x14ac:dyDescent="0.35">
      <c r="A82" t="str">
        <f t="shared" si="14"/>
        <v>J2-28</v>
      </c>
      <c r="B82" t="str">
        <f t="shared" si="15"/>
        <v>B34_L13_N</v>
      </c>
      <c r="C82" t="str">
        <f t="shared" si="16"/>
        <v>J2-B34_L13_N</v>
      </c>
      <c r="D82" t="str">
        <f t="shared" si="17"/>
        <v>J2-28</v>
      </c>
      <c r="E82" t="s">
        <v>183</v>
      </c>
      <c r="F82">
        <v>28</v>
      </c>
      <c r="G82" t="s">
        <v>778</v>
      </c>
      <c r="L82" t="s">
        <v>845</v>
      </c>
      <c r="M82" t="s">
        <v>286</v>
      </c>
      <c r="N82">
        <v>31.716799999999999</v>
      </c>
      <c r="AB82" t="str">
        <f>B2B!D79</f>
        <v>J2</v>
      </c>
      <c r="AC82" t="str">
        <f>B2B!E79</f>
        <v>27</v>
      </c>
      <c r="AD82" t="str">
        <f t="shared" si="20"/>
        <v>J2-27</v>
      </c>
      <c r="AE82" t="str">
        <f t="shared" si="21"/>
        <v>B34_L13_P</v>
      </c>
      <c r="AF82" t="str">
        <f t="shared" si="22"/>
        <v>N5</v>
      </c>
      <c r="AG82">
        <f t="shared" si="23"/>
        <v>24.518899999999999</v>
      </c>
      <c r="AH82" t="str">
        <f>IF(IFERROR(IF(IF(AF82="--",INDEX(D:D,MATCH(AE82,INDEX(B:B,MATCH(AE82,B:B,)+1):B10596,)+MATCH(AE82,B:B,)))=D82,VLOOKUP(AE82,B:D,3,0),IF(AF82="--",INDEX(D:D,MATCH(AE82,INDEX(B:B,MATCH(AE82,B:B,)+1):B10596,)+MATCH(AE82,B:B,)),"---")),"---")=AD82,"---",IFERROR(IF(IF(AF82="--",INDEX(D:D,MATCH(AE82,INDEX(B:B,MATCH(AE82,B:B,)+1):B10596,)+MATCH(AE82,B:B,)))=AD82,VLOOKUP(AE82,B:D,3,0),IF(AF82="--",INDEX(D:D,MATCH(AE82,INDEX(B:B,MATCH(AE82,B:B,)+1):B10596,)+MATCH(AE82,B:B,)),"---")),"---"))</f>
        <v>---</v>
      </c>
      <c r="AI82" t="str">
        <f t="shared" si="24"/>
        <v>--</v>
      </c>
      <c r="AJ82" t="str">
        <f t="shared" si="25"/>
        <v>B34_L13_P</v>
      </c>
      <c r="AK82">
        <f t="shared" si="26"/>
        <v>2</v>
      </c>
      <c r="AL82" t="str">
        <f t="shared" si="27"/>
        <v>N5</v>
      </c>
      <c r="AT82" t="str">
        <f t="shared" si="18"/>
        <v>B34_L13_N</v>
      </c>
      <c r="AU82" t="str">
        <f t="shared" si="19"/>
        <v>--</v>
      </c>
    </row>
    <row r="83" spans="1:47" x14ac:dyDescent="0.35">
      <c r="A83" t="str">
        <f t="shared" si="14"/>
        <v>J2-29</v>
      </c>
      <c r="B83" t="str">
        <f t="shared" si="15"/>
        <v>B34_L12_P</v>
      </c>
      <c r="C83" t="str">
        <f t="shared" si="16"/>
        <v>J2-B34_L12_P</v>
      </c>
      <c r="D83" t="str">
        <f t="shared" si="17"/>
        <v>J2-29</v>
      </c>
      <c r="E83" t="s">
        <v>183</v>
      </c>
      <c r="F83">
        <v>29</v>
      </c>
      <c r="G83" t="s">
        <v>776</v>
      </c>
      <c r="L83" t="s">
        <v>847</v>
      </c>
      <c r="M83" t="s">
        <v>286</v>
      </c>
      <c r="N83">
        <v>31.1783</v>
      </c>
      <c r="AB83" t="str">
        <f>B2B!D80</f>
        <v>J2</v>
      </c>
      <c r="AC83" t="str">
        <f>B2B!E80</f>
        <v>28</v>
      </c>
      <c r="AD83" t="str">
        <f t="shared" si="20"/>
        <v>J2-28</v>
      </c>
      <c r="AE83" t="str">
        <f t="shared" si="21"/>
        <v>B34_L13_N</v>
      </c>
      <c r="AF83" t="str">
        <f t="shared" si="22"/>
        <v>P5</v>
      </c>
      <c r="AG83">
        <f t="shared" si="23"/>
        <v>22.9635</v>
      </c>
      <c r="AH83" t="str">
        <f>IF(IFERROR(IF(IF(AF83="--",INDEX(D:D,MATCH(AE83,INDEX(B:B,MATCH(AE83,B:B,)+1):B10597,)+MATCH(AE83,B:B,)))=D83,VLOOKUP(AE83,B:D,3,0),IF(AF83="--",INDEX(D:D,MATCH(AE83,INDEX(B:B,MATCH(AE83,B:B,)+1):B10597,)+MATCH(AE83,B:B,)),"---")),"---")=AD83,"---",IFERROR(IF(IF(AF83="--",INDEX(D:D,MATCH(AE83,INDEX(B:B,MATCH(AE83,B:B,)+1):B10597,)+MATCH(AE83,B:B,)))=AD83,VLOOKUP(AE83,B:D,3,0),IF(AF83="--",INDEX(D:D,MATCH(AE83,INDEX(B:B,MATCH(AE83,B:B,)+1):B10597,)+MATCH(AE83,B:B,)),"---")),"---"))</f>
        <v>---</v>
      </c>
      <c r="AI83" t="str">
        <f t="shared" si="24"/>
        <v>--</v>
      </c>
      <c r="AJ83" t="str">
        <f t="shared" si="25"/>
        <v>B34_L13_N</v>
      </c>
      <c r="AK83">
        <f t="shared" si="26"/>
        <v>2</v>
      </c>
      <c r="AL83" t="str">
        <f t="shared" si="27"/>
        <v>P5</v>
      </c>
      <c r="AT83" t="str">
        <f t="shared" si="18"/>
        <v>B34_L12_P</v>
      </c>
      <c r="AU83" t="str">
        <f t="shared" si="19"/>
        <v>--</v>
      </c>
    </row>
    <row r="84" spans="1:47" x14ac:dyDescent="0.35">
      <c r="A84" t="str">
        <f t="shared" si="14"/>
        <v>J2-30</v>
      </c>
      <c r="B84" t="str">
        <f t="shared" si="15"/>
        <v>B34_L12_N</v>
      </c>
      <c r="C84" t="str">
        <f t="shared" si="16"/>
        <v>J2-B34_L12_N</v>
      </c>
      <c r="D84" t="str">
        <f t="shared" si="17"/>
        <v>J2-30</v>
      </c>
      <c r="E84" t="s">
        <v>183</v>
      </c>
      <c r="F84">
        <v>30</v>
      </c>
      <c r="G84" t="s">
        <v>774</v>
      </c>
      <c r="L84" t="s">
        <v>831</v>
      </c>
      <c r="M84" t="s">
        <v>286</v>
      </c>
      <c r="N84">
        <v>27.456600000000002</v>
      </c>
      <c r="AB84" t="str">
        <f>B2B!D81</f>
        <v>J2</v>
      </c>
      <c r="AC84" t="str">
        <f>B2B!E81</f>
        <v>29</v>
      </c>
      <c r="AD84" t="str">
        <f t="shared" si="20"/>
        <v>J2-29</v>
      </c>
      <c r="AE84" t="str">
        <f t="shared" si="21"/>
        <v>B34_L12_P</v>
      </c>
      <c r="AF84" t="str">
        <f t="shared" si="22"/>
        <v>T5</v>
      </c>
      <c r="AG84">
        <f t="shared" si="23"/>
        <v>23.5868</v>
      </c>
      <c r="AH84" t="str">
        <f>IF(IFERROR(IF(IF(AF84="--",INDEX(D:D,MATCH(AE84,INDEX(B:B,MATCH(AE84,B:B,)+1):B10598,)+MATCH(AE84,B:B,)))=D84,VLOOKUP(AE84,B:D,3,0),IF(AF84="--",INDEX(D:D,MATCH(AE84,INDEX(B:B,MATCH(AE84,B:B,)+1):B10598,)+MATCH(AE84,B:B,)),"---")),"---")=AD84,"---",IFERROR(IF(IF(AF84="--",INDEX(D:D,MATCH(AE84,INDEX(B:B,MATCH(AE84,B:B,)+1):B10598,)+MATCH(AE84,B:B,)))=AD84,VLOOKUP(AE84,B:D,3,0),IF(AF84="--",INDEX(D:D,MATCH(AE84,INDEX(B:B,MATCH(AE84,B:B,)+1):B10598,)+MATCH(AE84,B:B,)),"---")),"---"))</f>
        <v>---</v>
      </c>
      <c r="AI84" t="str">
        <f t="shared" si="24"/>
        <v>--</v>
      </c>
      <c r="AJ84" t="str">
        <f t="shared" si="25"/>
        <v>B34_L12_P</v>
      </c>
      <c r="AK84">
        <f t="shared" si="26"/>
        <v>2</v>
      </c>
      <c r="AL84" t="str">
        <f t="shared" si="27"/>
        <v>T5</v>
      </c>
      <c r="AT84" t="str">
        <f t="shared" si="18"/>
        <v>B34_L12_N</v>
      </c>
      <c r="AU84" t="str">
        <f t="shared" si="19"/>
        <v>--</v>
      </c>
    </row>
    <row r="85" spans="1:47" x14ac:dyDescent="0.35">
      <c r="A85" t="str">
        <f t="shared" si="14"/>
        <v>J2-31</v>
      </c>
      <c r="B85" t="str">
        <f t="shared" si="15"/>
        <v>B34_L11_N</v>
      </c>
      <c r="C85" t="str">
        <f t="shared" si="16"/>
        <v>J2-B34_L11_N</v>
      </c>
      <c r="D85" t="str">
        <f t="shared" si="17"/>
        <v>J2-31</v>
      </c>
      <c r="E85" t="s">
        <v>183</v>
      </c>
      <c r="F85">
        <v>31</v>
      </c>
      <c r="G85" t="s">
        <v>770</v>
      </c>
      <c r="L85" t="s">
        <v>833</v>
      </c>
      <c r="M85" t="s">
        <v>286</v>
      </c>
      <c r="N85">
        <v>26.9697</v>
      </c>
      <c r="AB85" t="str">
        <f>B2B!D82</f>
        <v>J2</v>
      </c>
      <c r="AC85" t="str">
        <f>B2B!E82</f>
        <v>30</v>
      </c>
      <c r="AD85" t="str">
        <f t="shared" si="20"/>
        <v>J2-30</v>
      </c>
      <c r="AE85" t="str">
        <f t="shared" si="21"/>
        <v>B34_L12_N</v>
      </c>
      <c r="AF85" t="str">
        <f t="shared" si="22"/>
        <v>T4</v>
      </c>
      <c r="AG85">
        <f t="shared" si="23"/>
        <v>20.741800000000001</v>
      </c>
      <c r="AH85" t="str">
        <f>IF(IFERROR(IF(IF(AF85="--",INDEX(D:D,MATCH(AE85,INDEX(B:B,MATCH(AE85,B:B,)+1):B10599,)+MATCH(AE85,B:B,)))=D85,VLOOKUP(AE85,B:D,3,0),IF(AF85="--",INDEX(D:D,MATCH(AE85,INDEX(B:B,MATCH(AE85,B:B,)+1):B10599,)+MATCH(AE85,B:B,)),"---")),"---")=AD85,"---",IFERROR(IF(IF(AF85="--",INDEX(D:D,MATCH(AE85,INDEX(B:B,MATCH(AE85,B:B,)+1):B10599,)+MATCH(AE85,B:B,)))=AD85,VLOOKUP(AE85,B:D,3,0),IF(AF85="--",INDEX(D:D,MATCH(AE85,INDEX(B:B,MATCH(AE85,B:B,)+1):B10599,)+MATCH(AE85,B:B,)),"---")),"---"))</f>
        <v>---</v>
      </c>
      <c r="AI85" t="str">
        <f t="shared" si="24"/>
        <v>--</v>
      </c>
      <c r="AJ85" t="str">
        <f t="shared" si="25"/>
        <v>B34_L12_N</v>
      </c>
      <c r="AK85">
        <f t="shared" si="26"/>
        <v>2</v>
      </c>
      <c r="AL85" t="str">
        <f t="shared" si="27"/>
        <v>T4</v>
      </c>
      <c r="AT85" t="str">
        <f t="shared" si="18"/>
        <v>B34_L11_N</v>
      </c>
      <c r="AU85" t="str">
        <f t="shared" si="19"/>
        <v>--</v>
      </c>
    </row>
    <row r="86" spans="1:47" x14ac:dyDescent="0.35">
      <c r="A86" t="str">
        <f t="shared" si="14"/>
        <v>J2-32</v>
      </c>
      <c r="B86" t="str">
        <f t="shared" si="15"/>
        <v>B34_L11_P</v>
      </c>
      <c r="C86" t="str">
        <f t="shared" si="16"/>
        <v>J2-B34_L11_P</v>
      </c>
      <c r="D86" t="str">
        <f t="shared" si="17"/>
        <v>J2-32</v>
      </c>
      <c r="E86" t="s">
        <v>183</v>
      </c>
      <c r="F86">
        <v>32</v>
      </c>
      <c r="G86" t="s">
        <v>772</v>
      </c>
      <c r="L86" t="s">
        <v>835</v>
      </c>
      <c r="M86" t="s">
        <v>286</v>
      </c>
      <c r="N86">
        <v>26.552900000000001</v>
      </c>
      <c r="AB86" t="str">
        <f>B2B!D83</f>
        <v>J2</v>
      </c>
      <c r="AC86" t="str">
        <f>B2B!E83</f>
        <v>31</v>
      </c>
      <c r="AD86" t="str">
        <f t="shared" si="20"/>
        <v>J2-31</v>
      </c>
      <c r="AE86" t="str">
        <f t="shared" si="21"/>
        <v>B34_L11_N</v>
      </c>
      <c r="AF86" t="str">
        <f t="shared" si="22"/>
        <v>T3</v>
      </c>
      <c r="AG86">
        <f t="shared" si="23"/>
        <v>23.092099999999999</v>
      </c>
      <c r="AH86" t="str">
        <f>IF(IFERROR(IF(IF(AF86="--",INDEX(D:D,MATCH(AE86,INDEX(B:B,MATCH(AE86,B:B,)+1):B10600,)+MATCH(AE86,B:B,)))=D86,VLOOKUP(AE86,B:D,3,0),IF(AF86="--",INDEX(D:D,MATCH(AE86,INDEX(B:B,MATCH(AE86,B:B,)+1):B10600,)+MATCH(AE86,B:B,)),"---")),"---")=AD86,"---",IFERROR(IF(IF(AF86="--",INDEX(D:D,MATCH(AE86,INDEX(B:B,MATCH(AE86,B:B,)+1):B10600,)+MATCH(AE86,B:B,)))=AD86,VLOOKUP(AE86,B:D,3,0),IF(AF86="--",INDEX(D:D,MATCH(AE86,INDEX(B:B,MATCH(AE86,B:B,)+1):B10600,)+MATCH(AE86,B:B,)),"---")),"---"))</f>
        <v>---</v>
      </c>
      <c r="AI86" t="str">
        <f t="shared" si="24"/>
        <v>--</v>
      </c>
      <c r="AJ86" t="str">
        <f t="shared" si="25"/>
        <v>B34_L11_N</v>
      </c>
      <c r="AK86">
        <f t="shared" si="26"/>
        <v>2</v>
      </c>
      <c r="AL86" t="str">
        <f t="shared" si="27"/>
        <v>T3</v>
      </c>
      <c r="AT86" t="str">
        <f t="shared" si="18"/>
        <v>B34_L11_P</v>
      </c>
      <c r="AU86" t="str">
        <f t="shared" si="19"/>
        <v>--</v>
      </c>
    </row>
    <row r="87" spans="1:47" x14ac:dyDescent="0.35">
      <c r="A87" t="str">
        <f t="shared" si="14"/>
        <v>J2-33</v>
      </c>
      <c r="B87" t="str">
        <f t="shared" si="15"/>
        <v>B34_L14_P</v>
      </c>
      <c r="C87" t="str">
        <f t="shared" si="16"/>
        <v>J2-B34_L14_P</v>
      </c>
      <c r="D87" t="str">
        <f t="shared" si="17"/>
        <v>J2-33</v>
      </c>
      <c r="E87" t="s">
        <v>183</v>
      </c>
      <c r="F87">
        <v>33</v>
      </c>
      <c r="G87" t="s">
        <v>784</v>
      </c>
      <c r="L87" t="s">
        <v>837</v>
      </c>
      <c r="M87" t="s">
        <v>286</v>
      </c>
      <c r="N87">
        <v>27.104399999999998</v>
      </c>
      <c r="AB87" t="str">
        <f>B2B!D84</f>
        <v>J2</v>
      </c>
      <c r="AC87" t="str">
        <f>B2B!E84</f>
        <v>32</v>
      </c>
      <c r="AD87" t="str">
        <f t="shared" si="20"/>
        <v>J2-32</v>
      </c>
      <c r="AE87" t="str">
        <f t="shared" si="21"/>
        <v>B34_L11_P</v>
      </c>
      <c r="AF87" t="str">
        <f t="shared" si="22"/>
        <v>R3</v>
      </c>
      <c r="AG87">
        <f t="shared" si="23"/>
        <v>21.8751</v>
      </c>
      <c r="AH87" t="str">
        <f>IF(IFERROR(IF(IF(AF87="--",INDEX(D:D,MATCH(AE87,INDEX(B:B,MATCH(AE87,B:B,)+1):B10601,)+MATCH(AE87,B:B,)))=D87,VLOOKUP(AE87,B:D,3,0),IF(AF87="--",INDEX(D:D,MATCH(AE87,INDEX(B:B,MATCH(AE87,B:B,)+1):B10601,)+MATCH(AE87,B:B,)),"---")),"---")=AD87,"---",IFERROR(IF(IF(AF87="--",INDEX(D:D,MATCH(AE87,INDEX(B:B,MATCH(AE87,B:B,)+1):B10601,)+MATCH(AE87,B:B,)))=AD87,VLOOKUP(AE87,B:D,3,0),IF(AF87="--",INDEX(D:D,MATCH(AE87,INDEX(B:B,MATCH(AE87,B:B,)+1):B10601,)+MATCH(AE87,B:B,)),"---")),"---"))</f>
        <v>---</v>
      </c>
      <c r="AI87" t="str">
        <f t="shared" si="24"/>
        <v>--</v>
      </c>
      <c r="AJ87" t="str">
        <f t="shared" si="25"/>
        <v>B34_L11_P</v>
      </c>
      <c r="AK87">
        <f t="shared" si="26"/>
        <v>2</v>
      </c>
      <c r="AL87" t="str">
        <f t="shared" si="27"/>
        <v>R3</v>
      </c>
      <c r="AT87" t="str">
        <f t="shared" si="18"/>
        <v>B34_L14_P</v>
      </c>
      <c r="AU87" t="str">
        <f t="shared" si="19"/>
        <v>--</v>
      </c>
    </row>
    <row r="88" spans="1:47" x14ac:dyDescent="0.35">
      <c r="A88" t="str">
        <f t="shared" si="14"/>
        <v>J2-34</v>
      </c>
      <c r="B88" t="str">
        <f t="shared" si="15"/>
        <v>B34_L14_N</v>
      </c>
      <c r="C88" t="str">
        <f t="shared" si="16"/>
        <v>J2-B34_L14_N</v>
      </c>
      <c r="D88" t="str">
        <f t="shared" si="17"/>
        <v>J2-34</v>
      </c>
      <c r="E88" t="s">
        <v>183</v>
      </c>
      <c r="F88">
        <v>34</v>
      </c>
      <c r="G88" t="s">
        <v>782</v>
      </c>
      <c r="L88" t="s">
        <v>823</v>
      </c>
      <c r="M88" t="s">
        <v>286</v>
      </c>
      <c r="N88">
        <v>20.6294</v>
      </c>
      <c r="AB88" t="str">
        <f>B2B!D85</f>
        <v>J2</v>
      </c>
      <c r="AC88" t="str">
        <f>B2B!E85</f>
        <v>33</v>
      </c>
      <c r="AD88" t="str">
        <f t="shared" si="20"/>
        <v>J2-33</v>
      </c>
      <c r="AE88" t="str">
        <f t="shared" si="21"/>
        <v>B34_L14_P</v>
      </c>
      <c r="AF88" t="str">
        <f t="shared" si="22"/>
        <v>P4</v>
      </c>
      <c r="AG88">
        <f t="shared" si="23"/>
        <v>26.677800000000001</v>
      </c>
      <c r="AH88" t="str">
        <f>IF(IFERROR(IF(IF(AF88="--",INDEX(D:D,MATCH(AE88,INDEX(B:B,MATCH(AE88,B:B,)+1):B10602,)+MATCH(AE88,B:B,)))=D88,VLOOKUP(AE88,B:D,3,0),IF(AF88="--",INDEX(D:D,MATCH(AE88,INDEX(B:B,MATCH(AE88,B:B,)+1):B10602,)+MATCH(AE88,B:B,)),"---")),"---")=AD88,"---",IFERROR(IF(IF(AF88="--",INDEX(D:D,MATCH(AE88,INDEX(B:B,MATCH(AE88,B:B,)+1):B10602,)+MATCH(AE88,B:B,)))=AD88,VLOOKUP(AE88,B:D,3,0),IF(AF88="--",INDEX(D:D,MATCH(AE88,INDEX(B:B,MATCH(AE88,B:B,)+1):B10602,)+MATCH(AE88,B:B,)),"---")),"---"))</f>
        <v>---</v>
      </c>
      <c r="AI88" t="str">
        <f t="shared" si="24"/>
        <v>--</v>
      </c>
      <c r="AJ88" t="str">
        <f t="shared" si="25"/>
        <v>B34_L14_P</v>
      </c>
      <c r="AK88">
        <f t="shared" si="26"/>
        <v>2</v>
      </c>
      <c r="AL88" t="str">
        <f t="shared" si="27"/>
        <v>P4</v>
      </c>
      <c r="AT88" t="str">
        <f t="shared" si="18"/>
        <v>B34_L14_N</v>
      </c>
      <c r="AU88" t="str">
        <f t="shared" si="19"/>
        <v>--</v>
      </c>
    </row>
    <row r="89" spans="1:47" x14ac:dyDescent="0.35">
      <c r="A89" t="str">
        <f t="shared" si="14"/>
        <v>J2-35</v>
      </c>
      <c r="B89" t="str">
        <f t="shared" si="15"/>
        <v>B34_L16_N</v>
      </c>
      <c r="C89" t="str">
        <f t="shared" si="16"/>
        <v>J2-B34_L16_N</v>
      </c>
      <c r="D89" t="str">
        <f t="shared" si="17"/>
        <v>J2-35</v>
      </c>
      <c r="E89" t="s">
        <v>183</v>
      </c>
      <c r="F89">
        <v>35</v>
      </c>
      <c r="G89" t="s">
        <v>790</v>
      </c>
      <c r="L89" t="s">
        <v>825</v>
      </c>
      <c r="M89" t="s">
        <v>286</v>
      </c>
      <c r="N89">
        <v>21.180900000000001</v>
      </c>
      <c r="AB89" t="str">
        <f>B2B!D86</f>
        <v>J2</v>
      </c>
      <c r="AC89" t="str">
        <f>B2B!E86</f>
        <v>34</v>
      </c>
      <c r="AD89" t="str">
        <f t="shared" si="20"/>
        <v>J2-34</v>
      </c>
      <c r="AE89" t="str">
        <f t="shared" si="21"/>
        <v>B34_L14_N</v>
      </c>
      <c r="AF89" t="str">
        <f t="shared" si="22"/>
        <v>P3</v>
      </c>
      <c r="AG89">
        <f t="shared" si="23"/>
        <v>24.164899999999999</v>
      </c>
      <c r="AH89" t="str">
        <f>IF(IFERROR(IF(IF(AF89="--",INDEX(D:D,MATCH(AE89,INDEX(B:B,MATCH(AE89,B:B,)+1):B10603,)+MATCH(AE89,B:B,)))=D89,VLOOKUP(AE89,B:D,3,0),IF(AF89="--",INDEX(D:D,MATCH(AE89,INDEX(B:B,MATCH(AE89,B:B,)+1):B10603,)+MATCH(AE89,B:B,)),"---")),"---")=AD89,"---",IFERROR(IF(IF(AF89="--",INDEX(D:D,MATCH(AE89,INDEX(B:B,MATCH(AE89,B:B,)+1):B10603,)+MATCH(AE89,B:B,)))=AD89,VLOOKUP(AE89,B:D,3,0),IF(AF89="--",INDEX(D:D,MATCH(AE89,INDEX(B:B,MATCH(AE89,B:B,)+1):B10603,)+MATCH(AE89,B:B,)),"---")),"---"))</f>
        <v>---</v>
      </c>
      <c r="AI89" t="str">
        <f t="shared" si="24"/>
        <v>--</v>
      </c>
      <c r="AJ89" t="str">
        <f t="shared" si="25"/>
        <v>B34_L14_N</v>
      </c>
      <c r="AK89">
        <f t="shared" si="26"/>
        <v>2</v>
      </c>
      <c r="AL89" t="str">
        <f t="shared" si="27"/>
        <v>P3</v>
      </c>
      <c r="AT89" t="str">
        <f t="shared" si="18"/>
        <v>B34_L16_N</v>
      </c>
      <c r="AU89" t="str">
        <f t="shared" si="19"/>
        <v>--</v>
      </c>
    </row>
    <row r="90" spans="1:47" x14ac:dyDescent="0.35">
      <c r="A90" t="str">
        <f t="shared" si="14"/>
        <v>J2-36</v>
      </c>
      <c r="B90" t="str">
        <f t="shared" si="15"/>
        <v>B34_L16_P</v>
      </c>
      <c r="C90" t="str">
        <f t="shared" si="16"/>
        <v>J2-B34_L16_P</v>
      </c>
      <c r="D90" t="str">
        <f t="shared" si="17"/>
        <v>J2-36</v>
      </c>
      <c r="E90" t="s">
        <v>183</v>
      </c>
      <c r="F90">
        <v>36</v>
      </c>
      <c r="G90" t="s">
        <v>792</v>
      </c>
      <c r="L90" t="s">
        <v>807</v>
      </c>
      <c r="M90" t="s">
        <v>286</v>
      </c>
      <c r="N90">
        <v>9.7786000000000008</v>
      </c>
      <c r="AB90" t="str">
        <f>B2B!D87</f>
        <v>J2</v>
      </c>
      <c r="AC90" t="str">
        <f>B2B!E87</f>
        <v>35</v>
      </c>
      <c r="AD90" t="str">
        <f t="shared" si="20"/>
        <v>J2-35</v>
      </c>
      <c r="AE90" t="str">
        <f t="shared" si="21"/>
        <v>B34_L16_N</v>
      </c>
      <c r="AF90" t="str">
        <f t="shared" si="22"/>
        <v>N4</v>
      </c>
      <c r="AG90">
        <f t="shared" si="23"/>
        <v>29.707899999999999</v>
      </c>
      <c r="AH90" t="str">
        <f>IF(IFERROR(IF(IF(AF90="--",INDEX(D:D,MATCH(AE90,INDEX(B:B,MATCH(AE90,B:B,)+1):B10604,)+MATCH(AE90,B:B,)))=D90,VLOOKUP(AE90,B:D,3,0),IF(AF90="--",INDEX(D:D,MATCH(AE90,INDEX(B:B,MATCH(AE90,B:B,)+1):B10604,)+MATCH(AE90,B:B,)),"---")),"---")=AD90,"---",IFERROR(IF(IF(AF90="--",INDEX(D:D,MATCH(AE90,INDEX(B:B,MATCH(AE90,B:B,)+1):B10604,)+MATCH(AE90,B:B,)))=AD90,VLOOKUP(AE90,B:D,3,0),IF(AF90="--",INDEX(D:D,MATCH(AE90,INDEX(B:B,MATCH(AE90,B:B,)+1):B10604,)+MATCH(AE90,B:B,)),"---")),"---"))</f>
        <v>---</v>
      </c>
      <c r="AI90" t="str">
        <f t="shared" si="24"/>
        <v>--</v>
      </c>
      <c r="AJ90" t="str">
        <f t="shared" si="25"/>
        <v>B34_L16_N</v>
      </c>
      <c r="AK90">
        <f t="shared" si="26"/>
        <v>2</v>
      </c>
      <c r="AL90" t="str">
        <f t="shared" si="27"/>
        <v>N4</v>
      </c>
      <c r="AT90" t="str">
        <f t="shared" si="18"/>
        <v>B34_L16_P</v>
      </c>
      <c r="AU90" t="str">
        <f t="shared" si="19"/>
        <v>--</v>
      </c>
    </row>
    <row r="91" spans="1:47" x14ac:dyDescent="0.35">
      <c r="A91" t="str">
        <f t="shared" si="14"/>
        <v>J2-37</v>
      </c>
      <c r="B91" t="str">
        <f t="shared" si="15"/>
        <v>B34_L17_N</v>
      </c>
      <c r="C91" t="str">
        <f t="shared" si="16"/>
        <v>J2-B34_L17_N</v>
      </c>
      <c r="D91" t="str">
        <f t="shared" si="17"/>
        <v>J2-37</v>
      </c>
      <c r="E91" t="s">
        <v>183</v>
      </c>
      <c r="F91">
        <v>37</v>
      </c>
      <c r="G91" t="s">
        <v>794</v>
      </c>
      <c r="L91" t="s">
        <v>809</v>
      </c>
      <c r="M91" t="s">
        <v>286</v>
      </c>
      <c r="N91">
        <v>9.6852999999999998</v>
      </c>
      <c r="AB91" t="str">
        <f>B2B!D88</f>
        <v>J2</v>
      </c>
      <c r="AC91" t="str">
        <f>B2B!E88</f>
        <v>36</v>
      </c>
      <c r="AD91" t="str">
        <f t="shared" si="20"/>
        <v>J2-36</v>
      </c>
      <c r="AE91" t="str">
        <f t="shared" si="21"/>
        <v>B34_L16_P</v>
      </c>
      <c r="AF91" t="str">
        <f t="shared" si="22"/>
        <v>M4</v>
      </c>
      <c r="AG91">
        <f t="shared" si="23"/>
        <v>28.217700000000001</v>
      </c>
      <c r="AH91" t="str">
        <f>IF(IFERROR(IF(IF(AF91="--",INDEX(D:D,MATCH(AE91,INDEX(B:B,MATCH(AE91,B:B,)+1):B10605,)+MATCH(AE91,B:B,)))=D91,VLOOKUP(AE91,B:D,3,0),IF(AF91="--",INDEX(D:D,MATCH(AE91,INDEX(B:B,MATCH(AE91,B:B,)+1):B10605,)+MATCH(AE91,B:B,)),"---")),"---")=AD91,"---",IFERROR(IF(IF(AF91="--",INDEX(D:D,MATCH(AE91,INDEX(B:B,MATCH(AE91,B:B,)+1):B10605,)+MATCH(AE91,B:B,)))=AD91,VLOOKUP(AE91,B:D,3,0),IF(AF91="--",INDEX(D:D,MATCH(AE91,INDEX(B:B,MATCH(AE91,B:B,)+1):B10605,)+MATCH(AE91,B:B,)),"---")),"---"))</f>
        <v>---</v>
      </c>
      <c r="AI91" t="str">
        <f t="shared" si="24"/>
        <v>--</v>
      </c>
      <c r="AJ91" t="str">
        <f t="shared" si="25"/>
        <v>B34_L16_P</v>
      </c>
      <c r="AK91">
        <f t="shared" si="26"/>
        <v>2</v>
      </c>
      <c r="AL91" t="str">
        <f t="shared" si="27"/>
        <v>M4</v>
      </c>
      <c r="AT91" t="str">
        <f t="shared" si="18"/>
        <v>B34_L17_N</v>
      </c>
      <c r="AU91" t="str">
        <f t="shared" si="19"/>
        <v>--</v>
      </c>
    </row>
    <row r="92" spans="1:47" x14ac:dyDescent="0.35">
      <c r="A92" t="str">
        <f t="shared" si="14"/>
        <v>J2-38</v>
      </c>
      <c r="B92" t="str">
        <f t="shared" si="15"/>
        <v>B34_L17_P</v>
      </c>
      <c r="C92" t="str">
        <f t="shared" si="16"/>
        <v>J2-B34_L17_P</v>
      </c>
      <c r="D92" t="str">
        <f t="shared" si="17"/>
        <v>J2-38</v>
      </c>
      <c r="E92" t="s">
        <v>183</v>
      </c>
      <c r="F92">
        <v>38</v>
      </c>
      <c r="G92" t="s">
        <v>796</v>
      </c>
      <c r="L92" t="s">
        <v>799</v>
      </c>
      <c r="M92" t="s">
        <v>286</v>
      </c>
      <c r="N92">
        <v>9.9247999999999994</v>
      </c>
      <c r="AB92" t="str">
        <f>B2B!D89</f>
        <v>J2</v>
      </c>
      <c r="AC92" t="str">
        <f>B2B!E89</f>
        <v>37</v>
      </c>
      <c r="AD92" t="str">
        <f t="shared" si="20"/>
        <v>J2-37</v>
      </c>
      <c r="AE92" t="str">
        <f t="shared" si="21"/>
        <v>B34_L17_N</v>
      </c>
      <c r="AF92" t="str">
        <f t="shared" si="22"/>
        <v>T1</v>
      </c>
      <c r="AG92">
        <f t="shared" si="23"/>
        <v>26.365600000000001</v>
      </c>
      <c r="AH92" t="str">
        <f>IF(IFERROR(IF(IF(AF92="--",INDEX(D:D,MATCH(AE92,INDEX(B:B,MATCH(AE92,B:B,)+1):B10606,)+MATCH(AE92,B:B,)))=D92,VLOOKUP(AE92,B:D,3,0),IF(AF92="--",INDEX(D:D,MATCH(AE92,INDEX(B:B,MATCH(AE92,B:B,)+1):B10606,)+MATCH(AE92,B:B,)),"---")),"---")=AD92,"---",IFERROR(IF(IF(AF92="--",INDEX(D:D,MATCH(AE92,INDEX(B:B,MATCH(AE92,B:B,)+1):B10606,)+MATCH(AE92,B:B,)))=AD92,VLOOKUP(AE92,B:D,3,0),IF(AF92="--",INDEX(D:D,MATCH(AE92,INDEX(B:B,MATCH(AE92,B:B,)+1):B10606,)+MATCH(AE92,B:B,)),"---")),"---"))</f>
        <v>---</v>
      </c>
      <c r="AI92" t="str">
        <f t="shared" si="24"/>
        <v>--</v>
      </c>
      <c r="AJ92" t="str">
        <f t="shared" si="25"/>
        <v>B34_L17_N</v>
      </c>
      <c r="AK92">
        <f t="shared" si="26"/>
        <v>2</v>
      </c>
      <c r="AL92" t="str">
        <f t="shared" si="27"/>
        <v>T1</v>
      </c>
      <c r="AT92" t="str">
        <f t="shared" si="18"/>
        <v>B34_L17_P</v>
      </c>
      <c r="AU92" t="str">
        <f t="shared" si="19"/>
        <v>--</v>
      </c>
    </row>
    <row r="93" spans="1:47" x14ac:dyDescent="0.35">
      <c r="A93" t="str">
        <f t="shared" si="14"/>
        <v>J2-39</v>
      </c>
      <c r="B93" t="str">
        <f t="shared" si="15"/>
        <v>B34_L15_N</v>
      </c>
      <c r="C93" t="str">
        <f t="shared" si="16"/>
        <v>J2-B34_L15_N</v>
      </c>
      <c r="D93" t="str">
        <f t="shared" si="17"/>
        <v>J2-39</v>
      </c>
      <c r="E93" t="s">
        <v>183</v>
      </c>
      <c r="F93">
        <v>39</v>
      </c>
      <c r="G93" t="s">
        <v>786</v>
      </c>
      <c r="L93" t="s">
        <v>801</v>
      </c>
      <c r="M93" t="s">
        <v>286</v>
      </c>
      <c r="N93">
        <v>10.4762</v>
      </c>
      <c r="AB93" t="str">
        <f>B2B!D90</f>
        <v>J2</v>
      </c>
      <c r="AC93" t="str">
        <f>B2B!E90</f>
        <v>38</v>
      </c>
      <c r="AD93" t="str">
        <f t="shared" si="20"/>
        <v>J2-38</v>
      </c>
      <c r="AE93" t="str">
        <f t="shared" si="21"/>
        <v>B34_L17_P</v>
      </c>
      <c r="AF93" t="str">
        <f t="shared" si="22"/>
        <v>R1</v>
      </c>
      <c r="AG93">
        <f t="shared" si="23"/>
        <v>26.768799999999999</v>
      </c>
      <c r="AH93" t="str">
        <f>IF(IFERROR(IF(IF(AF93="--",INDEX(D:D,MATCH(AE93,INDEX(B:B,MATCH(AE93,B:B,)+1):B10607,)+MATCH(AE93,B:B,)))=D93,VLOOKUP(AE93,B:D,3,0),IF(AF93="--",INDEX(D:D,MATCH(AE93,INDEX(B:B,MATCH(AE93,B:B,)+1):B10607,)+MATCH(AE93,B:B,)),"---")),"---")=AD93,"---",IFERROR(IF(IF(AF93="--",INDEX(D:D,MATCH(AE93,INDEX(B:B,MATCH(AE93,B:B,)+1):B10607,)+MATCH(AE93,B:B,)))=AD93,VLOOKUP(AE93,B:D,3,0),IF(AF93="--",INDEX(D:D,MATCH(AE93,INDEX(B:B,MATCH(AE93,B:B,)+1):B10607,)+MATCH(AE93,B:B,)),"---")),"---"))</f>
        <v>---</v>
      </c>
      <c r="AI93" t="str">
        <f t="shared" si="24"/>
        <v>--</v>
      </c>
      <c r="AJ93" t="str">
        <f t="shared" si="25"/>
        <v>B34_L17_P</v>
      </c>
      <c r="AK93">
        <f t="shared" si="26"/>
        <v>2</v>
      </c>
      <c r="AL93" t="str">
        <f t="shared" si="27"/>
        <v>R1</v>
      </c>
      <c r="AT93" t="str">
        <f t="shared" si="18"/>
        <v>B34_L15_N</v>
      </c>
      <c r="AU93" t="str">
        <f t="shared" si="19"/>
        <v>--</v>
      </c>
    </row>
    <row r="94" spans="1:47" x14ac:dyDescent="0.35">
      <c r="A94" t="str">
        <f t="shared" si="14"/>
        <v>J2-40</v>
      </c>
      <c r="B94" t="str">
        <f t="shared" si="15"/>
        <v>B34_L15_P</v>
      </c>
      <c r="C94" t="str">
        <f t="shared" si="16"/>
        <v>J2-B34_L15_P</v>
      </c>
      <c r="D94" t="str">
        <f t="shared" si="17"/>
        <v>J2-40</v>
      </c>
      <c r="E94" t="s">
        <v>183</v>
      </c>
      <c r="F94">
        <v>40</v>
      </c>
      <c r="G94" t="s">
        <v>788</v>
      </c>
      <c r="L94" t="s">
        <v>849</v>
      </c>
      <c r="M94" t="s">
        <v>286</v>
      </c>
      <c r="N94">
        <v>6.5454999999999997</v>
      </c>
      <c r="AB94" t="str">
        <f>B2B!D91</f>
        <v>J2</v>
      </c>
      <c r="AC94" t="str">
        <f>B2B!E91</f>
        <v>39</v>
      </c>
      <c r="AD94" t="str">
        <f t="shared" si="20"/>
        <v>J2-39</v>
      </c>
      <c r="AE94" t="str">
        <f t="shared" si="21"/>
        <v>B34_L15_N</v>
      </c>
      <c r="AF94" t="str">
        <f t="shared" si="22"/>
        <v>R2</v>
      </c>
      <c r="AG94">
        <f t="shared" si="23"/>
        <v>31.035799999999998</v>
      </c>
      <c r="AH94" t="str">
        <f>IF(IFERROR(IF(IF(AF94="--",INDEX(D:D,MATCH(AE94,INDEX(B:B,MATCH(AE94,B:B,)+1):B10608,)+MATCH(AE94,B:B,)))=D94,VLOOKUP(AE94,B:D,3,0),IF(AF94="--",INDEX(D:D,MATCH(AE94,INDEX(B:B,MATCH(AE94,B:B,)+1):B10608,)+MATCH(AE94,B:B,)),"---")),"---")=AD94,"---",IFERROR(IF(IF(AF94="--",INDEX(D:D,MATCH(AE94,INDEX(B:B,MATCH(AE94,B:B,)+1):B10608,)+MATCH(AE94,B:B,)))=AD94,VLOOKUP(AE94,B:D,3,0),IF(AF94="--",INDEX(D:D,MATCH(AE94,INDEX(B:B,MATCH(AE94,B:B,)+1):B10608,)+MATCH(AE94,B:B,)),"---")),"---"))</f>
        <v>---</v>
      </c>
      <c r="AI94" t="str">
        <f t="shared" si="24"/>
        <v>--</v>
      </c>
      <c r="AJ94" t="str">
        <f t="shared" si="25"/>
        <v>B34_L15_N</v>
      </c>
      <c r="AK94">
        <f t="shared" si="26"/>
        <v>2</v>
      </c>
      <c r="AL94" t="str">
        <f t="shared" si="27"/>
        <v>R2</v>
      </c>
      <c r="AT94" t="str">
        <f t="shared" si="18"/>
        <v>B34_L15_P</v>
      </c>
      <c r="AU94" t="str">
        <f t="shared" si="19"/>
        <v>--</v>
      </c>
    </row>
    <row r="95" spans="1:47" x14ac:dyDescent="0.35">
      <c r="A95" t="str">
        <f t="shared" si="14"/>
        <v>J2-41</v>
      </c>
      <c r="B95" t="str">
        <f t="shared" si="15"/>
        <v>B34_L3_N</v>
      </c>
      <c r="C95" t="str">
        <f t="shared" si="16"/>
        <v>J2-B34_L3_N</v>
      </c>
      <c r="D95" t="str">
        <f t="shared" si="17"/>
        <v>J2-41</v>
      </c>
      <c r="E95" t="s">
        <v>183</v>
      </c>
      <c r="F95">
        <v>41</v>
      </c>
      <c r="G95" t="s">
        <v>830</v>
      </c>
      <c r="L95" t="s">
        <v>850</v>
      </c>
      <c r="M95" t="s">
        <v>286</v>
      </c>
      <c r="N95">
        <v>58.287999999999997</v>
      </c>
      <c r="AB95" t="str">
        <f>B2B!D92</f>
        <v>J2</v>
      </c>
      <c r="AC95" t="str">
        <f>B2B!E92</f>
        <v>40</v>
      </c>
      <c r="AD95" t="str">
        <f t="shared" si="20"/>
        <v>J2-40</v>
      </c>
      <c r="AE95" t="str">
        <f t="shared" si="21"/>
        <v>B34_L15_P</v>
      </c>
      <c r="AF95" t="str">
        <f t="shared" si="22"/>
        <v>P2</v>
      </c>
      <c r="AG95">
        <f t="shared" si="23"/>
        <v>29.7</v>
      </c>
      <c r="AH95" t="str">
        <f>IF(IFERROR(IF(IF(AF95="--",INDEX(D:D,MATCH(AE95,INDEX(B:B,MATCH(AE95,B:B,)+1):B10609,)+MATCH(AE95,B:B,)))=D95,VLOOKUP(AE95,B:D,3,0),IF(AF95="--",INDEX(D:D,MATCH(AE95,INDEX(B:B,MATCH(AE95,B:B,)+1):B10609,)+MATCH(AE95,B:B,)),"---")),"---")=AD95,"---",IFERROR(IF(IF(AF95="--",INDEX(D:D,MATCH(AE95,INDEX(B:B,MATCH(AE95,B:B,)+1):B10609,)+MATCH(AE95,B:B,)))=AD95,VLOOKUP(AE95,B:D,3,0),IF(AF95="--",INDEX(D:D,MATCH(AE95,INDEX(B:B,MATCH(AE95,B:B,)+1):B10609,)+MATCH(AE95,B:B,)),"---")),"---"))</f>
        <v>---</v>
      </c>
      <c r="AI95" t="str">
        <f t="shared" si="24"/>
        <v>--</v>
      </c>
      <c r="AJ95" t="str">
        <f t="shared" si="25"/>
        <v>B34_L15_P</v>
      </c>
      <c r="AK95">
        <f t="shared" si="26"/>
        <v>2</v>
      </c>
      <c r="AL95" t="str">
        <f t="shared" si="27"/>
        <v>P2</v>
      </c>
      <c r="AT95" t="str">
        <f t="shared" si="18"/>
        <v>B34_L3_N</v>
      </c>
      <c r="AU95" t="str">
        <f t="shared" si="19"/>
        <v>--</v>
      </c>
    </row>
    <row r="96" spans="1:47" x14ac:dyDescent="0.35">
      <c r="A96" t="str">
        <f t="shared" si="14"/>
        <v>J2-42</v>
      </c>
      <c r="B96" t="str">
        <f t="shared" si="15"/>
        <v>B34_L3_P</v>
      </c>
      <c r="C96" t="str">
        <f t="shared" si="16"/>
        <v>J2-B34_L3_P</v>
      </c>
      <c r="D96" t="str">
        <f t="shared" si="17"/>
        <v>J2-42</v>
      </c>
      <c r="E96" t="s">
        <v>183</v>
      </c>
      <c r="F96">
        <v>42</v>
      </c>
      <c r="G96" t="s">
        <v>832</v>
      </c>
      <c r="L96" t="s">
        <v>851</v>
      </c>
      <c r="M96" t="s">
        <v>286</v>
      </c>
      <c r="N96">
        <v>58.930599999999998</v>
      </c>
      <c r="AB96" t="str">
        <f>B2B!D93</f>
        <v>J2</v>
      </c>
      <c r="AC96" t="str">
        <f>B2B!E93</f>
        <v>41</v>
      </c>
      <c r="AD96" t="str">
        <f t="shared" si="20"/>
        <v>J2-41</v>
      </c>
      <c r="AE96" t="str">
        <f t="shared" si="21"/>
        <v>B34_L3_N</v>
      </c>
      <c r="AF96" t="str">
        <f t="shared" si="22"/>
        <v>N1</v>
      </c>
      <c r="AG96">
        <f t="shared" si="23"/>
        <v>33.4009</v>
      </c>
      <c r="AH96" t="str">
        <f>IF(IFERROR(IF(IF(AF96="--",INDEX(D:D,MATCH(AE96,INDEX(B:B,MATCH(AE96,B:B,)+1):B10610,)+MATCH(AE96,B:B,)))=D96,VLOOKUP(AE96,B:D,3,0),IF(AF96="--",INDEX(D:D,MATCH(AE96,INDEX(B:B,MATCH(AE96,B:B,)+1):B10610,)+MATCH(AE96,B:B,)),"---")),"---")=AD96,"---",IFERROR(IF(IF(AF96="--",INDEX(D:D,MATCH(AE96,INDEX(B:B,MATCH(AE96,B:B,)+1):B10610,)+MATCH(AE96,B:B,)))=AD96,VLOOKUP(AE96,B:D,3,0),IF(AF96="--",INDEX(D:D,MATCH(AE96,INDEX(B:B,MATCH(AE96,B:B,)+1):B10610,)+MATCH(AE96,B:B,)),"---")),"---"))</f>
        <v>---</v>
      </c>
      <c r="AI96" t="str">
        <f t="shared" si="24"/>
        <v>--</v>
      </c>
      <c r="AJ96" t="str">
        <f t="shared" si="25"/>
        <v>B34_L3_N</v>
      </c>
      <c r="AK96">
        <f t="shared" si="26"/>
        <v>2</v>
      </c>
      <c r="AL96" t="str">
        <f t="shared" si="27"/>
        <v>N1</v>
      </c>
      <c r="AT96" t="str">
        <f t="shared" si="18"/>
        <v>B34_L3_P</v>
      </c>
      <c r="AU96" t="str">
        <f t="shared" si="19"/>
        <v>--</v>
      </c>
    </row>
    <row r="97" spans="1:47" x14ac:dyDescent="0.35">
      <c r="A97" t="str">
        <f t="shared" si="14"/>
        <v>J2-43</v>
      </c>
      <c r="B97" t="str">
        <f t="shared" si="15"/>
        <v>B34_L1_N</v>
      </c>
      <c r="C97" t="str">
        <f t="shared" si="16"/>
        <v>J2-B34_L1_N</v>
      </c>
      <c r="D97" t="str">
        <f t="shared" si="17"/>
        <v>J2-43</v>
      </c>
      <c r="E97" t="s">
        <v>183</v>
      </c>
      <c r="F97">
        <v>43</v>
      </c>
      <c r="G97" t="s">
        <v>806</v>
      </c>
      <c r="L97" t="s">
        <v>852</v>
      </c>
      <c r="M97" t="s">
        <v>286</v>
      </c>
      <c r="N97">
        <v>56.839300000000001</v>
      </c>
      <c r="AB97" t="str">
        <f>B2B!D94</f>
        <v>J2</v>
      </c>
      <c r="AC97" t="str">
        <f>B2B!E94</f>
        <v>42</v>
      </c>
      <c r="AD97" t="str">
        <f t="shared" si="20"/>
        <v>J2-42</v>
      </c>
      <c r="AE97" t="str">
        <f t="shared" si="21"/>
        <v>B34_L3_P</v>
      </c>
      <c r="AF97" t="str">
        <f t="shared" si="22"/>
        <v>N2</v>
      </c>
      <c r="AG97">
        <f t="shared" si="23"/>
        <v>32.720199999999998</v>
      </c>
      <c r="AH97" t="str">
        <f>IF(IFERROR(IF(IF(AF97="--",INDEX(D:D,MATCH(AE97,INDEX(B:B,MATCH(AE97,B:B,)+1):B10611,)+MATCH(AE97,B:B,)))=D97,VLOOKUP(AE97,B:D,3,0),IF(AF97="--",INDEX(D:D,MATCH(AE97,INDEX(B:B,MATCH(AE97,B:B,)+1):B10611,)+MATCH(AE97,B:B,)),"---")),"---")=AD97,"---",IFERROR(IF(IF(AF97="--",INDEX(D:D,MATCH(AE97,INDEX(B:B,MATCH(AE97,B:B,)+1):B10611,)+MATCH(AE97,B:B,)))=AD97,VLOOKUP(AE97,B:D,3,0),IF(AF97="--",INDEX(D:D,MATCH(AE97,INDEX(B:B,MATCH(AE97,B:B,)+1):B10611,)+MATCH(AE97,B:B,)),"---")),"---"))</f>
        <v>---</v>
      </c>
      <c r="AI97" t="str">
        <f t="shared" si="24"/>
        <v>--</v>
      </c>
      <c r="AJ97" t="str">
        <f t="shared" si="25"/>
        <v>B34_L3_P</v>
      </c>
      <c r="AK97">
        <f t="shared" si="26"/>
        <v>2</v>
      </c>
      <c r="AL97" t="str">
        <f t="shared" si="27"/>
        <v>N2</v>
      </c>
      <c r="AT97" t="str">
        <f t="shared" si="18"/>
        <v>B34_L1_N</v>
      </c>
      <c r="AU97" t="str">
        <f t="shared" si="19"/>
        <v>--</v>
      </c>
    </row>
    <row r="98" spans="1:47" x14ac:dyDescent="0.35">
      <c r="A98" t="str">
        <f t="shared" si="14"/>
        <v>J2-44</v>
      </c>
      <c r="B98" t="str">
        <f t="shared" si="15"/>
        <v>B34_L1_P</v>
      </c>
      <c r="C98" t="str">
        <f t="shared" si="16"/>
        <v>J2-B34_L1_P</v>
      </c>
      <c r="D98" t="str">
        <f t="shared" si="17"/>
        <v>J2-44</v>
      </c>
      <c r="E98" t="s">
        <v>183</v>
      </c>
      <c r="F98">
        <v>44</v>
      </c>
      <c r="G98" t="s">
        <v>808</v>
      </c>
      <c r="L98" t="s">
        <v>853</v>
      </c>
      <c r="M98" t="s">
        <v>286</v>
      </c>
      <c r="N98">
        <v>56.4056</v>
      </c>
      <c r="AB98" t="str">
        <f>B2B!D95</f>
        <v>J2</v>
      </c>
      <c r="AC98" t="str">
        <f>B2B!E95</f>
        <v>43</v>
      </c>
      <c r="AD98" t="str">
        <f t="shared" si="20"/>
        <v>J2-43</v>
      </c>
      <c r="AE98" t="str">
        <f t="shared" si="21"/>
        <v>B34_L1_N</v>
      </c>
      <c r="AF98" t="str">
        <f t="shared" si="22"/>
        <v>M1</v>
      </c>
      <c r="AG98">
        <f t="shared" si="23"/>
        <v>35.979399999999998</v>
      </c>
      <c r="AH98" t="str">
        <f>IF(IFERROR(IF(IF(AF98="--",INDEX(D:D,MATCH(AE98,INDEX(B:B,MATCH(AE98,B:B,)+1):B10612,)+MATCH(AE98,B:B,)))=D98,VLOOKUP(AE98,B:D,3,0),IF(AF98="--",INDEX(D:D,MATCH(AE98,INDEX(B:B,MATCH(AE98,B:B,)+1):B10612,)+MATCH(AE98,B:B,)),"---")),"---")=AD98,"---",IFERROR(IF(IF(AF98="--",INDEX(D:D,MATCH(AE98,INDEX(B:B,MATCH(AE98,B:B,)+1):B10612,)+MATCH(AE98,B:B,)))=AD98,VLOOKUP(AE98,B:D,3,0),IF(AF98="--",INDEX(D:D,MATCH(AE98,INDEX(B:B,MATCH(AE98,B:B,)+1):B10612,)+MATCH(AE98,B:B,)),"---")),"---"))</f>
        <v>---</v>
      </c>
      <c r="AI98" t="str">
        <f t="shared" si="24"/>
        <v>--</v>
      </c>
      <c r="AJ98" t="str">
        <f t="shared" si="25"/>
        <v>B34_L1_N</v>
      </c>
      <c r="AK98">
        <f t="shared" si="26"/>
        <v>2</v>
      </c>
      <c r="AL98" t="str">
        <f t="shared" si="27"/>
        <v>M1</v>
      </c>
      <c r="AT98" t="str">
        <f t="shared" si="18"/>
        <v>B34_L1_P</v>
      </c>
      <c r="AU98" t="str">
        <f t="shared" si="19"/>
        <v>--</v>
      </c>
    </row>
    <row r="99" spans="1:47" x14ac:dyDescent="0.35">
      <c r="A99" t="str">
        <f t="shared" si="14"/>
        <v>J2-45</v>
      </c>
      <c r="B99" t="str">
        <f t="shared" si="15"/>
        <v>VCCIO34</v>
      </c>
      <c r="C99" t="str">
        <f t="shared" si="16"/>
        <v>J2-VCCIO34</v>
      </c>
      <c r="D99" t="str">
        <f t="shared" si="17"/>
        <v>J2-45</v>
      </c>
      <c r="E99" t="s">
        <v>183</v>
      </c>
      <c r="F99">
        <v>45</v>
      </c>
      <c r="G99" t="s">
        <v>848</v>
      </c>
      <c r="L99" t="s">
        <v>854</v>
      </c>
      <c r="M99" t="s">
        <v>286</v>
      </c>
      <c r="N99">
        <v>55.795900000000003</v>
      </c>
      <c r="AB99" t="str">
        <f>B2B!D96</f>
        <v>J2</v>
      </c>
      <c r="AC99" t="str">
        <f>B2B!E96</f>
        <v>44</v>
      </c>
      <c r="AD99" t="str">
        <f t="shared" si="20"/>
        <v>J2-44</v>
      </c>
      <c r="AE99" t="str">
        <f t="shared" si="21"/>
        <v>B34_L1_P</v>
      </c>
      <c r="AF99" t="str">
        <f t="shared" si="22"/>
        <v>L1</v>
      </c>
      <c r="AG99">
        <f t="shared" si="23"/>
        <v>34.749099999999999</v>
      </c>
      <c r="AH99" t="str">
        <f>IF(IFERROR(IF(IF(AF99="--",INDEX(D:D,MATCH(AE99,INDEX(B:B,MATCH(AE99,B:B,)+1):B10613,)+MATCH(AE99,B:B,)))=D99,VLOOKUP(AE99,B:D,3,0),IF(AF99="--",INDEX(D:D,MATCH(AE99,INDEX(B:B,MATCH(AE99,B:B,)+1):B10613,)+MATCH(AE99,B:B,)),"---")),"---")=AD99,"---",IFERROR(IF(IF(AF99="--",INDEX(D:D,MATCH(AE99,INDEX(B:B,MATCH(AE99,B:B,)+1):B10613,)+MATCH(AE99,B:B,)))=AD99,VLOOKUP(AE99,B:D,3,0),IF(AF99="--",INDEX(D:D,MATCH(AE99,INDEX(B:B,MATCH(AE99,B:B,)+1):B10613,)+MATCH(AE99,B:B,)),"---")),"---"))</f>
        <v>---</v>
      </c>
      <c r="AI99" t="str">
        <f t="shared" si="24"/>
        <v>--</v>
      </c>
      <c r="AJ99" t="str">
        <f t="shared" si="25"/>
        <v>B34_L1_P</v>
      </c>
      <c r="AK99">
        <f t="shared" si="26"/>
        <v>2</v>
      </c>
      <c r="AL99" t="str">
        <f t="shared" si="27"/>
        <v>L1</v>
      </c>
      <c r="AT99" t="str">
        <f t="shared" si="18"/>
        <v>VCCIO34</v>
      </c>
      <c r="AU99" t="str">
        <f t="shared" si="19"/>
        <v>--</v>
      </c>
    </row>
    <row r="100" spans="1:47" x14ac:dyDescent="0.35">
      <c r="A100" t="str">
        <f t="shared" si="14"/>
        <v>J2-46</v>
      </c>
      <c r="B100" t="str">
        <f t="shared" si="15"/>
        <v>VIN</v>
      </c>
      <c r="C100" t="str">
        <f t="shared" si="16"/>
        <v>J2-VIN</v>
      </c>
      <c r="D100" t="str">
        <f t="shared" si="17"/>
        <v>J2-46</v>
      </c>
      <c r="E100" t="s">
        <v>183</v>
      </c>
      <c r="F100">
        <v>46</v>
      </c>
      <c r="G100" t="s">
        <v>303</v>
      </c>
      <c r="L100" t="s">
        <v>855</v>
      </c>
      <c r="M100" t="s">
        <v>286</v>
      </c>
      <c r="N100">
        <v>54.945700000000002</v>
      </c>
      <c r="AB100" t="str">
        <f>B2B!D97</f>
        <v>J2</v>
      </c>
      <c r="AC100" t="str">
        <f>B2B!E97</f>
        <v>45</v>
      </c>
      <c r="AD100" t="str">
        <f t="shared" si="20"/>
        <v>J2-45</v>
      </c>
      <c r="AE100" t="str">
        <f t="shared" si="21"/>
        <v>VCCIO34</v>
      </c>
      <c r="AF100" t="str">
        <f t="shared" si="22"/>
        <v>---</v>
      </c>
      <c r="AG100" t="str">
        <f t="shared" si="23"/>
        <v>---</v>
      </c>
      <c r="AH100" t="str">
        <f>IF(IFERROR(IF(IF(AF100="--",INDEX(D:D,MATCH(AE100,INDEX(B:B,MATCH(AE100,B:B,)+1):B10614,)+MATCH(AE100,B:B,)))=D100,VLOOKUP(AE100,B:D,3,0),IF(AF100="--",INDEX(D:D,MATCH(AE100,INDEX(B:B,MATCH(AE100,B:B,)+1):B10614,)+MATCH(AE100,B:B,)),"---")),"---")=AD100,"---",IFERROR(IF(IF(AF100="--",INDEX(D:D,MATCH(AE100,INDEX(B:B,MATCH(AE100,B:B,)+1):B10614,)+MATCH(AE100,B:B,)))=AD100,VLOOKUP(AE100,B:D,3,0),IF(AF100="--",INDEX(D:D,MATCH(AE100,INDEX(B:B,MATCH(AE100,B:B,)+1):B10614,)+MATCH(AE100,B:B,)),"---")),"---"))</f>
        <v>---</v>
      </c>
      <c r="AI100" t="str">
        <f t="shared" si="24"/>
        <v>--</v>
      </c>
      <c r="AJ100" t="str">
        <f t="shared" si="25"/>
        <v>VCCIO34</v>
      </c>
      <c r="AK100">
        <f t="shared" si="26"/>
        <v>16</v>
      </c>
      <c r="AL100" t="str">
        <f t="shared" si="27"/>
        <v>---</v>
      </c>
      <c r="AT100" t="str">
        <f t="shared" si="18"/>
        <v>VIN</v>
      </c>
      <c r="AU100" t="str">
        <f t="shared" si="19"/>
        <v>--</v>
      </c>
    </row>
    <row r="101" spans="1:47" x14ac:dyDescent="0.35">
      <c r="A101" t="str">
        <f t="shared" si="14"/>
        <v>J2-47</v>
      </c>
      <c r="B101" t="str">
        <f t="shared" si="15"/>
        <v>B34_L4_P</v>
      </c>
      <c r="C101" t="str">
        <f t="shared" si="16"/>
        <v>J2-B34_L4_P</v>
      </c>
      <c r="D101" t="str">
        <f t="shared" si="17"/>
        <v>J2-47</v>
      </c>
      <c r="E101" t="s">
        <v>183</v>
      </c>
      <c r="F101">
        <v>47</v>
      </c>
      <c r="G101" t="s">
        <v>836</v>
      </c>
      <c r="L101" t="s">
        <v>856</v>
      </c>
      <c r="M101" t="s">
        <v>286</v>
      </c>
      <c r="N101">
        <v>55.306199999999997</v>
      </c>
      <c r="AB101" t="str">
        <f>B2B!D98</f>
        <v>J2</v>
      </c>
      <c r="AC101" t="str">
        <f>B2B!E98</f>
        <v>46</v>
      </c>
      <c r="AD101" t="str">
        <f t="shared" si="20"/>
        <v>J2-46</v>
      </c>
      <c r="AE101" t="str">
        <f t="shared" si="21"/>
        <v>VIN</v>
      </c>
      <c r="AF101" t="str">
        <f t="shared" si="22"/>
        <v>---</v>
      </c>
      <c r="AG101" t="str">
        <f t="shared" si="23"/>
        <v>---</v>
      </c>
      <c r="AH101" t="str">
        <f>IF(IFERROR(IF(IF(AF101="--",INDEX(D:D,MATCH(AE101,INDEX(B:B,MATCH(AE101,B:B,)+1):B10615,)+MATCH(AE101,B:B,)))=D101,VLOOKUP(AE101,B:D,3,0),IF(AF101="--",INDEX(D:D,MATCH(AE101,INDEX(B:B,MATCH(AE101,B:B,)+1):B10615,)+MATCH(AE101,B:B,)),"---")),"---")=AD101,"---",IFERROR(IF(IF(AF101="--",INDEX(D:D,MATCH(AE101,INDEX(B:B,MATCH(AE101,B:B,)+1):B10615,)+MATCH(AE101,B:B,)))=AD101,VLOOKUP(AE101,B:D,3,0),IF(AF101="--",INDEX(D:D,MATCH(AE101,INDEX(B:B,MATCH(AE101,B:B,)+1):B10615,)+MATCH(AE101,B:B,)),"---")),"---"))</f>
        <v>---</v>
      </c>
      <c r="AI101" t="str">
        <f t="shared" si="24"/>
        <v>--</v>
      </c>
      <c r="AJ101" t="str">
        <f t="shared" si="25"/>
        <v>VIN</v>
      </c>
      <c r="AK101">
        <f t="shared" si="26"/>
        <v>14</v>
      </c>
      <c r="AL101" t="str">
        <f t="shared" si="27"/>
        <v>---</v>
      </c>
      <c r="AT101" t="str">
        <f t="shared" si="18"/>
        <v>B34_L4_P</v>
      </c>
      <c r="AU101" t="str">
        <f t="shared" si="19"/>
        <v>--</v>
      </c>
    </row>
    <row r="102" spans="1:47" x14ac:dyDescent="0.35">
      <c r="A102" t="str">
        <f t="shared" si="14"/>
        <v>J2-48</v>
      </c>
      <c r="B102" t="str">
        <f t="shared" si="15"/>
        <v>B34_L4_N</v>
      </c>
      <c r="C102" t="str">
        <f t="shared" si="16"/>
        <v>J2-B34_L4_N</v>
      </c>
      <c r="D102" t="str">
        <f t="shared" si="17"/>
        <v>J2-48</v>
      </c>
      <c r="E102" t="s">
        <v>183</v>
      </c>
      <c r="F102">
        <v>48</v>
      </c>
      <c r="G102" t="s">
        <v>834</v>
      </c>
      <c r="L102" t="s">
        <v>857</v>
      </c>
      <c r="M102" t="s">
        <v>286</v>
      </c>
      <c r="N102">
        <v>54.425600000000003</v>
      </c>
      <c r="AB102" t="str">
        <f>B2B!D99</f>
        <v>J2</v>
      </c>
      <c r="AC102" t="str">
        <f>B2B!E99</f>
        <v>47</v>
      </c>
      <c r="AD102" t="str">
        <f t="shared" si="20"/>
        <v>J2-47</v>
      </c>
      <c r="AE102" t="str">
        <f t="shared" si="21"/>
        <v>B34_L4_P</v>
      </c>
      <c r="AF102" t="str">
        <f t="shared" si="22"/>
        <v>M3</v>
      </c>
      <c r="AG102">
        <f t="shared" si="23"/>
        <v>44.417200000000001</v>
      </c>
      <c r="AH102" t="str">
        <f>IF(IFERROR(IF(IF(AF102="--",INDEX(D:D,MATCH(AE102,INDEX(B:B,MATCH(AE102,B:B,)+1):B10616,)+MATCH(AE102,B:B,)))=D102,VLOOKUP(AE102,B:D,3,0),IF(AF102="--",INDEX(D:D,MATCH(AE102,INDEX(B:B,MATCH(AE102,B:B,)+1):B10616,)+MATCH(AE102,B:B,)),"---")),"---")=AD102,"---",IFERROR(IF(IF(AF102="--",INDEX(D:D,MATCH(AE102,INDEX(B:B,MATCH(AE102,B:B,)+1):B10616,)+MATCH(AE102,B:B,)))=AD102,VLOOKUP(AE102,B:D,3,0),IF(AF102="--",INDEX(D:D,MATCH(AE102,INDEX(B:B,MATCH(AE102,B:B,)+1):B10616,)+MATCH(AE102,B:B,)),"---")),"---"))</f>
        <v>---</v>
      </c>
      <c r="AI102" t="str">
        <f t="shared" si="24"/>
        <v>--</v>
      </c>
      <c r="AJ102" t="str">
        <f t="shared" si="25"/>
        <v>B34_L4_P</v>
      </c>
      <c r="AK102">
        <f t="shared" si="26"/>
        <v>2</v>
      </c>
      <c r="AL102" t="str">
        <f t="shared" si="27"/>
        <v>M3</v>
      </c>
      <c r="AT102" t="str">
        <f t="shared" si="18"/>
        <v>B34_L4_N</v>
      </c>
      <c r="AU102" t="str">
        <f t="shared" si="19"/>
        <v>--</v>
      </c>
    </row>
    <row r="103" spans="1:47" x14ac:dyDescent="0.35">
      <c r="A103" t="str">
        <f t="shared" si="14"/>
        <v>J2-49</v>
      </c>
      <c r="B103" t="str">
        <f t="shared" si="15"/>
        <v>GND</v>
      </c>
      <c r="C103" t="str">
        <f t="shared" si="16"/>
        <v>J2-GND</v>
      </c>
      <c r="D103" t="str">
        <f t="shared" si="17"/>
        <v>J2-49</v>
      </c>
      <c r="E103" t="s">
        <v>183</v>
      </c>
      <c r="F103">
        <v>49</v>
      </c>
      <c r="G103" t="s">
        <v>302</v>
      </c>
      <c r="L103" t="s">
        <v>672</v>
      </c>
      <c r="M103" t="s">
        <v>286</v>
      </c>
      <c r="N103">
        <v>5.4614000000000003</v>
      </c>
      <c r="AB103" t="str">
        <f>B2B!D100</f>
        <v>J2</v>
      </c>
      <c r="AC103" t="str">
        <f>B2B!E100</f>
        <v>48</v>
      </c>
      <c r="AD103" t="str">
        <f t="shared" si="20"/>
        <v>J2-48</v>
      </c>
      <c r="AE103" t="str">
        <f t="shared" si="21"/>
        <v>B34_L4_N</v>
      </c>
      <c r="AF103" t="str">
        <f t="shared" si="22"/>
        <v>M2</v>
      </c>
      <c r="AG103">
        <f t="shared" si="23"/>
        <v>43.808300000000003</v>
      </c>
      <c r="AH103" t="str">
        <f>IF(IFERROR(IF(IF(AF103="--",INDEX(D:D,MATCH(AE103,INDEX(B:B,MATCH(AE103,B:B,)+1):B10617,)+MATCH(AE103,B:B,)))=D103,VLOOKUP(AE103,B:D,3,0),IF(AF103="--",INDEX(D:D,MATCH(AE103,INDEX(B:B,MATCH(AE103,B:B,)+1):B10617,)+MATCH(AE103,B:B,)),"---")),"---")=AD103,"---",IFERROR(IF(IF(AF103="--",INDEX(D:D,MATCH(AE103,INDEX(B:B,MATCH(AE103,B:B,)+1):B10617,)+MATCH(AE103,B:B,)))=AD103,VLOOKUP(AE103,B:D,3,0),IF(AF103="--",INDEX(D:D,MATCH(AE103,INDEX(B:B,MATCH(AE103,B:B,)+1):B10617,)+MATCH(AE103,B:B,)),"---")),"---"))</f>
        <v>---</v>
      </c>
      <c r="AI103" t="str">
        <f t="shared" si="24"/>
        <v>--</v>
      </c>
      <c r="AJ103" t="str">
        <f t="shared" si="25"/>
        <v>B34_L4_N</v>
      </c>
      <c r="AK103">
        <f t="shared" si="26"/>
        <v>2</v>
      </c>
      <c r="AL103" t="str">
        <f t="shared" si="27"/>
        <v>M2</v>
      </c>
      <c r="AT103" t="str">
        <f t="shared" si="18"/>
        <v>GND</v>
      </c>
      <c r="AU103" t="str">
        <f t="shared" si="19"/>
        <v>--</v>
      </c>
    </row>
    <row r="104" spans="1:47" x14ac:dyDescent="0.35">
      <c r="A104" t="str">
        <f t="shared" si="14"/>
        <v>J2-50</v>
      </c>
      <c r="B104" t="str">
        <f t="shared" si="15"/>
        <v>GND</v>
      </c>
      <c r="C104" t="str">
        <f t="shared" si="16"/>
        <v>J2-GND</v>
      </c>
      <c r="D104" t="str">
        <f t="shared" si="17"/>
        <v>J2-50</v>
      </c>
      <c r="E104" t="s">
        <v>183</v>
      </c>
      <c r="F104">
        <v>50</v>
      </c>
      <c r="G104" t="s">
        <v>302</v>
      </c>
      <c r="L104" t="s">
        <v>858</v>
      </c>
      <c r="M104" t="s">
        <v>286</v>
      </c>
      <c r="N104">
        <v>33.4602</v>
      </c>
      <c r="AB104" t="str">
        <f>B2B!D101</f>
        <v>J2</v>
      </c>
      <c r="AC104" t="str">
        <f>B2B!E101</f>
        <v>49</v>
      </c>
      <c r="AD104" t="str">
        <f t="shared" si="20"/>
        <v>J2-49</v>
      </c>
      <c r="AE104" t="str">
        <f t="shared" si="21"/>
        <v>GND</v>
      </c>
      <c r="AF104" t="str">
        <f t="shared" si="22"/>
        <v>---</v>
      </c>
      <c r="AG104" t="str">
        <f t="shared" si="23"/>
        <v>---</v>
      </c>
      <c r="AH104" t="str">
        <f>IF(IFERROR(IF(IF(AF104="--",INDEX(D:D,MATCH(AE104,INDEX(B:B,MATCH(AE104,B:B,)+1):B10618,)+MATCH(AE104,B:B,)))=D104,VLOOKUP(AE104,B:D,3,0),IF(AF104="--",INDEX(D:D,MATCH(AE104,INDEX(B:B,MATCH(AE104,B:B,)+1):B10618,)+MATCH(AE104,B:B,)),"---")),"---")=AD104,"---",IFERROR(IF(IF(AF104="--",INDEX(D:D,MATCH(AE104,INDEX(B:B,MATCH(AE104,B:B,)+1):B10618,)+MATCH(AE104,B:B,)))=AD104,VLOOKUP(AE104,B:D,3,0),IF(AF104="--",INDEX(D:D,MATCH(AE104,INDEX(B:B,MATCH(AE104,B:B,)+1):B10618,)+MATCH(AE104,B:B,)),"---")),"---"))</f>
        <v>---</v>
      </c>
      <c r="AI104" t="str">
        <f t="shared" si="24"/>
        <v>--</v>
      </c>
      <c r="AJ104" t="str">
        <f t="shared" si="25"/>
        <v>GND</v>
      </c>
      <c r="AK104">
        <f t="shared" si="26"/>
        <v>153</v>
      </c>
      <c r="AL104" t="str">
        <f t="shared" si="27"/>
        <v>---</v>
      </c>
      <c r="AT104" t="str">
        <f t="shared" si="18"/>
        <v>GND</v>
      </c>
      <c r="AU104" t="str">
        <f t="shared" si="19"/>
        <v>--</v>
      </c>
    </row>
    <row r="105" spans="1:47" x14ac:dyDescent="0.35">
      <c r="A105" t="str">
        <f t="shared" si="14"/>
        <v>J3-1</v>
      </c>
      <c r="B105" t="str">
        <f t="shared" si="15"/>
        <v>GND</v>
      </c>
      <c r="C105" t="str">
        <f t="shared" si="16"/>
        <v>J3-GND</v>
      </c>
      <c r="D105" t="str">
        <f t="shared" si="17"/>
        <v>J3-1</v>
      </c>
      <c r="E105" t="s">
        <v>184</v>
      </c>
      <c r="F105">
        <v>1</v>
      </c>
      <c r="G105" t="s">
        <v>302</v>
      </c>
      <c r="L105" t="s">
        <v>859</v>
      </c>
      <c r="M105" t="s">
        <v>286</v>
      </c>
      <c r="N105">
        <v>26.427</v>
      </c>
      <c r="AB105" t="str">
        <f>B2B!D102</f>
        <v>J2</v>
      </c>
      <c r="AC105" t="str">
        <f>B2B!E102</f>
        <v>50</v>
      </c>
      <c r="AD105" t="str">
        <f t="shared" si="20"/>
        <v>J2-50</v>
      </c>
      <c r="AE105" t="str">
        <f t="shared" si="21"/>
        <v>GND</v>
      </c>
      <c r="AF105" t="str">
        <f t="shared" si="22"/>
        <v>---</v>
      </c>
      <c r="AG105" t="str">
        <f t="shared" si="23"/>
        <v>---</v>
      </c>
      <c r="AH105" t="str">
        <f>IF(IFERROR(IF(IF(AF105="--",INDEX(D:D,MATCH(AE105,INDEX(B:B,MATCH(AE105,B:B,)+1):B10619,)+MATCH(AE105,B:B,)))=D105,VLOOKUP(AE105,B:D,3,0),IF(AF105="--",INDEX(D:D,MATCH(AE105,INDEX(B:B,MATCH(AE105,B:B,)+1):B10619,)+MATCH(AE105,B:B,)),"---")),"---")=AD105,"---",IFERROR(IF(IF(AF105="--",INDEX(D:D,MATCH(AE105,INDEX(B:B,MATCH(AE105,B:B,)+1):B10619,)+MATCH(AE105,B:B,)))=AD105,VLOOKUP(AE105,B:D,3,0),IF(AF105="--",INDEX(D:D,MATCH(AE105,INDEX(B:B,MATCH(AE105,B:B,)+1):B10619,)+MATCH(AE105,B:B,)),"---")),"---"))</f>
        <v>---</v>
      </c>
      <c r="AI105" t="str">
        <f t="shared" si="24"/>
        <v>--</v>
      </c>
      <c r="AJ105" t="str">
        <f t="shared" si="25"/>
        <v>GND</v>
      </c>
      <c r="AK105">
        <f t="shared" si="26"/>
        <v>153</v>
      </c>
      <c r="AL105" t="str">
        <f t="shared" si="27"/>
        <v>---</v>
      </c>
      <c r="AT105" t="str">
        <f t="shared" si="18"/>
        <v>GND</v>
      </c>
      <c r="AU105" t="str">
        <f t="shared" si="19"/>
        <v>--</v>
      </c>
    </row>
    <row r="106" spans="1:47" x14ac:dyDescent="0.35">
      <c r="A106" t="str">
        <f t="shared" si="14"/>
        <v>J3-2</v>
      </c>
      <c r="B106" t="str">
        <f t="shared" si="15"/>
        <v>GND</v>
      </c>
      <c r="C106" t="str">
        <f t="shared" si="16"/>
        <v>J3-GND</v>
      </c>
      <c r="D106" t="str">
        <f t="shared" si="17"/>
        <v>J3-2</v>
      </c>
      <c r="E106" t="s">
        <v>184</v>
      </c>
      <c r="F106">
        <v>2</v>
      </c>
      <c r="G106" t="s">
        <v>302</v>
      </c>
      <c r="L106" t="s">
        <v>860</v>
      </c>
      <c r="M106" t="s">
        <v>286</v>
      </c>
      <c r="N106">
        <v>23.825099999999999</v>
      </c>
      <c r="AB106" t="str">
        <f>B2B!D103</f>
        <v>JB1</v>
      </c>
      <c r="AC106" t="str">
        <f>B2B!E103</f>
        <v>1</v>
      </c>
      <c r="AD106" t="str">
        <f t="shared" si="20"/>
        <v>JB1-1</v>
      </c>
      <c r="AE106" t="str">
        <f t="shared" si="21"/>
        <v>GND</v>
      </c>
      <c r="AF106" t="str">
        <f t="shared" si="22"/>
        <v>---</v>
      </c>
      <c r="AG106" t="str">
        <f t="shared" si="23"/>
        <v>---</v>
      </c>
      <c r="AH106" t="str">
        <f>IF(IFERROR(IF(IF(AF106="--",INDEX(D:D,MATCH(AE106,INDEX(B:B,MATCH(AE106,B:B,)+1):B10620,)+MATCH(AE106,B:B,)))=D106,VLOOKUP(AE106,B:D,3,0),IF(AF106="--",INDEX(D:D,MATCH(AE106,INDEX(B:B,MATCH(AE106,B:B,)+1):B10620,)+MATCH(AE106,B:B,)),"---")),"---")=AD106,"---",IFERROR(IF(IF(AF106="--",INDEX(D:D,MATCH(AE106,INDEX(B:B,MATCH(AE106,B:B,)+1):B10620,)+MATCH(AE106,B:B,)))=AD106,VLOOKUP(AE106,B:D,3,0),IF(AF106="--",INDEX(D:D,MATCH(AE106,INDEX(B:B,MATCH(AE106,B:B,)+1):B10620,)+MATCH(AE106,B:B,)),"---")),"---"))</f>
        <v>---</v>
      </c>
      <c r="AI106" t="str">
        <f t="shared" si="24"/>
        <v>--</v>
      </c>
      <c r="AJ106" t="str">
        <f t="shared" si="25"/>
        <v>GND</v>
      </c>
      <c r="AK106">
        <f t="shared" si="26"/>
        <v>153</v>
      </c>
      <c r="AL106" t="str">
        <f t="shared" si="27"/>
        <v>---</v>
      </c>
      <c r="AT106" t="str">
        <f t="shared" si="18"/>
        <v>GND</v>
      </c>
      <c r="AU106" t="str">
        <f t="shared" si="19"/>
        <v>--</v>
      </c>
    </row>
    <row r="107" spans="1:47" x14ac:dyDescent="0.35">
      <c r="A107" t="str">
        <f t="shared" si="14"/>
        <v>J3-3</v>
      </c>
      <c r="B107" t="str">
        <f t="shared" si="15"/>
        <v>DIFF_IO0_N</v>
      </c>
      <c r="C107" t="str">
        <f t="shared" si="16"/>
        <v>J3-DIFF_IO0_N</v>
      </c>
      <c r="D107" t="str">
        <f t="shared" si="17"/>
        <v>J3-3</v>
      </c>
      <c r="E107" t="s">
        <v>184</v>
      </c>
      <c r="F107">
        <v>3</v>
      </c>
      <c r="G107" t="s">
        <v>850</v>
      </c>
      <c r="L107" t="s">
        <v>861</v>
      </c>
      <c r="M107" t="s">
        <v>286</v>
      </c>
      <c r="N107">
        <v>24.9618</v>
      </c>
      <c r="AB107" t="str">
        <f>B2B!D104</f>
        <v>JB1</v>
      </c>
      <c r="AC107" t="str">
        <f>B2B!E104</f>
        <v>2</v>
      </c>
      <c r="AD107" t="str">
        <f t="shared" si="20"/>
        <v>JB1-2</v>
      </c>
      <c r="AE107" t="str">
        <f t="shared" si="21"/>
        <v>GND</v>
      </c>
      <c r="AF107" t="str">
        <f t="shared" si="22"/>
        <v>---</v>
      </c>
      <c r="AG107" t="str">
        <f t="shared" si="23"/>
        <v>---</v>
      </c>
      <c r="AH107" t="str">
        <f>IF(IFERROR(IF(IF(AF107="--",INDEX(D:D,MATCH(AE107,INDEX(B:B,MATCH(AE107,B:B,)+1):B10621,)+MATCH(AE107,B:B,)))=D107,VLOOKUP(AE107,B:D,3,0),IF(AF107="--",INDEX(D:D,MATCH(AE107,INDEX(B:B,MATCH(AE107,B:B,)+1):B10621,)+MATCH(AE107,B:B,)),"---")),"---")=AD107,"---",IFERROR(IF(IF(AF107="--",INDEX(D:D,MATCH(AE107,INDEX(B:B,MATCH(AE107,B:B,)+1):B10621,)+MATCH(AE107,B:B,)))=AD107,VLOOKUP(AE107,B:D,3,0),IF(AF107="--",INDEX(D:D,MATCH(AE107,INDEX(B:B,MATCH(AE107,B:B,)+1):B10621,)+MATCH(AE107,B:B,)),"---")),"---"))</f>
        <v>---</v>
      </c>
      <c r="AI107" t="str">
        <f t="shared" si="24"/>
        <v>--</v>
      </c>
      <c r="AJ107" t="str">
        <f t="shared" si="25"/>
        <v>GND</v>
      </c>
      <c r="AK107">
        <f t="shared" si="26"/>
        <v>153</v>
      </c>
      <c r="AL107" t="str">
        <f t="shared" si="27"/>
        <v>---</v>
      </c>
      <c r="AT107" t="str">
        <f t="shared" si="18"/>
        <v>DIFF_IO0_N</v>
      </c>
      <c r="AU107" t="str">
        <f t="shared" si="19"/>
        <v>--</v>
      </c>
    </row>
    <row r="108" spans="1:47" x14ac:dyDescent="0.35">
      <c r="A108" t="str">
        <f t="shared" si="14"/>
        <v>J3-4</v>
      </c>
      <c r="B108" t="str">
        <f t="shared" si="15"/>
        <v>DIFF_IO0_P</v>
      </c>
      <c r="C108" t="str">
        <f t="shared" si="16"/>
        <v>J3-DIFF_IO0_P</v>
      </c>
      <c r="D108" t="str">
        <f t="shared" si="17"/>
        <v>J3-4</v>
      </c>
      <c r="E108" t="s">
        <v>184</v>
      </c>
      <c r="F108">
        <v>4</v>
      </c>
      <c r="G108" t="s">
        <v>851</v>
      </c>
      <c r="L108" t="s">
        <v>302</v>
      </c>
      <c r="M108" t="s">
        <v>286</v>
      </c>
      <c r="N108">
        <v>266.63799999999998</v>
      </c>
      <c r="AB108" t="str">
        <f>B2B!D105</f>
        <v>JB1</v>
      </c>
      <c r="AC108" t="str">
        <f>B2B!E105</f>
        <v>3</v>
      </c>
      <c r="AD108" t="str">
        <f t="shared" si="20"/>
        <v>JB1-3</v>
      </c>
      <c r="AE108" t="str">
        <f t="shared" si="21"/>
        <v>UART_RXD</v>
      </c>
      <c r="AF108" t="str">
        <f t="shared" si="22"/>
        <v>M18</v>
      </c>
      <c r="AG108">
        <f t="shared" si="23"/>
        <v>17.9437</v>
      </c>
      <c r="AH108" t="str">
        <f>IF(IFERROR(IF(IF(AF108="--",INDEX(D:D,MATCH(AE108,INDEX(B:B,MATCH(AE108,B:B,)+1):B10622,)+MATCH(AE108,B:B,)))=D108,VLOOKUP(AE108,B:D,3,0),IF(AF108="--",INDEX(D:D,MATCH(AE108,INDEX(B:B,MATCH(AE108,B:B,)+1):B10622,)+MATCH(AE108,B:B,)),"---")),"---")=AD108,"---",IFERROR(IF(IF(AF108="--",INDEX(D:D,MATCH(AE108,INDEX(B:B,MATCH(AE108,B:B,)+1):B10622,)+MATCH(AE108,B:B,)))=AD108,VLOOKUP(AE108,B:D,3,0),IF(AF108="--",INDEX(D:D,MATCH(AE108,INDEX(B:B,MATCH(AE108,B:B,)+1):B10622,)+MATCH(AE108,B:B,)),"---")),"---"))</f>
        <v>---</v>
      </c>
      <c r="AI108" t="str">
        <f t="shared" si="24"/>
        <v>--</v>
      </c>
      <c r="AJ108" t="str">
        <f t="shared" si="25"/>
        <v>UART_RXD</v>
      </c>
      <c r="AK108">
        <f t="shared" si="26"/>
        <v>2</v>
      </c>
      <c r="AL108" t="str">
        <f t="shared" si="27"/>
        <v>M18</v>
      </c>
      <c r="AT108" t="str">
        <f t="shared" si="18"/>
        <v>DIFF_IO0_P</v>
      </c>
      <c r="AU108" t="str">
        <f t="shared" si="19"/>
        <v>--</v>
      </c>
    </row>
    <row r="109" spans="1:47" x14ac:dyDescent="0.35">
      <c r="A109" t="str">
        <f t="shared" si="14"/>
        <v>J3-5</v>
      </c>
      <c r="B109" t="str">
        <f t="shared" si="15"/>
        <v>VIN</v>
      </c>
      <c r="C109" t="str">
        <f t="shared" si="16"/>
        <v>J3-VIN</v>
      </c>
      <c r="D109" t="str">
        <f t="shared" si="17"/>
        <v>J3-5</v>
      </c>
      <c r="E109" t="s">
        <v>184</v>
      </c>
      <c r="F109">
        <v>5</v>
      </c>
      <c r="G109" t="s">
        <v>303</v>
      </c>
      <c r="L109" t="s">
        <v>862</v>
      </c>
      <c r="M109" t="s">
        <v>286</v>
      </c>
      <c r="N109">
        <v>8.8596000000000004</v>
      </c>
      <c r="AB109" t="str">
        <f>B2B!D106</f>
        <v>JB1</v>
      </c>
      <c r="AC109" t="str">
        <f>B2B!E106</f>
        <v>4</v>
      </c>
      <c r="AD109" t="str">
        <f t="shared" si="20"/>
        <v>JB1-4</v>
      </c>
      <c r="AE109" t="str">
        <f t="shared" si="21"/>
        <v>F_TCK</v>
      </c>
      <c r="AF109" t="str">
        <f t="shared" si="22"/>
        <v>E10</v>
      </c>
      <c r="AG109">
        <f t="shared" si="23"/>
        <v>33.4602</v>
      </c>
      <c r="AH109" t="str">
        <f>IF(IFERROR(IF(IF(AF109="--",INDEX(D:D,MATCH(AE109,INDEX(B:B,MATCH(AE109,B:B,)+1):B10623,)+MATCH(AE109,B:B,)))=D109,VLOOKUP(AE109,B:D,3,0),IF(AF109="--",INDEX(D:D,MATCH(AE109,INDEX(B:B,MATCH(AE109,B:B,)+1):B10623,)+MATCH(AE109,B:B,)),"---")),"---")=AD109,"---",IFERROR(IF(IF(AF109="--",INDEX(D:D,MATCH(AE109,INDEX(B:B,MATCH(AE109,B:B,)+1):B10623,)+MATCH(AE109,B:B,)))=AD109,VLOOKUP(AE109,B:D,3,0),IF(AF109="--",INDEX(D:D,MATCH(AE109,INDEX(B:B,MATCH(AE109,B:B,)+1):B10623,)+MATCH(AE109,B:B,)),"---")),"---"))</f>
        <v>---</v>
      </c>
      <c r="AI109" t="str">
        <f t="shared" si="24"/>
        <v>--</v>
      </c>
      <c r="AJ109" t="str">
        <f t="shared" si="25"/>
        <v>F_TCK</v>
      </c>
      <c r="AK109">
        <f t="shared" si="26"/>
        <v>2</v>
      </c>
      <c r="AL109" t="str">
        <f t="shared" si="27"/>
        <v>E10</v>
      </c>
      <c r="AT109" t="str">
        <f t="shared" si="18"/>
        <v>VIN</v>
      </c>
      <c r="AU109" t="str">
        <f t="shared" si="19"/>
        <v>--</v>
      </c>
    </row>
    <row r="110" spans="1:47" x14ac:dyDescent="0.35">
      <c r="A110" t="str">
        <f t="shared" si="14"/>
        <v>J3-6</v>
      </c>
      <c r="B110" t="str">
        <f t="shared" si="15"/>
        <v>1.8V_OUT</v>
      </c>
      <c r="C110" t="str">
        <f t="shared" si="16"/>
        <v>J3-1.8V_OUT</v>
      </c>
      <c r="D110" t="str">
        <f t="shared" si="17"/>
        <v>J3-6</v>
      </c>
      <c r="E110" t="s">
        <v>184</v>
      </c>
      <c r="F110">
        <v>6</v>
      </c>
      <c r="G110" t="s">
        <v>759</v>
      </c>
      <c r="L110" t="s">
        <v>863</v>
      </c>
      <c r="M110" t="s">
        <v>286</v>
      </c>
      <c r="N110">
        <v>8.4187999999999992</v>
      </c>
      <c r="AB110" t="str">
        <f>B2B!D107</f>
        <v>JB1</v>
      </c>
      <c r="AC110" t="str">
        <f>B2B!E107</f>
        <v>5</v>
      </c>
      <c r="AD110" t="str">
        <f t="shared" si="20"/>
        <v>JB1-5</v>
      </c>
      <c r="AE110" t="str">
        <f t="shared" si="21"/>
        <v>NetJB1_5</v>
      </c>
      <c r="AF110" t="str">
        <f t="shared" si="22"/>
        <v>--</v>
      </c>
      <c r="AG110" t="e">
        <f t="shared" si="23"/>
        <v>#N/A</v>
      </c>
      <c r="AH110" t="str">
        <f>IF(IFERROR(IF(IF(AF110="--",INDEX(D:D,MATCH(AE110,INDEX(B:B,MATCH(AE110,B:B,)+1):B10624,)+MATCH(AE110,B:B,)))=D110,VLOOKUP(AE110,B:D,3,0),IF(AF110="--",INDEX(D:D,MATCH(AE110,INDEX(B:B,MATCH(AE110,B:B,)+1):B10624,)+MATCH(AE110,B:B,)),"---")),"---")=AD110,"---",IFERROR(IF(IF(AF110="--",INDEX(D:D,MATCH(AE110,INDEX(B:B,MATCH(AE110,B:B,)+1):B10624,)+MATCH(AE110,B:B,)))=AD110,VLOOKUP(AE110,B:D,3,0),IF(AF110="--",INDEX(D:D,MATCH(AE110,INDEX(B:B,MATCH(AE110,B:B,)+1):B10624,)+MATCH(AE110,B:B,)),"---")),"---"))</f>
        <v>---</v>
      </c>
      <c r="AI110" t="str">
        <f t="shared" si="24"/>
        <v>--</v>
      </c>
      <c r="AJ110" t="str">
        <f t="shared" si="25"/>
        <v>NetJB1_5</v>
      </c>
      <c r="AK110">
        <f t="shared" si="26"/>
        <v>1</v>
      </c>
      <c r="AL110" t="str">
        <f t="shared" si="27"/>
        <v>--</v>
      </c>
      <c r="AT110" t="str">
        <f t="shared" si="18"/>
        <v>1.8V_OUT</v>
      </c>
      <c r="AU110" t="str">
        <f t="shared" si="19"/>
        <v>--</v>
      </c>
    </row>
    <row r="111" spans="1:47" x14ac:dyDescent="0.35">
      <c r="A111" t="str">
        <f t="shared" si="14"/>
        <v>J3-7</v>
      </c>
      <c r="B111" t="str">
        <f t="shared" si="15"/>
        <v>DIFF_IO1_N</v>
      </c>
      <c r="C111" t="str">
        <f t="shared" si="16"/>
        <v>J3-DIFF_IO1_N</v>
      </c>
      <c r="D111" t="str">
        <f t="shared" si="17"/>
        <v>J3-7</v>
      </c>
      <c r="E111" t="s">
        <v>184</v>
      </c>
      <c r="F111">
        <v>7</v>
      </c>
      <c r="G111" t="s">
        <v>852</v>
      </c>
      <c r="L111" t="s">
        <v>864</v>
      </c>
      <c r="M111" t="s">
        <v>286</v>
      </c>
      <c r="N111">
        <v>6.3456999999999999</v>
      </c>
      <c r="AB111" t="str">
        <f>B2B!D108</f>
        <v>JB1</v>
      </c>
      <c r="AC111" t="str">
        <f>B2B!E108</f>
        <v>6</v>
      </c>
      <c r="AD111" t="str">
        <f t="shared" si="20"/>
        <v>JB1-6</v>
      </c>
      <c r="AE111" t="str">
        <f t="shared" si="21"/>
        <v>1.8V</v>
      </c>
      <c r="AF111" t="str">
        <f t="shared" si="22"/>
        <v>L17</v>
      </c>
      <c r="AG111">
        <f t="shared" si="23"/>
        <v>270.59649999999999</v>
      </c>
      <c r="AH111" t="str">
        <f>IF(IFERROR(IF(IF(AF111="--",INDEX(D:D,MATCH(AE111,INDEX(B:B,MATCH(AE111,B:B,)+1):B10625,)+MATCH(AE111,B:B,)))=D111,VLOOKUP(AE111,B:D,3,0),IF(AF111="--",INDEX(D:D,MATCH(AE111,INDEX(B:B,MATCH(AE111,B:B,)+1):B10625,)+MATCH(AE111,B:B,)),"---")),"---")=AD111,"---",IFERROR(IF(IF(AF111="--",INDEX(D:D,MATCH(AE111,INDEX(B:B,MATCH(AE111,B:B,)+1):B10625,)+MATCH(AE111,B:B,)))=AD111,VLOOKUP(AE111,B:D,3,0),IF(AF111="--",INDEX(D:D,MATCH(AE111,INDEX(B:B,MATCH(AE111,B:B,)+1):B10625,)+MATCH(AE111,B:B,)),"---")),"---"))</f>
        <v>---</v>
      </c>
      <c r="AI111" t="str">
        <f t="shared" si="24"/>
        <v>--</v>
      </c>
      <c r="AJ111" t="str">
        <f t="shared" si="25"/>
        <v>1.8V</v>
      </c>
      <c r="AK111">
        <f t="shared" si="26"/>
        <v>68</v>
      </c>
      <c r="AL111" t="str">
        <f t="shared" si="27"/>
        <v>L17</v>
      </c>
      <c r="AT111" t="str">
        <f t="shared" si="18"/>
        <v>DIFF_IO1_N</v>
      </c>
      <c r="AU111" t="str">
        <f t="shared" si="19"/>
        <v>--</v>
      </c>
    </row>
    <row r="112" spans="1:47" x14ac:dyDescent="0.35">
      <c r="A112" t="str">
        <f t="shared" si="14"/>
        <v>J3-8</v>
      </c>
      <c r="B112" t="str">
        <f t="shared" si="15"/>
        <v>DIFF_IO1_P</v>
      </c>
      <c r="C112" t="str">
        <f t="shared" si="16"/>
        <v>J3-DIFF_IO1_P</v>
      </c>
      <c r="D112" t="str">
        <f t="shared" si="17"/>
        <v>J3-8</v>
      </c>
      <c r="E112" t="s">
        <v>184</v>
      </c>
      <c r="F112">
        <v>8</v>
      </c>
      <c r="G112" t="s">
        <v>853</v>
      </c>
      <c r="L112" t="s">
        <v>865</v>
      </c>
      <c r="M112" t="s">
        <v>286</v>
      </c>
      <c r="N112">
        <v>13.2453</v>
      </c>
      <c r="AB112" t="str">
        <f>B2B!D109</f>
        <v>JB1</v>
      </c>
      <c r="AC112" t="str">
        <f>B2B!E109</f>
        <v>7</v>
      </c>
      <c r="AD112" t="str">
        <f t="shared" si="20"/>
        <v>JB1-7</v>
      </c>
      <c r="AE112" t="str">
        <f t="shared" si="21"/>
        <v>UART_TXD</v>
      </c>
      <c r="AF112" t="str">
        <f t="shared" si="22"/>
        <v>L18</v>
      </c>
      <c r="AG112">
        <f t="shared" si="23"/>
        <v>18.465599999999998</v>
      </c>
      <c r="AH112" t="str">
        <f>IF(IFERROR(IF(IF(AF112="--",INDEX(D:D,MATCH(AE112,INDEX(B:B,MATCH(AE112,B:B,)+1):B10626,)+MATCH(AE112,B:B,)))=D112,VLOOKUP(AE112,B:D,3,0),IF(AF112="--",INDEX(D:D,MATCH(AE112,INDEX(B:B,MATCH(AE112,B:B,)+1):B10626,)+MATCH(AE112,B:B,)),"---")),"---")=AD112,"---",IFERROR(IF(IF(AF112="--",INDEX(D:D,MATCH(AE112,INDEX(B:B,MATCH(AE112,B:B,)+1):B10626,)+MATCH(AE112,B:B,)))=AD112,VLOOKUP(AE112,B:D,3,0),IF(AF112="--",INDEX(D:D,MATCH(AE112,INDEX(B:B,MATCH(AE112,B:B,)+1):B10626,)+MATCH(AE112,B:B,)),"---")),"---"))</f>
        <v>---</v>
      </c>
      <c r="AI112" t="str">
        <f t="shared" si="24"/>
        <v>--</v>
      </c>
      <c r="AJ112" t="str">
        <f t="shared" si="25"/>
        <v>UART_TXD</v>
      </c>
      <c r="AK112">
        <f t="shared" si="26"/>
        <v>2</v>
      </c>
      <c r="AL112" t="str">
        <f t="shared" si="27"/>
        <v>L18</v>
      </c>
      <c r="AT112" t="str">
        <f t="shared" si="18"/>
        <v>DIFF_IO1_P</v>
      </c>
      <c r="AU112" t="str">
        <f t="shared" si="19"/>
        <v>--</v>
      </c>
    </row>
    <row r="113" spans="1:47" x14ac:dyDescent="0.35">
      <c r="A113" t="str">
        <f t="shared" si="14"/>
        <v>J3-9</v>
      </c>
      <c r="B113" t="str">
        <f t="shared" si="15"/>
        <v>DIFF_IO2_N</v>
      </c>
      <c r="C113" t="str">
        <f t="shared" si="16"/>
        <v>J3-DIFF_IO2_N</v>
      </c>
      <c r="D113" t="str">
        <f t="shared" si="17"/>
        <v>J3-9</v>
      </c>
      <c r="E113" t="s">
        <v>184</v>
      </c>
      <c r="F113">
        <v>9</v>
      </c>
      <c r="G113" t="s">
        <v>854</v>
      </c>
      <c r="L113" t="s">
        <v>866</v>
      </c>
      <c r="M113" t="s">
        <v>286</v>
      </c>
      <c r="N113">
        <v>14.346399999999999</v>
      </c>
      <c r="AB113" t="str">
        <f>B2B!D110</f>
        <v>JB1</v>
      </c>
      <c r="AC113" t="str">
        <f>B2B!E110</f>
        <v>8</v>
      </c>
      <c r="AD113" t="str">
        <f t="shared" si="20"/>
        <v>JB1-8</v>
      </c>
      <c r="AE113" t="str">
        <f t="shared" si="21"/>
        <v>F_TDO</v>
      </c>
      <c r="AF113" t="str">
        <f t="shared" si="22"/>
        <v>E13</v>
      </c>
      <c r="AG113">
        <f t="shared" si="23"/>
        <v>23.825099999999999</v>
      </c>
      <c r="AH113" t="str">
        <f>IF(IFERROR(IF(IF(AF113="--",INDEX(D:D,MATCH(AE113,INDEX(B:B,MATCH(AE113,B:B,)+1):B10627,)+MATCH(AE113,B:B,)))=D113,VLOOKUP(AE113,B:D,3,0),IF(AF113="--",INDEX(D:D,MATCH(AE113,INDEX(B:B,MATCH(AE113,B:B,)+1):B10627,)+MATCH(AE113,B:B,)),"---")),"---")=AD113,"---",IFERROR(IF(IF(AF113="--",INDEX(D:D,MATCH(AE113,INDEX(B:B,MATCH(AE113,B:B,)+1):B10627,)+MATCH(AE113,B:B,)))=AD113,VLOOKUP(AE113,B:D,3,0),IF(AF113="--",INDEX(D:D,MATCH(AE113,INDEX(B:B,MATCH(AE113,B:B,)+1):B10627,)+MATCH(AE113,B:B,)),"---")),"---"))</f>
        <v>---</v>
      </c>
      <c r="AI113" t="str">
        <f t="shared" si="24"/>
        <v>--</v>
      </c>
      <c r="AJ113" t="str">
        <f t="shared" si="25"/>
        <v>F_TDO</v>
      </c>
      <c r="AK113">
        <f t="shared" si="26"/>
        <v>2</v>
      </c>
      <c r="AL113" t="str">
        <f t="shared" si="27"/>
        <v>E13</v>
      </c>
      <c r="AT113" t="str">
        <f t="shared" si="18"/>
        <v>DIFF_IO2_N</v>
      </c>
      <c r="AU113" t="str">
        <f t="shared" si="19"/>
        <v>--</v>
      </c>
    </row>
    <row r="114" spans="1:47" x14ac:dyDescent="0.35">
      <c r="A114" t="str">
        <f t="shared" si="14"/>
        <v>J3-10</v>
      </c>
      <c r="B114" t="str">
        <f t="shared" si="15"/>
        <v>DIFF_IO2_P</v>
      </c>
      <c r="C114" t="str">
        <f t="shared" si="16"/>
        <v>J3-DIFF_IO2_P</v>
      </c>
      <c r="D114" t="str">
        <f t="shared" si="17"/>
        <v>J3-10</v>
      </c>
      <c r="E114" t="s">
        <v>184</v>
      </c>
      <c r="F114">
        <v>10</v>
      </c>
      <c r="G114" t="s">
        <v>855</v>
      </c>
      <c r="L114" t="s">
        <v>867</v>
      </c>
      <c r="M114" t="s">
        <v>286</v>
      </c>
      <c r="N114">
        <v>6.3072999999999997</v>
      </c>
      <c r="AB114" t="str">
        <f>B2B!D111</f>
        <v>JB1</v>
      </c>
      <c r="AC114" t="str">
        <f>B2B!E111</f>
        <v>9</v>
      </c>
      <c r="AD114" t="str">
        <f t="shared" si="20"/>
        <v>JB1-9</v>
      </c>
      <c r="AE114" t="str">
        <f t="shared" si="21"/>
        <v>XMOD_E</v>
      </c>
      <c r="AF114" t="str">
        <f t="shared" si="22"/>
        <v>M17</v>
      </c>
      <c r="AG114">
        <f t="shared" si="23"/>
        <v>21.283799999999999</v>
      </c>
      <c r="AH114" t="str">
        <f>IF(IFERROR(IF(IF(AF114="--",INDEX(D:D,MATCH(AE114,INDEX(B:B,MATCH(AE114,B:B,)+1):B10628,)+MATCH(AE114,B:B,)))=D114,VLOOKUP(AE114,B:D,3,0),IF(AF114="--",INDEX(D:D,MATCH(AE114,INDEX(B:B,MATCH(AE114,B:B,)+1):B10628,)+MATCH(AE114,B:B,)),"---")),"---")=AD114,"---",IFERROR(IF(IF(AF114="--",INDEX(D:D,MATCH(AE114,INDEX(B:B,MATCH(AE114,B:B,)+1):B10628,)+MATCH(AE114,B:B,)))=AD114,VLOOKUP(AE114,B:D,3,0),IF(AF114="--",INDEX(D:D,MATCH(AE114,INDEX(B:B,MATCH(AE114,B:B,)+1):B10628,)+MATCH(AE114,B:B,)),"---")),"---"))</f>
        <v>---</v>
      </c>
      <c r="AI114" t="str">
        <f t="shared" si="24"/>
        <v>--</v>
      </c>
      <c r="AJ114" t="str">
        <f t="shared" si="25"/>
        <v>XMOD_E</v>
      </c>
      <c r="AK114">
        <f t="shared" si="26"/>
        <v>2</v>
      </c>
      <c r="AL114" t="str">
        <f t="shared" si="27"/>
        <v>M17</v>
      </c>
      <c r="AT114" t="str">
        <f t="shared" si="18"/>
        <v>DIFF_IO2_P</v>
      </c>
      <c r="AU114" t="str">
        <f t="shared" si="19"/>
        <v>--</v>
      </c>
    </row>
    <row r="115" spans="1:47" x14ac:dyDescent="0.35">
      <c r="A115" t="str">
        <f t="shared" si="14"/>
        <v>J3-11</v>
      </c>
      <c r="B115" t="str">
        <f t="shared" si="15"/>
        <v>DIFF_IO3_N</v>
      </c>
      <c r="C115" t="str">
        <f t="shared" si="16"/>
        <v>J3-DIFF_IO3_N</v>
      </c>
      <c r="D115" t="str">
        <f t="shared" si="17"/>
        <v>J3-11</v>
      </c>
      <c r="E115" t="s">
        <v>184</v>
      </c>
      <c r="F115">
        <v>11</v>
      </c>
      <c r="G115" t="s">
        <v>856</v>
      </c>
      <c r="L115" t="s">
        <v>868</v>
      </c>
      <c r="M115" t="s">
        <v>286</v>
      </c>
      <c r="N115">
        <v>5.8971999999999998</v>
      </c>
      <c r="AB115" t="str">
        <f>B2B!D112</f>
        <v>JB1</v>
      </c>
      <c r="AC115" t="str">
        <f>B2B!E112</f>
        <v>10</v>
      </c>
      <c r="AD115" t="str">
        <f t="shared" si="20"/>
        <v>JB1-10</v>
      </c>
      <c r="AE115" t="str">
        <f t="shared" si="21"/>
        <v>F_TDI</v>
      </c>
      <c r="AF115" t="str">
        <f t="shared" si="22"/>
        <v>E11</v>
      </c>
      <c r="AG115">
        <f t="shared" si="23"/>
        <v>26.427</v>
      </c>
      <c r="AH115" t="str">
        <f>IF(IFERROR(IF(IF(AF115="--",INDEX(D:D,MATCH(AE115,INDEX(B:B,MATCH(AE115,B:B,)+1):B10629,)+MATCH(AE115,B:B,)))=D115,VLOOKUP(AE115,B:D,3,0),IF(AF115="--",INDEX(D:D,MATCH(AE115,INDEX(B:B,MATCH(AE115,B:B,)+1):B10629,)+MATCH(AE115,B:B,)),"---")),"---")=AD115,"---",IFERROR(IF(IF(AF115="--",INDEX(D:D,MATCH(AE115,INDEX(B:B,MATCH(AE115,B:B,)+1):B10629,)+MATCH(AE115,B:B,)))=AD115,VLOOKUP(AE115,B:D,3,0),IF(AF115="--",INDEX(D:D,MATCH(AE115,INDEX(B:B,MATCH(AE115,B:B,)+1):B10629,)+MATCH(AE115,B:B,)),"---")),"---"))</f>
        <v>---</v>
      </c>
      <c r="AI115" t="str">
        <f t="shared" si="24"/>
        <v>--</v>
      </c>
      <c r="AJ115" t="str">
        <f t="shared" si="25"/>
        <v>F_TDI</v>
      </c>
      <c r="AK115">
        <f t="shared" si="26"/>
        <v>2</v>
      </c>
      <c r="AL115" t="str">
        <f t="shared" si="27"/>
        <v>E11</v>
      </c>
      <c r="AT115" t="str">
        <f t="shared" si="18"/>
        <v>DIFF_IO3_N</v>
      </c>
      <c r="AU115" t="str">
        <f t="shared" si="19"/>
        <v>--</v>
      </c>
    </row>
    <row r="116" spans="1:47" x14ac:dyDescent="0.35">
      <c r="A116" t="str">
        <f t="shared" si="14"/>
        <v>J3-12</v>
      </c>
      <c r="B116" t="str">
        <f t="shared" si="15"/>
        <v>DIFF_IO3_P</v>
      </c>
      <c r="C116" t="str">
        <f t="shared" si="16"/>
        <v>J3-DIFF_IO3_P</v>
      </c>
      <c r="D116" t="str">
        <f t="shared" si="17"/>
        <v>J3-12</v>
      </c>
      <c r="E116" t="s">
        <v>184</v>
      </c>
      <c r="F116">
        <v>12</v>
      </c>
      <c r="G116" t="s">
        <v>857</v>
      </c>
      <c r="L116" t="s">
        <v>869</v>
      </c>
      <c r="M116" t="s">
        <v>286</v>
      </c>
      <c r="N116">
        <v>6.1120999999999999</v>
      </c>
      <c r="AB116" t="str">
        <f>B2B!D113</f>
        <v>JB1</v>
      </c>
      <c r="AC116" t="str">
        <f>B2B!E113</f>
        <v>11</v>
      </c>
      <c r="AD116" t="str">
        <f t="shared" si="20"/>
        <v>JB1-11</v>
      </c>
      <c r="AE116" t="str">
        <f t="shared" si="21"/>
        <v>nRST</v>
      </c>
      <c r="AF116" t="str">
        <f t="shared" si="22"/>
        <v>--</v>
      </c>
      <c r="AG116">
        <f t="shared" si="23"/>
        <v>8.3634000000000004</v>
      </c>
      <c r="AH116" t="str">
        <f>IF(IFERROR(IF(IF(AF116="--",INDEX(D:D,MATCH(AE116,INDEX(B:B,MATCH(AE116,B:B,)+1):B10630,)+MATCH(AE116,B:B,)))=D116,VLOOKUP(AE116,B:D,3,0),IF(AF116="--",INDEX(D:D,MATCH(AE116,INDEX(B:B,MATCH(AE116,B:B,)+1):B10630,)+MATCH(AE116,B:B,)),"---")),"---")=AD116,"---",IFERROR(IF(IF(AF116="--",INDEX(D:D,MATCH(AE116,INDEX(B:B,MATCH(AE116,B:B,)+1):B10630,)+MATCH(AE116,B:B,)))=AD116,VLOOKUP(AE116,B:D,3,0),IF(AF116="--",INDEX(D:D,MATCH(AE116,INDEX(B:B,MATCH(AE116,B:B,)+1):B10630,)+MATCH(AE116,B:B,)),"---")),"---"))</f>
        <v>U8-3</v>
      </c>
      <c r="AI116" t="str">
        <f t="shared" si="24"/>
        <v>--</v>
      </c>
      <c r="AJ116" t="str">
        <f t="shared" si="25"/>
        <v>nRST</v>
      </c>
      <c r="AK116">
        <f t="shared" si="26"/>
        <v>2</v>
      </c>
      <c r="AL116" t="str">
        <f t="shared" si="27"/>
        <v>--</v>
      </c>
      <c r="AT116" t="str">
        <f t="shared" si="18"/>
        <v>DIFF_IO3_P</v>
      </c>
      <c r="AU116" t="str">
        <f t="shared" si="19"/>
        <v>--</v>
      </c>
    </row>
    <row r="117" spans="1:47" x14ac:dyDescent="0.35">
      <c r="A117" t="str">
        <f t="shared" si="14"/>
        <v>J3-13</v>
      </c>
      <c r="B117" t="str">
        <f t="shared" si="15"/>
        <v>XADC_N</v>
      </c>
      <c r="C117" t="str">
        <f t="shared" si="16"/>
        <v>J3-XADC_N</v>
      </c>
      <c r="D117" t="str">
        <f t="shared" si="17"/>
        <v>J3-13</v>
      </c>
      <c r="E117" t="s">
        <v>184</v>
      </c>
      <c r="F117">
        <v>13</v>
      </c>
      <c r="G117" t="s">
        <v>870</v>
      </c>
      <c r="L117" t="s">
        <v>871</v>
      </c>
      <c r="M117" t="s">
        <v>286</v>
      </c>
      <c r="N117">
        <v>6.0138999999999996</v>
      </c>
      <c r="AB117" t="str">
        <f>B2B!D114</f>
        <v>JB1</v>
      </c>
      <c r="AC117" t="str">
        <f>B2B!E114</f>
        <v>12</v>
      </c>
      <c r="AD117" t="str">
        <f t="shared" si="20"/>
        <v>JB1-12</v>
      </c>
      <c r="AE117" t="str">
        <f t="shared" si="21"/>
        <v>F_TMS</v>
      </c>
      <c r="AF117" t="str">
        <f t="shared" si="22"/>
        <v>E12</v>
      </c>
      <c r="AG117">
        <f t="shared" si="23"/>
        <v>24.9618</v>
      </c>
      <c r="AH117" t="str">
        <f>IF(IFERROR(IF(IF(AF117="--",INDEX(D:D,MATCH(AE117,INDEX(B:B,MATCH(AE117,B:B,)+1):B10631,)+MATCH(AE117,B:B,)))=D117,VLOOKUP(AE117,B:D,3,0),IF(AF117="--",INDEX(D:D,MATCH(AE117,INDEX(B:B,MATCH(AE117,B:B,)+1):B10631,)+MATCH(AE117,B:B,)),"---")),"---")=AD117,"---",IFERROR(IF(IF(AF117="--",INDEX(D:D,MATCH(AE117,INDEX(B:B,MATCH(AE117,B:B,)+1):B10631,)+MATCH(AE117,B:B,)))=AD117,VLOOKUP(AE117,B:D,3,0),IF(AF117="--",INDEX(D:D,MATCH(AE117,INDEX(B:B,MATCH(AE117,B:B,)+1):B10631,)+MATCH(AE117,B:B,)),"---")),"---"))</f>
        <v>---</v>
      </c>
      <c r="AI117" t="str">
        <f t="shared" si="24"/>
        <v>--</v>
      </c>
      <c r="AJ117" t="str">
        <f t="shared" si="25"/>
        <v>F_TMS</v>
      </c>
      <c r="AK117">
        <f t="shared" si="26"/>
        <v>2</v>
      </c>
      <c r="AL117" t="str">
        <f t="shared" si="27"/>
        <v>E12</v>
      </c>
      <c r="AT117" t="str">
        <f t="shared" si="18"/>
        <v>V_N</v>
      </c>
      <c r="AU117" t="str">
        <f t="shared" si="19"/>
        <v>R56</v>
      </c>
    </row>
    <row r="118" spans="1:47" x14ac:dyDescent="0.35">
      <c r="A118" t="str">
        <f t="shared" si="14"/>
        <v>J3-14</v>
      </c>
      <c r="B118" t="str">
        <f t="shared" si="15"/>
        <v>XADC_P</v>
      </c>
      <c r="C118" t="str">
        <f t="shared" si="16"/>
        <v>J3-XADC_P</v>
      </c>
      <c r="D118" t="str">
        <f t="shared" si="17"/>
        <v>J3-14</v>
      </c>
      <c r="E118" t="s">
        <v>184</v>
      </c>
      <c r="F118">
        <v>14</v>
      </c>
      <c r="G118" t="s">
        <v>872</v>
      </c>
      <c r="L118" t="s">
        <v>873</v>
      </c>
      <c r="M118" t="s">
        <v>286</v>
      </c>
      <c r="N118">
        <v>6.6963999999999997</v>
      </c>
      <c r="AB118" t="str">
        <f>B2B!D115</f>
        <v>JB1</v>
      </c>
      <c r="AC118" t="str">
        <f>B2B!E115</f>
        <v>H1</v>
      </c>
      <c r="AD118" t="str">
        <f t="shared" si="20"/>
        <v>JB1-H1</v>
      </c>
      <c r="AE118" t="str">
        <f t="shared" si="21"/>
        <v>GND</v>
      </c>
      <c r="AF118" t="str">
        <f t="shared" si="22"/>
        <v>---</v>
      </c>
      <c r="AG118" t="str">
        <f t="shared" si="23"/>
        <v>---</v>
      </c>
      <c r="AH118" t="str">
        <f>IF(IFERROR(IF(IF(AF118="--",INDEX(D:D,MATCH(AE118,INDEX(B:B,MATCH(AE118,B:B,)+1):B10632,)+MATCH(AE118,B:B,)))=D118,VLOOKUP(AE118,B:D,3,0),IF(AF118="--",INDEX(D:D,MATCH(AE118,INDEX(B:B,MATCH(AE118,B:B,)+1):B10632,)+MATCH(AE118,B:B,)),"---")),"---")=AD118,"---",IFERROR(IF(IF(AF118="--",INDEX(D:D,MATCH(AE118,INDEX(B:B,MATCH(AE118,B:B,)+1):B10632,)+MATCH(AE118,B:B,)))=AD118,VLOOKUP(AE118,B:D,3,0),IF(AF118="--",INDEX(D:D,MATCH(AE118,INDEX(B:B,MATCH(AE118,B:B,)+1):B10632,)+MATCH(AE118,B:B,)),"---")),"---"))</f>
        <v>---</v>
      </c>
      <c r="AI118" t="str">
        <f t="shared" si="24"/>
        <v>--</v>
      </c>
      <c r="AJ118" t="str">
        <f t="shared" si="25"/>
        <v>GND</v>
      </c>
      <c r="AK118">
        <f t="shared" si="26"/>
        <v>153</v>
      </c>
      <c r="AL118" t="str">
        <f t="shared" si="27"/>
        <v>---</v>
      </c>
      <c r="AT118" t="str">
        <f t="shared" si="18"/>
        <v>V_P</v>
      </c>
      <c r="AU118" t="str">
        <f t="shared" si="19"/>
        <v>R54</v>
      </c>
    </row>
    <row r="119" spans="1:47" x14ac:dyDescent="0.35">
      <c r="A119" t="str">
        <f t="shared" si="14"/>
        <v>JB1-1</v>
      </c>
      <c r="B119" t="str">
        <f t="shared" si="15"/>
        <v>GND</v>
      </c>
      <c r="C119" t="str">
        <f t="shared" si="16"/>
        <v>JB1-GND</v>
      </c>
      <c r="D119" t="str">
        <f t="shared" si="17"/>
        <v>JB1-1</v>
      </c>
      <c r="E119" t="s">
        <v>758</v>
      </c>
      <c r="F119">
        <v>1</v>
      </c>
      <c r="G119" t="s">
        <v>302</v>
      </c>
      <c r="L119" t="s">
        <v>874</v>
      </c>
      <c r="M119" t="s">
        <v>286</v>
      </c>
      <c r="N119">
        <v>6.2145999999999999</v>
      </c>
      <c r="AT119" t="str">
        <f t="shared" si="18"/>
        <v>GND</v>
      </c>
      <c r="AU119" t="str">
        <f t="shared" si="19"/>
        <v>--</v>
      </c>
    </row>
    <row r="120" spans="1:47" x14ac:dyDescent="0.35">
      <c r="A120" t="str">
        <f t="shared" si="14"/>
        <v>JB1-2</v>
      </c>
      <c r="B120" t="str">
        <f t="shared" si="15"/>
        <v>GND</v>
      </c>
      <c r="C120" t="str">
        <f t="shared" si="16"/>
        <v>JB1-GND</v>
      </c>
      <c r="D120" t="str">
        <f t="shared" si="17"/>
        <v>JB1-2</v>
      </c>
      <c r="E120" t="s">
        <v>758</v>
      </c>
      <c r="F120">
        <v>2</v>
      </c>
      <c r="G120" t="s">
        <v>302</v>
      </c>
      <c r="L120" t="s">
        <v>875</v>
      </c>
      <c r="M120" t="s">
        <v>286</v>
      </c>
      <c r="N120">
        <v>3.7658</v>
      </c>
      <c r="AT120" t="str">
        <f t="shared" si="18"/>
        <v>GND</v>
      </c>
      <c r="AU120" t="str">
        <f t="shared" si="19"/>
        <v>--</v>
      </c>
    </row>
    <row r="121" spans="1:47" x14ac:dyDescent="0.35">
      <c r="A121" t="str">
        <f t="shared" si="14"/>
        <v>JB1-3</v>
      </c>
      <c r="B121" t="str">
        <f t="shared" si="15"/>
        <v>UART_RXD</v>
      </c>
      <c r="C121" t="str">
        <f t="shared" si="16"/>
        <v>JB1-UART_RXD</v>
      </c>
      <c r="D121" t="str">
        <f t="shared" si="17"/>
        <v>JB1-3</v>
      </c>
      <c r="E121" t="s">
        <v>758</v>
      </c>
      <c r="F121">
        <v>3</v>
      </c>
      <c r="G121" t="s">
        <v>876</v>
      </c>
      <c r="L121" t="s">
        <v>877</v>
      </c>
      <c r="M121" t="s">
        <v>286</v>
      </c>
      <c r="N121">
        <v>3.9759000000000002</v>
      </c>
      <c r="AT121" t="str">
        <f t="shared" si="18"/>
        <v>UART_RXD</v>
      </c>
      <c r="AU121" t="str">
        <f t="shared" si="19"/>
        <v>--</v>
      </c>
    </row>
    <row r="122" spans="1:47" x14ac:dyDescent="0.35">
      <c r="A122" t="str">
        <f t="shared" si="14"/>
        <v>JB1-4</v>
      </c>
      <c r="B122" t="str">
        <f t="shared" si="15"/>
        <v>F_TCK</v>
      </c>
      <c r="C122" t="str">
        <f t="shared" si="16"/>
        <v>JB1-F_TCK</v>
      </c>
      <c r="D122" t="str">
        <f t="shared" si="17"/>
        <v>JB1-4</v>
      </c>
      <c r="E122" t="s">
        <v>758</v>
      </c>
      <c r="F122">
        <v>4</v>
      </c>
      <c r="G122" t="s">
        <v>858</v>
      </c>
      <c r="L122" t="s">
        <v>878</v>
      </c>
      <c r="M122" t="s">
        <v>286</v>
      </c>
      <c r="N122">
        <v>5.8243999999999998</v>
      </c>
      <c r="AT122" t="str">
        <f t="shared" si="18"/>
        <v>F_TCK</v>
      </c>
      <c r="AU122" t="str">
        <f t="shared" si="19"/>
        <v>--</v>
      </c>
    </row>
    <row r="123" spans="1:47" x14ac:dyDescent="0.35">
      <c r="A123" t="str">
        <f t="shared" si="14"/>
        <v>JB1-5</v>
      </c>
      <c r="B123" t="str">
        <f t="shared" si="15"/>
        <v>NetJB1_5</v>
      </c>
      <c r="C123" t="str">
        <f t="shared" si="16"/>
        <v>JB1-NetJB1_5</v>
      </c>
      <c r="D123" t="str">
        <f t="shared" si="17"/>
        <v>JB1-5</v>
      </c>
      <c r="E123" t="s">
        <v>758</v>
      </c>
      <c r="F123">
        <v>5</v>
      </c>
      <c r="G123" t="s">
        <v>879</v>
      </c>
      <c r="L123" t="s">
        <v>880</v>
      </c>
      <c r="M123" t="s">
        <v>286</v>
      </c>
      <c r="N123">
        <v>11.697800000000001</v>
      </c>
      <c r="AT123" t="str">
        <f t="shared" si="18"/>
        <v>NetJB1_5</v>
      </c>
      <c r="AU123" t="str">
        <f t="shared" si="19"/>
        <v>--</v>
      </c>
    </row>
    <row r="124" spans="1:47" x14ac:dyDescent="0.35">
      <c r="A124" t="str">
        <f t="shared" si="14"/>
        <v>JB1-6</v>
      </c>
      <c r="B124" t="str">
        <f t="shared" si="15"/>
        <v>1.8V</v>
      </c>
      <c r="C124" t="str">
        <f t="shared" si="16"/>
        <v>JB1-1.8V</v>
      </c>
      <c r="D124" t="str">
        <f t="shared" si="17"/>
        <v>JB1-6</v>
      </c>
      <c r="E124" t="s">
        <v>758</v>
      </c>
      <c r="F124">
        <v>6</v>
      </c>
      <c r="G124" t="s">
        <v>667</v>
      </c>
      <c r="L124" t="s">
        <v>881</v>
      </c>
      <c r="M124" t="s">
        <v>286</v>
      </c>
      <c r="N124">
        <v>10.150399999999999</v>
      </c>
      <c r="AT124" t="str">
        <f t="shared" si="18"/>
        <v>1.8V</v>
      </c>
      <c r="AU124" t="str">
        <f t="shared" si="19"/>
        <v>--</v>
      </c>
    </row>
    <row r="125" spans="1:47" x14ac:dyDescent="0.35">
      <c r="A125" t="str">
        <f t="shared" si="14"/>
        <v>JB1-7</v>
      </c>
      <c r="B125" t="str">
        <f t="shared" si="15"/>
        <v>UART_TXD</v>
      </c>
      <c r="C125" t="str">
        <f t="shared" si="16"/>
        <v>JB1-UART_TXD</v>
      </c>
      <c r="D125" t="str">
        <f t="shared" si="17"/>
        <v>JB1-7</v>
      </c>
      <c r="E125" t="s">
        <v>758</v>
      </c>
      <c r="F125">
        <v>7</v>
      </c>
      <c r="G125" t="s">
        <v>882</v>
      </c>
      <c r="L125" t="s">
        <v>883</v>
      </c>
      <c r="M125" t="s">
        <v>286</v>
      </c>
      <c r="N125">
        <v>12.105600000000001</v>
      </c>
      <c r="AT125" t="str">
        <f t="shared" si="18"/>
        <v>UART_TXD</v>
      </c>
      <c r="AU125" t="str">
        <f t="shared" si="19"/>
        <v>--</v>
      </c>
    </row>
    <row r="126" spans="1:47" x14ac:dyDescent="0.35">
      <c r="A126" t="str">
        <f t="shared" si="14"/>
        <v>JB1-8</v>
      </c>
      <c r="B126" t="str">
        <f t="shared" si="15"/>
        <v>F_TDO</v>
      </c>
      <c r="C126" t="str">
        <f t="shared" si="16"/>
        <v>JB1-F_TDO</v>
      </c>
      <c r="D126" t="str">
        <f t="shared" si="17"/>
        <v>JB1-8</v>
      </c>
      <c r="E126" t="s">
        <v>758</v>
      </c>
      <c r="F126">
        <v>8</v>
      </c>
      <c r="G126" t="s">
        <v>860</v>
      </c>
      <c r="L126" t="s">
        <v>884</v>
      </c>
      <c r="M126" t="s">
        <v>286</v>
      </c>
      <c r="N126">
        <v>6.0972</v>
      </c>
      <c r="AT126" t="str">
        <f t="shared" si="18"/>
        <v>F_TDO</v>
      </c>
      <c r="AU126" t="str">
        <f t="shared" si="19"/>
        <v>--</v>
      </c>
    </row>
    <row r="127" spans="1:47" x14ac:dyDescent="0.35">
      <c r="A127" t="str">
        <f t="shared" si="14"/>
        <v>JB1-9</v>
      </c>
      <c r="B127" t="str">
        <f t="shared" si="15"/>
        <v>XMOD_E</v>
      </c>
      <c r="C127" t="str">
        <f t="shared" si="16"/>
        <v>JB1-XMOD_E</v>
      </c>
      <c r="D127" t="str">
        <f t="shared" si="17"/>
        <v>JB1-9</v>
      </c>
      <c r="E127" t="s">
        <v>758</v>
      </c>
      <c r="F127">
        <v>9</v>
      </c>
      <c r="G127" t="s">
        <v>885</v>
      </c>
      <c r="L127" t="s">
        <v>886</v>
      </c>
      <c r="M127" t="s">
        <v>286</v>
      </c>
      <c r="N127">
        <v>6.2355999999999998</v>
      </c>
      <c r="AT127" t="str">
        <f t="shared" si="18"/>
        <v>XMOD_E</v>
      </c>
      <c r="AU127" t="str">
        <f t="shared" si="19"/>
        <v>--</v>
      </c>
    </row>
    <row r="128" spans="1:47" x14ac:dyDescent="0.35">
      <c r="A128" t="str">
        <f t="shared" si="14"/>
        <v>JB1-10</v>
      </c>
      <c r="B128" t="str">
        <f t="shared" si="15"/>
        <v>F_TDI</v>
      </c>
      <c r="C128" t="str">
        <f t="shared" si="16"/>
        <v>JB1-F_TDI</v>
      </c>
      <c r="D128" t="str">
        <f t="shared" si="17"/>
        <v>JB1-10</v>
      </c>
      <c r="E128" t="s">
        <v>758</v>
      </c>
      <c r="F128">
        <v>10</v>
      </c>
      <c r="G128" t="s">
        <v>859</v>
      </c>
      <c r="L128" t="s">
        <v>887</v>
      </c>
      <c r="M128" t="s">
        <v>286</v>
      </c>
      <c r="N128">
        <v>4.9683999999999999</v>
      </c>
      <c r="AT128" t="str">
        <f t="shared" si="18"/>
        <v>F_TDI</v>
      </c>
      <c r="AU128" t="str">
        <f t="shared" si="19"/>
        <v>--</v>
      </c>
    </row>
    <row r="129" spans="1:47" x14ac:dyDescent="0.35">
      <c r="A129" t="str">
        <f t="shared" si="14"/>
        <v>JB1-11</v>
      </c>
      <c r="B129" t="str">
        <f t="shared" si="15"/>
        <v>nRST</v>
      </c>
      <c r="C129" t="str">
        <f t="shared" si="16"/>
        <v>JB1-nRST</v>
      </c>
      <c r="D129" t="str">
        <f t="shared" si="17"/>
        <v>JB1-11</v>
      </c>
      <c r="E129" t="s">
        <v>758</v>
      </c>
      <c r="F129">
        <v>11</v>
      </c>
      <c r="G129" t="s">
        <v>888</v>
      </c>
      <c r="L129" t="s">
        <v>889</v>
      </c>
      <c r="M129" t="s">
        <v>286</v>
      </c>
      <c r="N129">
        <v>3.8079000000000001</v>
      </c>
      <c r="AT129" t="str">
        <f t="shared" si="18"/>
        <v>nRST</v>
      </c>
      <c r="AU129" t="str">
        <f t="shared" si="19"/>
        <v>--</v>
      </c>
    </row>
    <row r="130" spans="1:47" x14ac:dyDescent="0.35">
      <c r="A130" t="str">
        <f t="shared" si="14"/>
        <v>JB1-12</v>
      </c>
      <c r="B130" t="str">
        <f t="shared" si="15"/>
        <v>F_TMS</v>
      </c>
      <c r="C130" t="str">
        <f t="shared" si="16"/>
        <v>JB1-F_TMS</v>
      </c>
      <c r="D130" t="str">
        <f t="shared" si="17"/>
        <v>JB1-12</v>
      </c>
      <c r="E130" t="s">
        <v>758</v>
      </c>
      <c r="F130">
        <v>12</v>
      </c>
      <c r="G130" t="s">
        <v>861</v>
      </c>
      <c r="L130" t="s">
        <v>890</v>
      </c>
      <c r="M130" t="s">
        <v>286</v>
      </c>
      <c r="N130">
        <v>5.9842000000000004</v>
      </c>
      <c r="AT130" t="str">
        <f t="shared" si="18"/>
        <v>F_TMS</v>
      </c>
      <c r="AU130" t="str">
        <f t="shared" si="19"/>
        <v>--</v>
      </c>
    </row>
    <row r="131" spans="1:47" x14ac:dyDescent="0.35">
      <c r="A131" t="str">
        <f t="shared" si="14"/>
        <v>JB1-H1</v>
      </c>
      <c r="B131" t="str">
        <f t="shared" si="15"/>
        <v>GND</v>
      </c>
      <c r="C131" t="str">
        <f t="shared" si="16"/>
        <v>JB1-GND</v>
      </c>
      <c r="D131" t="str">
        <f t="shared" si="17"/>
        <v>JB1-H1</v>
      </c>
      <c r="E131" t="s">
        <v>758</v>
      </c>
      <c r="F131" t="s">
        <v>347</v>
      </c>
      <c r="G131" t="s">
        <v>302</v>
      </c>
      <c r="L131" t="s">
        <v>891</v>
      </c>
      <c r="M131" t="s">
        <v>286</v>
      </c>
      <c r="N131">
        <v>8.3634000000000004</v>
      </c>
      <c r="AT131" t="str">
        <f t="shared" si="18"/>
        <v>GND</v>
      </c>
      <c r="AU131" t="str">
        <f t="shared" si="19"/>
        <v>--</v>
      </c>
    </row>
    <row r="132" spans="1:47" x14ac:dyDescent="0.35">
      <c r="A132" t="str">
        <f t="shared" si="14"/>
        <v>U1-K3</v>
      </c>
      <c r="B132" t="str">
        <f t="shared" si="15"/>
        <v>NetU1_K3</v>
      </c>
      <c r="C132" t="str">
        <f t="shared" si="16"/>
        <v>U1-NetU1_K3</v>
      </c>
      <c r="D132" t="str">
        <f t="shared" si="17"/>
        <v>U1-K3</v>
      </c>
      <c r="E132" t="s">
        <v>304</v>
      </c>
      <c r="F132" t="s">
        <v>493</v>
      </c>
      <c r="G132" t="s">
        <v>892</v>
      </c>
      <c r="L132" t="s">
        <v>893</v>
      </c>
      <c r="M132" t="s">
        <v>286</v>
      </c>
      <c r="N132">
        <v>12.451599999999999</v>
      </c>
      <c r="AT132" t="str">
        <f t="shared" si="18"/>
        <v>NetU1_K3</v>
      </c>
      <c r="AU132" t="str">
        <f t="shared" si="19"/>
        <v>--</v>
      </c>
    </row>
    <row r="133" spans="1:47" x14ac:dyDescent="0.35">
      <c r="A133" t="str">
        <f t="shared" si="14"/>
        <v>U1-K4</v>
      </c>
      <c r="B133" t="str">
        <f t="shared" si="15"/>
        <v>VCCIO34</v>
      </c>
      <c r="C133" t="str">
        <f t="shared" si="16"/>
        <v>U1-VCCIO34</v>
      </c>
      <c r="D133" t="str">
        <f t="shared" si="17"/>
        <v>U1-K4</v>
      </c>
      <c r="E133" t="s">
        <v>304</v>
      </c>
      <c r="F133" t="s">
        <v>560</v>
      </c>
      <c r="G133" t="s">
        <v>848</v>
      </c>
      <c r="L133" t="s">
        <v>894</v>
      </c>
      <c r="M133" t="s">
        <v>286</v>
      </c>
      <c r="N133">
        <v>3.0876000000000001</v>
      </c>
      <c r="AT133" t="str">
        <f t="shared" si="18"/>
        <v>VCCIO34</v>
      </c>
      <c r="AU133" t="str">
        <f t="shared" si="19"/>
        <v>--</v>
      </c>
    </row>
    <row r="134" spans="1:47" x14ac:dyDescent="0.35">
      <c r="A134" t="str">
        <f t="shared" ref="A134:A197" si="28">$E134&amp;"-"&amp;$F134</f>
        <v>U1-K5</v>
      </c>
      <c r="B134" t="str">
        <f t="shared" ref="B134:B197" si="29">IF(OR(E134=$A$2,E134=$B$2,E134=$C$2,E134=$D$2),"--",G134)</f>
        <v>NetU1_K5</v>
      </c>
      <c r="C134" t="str">
        <f t="shared" ref="C134:C197" si="30">$E134&amp;"-"&amp;$G134</f>
        <v>U1-NetU1_K5</v>
      </c>
      <c r="D134" t="str">
        <f t="shared" ref="D134:D197" si="31">A134</f>
        <v>U1-K5</v>
      </c>
      <c r="E134" t="s">
        <v>304</v>
      </c>
      <c r="F134" t="s">
        <v>494</v>
      </c>
      <c r="G134" t="s">
        <v>732</v>
      </c>
      <c r="L134" t="s">
        <v>895</v>
      </c>
      <c r="M134" t="s">
        <v>286</v>
      </c>
      <c r="N134">
        <v>2.83</v>
      </c>
      <c r="AT134" t="str">
        <f t="shared" ref="AT134:AT197" si="32">IF(IF(COUNTIF($AO$6:$AQ$150,B134)&gt;0,"---","--")="---",VLOOKUP(B134,$AO$6:$AQ$150,3,0),B134)</f>
        <v>NetU1_K5</v>
      </c>
      <c r="AU134" t="str">
        <f t="shared" ref="AU134:AU197" si="33">IF(IF(COUNTIF($AO$6:$AQ$150,B134)&gt;0,"---","--")="---",VLOOKUP(B134,$AO$6:$AQ$150,2,0),"--")</f>
        <v>--</v>
      </c>
    </row>
    <row r="135" spans="1:47" x14ac:dyDescent="0.35">
      <c r="A135" t="str">
        <f t="shared" si="28"/>
        <v>U1-K6</v>
      </c>
      <c r="B135" t="str">
        <f t="shared" si="29"/>
        <v>NetU1_K6</v>
      </c>
      <c r="C135" t="str">
        <f t="shared" si="30"/>
        <v>U1-NetU1_K6</v>
      </c>
      <c r="D135" t="str">
        <f t="shared" si="31"/>
        <v>U1-K6</v>
      </c>
      <c r="E135" t="s">
        <v>304</v>
      </c>
      <c r="F135" t="s">
        <v>495</v>
      </c>
      <c r="G135" t="s">
        <v>896</v>
      </c>
      <c r="L135" t="s">
        <v>897</v>
      </c>
      <c r="M135" t="s">
        <v>286</v>
      </c>
      <c r="N135">
        <v>2.83</v>
      </c>
      <c r="AT135" t="str">
        <f t="shared" si="32"/>
        <v>NetU1_K6</v>
      </c>
      <c r="AU135" t="str">
        <f t="shared" si="33"/>
        <v>--</v>
      </c>
    </row>
    <row r="136" spans="1:47" x14ac:dyDescent="0.35">
      <c r="A136" t="str">
        <f t="shared" si="28"/>
        <v>U1-L1</v>
      </c>
      <c r="B136" t="str">
        <f t="shared" si="29"/>
        <v>B34_L1_P</v>
      </c>
      <c r="C136" t="str">
        <f t="shared" si="30"/>
        <v>U1-B34_L1_P</v>
      </c>
      <c r="D136" t="str">
        <f t="shared" si="31"/>
        <v>U1-L1</v>
      </c>
      <c r="E136" t="s">
        <v>304</v>
      </c>
      <c r="F136" t="s">
        <v>351</v>
      </c>
      <c r="G136" t="s">
        <v>808</v>
      </c>
      <c r="L136" t="s">
        <v>898</v>
      </c>
      <c r="M136" t="s">
        <v>286</v>
      </c>
      <c r="N136">
        <v>14.4565</v>
      </c>
      <c r="AT136" t="str">
        <f t="shared" si="32"/>
        <v>B34_L1_P</v>
      </c>
      <c r="AU136" t="str">
        <f t="shared" si="33"/>
        <v>--</v>
      </c>
    </row>
    <row r="137" spans="1:47" x14ac:dyDescent="0.35">
      <c r="A137" t="str">
        <f t="shared" si="28"/>
        <v>U1-L3</v>
      </c>
      <c r="B137" t="str">
        <f t="shared" si="29"/>
        <v>NetU1_L3</v>
      </c>
      <c r="C137" t="str">
        <f t="shared" si="30"/>
        <v>U1-NetU1_L3</v>
      </c>
      <c r="D137" t="str">
        <f t="shared" si="31"/>
        <v>U1-L3</v>
      </c>
      <c r="E137" t="s">
        <v>304</v>
      </c>
      <c r="F137" t="s">
        <v>503</v>
      </c>
      <c r="G137" t="s">
        <v>899</v>
      </c>
      <c r="L137" t="s">
        <v>305</v>
      </c>
      <c r="M137" t="s">
        <v>286</v>
      </c>
      <c r="N137">
        <v>1.2514000000000001</v>
      </c>
      <c r="AT137" t="str">
        <f t="shared" si="32"/>
        <v>NetU1_L3</v>
      </c>
      <c r="AU137" t="str">
        <f t="shared" si="33"/>
        <v>--</v>
      </c>
    </row>
    <row r="138" spans="1:47" x14ac:dyDescent="0.35">
      <c r="A138" t="str">
        <f t="shared" si="28"/>
        <v>U1-L4</v>
      </c>
      <c r="B138" t="str">
        <f t="shared" si="29"/>
        <v>NetU1_L4</v>
      </c>
      <c r="C138" t="str">
        <f t="shared" si="30"/>
        <v>U1-NetU1_L4</v>
      </c>
      <c r="D138" t="str">
        <f t="shared" si="31"/>
        <v>U1-L4</v>
      </c>
      <c r="E138" t="s">
        <v>304</v>
      </c>
      <c r="F138" t="s">
        <v>504</v>
      </c>
      <c r="G138" t="s">
        <v>733</v>
      </c>
      <c r="L138" t="s">
        <v>900</v>
      </c>
      <c r="M138" t="s">
        <v>286</v>
      </c>
      <c r="N138">
        <v>0</v>
      </c>
      <c r="AT138" t="str">
        <f t="shared" si="32"/>
        <v>NetU1_L4</v>
      </c>
      <c r="AU138" t="str">
        <f t="shared" si="33"/>
        <v>--</v>
      </c>
    </row>
    <row r="139" spans="1:47" x14ac:dyDescent="0.35">
      <c r="A139" t="str">
        <f t="shared" si="28"/>
        <v>U1-L5</v>
      </c>
      <c r="B139" t="str">
        <f t="shared" si="29"/>
        <v>NetU1_L5</v>
      </c>
      <c r="C139" t="str">
        <f t="shared" si="30"/>
        <v>U1-NetU1_L5</v>
      </c>
      <c r="D139" t="str">
        <f t="shared" si="31"/>
        <v>U1-L5</v>
      </c>
      <c r="E139" t="s">
        <v>304</v>
      </c>
      <c r="F139" t="s">
        <v>505</v>
      </c>
      <c r="G139" t="s">
        <v>734</v>
      </c>
      <c r="L139" t="s">
        <v>901</v>
      </c>
      <c r="M139" t="s">
        <v>286</v>
      </c>
      <c r="N139">
        <v>0</v>
      </c>
      <c r="AT139" t="str">
        <f t="shared" si="32"/>
        <v>NetU1_L5</v>
      </c>
      <c r="AU139" t="str">
        <f t="shared" si="33"/>
        <v>--</v>
      </c>
    </row>
    <row r="140" spans="1:47" x14ac:dyDescent="0.35">
      <c r="A140" t="str">
        <f t="shared" si="28"/>
        <v>U1-L6</v>
      </c>
      <c r="B140" t="str">
        <f t="shared" si="29"/>
        <v>NetU1_L6</v>
      </c>
      <c r="C140" t="str">
        <f t="shared" si="30"/>
        <v>U1-NetU1_L6</v>
      </c>
      <c r="D140" t="str">
        <f t="shared" si="31"/>
        <v>U1-L6</v>
      </c>
      <c r="E140" t="s">
        <v>304</v>
      </c>
      <c r="F140" t="s">
        <v>506</v>
      </c>
      <c r="G140" t="s">
        <v>902</v>
      </c>
      <c r="L140" t="s">
        <v>673</v>
      </c>
      <c r="M140" t="s">
        <v>286</v>
      </c>
      <c r="N140">
        <v>1.0649999999999999</v>
      </c>
      <c r="AT140" t="str">
        <f t="shared" si="32"/>
        <v>NetU1_L6</v>
      </c>
      <c r="AU140" t="str">
        <f t="shared" si="33"/>
        <v>--</v>
      </c>
    </row>
    <row r="141" spans="1:47" x14ac:dyDescent="0.35">
      <c r="A141" t="str">
        <f t="shared" si="28"/>
        <v>U1-M1</v>
      </c>
      <c r="B141" t="str">
        <f t="shared" si="29"/>
        <v>B34_L1_N</v>
      </c>
      <c r="C141" t="str">
        <f t="shared" si="30"/>
        <v>U1-B34_L1_N</v>
      </c>
      <c r="D141" t="str">
        <f t="shared" si="31"/>
        <v>U1-M1</v>
      </c>
      <c r="E141" t="s">
        <v>304</v>
      </c>
      <c r="F141" t="s">
        <v>513</v>
      </c>
      <c r="G141" t="s">
        <v>806</v>
      </c>
      <c r="L141" t="s">
        <v>903</v>
      </c>
      <c r="M141" t="s">
        <v>286</v>
      </c>
      <c r="N141">
        <v>12.700699999999999</v>
      </c>
      <c r="AT141" t="str">
        <f t="shared" si="32"/>
        <v>B34_L1_N</v>
      </c>
      <c r="AU141" t="str">
        <f t="shared" si="33"/>
        <v>--</v>
      </c>
    </row>
    <row r="142" spans="1:47" x14ac:dyDescent="0.35">
      <c r="A142" t="str">
        <f t="shared" si="28"/>
        <v>U1-M2</v>
      </c>
      <c r="B142" t="str">
        <f t="shared" si="29"/>
        <v>B34_L4_N</v>
      </c>
      <c r="C142" t="str">
        <f t="shared" si="30"/>
        <v>U1-B34_L4_N</v>
      </c>
      <c r="D142" t="str">
        <f t="shared" si="31"/>
        <v>U1-M2</v>
      </c>
      <c r="E142" t="s">
        <v>304</v>
      </c>
      <c r="F142" t="s">
        <v>514</v>
      </c>
      <c r="G142" t="s">
        <v>834</v>
      </c>
      <c r="L142" t="s">
        <v>306</v>
      </c>
      <c r="M142" t="s">
        <v>286</v>
      </c>
      <c r="N142">
        <v>15.469799999999999</v>
      </c>
      <c r="AT142" t="str">
        <f t="shared" si="32"/>
        <v>B34_L4_N</v>
      </c>
      <c r="AU142" t="str">
        <f t="shared" si="33"/>
        <v>--</v>
      </c>
    </row>
    <row r="143" spans="1:47" x14ac:dyDescent="0.35">
      <c r="A143" t="str">
        <f t="shared" si="28"/>
        <v>U1-M3</v>
      </c>
      <c r="B143" t="str">
        <f t="shared" si="29"/>
        <v>B34_L4_P</v>
      </c>
      <c r="C143" t="str">
        <f t="shared" si="30"/>
        <v>U1-B34_L4_P</v>
      </c>
      <c r="D143" t="str">
        <f t="shared" si="31"/>
        <v>U1-M3</v>
      </c>
      <c r="E143" t="s">
        <v>304</v>
      </c>
      <c r="F143" t="s">
        <v>515</v>
      </c>
      <c r="G143" t="s">
        <v>836</v>
      </c>
      <c r="L143" t="s">
        <v>675</v>
      </c>
      <c r="M143" t="s">
        <v>286</v>
      </c>
      <c r="N143">
        <v>4.2648000000000001</v>
      </c>
      <c r="AT143" t="str">
        <f t="shared" si="32"/>
        <v>B34_L4_P</v>
      </c>
      <c r="AU143" t="str">
        <f t="shared" si="33"/>
        <v>--</v>
      </c>
    </row>
    <row r="144" spans="1:47" x14ac:dyDescent="0.35">
      <c r="A144" t="str">
        <f t="shared" si="28"/>
        <v>U1-M4</v>
      </c>
      <c r="B144" t="str">
        <f t="shared" si="29"/>
        <v>B34_L16_P</v>
      </c>
      <c r="C144" t="str">
        <f t="shared" si="30"/>
        <v>U1-B34_L16_P</v>
      </c>
      <c r="D144" t="str">
        <f t="shared" si="31"/>
        <v>U1-M4</v>
      </c>
      <c r="E144" t="s">
        <v>304</v>
      </c>
      <c r="F144" t="s">
        <v>516</v>
      </c>
      <c r="G144" t="s">
        <v>792</v>
      </c>
      <c r="L144" t="s">
        <v>676</v>
      </c>
      <c r="M144" t="s">
        <v>286</v>
      </c>
      <c r="N144">
        <v>2.3336999999999999</v>
      </c>
      <c r="AT144" t="str">
        <f t="shared" si="32"/>
        <v>B34_L16_P</v>
      </c>
      <c r="AU144" t="str">
        <f t="shared" si="33"/>
        <v>--</v>
      </c>
    </row>
    <row r="145" spans="1:47" x14ac:dyDescent="0.35">
      <c r="A145" t="str">
        <f t="shared" si="28"/>
        <v>U1-M6</v>
      </c>
      <c r="B145" t="str">
        <f t="shared" si="29"/>
        <v>B34_L18_P</v>
      </c>
      <c r="C145" t="str">
        <f t="shared" si="30"/>
        <v>U1-B34_L18_P</v>
      </c>
      <c r="D145" t="str">
        <f t="shared" si="31"/>
        <v>U1-M6</v>
      </c>
      <c r="E145" t="s">
        <v>304</v>
      </c>
      <c r="F145" t="s">
        <v>563</v>
      </c>
      <c r="G145" t="s">
        <v>800</v>
      </c>
      <c r="L145" t="s">
        <v>904</v>
      </c>
      <c r="M145" t="s">
        <v>286</v>
      </c>
      <c r="N145">
        <v>0</v>
      </c>
      <c r="AT145" t="str">
        <f t="shared" si="32"/>
        <v>B34_L18_P</v>
      </c>
      <c r="AU145" t="str">
        <f t="shared" si="33"/>
        <v>--</v>
      </c>
    </row>
    <row r="146" spans="1:47" x14ac:dyDescent="0.35">
      <c r="A146" t="str">
        <f t="shared" si="28"/>
        <v>U1-N1</v>
      </c>
      <c r="B146" t="str">
        <f t="shared" si="29"/>
        <v>B34_L3_N</v>
      </c>
      <c r="C146" t="str">
        <f t="shared" si="30"/>
        <v>U1-B34_L3_N</v>
      </c>
      <c r="D146" t="str">
        <f t="shared" si="31"/>
        <v>U1-N1</v>
      </c>
      <c r="E146" t="s">
        <v>304</v>
      </c>
      <c r="F146" t="s">
        <v>564</v>
      </c>
      <c r="G146" t="s">
        <v>830</v>
      </c>
      <c r="L146" t="s">
        <v>905</v>
      </c>
      <c r="M146" t="s">
        <v>286</v>
      </c>
      <c r="N146">
        <v>0</v>
      </c>
      <c r="AT146" t="str">
        <f t="shared" si="32"/>
        <v>B34_L3_N</v>
      </c>
      <c r="AU146" t="str">
        <f t="shared" si="33"/>
        <v>--</v>
      </c>
    </row>
    <row r="147" spans="1:47" x14ac:dyDescent="0.35">
      <c r="A147" t="str">
        <f t="shared" si="28"/>
        <v>U1-N2</v>
      </c>
      <c r="B147" t="str">
        <f t="shared" si="29"/>
        <v>B34_L3_P</v>
      </c>
      <c r="C147" t="str">
        <f t="shared" si="30"/>
        <v>U1-B34_L3_P</v>
      </c>
      <c r="D147" t="str">
        <f t="shared" si="31"/>
        <v>U1-N2</v>
      </c>
      <c r="E147" t="s">
        <v>304</v>
      </c>
      <c r="F147" t="s">
        <v>525</v>
      </c>
      <c r="G147" t="s">
        <v>832</v>
      </c>
      <c r="L147" t="s">
        <v>906</v>
      </c>
      <c r="M147" t="s">
        <v>286</v>
      </c>
      <c r="N147">
        <v>23.6877</v>
      </c>
      <c r="AT147" t="str">
        <f t="shared" si="32"/>
        <v>B34_L3_P</v>
      </c>
      <c r="AU147" t="str">
        <f t="shared" si="33"/>
        <v>--</v>
      </c>
    </row>
    <row r="148" spans="1:47" x14ac:dyDescent="0.35">
      <c r="A148" t="str">
        <f t="shared" si="28"/>
        <v>U1-N3</v>
      </c>
      <c r="B148" t="str">
        <f t="shared" si="29"/>
        <v>VCCIO34</v>
      </c>
      <c r="C148" t="str">
        <f t="shared" si="30"/>
        <v>U1-VCCIO34</v>
      </c>
      <c r="D148" t="str">
        <f t="shared" si="31"/>
        <v>U1-N3</v>
      </c>
      <c r="E148" t="s">
        <v>304</v>
      </c>
      <c r="F148" t="s">
        <v>526</v>
      </c>
      <c r="G148" t="s">
        <v>848</v>
      </c>
      <c r="L148" t="s">
        <v>907</v>
      </c>
      <c r="M148" t="s">
        <v>286</v>
      </c>
      <c r="N148">
        <v>16.629000000000001</v>
      </c>
      <c r="AT148" t="str">
        <f t="shared" si="32"/>
        <v>VCCIO34</v>
      </c>
      <c r="AU148" t="str">
        <f t="shared" si="33"/>
        <v>--</v>
      </c>
    </row>
    <row r="149" spans="1:47" x14ac:dyDescent="0.35">
      <c r="A149" t="str">
        <f t="shared" si="28"/>
        <v>U1-N4</v>
      </c>
      <c r="B149" t="str">
        <f t="shared" si="29"/>
        <v>B34_L16_N</v>
      </c>
      <c r="C149" t="str">
        <f t="shared" si="30"/>
        <v>U1-B34_L16_N</v>
      </c>
      <c r="D149" t="str">
        <f t="shared" si="31"/>
        <v>U1-N4</v>
      </c>
      <c r="E149" t="s">
        <v>304</v>
      </c>
      <c r="F149" t="s">
        <v>527</v>
      </c>
      <c r="G149" t="s">
        <v>790</v>
      </c>
      <c r="L149" t="s">
        <v>908</v>
      </c>
      <c r="M149" t="s">
        <v>286</v>
      </c>
      <c r="N149">
        <v>5.2659000000000002</v>
      </c>
      <c r="AT149" t="str">
        <f t="shared" si="32"/>
        <v>B34_L16_N</v>
      </c>
      <c r="AU149" t="str">
        <f t="shared" si="33"/>
        <v>--</v>
      </c>
    </row>
    <row r="150" spans="1:47" x14ac:dyDescent="0.35">
      <c r="A150" t="str">
        <f t="shared" si="28"/>
        <v>U1-N5</v>
      </c>
      <c r="B150" t="str">
        <f t="shared" si="29"/>
        <v>B34_L13_P</v>
      </c>
      <c r="C150" t="str">
        <f t="shared" si="30"/>
        <v>U1-B34_L13_P</v>
      </c>
      <c r="D150" t="str">
        <f t="shared" si="31"/>
        <v>U1-N5</v>
      </c>
      <c r="E150" t="s">
        <v>304</v>
      </c>
      <c r="F150" t="s">
        <v>528</v>
      </c>
      <c r="G150" t="s">
        <v>780</v>
      </c>
      <c r="L150" t="s">
        <v>909</v>
      </c>
      <c r="M150" t="s">
        <v>286</v>
      </c>
      <c r="N150">
        <v>10.3505</v>
      </c>
      <c r="AT150" t="str">
        <f t="shared" si="32"/>
        <v>B34_L13_P</v>
      </c>
      <c r="AU150" t="str">
        <f t="shared" si="33"/>
        <v>--</v>
      </c>
    </row>
    <row r="151" spans="1:47" x14ac:dyDescent="0.35">
      <c r="A151" t="str">
        <f t="shared" si="28"/>
        <v>U1-N6</v>
      </c>
      <c r="B151" t="str">
        <f t="shared" si="29"/>
        <v>B34_L18_N</v>
      </c>
      <c r="C151" t="str">
        <f t="shared" si="30"/>
        <v>U1-B34_L18_N</v>
      </c>
      <c r="D151" t="str">
        <f t="shared" si="31"/>
        <v>U1-N6</v>
      </c>
      <c r="E151" t="s">
        <v>304</v>
      </c>
      <c r="F151" t="s">
        <v>529</v>
      </c>
      <c r="G151" t="s">
        <v>798</v>
      </c>
      <c r="L151" t="s">
        <v>910</v>
      </c>
      <c r="M151" t="s">
        <v>286</v>
      </c>
      <c r="N151">
        <v>15.6279</v>
      </c>
      <c r="AT151" t="str">
        <f t="shared" si="32"/>
        <v>B34_L18_N</v>
      </c>
      <c r="AU151" t="str">
        <f t="shared" si="33"/>
        <v>--</v>
      </c>
    </row>
    <row r="152" spans="1:47" x14ac:dyDescent="0.35">
      <c r="A152" t="str">
        <f t="shared" si="28"/>
        <v>U1-P2</v>
      </c>
      <c r="B152" t="str">
        <f t="shared" si="29"/>
        <v>B34_L15_P</v>
      </c>
      <c r="C152" t="str">
        <f t="shared" si="30"/>
        <v>U1-B34_L15_P</v>
      </c>
      <c r="D152" t="str">
        <f t="shared" si="31"/>
        <v>U1-P2</v>
      </c>
      <c r="E152" t="s">
        <v>304</v>
      </c>
      <c r="F152" t="s">
        <v>615</v>
      </c>
      <c r="G152" t="s">
        <v>788</v>
      </c>
      <c r="L152" t="s">
        <v>911</v>
      </c>
      <c r="M152" t="s">
        <v>286</v>
      </c>
      <c r="N152">
        <v>6.4801000000000002</v>
      </c>
      <c r="AT152" t="str">
        <f t="shared" si="32"/>
        <v>B34_L15_P</v>
      </c>
      <c r="AU152" t="str">
        <f t="shared" si="33"/>
        <v>--</v>
      </c>
    </row>
    <row r="153" spans="1:47" x14ac:dyDescent="0.35">
      <c r="A153" t="str">
        <f t="shared" si="28"/>
        <v>U1-P3</v>
      </c>
      <c r="B153" t="str">
        <f t="shared" si="29"/>
        <v>B34_L14_N</v>
      </c>
      <c r="C153" t="str">
        <f t="shared" si="30"/>
        <v>U1-B34_L14_N</v>
      </c>
      <c r="D153" t="str">
        <f t="shared" si="31"/>
        <v>U1-P3</v>
      </c>
      <c r="E153" t="s">
        <v>304</v>
      </c>
      <c r="F153" t="s">
        <v>616</v>
      </c>
      <c r="G153" t="s">
        <v>782</v>
      </c>
      <c r="L153" t="s">
        <v>912</v>
      </c>
      <c r="M153" t="s">
        <v>286</v>
      </c>
      <c r="N153">
        <v>12.59</v>
      </c>
      <c r="AT153" t="str">
        <f t="shared" si="32"/>
        <v>B34_L14_N</v>
      </c>
      <c r="AU153" t="str">
        <f t="shared" si="33"/>
        <v>--</v>
      </c>
    </row>
    <row r="154" spans="1:47" x14ac:dyDescent="0.35">
      <c r="A154" t="str">
        <f t="shared" si="28"/>
        <v>U1-P4</v>
      </c>
      <c r="B154" t="str">
        <f t="shared" si="29"/>
        <v>B34_L14_P</v>
      </c>
      <c r="C154" t="str">
        <f t="shared" si="30"/>
        <v>U1-B34_L14_P</v>
      </c>
      <c r="D154" t="str">
        <f t="shared" si="31"/>
        <v>U1-P4</v>
      </c>
      <c r="E154" t="s">
        <v>304</v>
      </c>
      <c r="F154" t="s">
        <v>617</v>
      </c>
      <c r="G154" t="s">
        <v>784</v>
      </c>
      <c r="L154" t="s">
        <v>913</v>
      </c>
      <c r="M154" t="s">
        <v>286</v>
      </c>
      <c r="N154">
        <v>6.8158000000000003</v>
      </c>
      <c r="AT154" t="str">
        <f t="shared" si="32"/>
        <v>B34_L14_P</v>
      </c>
      <c r="AU154" t="str">
        <f t="shared" si="33"/>
        <v>--</v>
      </c>
    </row>
    <row r="155" spans="1:47" x14ac:dyDescent="0.35">
      <c r="A155" t="str">
        <f t="shared" si="28"/>
        <v>U1-P5</v>
      </c>
      <c r="B155" t="str">
        <f t="shared" si="29"/>
        <v>B34_L13_N</v>
      </c>
      <c r="C155" t="str">
        <f t="shared" si="30"/>
        <v>U1-B34_L13_N</v>
      </c>
      <c r="D155" t="str">
        <f t="shared" si="31"/>
        <v>U1-P5</v>
      </c>
      <c r="E155" t="s">
        <v>304</v>
      </c>
      <c r="F155" t="s">
        <v>592</v>
      </c>
      <c r="G155" t="s">
        <v>778</v>
      </c>
      <c r="L155" t="s">
        <v>914</v>
      </c>
      <c r="M155" t="s">
        <v>286</v>
      </c>
      <c r="N155">
        <v>32.700200000000002</v>
      </c>
      <c r="AT155" t="str">
        <f t="shared" si="32"/>
        <v>B34_L13_N</v>
      </c>
      <c r="AU155" t="str">
        <f t="shared" si="33"/>
        <v>--</v>
      </c>
    </row>
    <row r="156" spans="1:47" x14ac:dyDescent="0.35">
      <c r="A156" t="str">
        <f t="shared" si="28"/>
        <v>U1-P6</v>
      </c>
      <c r="B156" t="str">
        <f t="shared" si="29"/>
        <v>VCCIO34</v>
      </c>
      <c r="C156" t="str">
        <f t="shared" si="30"/>
        <v>U1-VCCIO34</v>
      </c>
      <c r="D156" t="str">
        <f t="shared" si="31"/>
        <v>U1-P6</v>
      </c>
      <c r="E156" t="s">
        <v>304</v>
      </c>
      <c r="F156" t="s">
        <v>618</v>
      </c>
      <c r="G156" t="s">
        <v>848</v>
      </c>
      <c r="L156" t="s">
        <v>876</v>
      </c>
      <c r="M156" t="s">
        <v>286</v>
      </c>
      <c r="N156">
        <v>17.9437</v>
      </c>
      <c r="AT156" t="str">
        <f t="shared" si="32"/>
        <v>VCCIO34</v>
      </c>
      <c r="AU156" t="str">
        <f t="shared" si="33"/>
        <v>--</v>
      </c>
    </row>
    <row r="157" spans="1:47" x14ac:dyDescent="0.35">
      <c r="A157" t="str">
        <f t="shared" si="28"/>
        <v>U1-R1</v>
      </c>
      <c r="B157" t="str">
        <f t="shared" si="29"/>
        <v>B34_L17_P</v>
      </c>
      <c r="C157" t="str">
        <f t="shared" si="30"/>
        <v>U1-B34_L17_P</v>
      </c>
      <c r="D157" t="str">
        <f t="shared" si="31"/>
        <v>U1-R1</v>
      </c>
      <c r="E157" t="s">
        <v>304</v>
      </c>
      <c r="F157" t="s">
        <v>353</v>
      </c>
      <c r="G157" t="s">
        <v>796</v>
      </c>
      <c r="L157" t="s">
        <v>882</v>
      </c>
      <c r="M157" t="s">
        <v>286</v>
      </c>
      <c r="N157">
        <v>18.465599999999998</v>
      </c>
      <c r="AT157" t="str">
        <f t="shared" si="32"/>
        <v>B34_L17_P</v>
      </c>
      <c r="AU157" t="str">
        <f t="shared" si="33"/>
        <v>--</v>
      </c>
    </row>
    <row r="158" spans="1:47" x14ac:dyDescent="0.35">
      <c r="A158" t="str">
        <f t="shared" si="28"/>
        <v>U1-R2</v>
      </c>
      <c r="B158" t="str">
        <f t="shared" si="29"/>
        <v>B34_L15_N</v>
      </c>
      <c r="C158" t="str">
        <f t="shared" si="30"/>
        <v>U1-B34_L15_N</v>
      </c>
      <c r="D158" t="str">
        <f t="shared" si="31"/>
        <v>U1-R2</v>
      </c>
      <c r="E158" t="s">
        <v>304</v>
      </c>
      <c r="F158" t="s">
        <v>354</v>
      </c>
      <c r="G158" t="s">
        <v>786</v>
      </c>
      <c r="L158" t="s">
        <v>848</v>
      </c>
      <c r="M158" t="s">
        <v>286</v>
      </c>
      <c r="N158">
        <v>62.806399999999996</v>
      </c>
      <c r="AT158" t="str">
        <f t="shared" si="32"/>
        <v>B34_L15_N</v>
      </c>
      <c r="AU158" t="str">
        <f t="shared" si="33"/>
        <v>--</v>
      </c>
    </row>
    <row r="159" spans="1:47" x14ac:dyDescent="0.35">
      <c r="A159" t="str">
        <f t="shared" si="28"/>
        <v>U1-R3</v>
      </c>
      <c r="B159" t="str">
        <f t="shared" si="29"/>
        <v>B34_L11_P</v>
      </c>
      <c r="C159" t="str">
        <f t="shared" si="30"/>
        <v>U1-B34_L11_P</v>
      </c>
      <c r="D159" t="str">
        <f t="shared" si="31"/>
        <v>U1-R3</v>
      </c>
      <c r="E159" t="s">
        <v>304</v>
      </c>
      <c r="F159" t="s">
        <v>355</v>
      </c>
      <c r="G159" t="s">
        <v>772</v>
      </c>
      <c r="L159" t="s">
        <v>765</v>
      </c>
      <c r="M159" t="s">
        <v>286</v>
      </c>
      <c r="N159">
        <v>21.5762</v>
      </c>
      <c r="AT159" t="str">
        <f t="shared" si="32"/>
        <v>B34_L11_P</v>
      </c>
      <c r="AU159" t="str">
        <f t="shared" si="33"/>
        <v>--</v>
      </c>
    </row>
    <row r="160" spans="1:47" x14ac:dyDescent="0.35">
      <c r="A160" t="str">
        <f t="shared" si="28"/>
        <v>U1-R5</v>
      </c>
      <c r="B160" t="str">
        <f t="shared" si="29"/>
        <v>B34_L19_N</v>
      </c>
      <c r="C160" t="str">
        <f t="shared" si="30"/>
        <v>U1-B34_L19_N</v>
      </c>
      <c r="D160" t="str">
        <f t="shared" si="31"/>
        <v>U1-R5</v>
      </c>
      <c r="E160" t="s">
        <v>304</v>
      </c>
      <c r="F160" t="s">
        <v>357</v>
      </c>
      <c r="G160" t="s">
        <v>802</v>
      </c>
      <c r="L160" t="s">
        <v>303</v>
      </c>
      <c r="M160" t="s">
        <v>286</v>
      </c>
      <c r="N160">
        <v>14.750299999999999</v>
      </c>
      <c r="AT160" t="str">
        <f t="shared" si="32"/>
        <v>B34_L19_N</v>
      </c>
      <c r="AU160" t="str">
        <f t="shared" si="33"/>
        <v>--</v>
      </c>
    </row>
    <row r="161" spans="1:47" x14ac:dyDescent="0.35">
      <c r="A161" t="str">
        <f t="shared" si="28"/>
        <v>U1-R6</v>
      </c>
      <c r="B161" t="str">
        <f t="shared" si="29"/>
        <v>B34_L19_P</v>
      </c>
      <c r="C161" t="str">
        <f t="shared" si="30"/>
        <v>U1-B34_L19_P</v>
      </c>
      <c r="D161" t="str">
        <f t="shared" si="31"/>
        <v>U1-R6</v>
      </c>
      <c r="E161" t="s">
        <v>304</v>
      </c>
      <c r="F161" t="s">
        <v>358</v>
      </c>
      <c r="G161" t="s">
        <v>804</v>
      </c>
      <c r="L161" t="s">
        <v>915</v>
      </c>
      <c r="M161" t="s">
        <v>286</v>
      </c>
      <c r="N161">
        <v>13.819100000000001</v>
      </c>
      <c r="AT161" t="str">
        <f t="shared" si="32"/>
        <v>B34_L19_P</v>
      </c>
      <c r="AU161" t="str">
        <f t="shared" si="33"/>
        <v>--</v>
      </c>
    </row>
    <row r="162" spans="1:47" x14ac:dyDescent="0.35">
      <c r="A162" t="str">
        <f t="shared" si="28"/>
        <v>U1-R7</v>
      </c>
      <c r="B162" t="str">
        <f t="shared" si="29"/>
        <v>B34_L23_P</v>
      </c>
      <c r="C162" t="str">
        <f t="shared" si="30"/>
        <v>U1-B34_L23_P</v>
      </c>
      <c r="D162" t="str">
        <f t="shared" si="31"/>
        <v>U1-R7</v>
      </c>
      <c r="E162" t="s">
        <v>304</v>
      </c>
      <c r="F162" t="s">
        <v>359</v>
      </c>
      <c r="G162" t="s">
        <v>824</v>
      </c>
      <c r="L162" t="s">
        <v>916</v>
      </c>
      <c r="M162" t="s">
        <v>286</v>
      </c>
      <c r="N162">
        <v>13.6899</v>
      </c>
      <c r="AT162" t="str">
        <f t="shared" si="32"/>
        <v>B34_L23_P</v>
      </c>
      <c r="AU162" t="str">
        <f t="shared" si="33"/>
        <v>--</v>
      </c>
    </row>
    <row r="163" spans="1:47" x14ac:dyDescent="0.35">
      <c r="A163" t="str">
        <f t="shared" si="28"/>
        <v>U1-R8</v>
      </c>
      <c r="B163" t="str">
        <f t="shared" si="29"/>
        <v>B34_L24_P</v>
      </c>
      <c r="C163" t="str">
        <f t="shared" si="30"/>
        <v>U1-B34_L24_P</v>
      </c>
      <c r="D163" t="str">
        <f t="shared" si="31"/>
        <v>U1-R8</v>
      </c>
      <c r="E163" t="s">
        <v>304</v>
      </c>
      <c r="F163" t="s">
        <v>360</v>
      </c>
      <c r="G163" t="s">
        <v>828</v>
      </c>
      <c r="L163" t="s">
        <v>870</v>
      </c>
      <c r="M163" t="s">
        <v>286</v>
      </c>
      <c r="N163">
        <v>39.374499999999998</v>
      </c>
      <c r="AT163" t="str">
        <f t="shared" si="32"/>
        <v>B34_L24_P</v>
      </c>
      <c r="AU163" t="str">
        <f t="shared" si="33"/>
        <v>--</v>
      </c>
    </row>
    <row r="164" spans="1:47" x14ac:dyDescent="0.35">
      <c r="A164" t="str">
        <f t="shared" si="28"/>
        <v>U1-T1</v>
      </c>
      <c r="B164" t="str">
        <f t="shared" si="29"/>
        <v>B34_L17_N</v>
      </c>
      <c r="C164" t="str">
        <f t="shared" si="30"/>
        <v>U1-B34_L17_N</v>
      </c>
      <c r="D164" t="str">
        <f t="shared" si="31"/>
        <v>U1-T1</v>
      </c>
      <c r="E164" t="s">
        <v>304</v>
      </c>
      <c r="F164" t="s">
        <v>382</v>
      </c>
      <c r="G164" t="s">
        <v>794</v>
      </c>
      <c r="L164" t="s">
        <v>872</v>
      </c>
      <c r="M164" t="s">
        <v>286</v>
      </c>
      <c r="N164">
        <v>39.049799999999998</v>
      </c>
      <c r="AT164" t="str">
        <f t="shared" si="32"/>
        <v>B34_L17_N</v>
      </c>
      <c r="AU164" t="str">
        <f t="shared" si="33"/>
        <v>--</v>
      </c>
    </row>
    <row r="165" spans="1:47" x14ac:dyDescent="0.35">
      <c r="A165" t="str">
        <f t="shared" si="28"/>
        <v>U1-T2</v>
      </c>
      <c r="B165" t="str">
        <f t="shared" si="29"/>
        <v>VCCIO34</v>
      </c>
      <c r="C165" t="str">
        <f t="shared" si="30"/>
        <v>U1-VCCIO34</v>
      </c>
      <c r="D165" t="str">
        <f t="shared" si="31"/>
        <v>U1-T2</v>
      </c>
      <c r="E165" t="s">
        <v>304</v>
      </c>
      <c r="F165" t="s">
        <v>383</v>
      </c>
      <c r="G165" t="s">
        <v>848</v>
      </c>
      <c r="L165" t="s">
        <v>885</v>
      </c>
      <c r="M165" t="s">
        <v>286</v>
      </c>
      <c r="N165">
        <v>21.283799999999999</v>
      </c>
      <c r="AT165" t="str">
        <f t="shared" si="32"/>
        <v>VCCIO34</v>
      </c>
      <c r="AU165" t="str">
        <f t="shared" si="33"/>
        <v>--</v>
      </c>
    </row>
    <row r="166" spans="1:47" x14ac:dyDescent="0.35">
      <c r="A166" t="str">
        <f t="shared" si="28"/>
        <v>U1-T3</v>
      </c>
      <c r="B166" t="str">
        <f t="shared" si="29"/>
        <v>B34_L11_N</v>
      </c>
      <c r="C166" t="str">
        <f t="shared" si="30"/>
        <v>U1-B34_L11_N</v>
      </c>
      <c r="D166" t="str">
        <f t="shared" si="31"/>
        <v>U1-T3</v>
      </c>
      <c r="E166" t="s">
        <v>304</v>
      </c>
      <c r="F166" t="s">
        <v>384</v>
      </c>
      <c r="G166" t="s">
        <v>770</v>
      </c>
      <c r="L166" t="s">
        <v>917</v>
      </c>
      <c r="M166" t="s">
        <v>917</v>
      </c>
      <c r="N166" t="s">
        <v>917</v>
      </c>
      <c r="AT166" t="str">
        <f t="shared" si="32"/>
        <v>B34_L11_N</v>
      </c>
      <c r="AU166" t="str">
        <f t="shared" si="33"/>
        <v>--</v>
      </c>
    </row>
    <row r="167" spans="1:47" x14ac:dyDescent="0.35">
      <c r="A167" t="str">
        <f t="shared" si="28"/>
        <v>U1-T4</v>
      </c>
      <c r="B167" t="str">
        <f t="shared" si="29"/>
        <v>B34_L12_N</v>
      </c>
      <c r="C167" t="str">
        <f t="shared" si="30"/>
        <v>U1-B34_L12_N</v>
      </c>
      <c r="D167" t="str">
        <f t="shared" si="31"/>
        <v>U1-T4</v>
      </c>
      <c r="E167" t="s">
        <v>304</v>
      </c>
      <c r="F167" t="s">
        <v>629</v>
      </c>
      <c r="G167" t="s">
        <v>774</v>
      </c>
      <c r="AT167" t="str">
        <f t="shared" si="32"/>
        <v>B34_L12_N</v>
      </c>
      <c r="AU167" t="str">
        <f t="shared" si="33"/>
        <v>--</v>
      </c>
    </row>
    <row r="168" spans="1:47" x14ac:dyDescent="0.35">
      <c r="A168" t="str">
        <f t="shared" si="28"/>
        <v>U1-T5</v>
      </c>
      <c r="B168" t="str">
        <f t="shared" si="29"/>
        <v>B34_L12_P</v>
      </c>
      <c r="C168" t="str">
        <f t="shared" si="30"/>
        <v>U1-B34_L12_P</v>
      </c>
      <c r="D168" t="str">
        <f t="shared" si="31"/>
        <v>U1-T5</v>
      </c>
      <c r="E168" t="s">
        <v>304</v>
      </c>
      <c r="F168" t="s">
        <v>630</v>
      </c>
      <c r="G168" t="s">
        <v>776</v>
      </c>
      <c r="AT168" t="str">
        <f t="shared" si="32"/>
        <v>B34_L12_P</v>
      </c>
      <c r="AU168" t="str">
        <f t="shared" si="33"/>
        <v>--</v>
      </c>
    </row>
    <row r="169" spans="1:47" x14ac:dyDescent="0.35">
      <c r="A169" t="str">
        <f t="shared" si="28"/>
        <v>U1-T6</v>
      </c>
      <c r="B169" t="str">
        <f t="shared" si="29"/>
        <v>B34_L23_N</v>
      </c>
      <c r="C169" t="str">
        <f t="shared" si="30"/>
        <v>U1-B34_L23_N</v>
      </c>
      <c r="D169" t="str">
        <f t="shared" si="31"/>
        <v>U1-T6</v>
      </c>
      <c r="E169" t="s">
        <v>304</v>
      </c>
      <c r="F169" t="s">
        <v>631</v>
      </c>
      <c r="G169" t="s">
        <v>822</v>
      </c>
      <c r="AT169" t="str">
        <f t="shared" si="32"/>
        <v>B34_L23_N</v>
      </c>
      <c r="AU169" t="str">
        <f t="shared" si="33"/>
        <v>--</v>
      </c>
    </row>
    <row r="170" spans="1:47" x14ac:dyDescent="0.35">
      <c r="A170" t="str">
        <f t="shared" si="28"/>
        <v>U1-T8</v>
      </c>
      <c r="B170" t="str">
        <f t="shared" si="29"/>
        <v>B34_L24_N</v>
      </c>
      <c r="C170" t="str">
        <f t="shared" si="30"/>
        <v>U1-B34_L24_N</v>
      </c>
      <c r="D170" t="str">
        <f t="shared" si="31"/>
        <v>U1-T8</v>
      </c>
      <c r="E170" t="s">
        <v>304</v>
      </c>
      <c r="F170" t="s">
        <v>633</v>
      </c>
      <c r="G170" t="s">
        <v>826</v>
      </c>
      <c r="AT170" t="str">
        <f t="shared" si="32"/>
        <v>B34_L24_N</v>
      </c>
      <c r="AU170" t="str">
        <f t="shared" si="33"/>
        <v>--</v>
      </c>
    </row>
    <row r="171" spans="1:47" x14ac:dyDescent="0.35">
      <c r="A171" t="str">
        <f t="shared" si="28"/>
        <v>U1-U1</v>
      </c>
      <c r="B171" t="str">
        <f t="shared" si="29"/>
        <v>B34_L7_P</v>
      </c>
      <c r="C171" t="str">
        <f t="shared" si="30"/>
        <v>U1-B34_L7_P</v>
      </c>
      <c r="D171" t="str">
        <f t="shared" si="31"/>
        <v>U1-U1</v>
      </c>
      <c r="E171" t="s">
        <v>304</v>
      </c>
      <c r="F171" t="s">
        <v>304</v>
      </c>
      <c r="G171" t="s">
        <v>840</v>
      </c>
      <c r="AT171" t="str">
        <f t="shared" si="32"/>
        <v>B34_L7_P</v>
      </c>
      <c r="AU171" t="str">
        <f t="shared" si="33"/>
        <v>--</v>
      </c>
    </row>
    <row r="172" spans="1:47" x14ac:dyDescent="0.35">
      <c r="A172" t="str">
        <f t="shared" si="28"/>
        <v>U1-U2</v>
      </c>
      <c r="B172" t="str">
        <f t="shared" si="29"/>
        <v>B34_L9_P</v>
      </c>
      <c r="C172" t="str">
        <f t="shared" si="30"/>
        <v>U1-B34_L9_P</v>
      </c>
      <c r="D172" t="str">
        <f t="shared" si="31"/>
        <v>U1-U2</v>
      </c>
      <c r="E172" t="s">
        <v>304</v>
      </c>
      <c r="F172" t="s">
        <v>307</v>
      </c>
      <c r="G172" t="s">
        <v>846</v>
      </c>
      <c r="AT172" t="str">
        <f t="shared" si="32"/>
        <v>B34_L9_P</v>
      </c>
      <c r="AU172" t="str">
        <f t="shared" si="33"/>
        <v>--</v>
      </c>
    </row>
    <row r="173" spans="1:47" x14ac:dyDescent="0.35">
      <c r="A173" t="str">
        <f t="shared" si="28"/>
        <v>U1-U3</v>
      </c>
      <c r="B173" t="str">
        <f t="shared" si="29"/>
        <v>B34_L8_N</v>
      </c>
      <c r="C173" t="str">
        <f t="shared" si="30"/>
        <v>U1-B34_L8_N</v>
      </c>
      <c r="D173" t="str">
        <f t="shared" si="31"/>
        <v>U1-U3</v>
      </c>
      <c r="E173" t="s">
        <v>304</v>
      </c>
      <c r="F173" t="s">
        <v>308</v>
      </c>
      <c r="G173" t="s">
        <v>842</v>
      </c>
      <c r="AT173" t="str">
        <f t="shared" si="32"/>
        <v>B34_L8_N</v>
      </c>
      <c r="AU173" t="str">
        <f t="shared" si="33"/>
        <v>--</v>
      </c>
    </row>
    <row r="174" spans="1:47" x14ac:dyDescent="0.35">
      <c r="A174" t="str">
        <f t="shared" si="28"/>
        <v>U1-U4</v>
      </c>
      <c r="B174" t="str">
        <f t="shared" si="29"/>
        <v>B34_L8_P</v>
      </c>
      <c r="C174" t="str">
        <f t="shared" si="30"/>
        <v>U1-B34_L8_P</v>
      </c>
      <c r="D174" t="str">
        <f t="shared" si="31"/>
        <v>U1-U4</v>
      </c>
      <c r="E174" t="s">
        <v>304</v>
      </c>
      <c r="F174" t="s">
        <v>309</v>
      </c>
      <c r="G174" t="s">
        <v>843</v>
      </c>
      <c r="AT174" t="str">
        <f t="shared" si="32"/>
        <v>B34_L8_P</v>
      </c>
      <c r="AU174" t="str">
        <f t="shared" si="33"/>
        <v>--</v>
      </c>
    </row>
    <row r="175" spans="1:47" x14ac:dyDescent="0.35">
      <c r="A175" t="str">
        <f t="shared" si="28"/>
        <v>U1-U5</v>
      </c>
      <c r="B175" t="str">
        <f t="shared" si="29"/>
        <v>VCCIO34</v>
      </c>
      <c r="C175" t="str">
        <f t="shared" si="30"/>
        <v>U1-VCCIO34</v>
      </c>
      <c r="D175" t="str">
        <f t="shared" si="31"/>
        <v>U1-U5</v>
      </c>
      <c r="E175" t="s">
        <v>304</v>
      </c>
      <c r="F175" t="s">
        <v>386</v>
      </c>
      <c r="G175" t="s">
        <v>848</v>
      </c>
      <c r="AT175" t="str">
        <f t="shared" si="32"/>
        <v>VCCIO34</v>
      </c>
      <c r="AU175" t="str">
        <f t="shared" si="33"/>
        <v>--</v>
      </c>
    </row>
    <row r="176" spans="1:47" x14ac:dyDescent="0.35">
      <c r="A176" t="str">
        <f t="shared" si="28"/>
        <v>U1-U6</v>
      </c>
      <c r="B176" t="str">
        <f t="shared" si="29"/>
        <v>B34_L22_N</v>
      </c>
      <c r="C176" t="str">
        <f t="shared" si="30"/>
        <v>U1-B34_L22_N</v>
      </c>
      <c r="D176" t="str">
        <f t="shared" si="31"/>
        <v>U1-U6</v>
      </c>
      <c r="E176" t="s">
        <v>304</v>
      </c>
      <c r="F176" t="s">
        <v>310</v>
      </c>
      <c r="G176" t="s">
        <v>818</v>
      </c>
      <c r="AT176" t="str">
        <f t="shared" si="32"/>
        <v>B34_L22_N</v>
      </c>
      <c r="AU176" t="str">
        <f t="shared" si="33"/>
        <v>--</v>
      </c>
    </row>
    <row r="177" spans="1:47" x14ac:dyDescent="0.35">
      <c r="A177" t="str">
        <f t="shared" si="28"/>
        <v>U1-U7</v>
      </c>
      <c r="B177" t="str">
        <f t="shared" si="29"/>
        <v>B34_L22_P</v>
      </c>
      <c r="C177" t="str">
        <f t="shared" si="30"/>
        <v>U1-B34_L22_P</v>
      </c>
      <c r="D177" t="str">
        <f t="shared" si="31"/>
        <v>U1-U7</v>
      </c>
      <c r="E177" t="s">
        <v>304</v>
      </c>
      <c r="F177" t="s">
        <v>311</v>
      </c>
      <c r="G177" t="s">
        <v>820</v>
      </c>
      <c r="AT177" t="str">
        <f t="shared" si="32"/>
        <v>B34_L22_P</v>
      </c>
      <c r="AU177" t="str">
        <f t="shared" si="33"/>
        <v>--</v>
      </c>
    </row>
    <row r="178" spans="1:47" x14ac:dyDescent="0.35">
      <c r="A178" t="str">
        <f t="shared" si="28"/>
        <v>U1-U8</v>
      </c>
      <c r="B178" t="str">
        <f t="shared" si="29"/>
        <v>NetU1_U8</v>
      </c>
      <c r="C178" t="str">
        <f t="shared" si="30"/>
        <v>U1-NetU1_U8</v>
      </c>
      <c r="D178" t="str">
        <f t="shared" si="31"/>
        <v>U1-U8</v>
      </c>
      <c r="E178" t="s">
        <v>304</v>
      </c>
      <c r="F178" t="s">
        <v>312</v>
      </c>
      <c r="G178" t="s">
        <v>918</v>
      </c>
      <c r="AT178" t="str">
        <f t="shared" si="32"/>
        <v>NetU1_U8</v>
      </c>
      <c r="AU178" t="str">
        <f t="shared" si="33"/>
        <v>--</v>
      </c>
    </row>
    <row r="179" spans="1:47" x14ac:dyDescent="0.35">
      <c r="A179" t="str">
        <f t="shared" si="28"/>
        <v>U1-U9</v>
      </c>
      <c r="B179" t="str">
        <f t="shared" si="29"/>
        <v>B34_L21_P</v>
      </c>
      <c r="C179" t="str">
        <f t="shared" si="30"/>
        <v>U1-B34_L21_P</v>
      </c>
      <c r="D179" t="str">
        <f t="shared" si="31"/>
        <v>U1-U9</v>
      </c>
      <c r="E179" t="s">
        <v>304</v>
      </c>
      <c r="F179" t="s">
        <v>313</v>
      </c>
      <c r="G179" t="s">
        <v>816</v>
      </c>
      <c r="AT179" t="str">
        <f t="shared" si="32"/>
        <v>B34_L21_P</v>
      </c>
      <c r="AU179" t="str">
        <f t="shared" si="33"/>
        <v>--</v>
      </c>
    </row>
    <row r="180" spans="1:47" x14ac:dyDescent="0.35">
      <c r="A180" t="str">
        <f t="shared" si="28"/>
        <v>U1-V1</v>
      </c>
      <c r="B180" t="str">
        <f t="shared" si="29"/>
        <v>B34_L7_N</v>
      </c>
      <c r="C180" t="str">
        <f t="shared" si="30"/>
        <v>U1-B34_L7_N</v>
      </c>
      <c r="D180" t="str">
        <f t="shared" si="31"/>
        <v>U1-V1</v>
      </c>
      <c r="E180" t="s">
        <v>304</v>
      </c>
      <c r="F180" t="s">
        <v>714</v>
      </c>
      <c r="G180" t="s">
        <v>838</v>
      </c>
      <c r="AT180" t="str">
        <f t="shared" si="32"/>
        <v>B34_L7_N</v>
      </c>
      <c r="AU180" t="str">
        <f t="shared" si="33"/>
        <v>--</v>
      </c>
    </row>
    <row r="181" spans="1:47" x14ac:dyDescent="0.35">
      <c r="A181" t="str">
        <f t="shared" si="28"/>
        <v>U1-V2</v>
      </c>
      <c r="B181" t="str">
        <f t="shared" si="29"/>
        <v>B34_L9_N</v>
      </c>
      <c r="C181" t="str">
        <f t="shared" si="30"/>
        <v>U1-B34_L9_N</v>
      </c>
      <c r="D181" t="str">
        <f t="shared" si="31"/>
        <v>U1-V2</v>
      </c>
      <c r="E181" t="s">
        <v>304</v>
      </c>
      <c r="F181" t="s">
        <v>715</v>
      </c>
      <c r="G181" t="s">
        <v>844</v>
      </c>
      <c r="AT181" t="str">
        <f t="shared" si="32"/>
        <v>B34_L9_N</v>
      </c>
      <c r="AU181" t="str">
        <f t="shared" si="33"/>
        <v>--</v>
      </c>
    </row>
    <row r="182" spans="1:47" x14ac:dyDescent="0.35">
      <c r="A182" t="str">
        <f t="shared" si="28"/>
        <v>U1-V4</v>
      </c>
      <c r="B182" t="str">
        <f t="shared" si="29"/>
        <v>B34_L10_N</v>
      </c>
      <c r="C182" t="str">
        <f t="shared" si="30"/>
        <v>U1-B34_L10_N</v>
      </c>
      <c r="D182" t="str">
        <f t="shared" si="31"/>
        <v>U1-V4</v>
      </c>
      <c r="E182" t="s">
        <v>304</v>
      </c>
      <c r="F182" t="s">
        <v>717</v>
      </c>
      <c r="G182" t="s">
        <v>766</v>
      </c>
      <c r="AT182" t="str">
        <f t="shared" si="32"/>
        <v>B34_L10_N</v>
      </c>
      <c r="AU182" t="str">
        <f t="shared" si="33"/>
        <v>--</v>
      </c>
    </row>
    <row r="183" spans="1:47" x14ac:dyDescent="0.35">
      <c r="A183" t="str">
        <f t="shared" si="28"/>
        <v>U1-V5</v>
      </c>
      <c r="B183" t="str">
        <f t="shared" si="29"/>
        <v>B34_L10_P</v>
      </c>
      <c r="C183" t="str">
        <f t="shared" si="30"/>
        <v>U1-B34_L10_P</v>
      </c>
      <c r="D183" t="str">
        <f t="shared" si="31"/>
        <v>U1-V5</v>
      </c>
      <c r="E183" t="s">
        <v>304</v>
      </c>
      <c r="F183" t="s">
        <v>718</v>
      </c>
      <c r="G183" t="s">
        <v>768</v>
      </c>
      <c r="AT183" t="str">
        <f t="shared" si="32"/>
        <v>B34_L10_P</v>
      </c>
      <c r="AU183" t="str">
        <f t="shared" si="33"/>
        <v>--</v>
      </c>
    </row>
    <row r="184" spans="1:47" x14ac:dyDescent="0.35">
      <c r="A184" t="str">
        <f t="shared" si="28"/>
        <v>U1-V6</v>
      </c>
      <c r="B184" t="str">
        <f t="shared" si="29"/>
        <v>B34_L20_N</v>
      </c>
      <c r="C184" t="str">
        <f t="shared" si="30"/>
        <v>U1-B34_L20_N</v>
      </c>
      <c r="D184" t="str">
        <f t="shared" si="31"/>
        <v>U1-V6</v>
      </c>
      <c r="E184" t="s">
        <v>304</v>
      </c>
      <c r="F184" t="s">
        <v>719</v>
      </c>
      <c r="G184" t="s">
        <v>810</v>
      </c>
      <c r="AT184" t="str">
        <f t="shared" si="32"/>
        <v>B34_L20_N</v>
      </c>
      <c r="AU184" t="str">
        <f t="shared" si="33"/>
        <v>--</v>
      </c>
    </row>
    <row r="185" spans="1:47" x14ac:dyDescent="0.35">
      <c r="A185" t="str">
        <f t="shared" si="28"/>
        <v>U1-V7</v>
      </c>
      <c r="B185" t="str">
        <f t="shared" si="29"/>
        <v>B34_L20_P</v>
      </c>
      <c r="C185" t="str">
        <f t="shared" si="30"/>
        <v>U1-B34_L20_P</v>
      </c>
      <c r="D185" t="str">
        <f t="shared" si="31"/>
        <v>U1-V7</v>
      </c>
      <c r="E185" t="s">
        <v>304</v>
      </c>
      <c r="F185" t="s">
        <v>720</v>
      </c>
      <c r="G185" t="s">
        <v>812</v>
      </c>
      <c r="AT185" t="str">
        <f t="shared" si="32"/>
        <v>B34_L20_P</v>
      </c>
      <c r="AU185" t="str">
        <f t="shared" si="33"/>
        <v>--</v>
      </c>
    </row>
    <row r="186" spans="1:47" x14ac:dyDescent="0.35">
      <c r="A186" t="str">
        <f t="shared" si="28"/>
        <v>U1-V8</v>
      </c>
      <c r="B186" t="str">
        <f t="shared" si="29"/>
        <v>VCCIO34</v>
      </c>
      <c r="C186" t="str">
        <f t="shared" si="30"/>
        <v>U1-VCCIO34</v>
      </c>
      <c r="D186" t="str">
        <f t="shared" si="31"/>
        <v>U1-V8</v>
      </c>
      <c r="E186" t="s">
        <v>304</v>
      </c>
      <c r="F186" t="s">
        <v>721</v>
      </c>
      <c r="G186" t="s">
        <v>848</v>
      </c>
      <c r="AT186" t="str">
        <f t="shared" si="32"/>
        <v>VCCIO34</v>
      </c>
      <c r="AU186" t="str">
        <f t="shared" si="33"/>
        <v>--</v>
      </c>
    </row>
    <row r="187" spans="1:47" x14ac:dyDescent="0.35">
      <c r="A187" t="str">
        <f t="shared" si="28"/>
        <v>U1-V9</v>
      </c>
      <c r="B187" t="str">
        <f t="shared" si="29"/>
        <v>B34_L21_N</v>
      </c>
      <c r="C187" t="str">
        <f t="shared" si="30"/>
        <v>U1-B34_L21_N</v>
      </c>
      <c r="D187" t="str">
        <f t="shared" si="31"/>
        <v>U1-V9</v>
      </c>
      <c r="E187" t="s">
        <v>304</v>
      </c>
      <c r="F187" t="s">
        <v>722</v>
      </c>
      <c r="G187" t="s">
        <v>814</v>
      </c>
      <c r="AT187" t="str">
        <f t="shared" si="32"/>
        <v>B34_L21_N</v>
      </c>
      <c r="AU187" t="str">
        <f t="shared" si="33"/>
        <v>--</v>
      </c>
    </row>
    <row r="188" spans="1:47" x14ac:dyDescent="0.35">
      <c r="A188" t="str">
        <f t="shared" si="28"/>
        <v>U1-A8</v>
      </c>
      <c r="B188" t="str">
        <f t="shared" si="29"/>
        <v>NetU1_A8</v>
      </c>
      <c r="C188" t="str">
        <f t="shared" si="30"/>
        <v>U1-NetU1_A8</v>
      </c>
      <c r="D188" t="str">
        <f t="shared" si="31"/>
        <v>U1-A8</v>
      </c>
      <c r="E188" t="s">
        <v>304</v>
      </c>
      <c r="F188" t="s">
        <v>441</v>
      </c>
      <c r="G188" t="s">
        <v>919</v>
      </c>
      <c r="AT188" t="str">
        <f t="shared" si="32"/>
        <v>NetU1_A8</v>
      </c>
      <c r="AU188" t="str">
        <f t="shared" si="33"/>
        <v>--</v>
      </c>
    </row>
    <row r="189" spans="1:47" x14ac:dyDescent="0.35">
      <c r="A189" t="str">
        <f t="shared" si="28"/>
        <v>U1-A9</v>
      </c>
      <c r="B189" t="str">
        <f t="shared" si="29"/>
        <v>NetU1_A9</v>
      </c>
      <c r="C189" t="str">
        <f t="shared" si="30"/>
        <v>U1-NetU1_A9</v>
      </c>
      <c r="D189" t="str">
        <f t="shared" si="31"/>
        <v>U1-A9</v>
      </c>
      <c r="E189" t="s">
        <v>304</v>
      </c>
      <c r="F189" t="s">
        <v>442</v>
      </c>
      <c r="G189" t="s">
        <v>920</v>
      </c>
      <c r="AT189" t="str">
        <f t="shared" si="32"/>
        <v>NetU1_A9</v>
      </c>
      <c r="AU189" t="str">
        <f t="shared" si="33"/>
        <v>--</v>
      </c>
    </row>
    <row r="190" spans="1:47" x14ac:dyDescent="0.35">
      <c r="A190" t="str">
        <f t="shared" si="28"/>
        <v>U1-A10</v>
      </c>
      <c r="B190" t="str">
        <f t="shared" si="29"/>
        <v>NetU1_A10</v>
      </c>
      <c r="C190" t="str">
        <f t="shared" si="30"/>
        <v>U1-NetU1_A10</v>
      </c>
      <c r="D190" t="str">
        <f t="shared" si="31"/>
        <v>U1-A10</v>
      </c>
      <c r="E190" t="s">
        <v>304</v>
      </c>
      <c r="F190" t="s">
        <v>431</v>
      </c>
      <c r="G190" t="s">
        <v>921</v>
      </c>
      <c r="AT190" t="str">
        <f t="shared" si="32"/>
        <v>NetU1_A10</v>
      </c>
      <c r="AU190" t="str">
        <f t="shared" si="33"/>
        <v>--</v>
      </c>
    </row>
    <row r="191" spans="1:47" x14ac:dyDescent="0.35">
      <c r="A191" t="str">
        <f t="shared" si="28"/>
        <v>U1-B8</v>
      </c>
      <c r="B191" t="str">
        <f t="shared" si="29"/>
        <v>NetU1_B8</v>
      </c>
      <c r="C191" t="str">
        <f t="shared" si="30"/>
        <v>U1-NetU1_B8</v>
      </c>
      <c r="D191" t="str">
        <f t="shared" si="31"/>
        <v>U1-B8</v>
      </c>
      <c r="E191" t="s">
        <v>304</v>
      </c>
      <c r="F191" t="s">
        <v>537</v>
      </c>
      <c r="G191" t="s">
        <v>922</v>
      </c>
      <c r="AT191" t="str">
        <f t="shared" si="32"/>
        <v>NetU1_B8</v>
      </c>
      <c r="AU191" t="str">
        <f t="shared" si="33"/>
        <v>--</v>
      </c>
    </row>
    <row r="192" spans="1:47" x14ac:dyDescent="0.35">
      <c r="A192" t="str">
        <f t="shared" si="28"/>
        <v>U1-B9</v>
      </c>
      <c r="B192" t="str">
        <f t="shared" si="29"/>
        <v>NetU1_B9</v>
      </c>
      <c r="C192" t="str">
        <f t="shared" si="30"/>
        <v>U1-NetU1_B9</v>
      </c>
      <c r="D192" t="str">
        <f t="shared" si="31"/>
        <v>U1-B9</v>
      </c>
      <c r="E192" t="s">
        <v>304</v>
      </c>
      <c r="F192" t="s">
        <v>449</v>
      </c>
      <c r="G192" t="s">
        <v>923</v>
      </c>
      <c r="AT192" t="str">
        <f t="shared" si="32"/>
        <v>NetU1_B9</v>
      </c>
      <c r="AU192" t="str">
        <f t="shared" si="33"/>
        <v>--</v>
      </c>
    </row>
    <row r="193" spans="1:47" x14ac:dyDescent="0.35">
      <c r="A193" t="str">
        <f t="shared" si="28"/>
        <v>U1-B10</v>
      </c>
      <c r="B193" t="str">
        <f t="shared" si="29"/>
        <v>NetU1_B10</v>
      </c>
      <c r="C193" t="str">
        <f t="shared" si="30"/>
        <v>U1-NetU1_B10</v>
      </c>
      <c r="D193" t="str">
        <f t="shared" si="31"/>
        <v>U1-B10</v>
      </c>
      <c r="E193" t="s">
        <v>304</v>
      </c>
      <c r="F193" t="s">
        <v>450</v>
      </c>
      <c r="G193" t="s">
        <v>924</v>
      </c>
      <c r="AT193" t="str">
        <f t="shared" si="32"/>
        <v>NetU1_B10</v>
      </c>
      <c r="AU193" t="str">
        <f t="shared" si="33"/>
        <v>--</v>
      </c>
    </row>
    <row r="194" spans="1:47" x14ac:dyDescent="0.35">
      <c r="A194" t="str">
        <f t="shared" si="28"/>
        <v>U1-C9</v>
      </c>
      <c r="B194" t="str">
        <f t="shared" si="29"/>
        <v>NetU1_C9</v>
      </c>
      <c r="C194" t="str">
        <f t="shared" si="30"/>
        <v>U1-NetU1_C9</v>
      </c>
      <c r="D194" t="str">
        <f t="shared" si="31"/>
        <v>U1-C9</v>
      </c>
      <c r="E194" t="s">
        <v>304</v>
      </c>
      <c r="F194" t="s">
        <v>322</v>
      </c>
      <c r="G194" t="s">
        <v>925</v>
      </c>
      <c r="AT194" t="str">
        <f t="shared" si="32"/>
        <v>NetU1_C9</v>
      </c>
      <c r="AU194" t="str">
        <f t="shared" si="33"/>
        <v>--</v>
      </c>
    </row>
    <row r="195" spans="1:47" x14ac:dyDescent="0.35">
      <c r="A195" t="str">
        <f t="shared" si="28"/>
        <v>U1-C10</v>
      </c>
      <c r="B195" t="str">
        <f t="shared" si="29"/>
        <v>NetU1_C10</v>
      </c>
      <c r="C195" t="str">
        <f t="shared" si="30"/>
        <v>U1-NetU1_C10</v>
      </c>
      <c r="D195" t="str">
        <f t="shared" si="31"/>
        <v>U1-C10</v>
      </c>
      <c r="E195" t="s">
        <v>304</v>
      </c>
      <c r="F195" t="s">
        <v>323</v>
      </c>
      <c r="G195" t="s">
        <v>926</v>
      </c>
      <c r="AT195" t="str">
        <f t="shared" si="32"/>
        <v>NetU1_C10</v>
      </c>
      <c r="AU195" t="str">
        <f t="shared" si="33"/>
        <v>--</v>
      </c>
    </row>
    <row r="196" spans="1:47" x14ac:dyDescent="0.35">
      <c r="A196" t="str">
        <f t="shared" si="28"/>
        <v>U1-C11</v>
      </c>
      <c r="B196" t="str">
        <f t="shared" si="29"/>
        <v>NetU1_C11</v>
      </c>
      <c r="C196" t="str">
        <f t="shared" si="30"/>
        <v>U1-NetU1_C11</v>
      </c>
      <c r="D196" t="str">
        <f t="shared" si="31"/>
        <v>U1-C11</v>
      </c>
      <c r="E196" t="s">
        <v>304</v>
      </c>
      <c r="F196" t="s">
        <v>324</v>
      </c>
      <c r="G196" t="s">
        <v>455</v>
      </c>
      <c r="AT196" t="str">
        <f t="shared" si="32"/>
        <v>NetU1_C11</v>
      </c>
      <c r="AU196" t="str">
        <f t="shared" si="33"/>
        <v>--</v>
      </c>
    </row>
    <row r="197" spans="1:47" x14ac:dyDescent="0.35">
      <c r="A197" t="str">
        <f t="shared" si="28"/>
        <v>U1-D9</v>
      </c>
      <c r="B197" t="str">
        <f t="shared" si="29"/>
        <v>NetU1_D9</v>
      </c>
      <c r="C197" t="str">
        <f t="shared" si="30"/>
        <v>U1-NetU1_D9</v>
      </c>
      <c r="D197" t="str">
        <f t="shared" si="31"/>
        <v>U1-D9</v>
      </c>
      <c r="E197" t="s">
        <v>304</v>
      </c>
      <c r="F197" t="s">
        <v>296</v>
      </c>
      <c r="G197" t="s">
        <v>927</v>
      </c>
      <c r="AT197" t="str">
        <f t="shared" si="32"/>
        <v>NetU1_D9</v>
      </c>
      <c r="AU197" t="str">
        <f t="shared" si="33"/>
        <v>--</v>
      </c>
    </row>
    <row r="198" spans="1:47" x14ac:dyDescent="0.35">
      <c r="A198" t="str">
        <f t="shared" ref="A198:A261" si="34">$E198&amp;"-"&amp;$F198</f>
        <v>U1-D10</v>
      </c>
      <c r="B198" t="str">
        <f t="shared" ref="B198:B261" si="35">IF(OR(E198=$A$2,E198=$B$2,E198=$C$2,E198=$D$2),"--",G198)</f>
        <v>NetU1_D10</v>
      </c>
      <c r="C198" t="str">
        <f t="shared" ref="C198:C261" si="36">$E198&amp;"-"&amp;$G198</f>
        <v>U1-NetU1_D10</v>
      </c>
      <c r="D198" t="str">
        <f t="shared" ref="D198:D261" si="37">A198</f>
        <v>U1-D10</v>
      </c>
      <c r="E198" t="s">
        <v>304</v>
      </c>
      <c r="F198" t="s">
        <v>297</v>
      </c>
      <c r="G198" t="s">
        <v>928</v>
      </c>
      <c r="AT198" t="str">
        <f t="shared" ref="AT198:AT261" si="38">IF(IF(COUNTIF($AO$6:$AQ$150,B198)&gt;0,"---","--")="---",VLOOKUP(B198,$AO$6:$AQ$150,3,0),B198)</f>
        <v>NetU1_D10</v>
      </c>
      <c r="AU198" t="str">
        <f t="shared" ref="AU198:AU261" si="39">IF(IF(COUNTIF($AO$6:$AQ$150,B198)&gt;0,"---","--")="---",VLOOKUP(B198,$AO$6:$AQ$150,2,0),"--")</f>
        <v>--</v>
      </c>
    </row>
    <row r="199" spans="1:47" x14ac:dyDescent="0.35">
      <c r="A199" t="str">
        <f t="shared" si="34"/>
        <v>U1-K17</v>
      </c>
      <c r="B199" t="str">
        <f t="shared" si="35"/>
        <v>SPI-DQO</v>
      </c>
      <c r="C199" t="str">
        <f t="shared" si="36"/>
        <v>U1-SPI-DQO</v>
      </c>
      <c r="D199" t="str">
        <f t="shared" si="37"/>
        <v>U1-K17</v>
      </c>
      <c r="E199" t="s">
        <v>304</v>
      </c>
      <c r="F199" t="s">
        <v>708</v>
      </c>
      <c r="G199" t="s">
        <v>911</v>
      </c>
      <c r="AT199" t="str">
        <f t="shared" si="38"/>
        <v>SPI-DQO</v>
      </c>
      <c r="AU199" t="str">
        <f t="shared" si="39"/>
        <v>--</v>
      </c>
    </row>
    <row r="200" spans="1:47" x14ac:dyDescent="0.35">
      <c r="A200" t="str">
        <f t="shared" si="34"/>
        <v>U1-K18</v>
      </c>
      <c r="B200" t="str">
        <f t="shared" si="35"/>
        <v>SPI-DQ1</v>
      </c>
      <c r="C200" t="str">
        <f t="shared" si="36"/>
        <v>U1-SPI-DQ1</v>
      </c>
      <c r="D200" t="str">
        <f t="shared" si="37"/>
        <v>U1-K18</v>
      </c>
      <c r="E200" t="s">
        <v>304</v>
      </c>
      <c r="F200" t="s">
        <v>709</v>
      </c>
      <c r="G200" t="s">
        <v>908</v>
      </c>
      <c r="AT200" t="str">
        <f t="shared" si="38"/>
        <v>SPI-DQ1</v>
      </c>
      <c r="AU200" t="str">
        <f t="shared" si="39"/>
        <v>--</v>
      </c>
    </row>
    <row r="201" spans="1:47" x14ac:dyDescent="0.35">
      <c r="A201" t="str">
        <f t="shared" si="34"/>
        <v>U1-L13</v>
      </c>
      <c r="B201" t="str">
        <f t="shared" si="35"/>
        <v>SPI-CS</v>
      </c>
      <c r="C201" t="str">
        <f t="shared" si="36"/>
        <v>U1-SPI-CS</v>
      </c>
      <c r="D201" t="str">
        <f t="shared" si="37"/>
        <v>U1-L13</v>
      </c>
      <c r="E201" t="s">
        <v>304</v>
      </c>
      <c r="F201" t="s">
        <v>512</v>
      </c>
      <c r="G201" t="s">
        <v>907</v>
      </c>
      <c r="AT201" t="str">
        <f t="shared" si="38"/>
        <v>SPI-CS</v>
      </c>
      <c r="AU201" t="str">
        <f t="shared" si="39"/>
        <v>--</v>
      </c>
    </row>
    <row r="202" spans="1:47" x14ac:dyDescent="0.35">
      <c r="A202" t="str">
        <f t="shared" si="34"/>
        <v>U1-L14</v>
      </c>
      <c r="B202" t="str">
        <f t="shared" si="35"/>
        <v>SPI-DQ2</v>
      </c>
      <c r="C202" t="str">
        <f t="shared" si="36"/>
        <v>U1-SPI-DQ2</v>
      </c>
      <c r="D202" t="str">
        <f t="shared" si="37"/>
        <v>U1-L14</v>
      </c>
      <c r="E202" t="s">
        <v>304</v>
      </c>
      <c r="F202" t="s">
        <v>604</v>
      </c>
      <c r="G202" t="s">
        <v>909</v>
      </c>
      <c r="AT202" t="str">
        <f t="shared" si="38"/>
        <v>SPI-DQ2</v>
      </c>
      <c r="AU202" t="str">
        <f t="shared" si="39"/>
        <v>--</v>
      </c>
    </row>
    <row r="203" spans="1:47" x14ac:dyDescent="0.35">
      <c r="A203" t="str">
        <f t="shared" si="34"/>
        <v>U1-L15</v>
      </c>
      <c r="B203" t="str">
        <f t="shared" si="35"/>
        <v>NetR4_2</v>
      </c>
      <c r="C203" t="str">
        <f t="shared" si="36"/>
        <v>U1-NetR4_2</v>
      </c>
      <c r="D203" t="str">
        <f t="shared" si="37"/>
        <v>U1-L15</v>
      </c>
      <c r="E203" t="s">
        <v>304</v>
      </c>
      <c r="F203" t="s">
        <v>605</v>
      </c>
      <c r="G203" t="s">
        <v>675</v>
      </c>
      <c r="AT203" t="str">
        <f t="shared" si="38"/>
        <v>NetR4_2</v>
      </c>
      <c r="AU203" t="str">
        <f t="shared" si="39"/>
        <v>--</v>
      </c>
    </row>
    <row r="204" spans="1:47" x14ac:dyDescent="0.35">
      <c r="A204" t="str">
        <f t="shared" si="34"/>
        <v>U1-L16</v>
      </c>
      <c r="B204" t="str">
        <f t="shared" si="35"/>
        <v>NetU1_L16</v>
      </c>
      <c r="C204" t="str">
        <f t="shared" si="36"/>
        <v>U1-NetU1_L16</v>
      </c>
      <c r="D204" t="str">
        <f t="shared" si="37"/>
        <v>U1-L16</v>
      </c>
      <c r="E204" t="s">
        <v>304</v>
      </c>
      <c r="F204" t="s">
        <v>606</v>
      </c>
      <c r="G204" t="s">
        <v>929</v>
      </c>
      <c r="AT204" t="str">
        <f t="shared" si="38"/>
        <v>NetU1_L16</v>
      </c>
      <c r="AU204" t="str">
        <f t="shared" si="39"/>
        <v>--</v>
      </c>
    </row>
    <row r="205" spans="1:47" x14ac:dyDescent="0.35">
      <c r="A205" t="str">
        <f t="shared" si="34"/>
        <v>U1-L17</v>
      </c>
      <c r="B205" t="str">
        <f t="shared" si="35"/>
        <v>1.8V</v>
      </c>
      <c r="C205" t="str">
        <f t="shared" si="36"/>
        <v>U1-1.8V</v>
      </c>
      <c r="D205" t="str">
        <f t="shared" si="37"/>
        <v>U1-L17</v>
      </c>
      <c r="E205" t="s">
        <v>304</v>
      </c>
      <c r="F205" t="s">
        <v>692</v>
      </c>
      <c r="G205" t="s">
        <v>667</v>
      </c>
      <c r="AT205" t="str">
        <f t="shared" si="38"/>
        <v>1.8V</v>
      </c>
      <c r="AU205" t="str">
        <f t="shared" si="39"/>
        <v>--</v>
      </c>
    </row>
    <row r="206" spans="1:47" x14ac:dyDescent="0.35">
      <c r="A206" t="str">
        <f t="shared" si="34"/>
        <v>U1-L18</v>
      </c>
      <c r="B206" t="str">
        <f t="shared" si="35"/>
        <v>UART_TXD</v>
      </c>
      <c r="C206" t="str">
        <f t="shared" si="36"/>
        <v>U1-UART_TXD</v>
      </c>
      <c r="D206" t="str">
        <f t="shared" si="37"/>
        <v>U1-L18</v>
      </c>
      <c r="E206" t="s">
        <v>304</v>
      </c>
      <c r="F206" t="s">
        <v>693</v>
      </c>
      <c r="G206" t="s">
        <v>882</v>
      </c>
      <c r="AT206" t="str">
        <f t="shared" si="38"/>
        <v>UART_TXD</v>
      </c>
      <c r="AU206" t="str">
        <f t="shared" si="39"/>
        <v>--</v>
      </c>
    </row>
    <row r="207" spans="1:47" x14ac:dyDescent="0.35">
      <c r="A207" t="str">
        <f t="shared" si="34"/>
        <v>U1-M13</v>
      </c>
      <c r="B207" t="str">
        <f t="shared" si="35"/>
        <v>NetU1_M13</v>
      </c>
      <c r="C207" t="str">
        <f t="shared" si="36"/>
        <v>U1-NetU1_M13</v>
      </c>
      <c r="D207" t="str">
        <f t="shared" si="37"/>
        <v>U1-M13</v>
      </c>
      <c r="E207" t="s">
        <v>304</v>
      </c>
      <c r="F207" t="s">
        <v>524</v>
      </c>
      <c r="G207" t="s">
        <v>930</v>
      </c>
      <c r="AT207" t="str">
        <f t="shared" si="38"/>
        <v>NetU1_M13</v>
      </c>
      <c r="AU207" t="str">
        <f t="shared" si="39"/>
        <v>--</v>
      </c>
    </row>
    <row r="208" spans="1:47" x14ac:dyDescent="0.35">
      <c r="A208" t="str">
        <f t="shared" si="34"/>
        <v>U1-M14</v>
      </c>
      <c r="B208" t="str">
        <f t="shared" si="35"/>
        <v>SPI-DQ3</v>
      </c>
      <c r="C208" t="str">
        <f t="shared" si="36"/>
        <v>U1-SPI-DQ3</v>
      </c>
      <c r="D208" t="str">
        <f t="shared" si="37"/>
        <v>U1-M14</v>
      </c>
      <c r="E208" t="s">
        <v>304</v>
      </c>
      <c r="F208" t="s">
        <v>607</v>
      </c>
      <c r="G208" t="s">
        <v>910</v>
      </c>
      <c r="AT208" t="str">
        <f t="shared" si="38"/>
        <v>SPI-DQ3</v>
      </c>
      <c r="AU208" t="str">
        <f t="shared" si="39"/>
        <v>--</v>
      </c>
    </row>
    <row r="209" spans="1:47" x14ac:dyDescent="0.35">
      <c r="A209" t="str">
        <f t="shared" si="34"/>
        <v>U1-M16</v>
      </c>
      <c r="B209" t="str">
        <f t="shared" si="35"/>
        <v>SYSLED</v>
      </c>
      <c r="C209" t="str">
        <f t="shared" si="36"/>
        <v>U1-SYSLED</v>
      </c>
      <c r="D209" t="str">
        <f t="shared" si="37"/>
        <v>U1-M16</v>
      </c>
      <c r="E209" t="s">
        <v>304</v>
      </c>
      <c r="F209" t="s">
        <v>609</v>
      </c>
      <c r="G209" t="s">
        <v>914</v>
      </c>
      <c r="AT209" t="str">
        <f t="shared" si="38"/>
        <v>NetD2_A</v>
      </c>
      <c r="AU209" t="str">
        <f t="shared" si="39"/>
        <v>R19</v>
      </c>
    </row>
    <row r="210" spans="1:47" x14ac:dyDescent="0.35">
      <c r="A210" t="str">
        <f t="shared" si="34"/>
        <v>U1-M17</v>
      </c>
      <c r="B210" t="str">
        <f t="shared" si="35"/>
        <v>XMOD_E</v>
      </c>
      <c r="C210" t="str">
        <f t="shared" si="36"/>
        <v>U1-XMOD_E</v>
      </c>
      <c r="D210" t="str">
        <f t="shared" si="37"/>
        <v>U1-M17</v>
      </c>
      <c r="E210" t="s">
        <v>304</v>
      </c>
      <c r="F210" t="s">
        <v>694</v>
      </c>
      <c r="G210" t="s">
        <v>885</v>
      </c>
      <c r="AT210" t="str">
        <f t="shared" si="38"/>
        <v>XMOD_E</v>
      </c>
      <c r="AU210" t="str">
        <f t="shared" si="39"/>
        <v>--</v>
      </c>
    </row>
    <row r="211" spans="1:47" x14ac:dyDescent="0.35">
      <c r="A211" t="str">
        <f t="shared" si="34"/>
        <v>U1-M18</v>
      </c>
      <c r="B211" t="str">
        <f t="shared" si="35"/>
        <v>UART_RXD</v>
      </c>
      <c r="C211" t="str">
        <f t="shared" si="36"/>
        <v>U1-UART_RXD</v>
      </c>
      <c r="D211" t="str">
        <f t="shared" si="37"/>
        <v>U1-M18</v>
      </c>
      <c r="E211" t="s">
        <v>304</v>
      </c>
      <c r="F211" t="s">
        <v>695</v>
      </c>
      <c r="G211" t="s">
        <v>876</v>
      </c>
      <c r="AT211" t="str">
        <f t="shared" si="38"/>
        <v>UART_RXD</v>
      </c>
      <c r="AU211" t="str">
        <f t="shared" si="39"/>
        <v>--</v>
      </c>
    </row>
    <row r="212" spans="1:47" x14ac:dyDescent="0.35">
      <c r="A212" t="str">
        <f t="shared" si="34"/>
        <v>U1-N13</v>
      </c>
      <c r="B212" t="str">
        <f t="shared" si="35"/>
        <v>1.8V</v>
      </c>
      <c r="C212" t="str">
        <f t="shared" si="36"/>
        <v>U1-1.8V</v>
      </c>
      <c r="D212" t="str">
        <f t="shared" si="37"/>
        <v>U1-N13</v>
      </c>
      <c r="E212" t="s">
        <v>304</v>
      </c>
      <c r="F212" t="s">
        <v>565</v>
      </c>
      <c r="G212" t="s">
        <v>667</v>
      </c>
      <c r="AT212" t="str">
        <f t="shared" si="38"/>
        <v>1.8V</v>
      </c>
      <c r="AU212" t="str">
        <f t="shared" si="39"/>
        <v>--</v>
      </c>
    </row>
    <row r="213" spans="1:47" x14ac:dyDescent="0.35">
      <c r="A213" t="str">
        <f t="shared" si="34"/>
        <v>U1-N14</v>
      </c>
      <c r="B213" t="str">
        <f t="shared" si="35"/>
        <v>NetU1_N14</v>
      </c>
      <c r="C213" t="str">
        <f t="shared" si="36"/>
        <v>U1-NetU1_N14</v>
      </c>
      <c r="D213" t="str">
        <f t="shared" si="37"/>
        <v>U1-N14</v>
      </c>
      <c r="E213" t="s">
        <v>304</v>
      </c>
      <c r="F213" t="s">
        <v>610</v>
      </c>
      <c r="G213" t="s">
        <v>611</v>
      </c>
      <c r="AT213" t="str">
        <f t="shared" si="38"/>
        <v>NetU1_N14</v>
      </c>
      <c r="AU213" t="str">
        <f t="shared" si="39"/>
        <v>--</v>
      </c>
    </row>
    <row r="214" spans="1:47" x14ac:dyDescent="0.35">
      <c r="A214" t="str">
        <f t="shared" si="34"/>
        <v>U1-N15</v>
      </c>
      <c r="B214" t="str">
        <f t="shared" si="35"/>
        <v>NetU1_N15</v>
      </c>
      <c r="C214" t="str">
        <f t="shared" si="36"/>
        <v>U1-NetU1_N15</v>
      </c>
      <c r="D214" t="str">
        <f t="shared" si="37"/>
        <v>U1-N15</v>
      </c>
      <c r="E214" t="s">
        <v>304</v>
      </c>
      <c r="F214" t="s">
        <v>612</v>
      </c>
      <c r="G214" t="s">
        <v>931</v>
      </c>
      <c r="AT214" t="str">
        <f t="shared" si="38"/>
        <v>NetU1_N15</v>
      </c>
      <c r="AU214" t="str">
        <f t="shared" si="39"/>
        <v>--</v>
      </c>
    </row>
    <row r="215" spans="1:47" x14ac:dyDescent="0.35">
      <c r="A215" t="str">
        <f t="shared" si="34"/>
        <v>U1-N16</v>
      </c>
      <c r="B215" t="str">
        <f t="shared" si="35"/>
        <v>NetU1_N16</v>
      </c>
      <c r="C215" t="str">
        <f t="shared" si="36"/>
        <v>U1-NetU1_N16</v>
      </c>
      <c r="D215" t="str">
        <f t="shared" si="37"/>
        <v>U1-N16</v>
      </c>
      <c r="E215" t="s">
        <v>304</v>
      </c>
      <c r="F215" t="s">
        <v>613</v>
      </c>
      <c r="G215" t="s">
        <v>932</v>
      </c>
      <c r="AT215" t="str">
        <f t="shared" si="38"/>
        <v>NetU1_N16</v>
      </c>
      <c r="AU215" t="str">
        <f t="shared" si="39"/>
        <v>--</v>
      </c>
    </row>
    <row r="216" spans="1:47" x14ac:dyDescent="0.35">
      <c r="A216" t="str">
        <f t="shared" si="34"/>
        <v>U1-N17</v>
      </c>
      <c r="B216" t="str">
        <f t="shared" si="35"/>
        <v>NetU1_N17</v>
      </c>
      <c r="C216" t="str">
        <f t="shared" si="36"/>
        <v>U1-NetU1_N17</v>
      </c>
      <c r="D216" t="str">
        <f t="shared" si="37"/>
        <v>U1-N17</v>
      </c>
      <c r="E216" t="s">
        <v>304</v>
      </c>
      <c r="F216" t="s">
        <v>696</v>
      </c>
      <c r="G216" t="s">
        <v>933</v>
      </c>
      <c r="AT216" t="str">
        <f t="shared" si="38"/>
        <v>NetU1_N17</v>
      </c>
      <c r="AU216" t="str">
        <f t="shared" si="39"/>
        <v>--</v>
      </c>
    </row>
    <row r="217" spans="1:47" x14ac:dyDescent="0.35">
      <c r="A217" t="str">
        <f t="shared" si="34"/>
        <v>U1-P14</v>
      </c>
      <c r="B217" t="str">
        <f t="shared" si="35"/>
        <v>NetU1_P14</v>
      </c>
      <c r="C217" t="str">
        <f t="shared" si="36"/>
        <v>U1-NetU1_P14</v>
      </c>
      <c r="D217" t="str">
        <f t="shared" si="37"/>
        <v>U1-P14</v>
      </c>
      <c r="E217" t="s">
        <v>304</v>
      </c>
      <c r="F217" t="s">
        <v>625</v>
      </c>
      <c r="G217" t="s">
        <v>934</v>
      </c>
      <c r="AT217" t="str">
        <f t="shared" si="38"/>
        <v>NetU1_P14</v>
      </c>
      <c r="AU217" t="str">
        <f t="shared" si="39"/>
        <v>--</v>
      </c>
    </row>
    <row r="218" spans="1:47" x14ac:dyDescent="0.35">
      <c r="A218" t="str">
        <f t="shared" si="34"/>
        <v>U1-P15</v>
      </c>
      <c r="B218" t="str">
        <f t="shared" si="35"/>
        <v>DIFF_IO0_P</v>
      </c>
      <c r="C218" t="str">
        <f t="shared" si="36"/>
        <v>U1-DIFF_IO0_P</v>
      </c>
      <c r="D218" t="str">
        <f t="shared" si="37"/>
        <v>U1-P15</v>
      </c>
      <c r="E218" t="s">
        <v>304</v>
      </c>
      <c r="F218" t="s">
        <v>626</v>
      </c>
      <c r="G218" t="s">
        <v>851</v>
      </c>
      <c r="AT218" t="str">
        <f t="shared" si="38"/>
        <v>DIFF_IO0_P</v>
      </c>
      <c r="AU218" t="str">
        <f t="shared" si="39"/>
        <v>--</v>
      </c>
    </row>
    <row r="219" spans="1:47" x14ac:dyDescent="0.35">
      <c r="A219" t="str">
        <f t="shared" si="34"/>
        <v>U1-P16</v>
      </c>
      <c r="B219" t="str">
        <f t="shared" si="35"/>
        <v>1.8V</v>
      </c>
      <c r="C219" t="str">
        <f t="shared" si="36"/>
        <v>U1-1.8V</v>
      </c>
      <c r="D219" t="str">
        <f t="shared" si="37"/>
        <v>U1-P16</v>
      </c>
      <c r="E219" t="s">
        <v>304</v>
      </c>
      <c r="F219" t="s">
        <v>628</v>
      </c>
      <c r="G219" t="s">
        <v>667</v>
      </c>
      <c r="AT219" t="str">
        <f t="shared" si="38"/>
        <v>1.8V</v>
      </c>
      <c r="AU219" t="str">
        <f t="shared" si="39"/>
        <v>--</v>
      </c>
    </row>
    <row r="220" spans="1:47" x14ac:dyDescent="0.35">
      <c r="A220" t="str">
        <f t="shared" si="34"/>
        <v>U1-P17</v>
      </c>
      <c r="B220" t="str">
        <f t="shared" si="35"/>
        <v>CLK_SYS</v>
      </c>
      <c r="C220" t="str">
        <f t="shared" si="36"/>
        <v>U1-CLK_SYS</v>
      </c>
      <c r="D220" t="str">
        <f t="shared" si="37"/>
        <v>U1-P17</v>
      </c>
      <c r="E220" t="s">
        <v>304</v>
      </c>
      <c r="F220" t="s">
        <v>697</v>
      </c>
      <c r="G220" t="s">
        <v>849</v>
      </c>
      <c r="AT220" t="str">
        <f t="shared" si="38"/>
        <v>NetR10_1</v>
      </c>
      <c r="AU220" t="str">
        <f t="shared" si="39"/>
        <v>R10</v>
      </c>
    </row>
    <row r="221" spans="1:47" x14ac:dyDescent="0.35">
      <c r="A221" t="str">
        <f t="shared" si="34"/>
        <v>U1-P18</v>
      </c>
      <c r="B221" t="str">
        <f t="shared" si="35"/>
        <v>NetU1_P18</v>
      </c>
      <c r="C221" t="str">
        <f t="shared" si="36"/>
        <v>U1-NetU1_P18</v>
      </c>
      <c r="D221" t="str">
        <f t="shared" si="37"/>
        <v>U1-P18</v>
      </c>
      <c r="E221" t="s">
        <v>304</v>
      </c>
      <c r="F221" t="s">
        <v>698</v>
      </c>
      <c r="G221" t="s">
        <v>935</v>
      </c>
      <c r="AT221" t="str">
        <f t="shared" si="38"/>
        <v>NetU1_P18</v>
      </c>
      <c r="AU221" t="str">
        <f t="shared" si="39"/>
        <v>--</v>
      </c>
    </row>
    <row r="222" spans="1:47" x14ac:dyDescent="0.35">
      <c r="A222" t="str">
        <f t="shared" si="34"/>
        <v>U1-R10</v>
      </c>
      <c r="B222" t="str">
        <f t="shared" si="35"/>
        <v>NetU1_R10</v>
      </c>
      <c r="C222" t="str">
        <f t="shared" si="36"/>
        <v>U1-NetU1_R10</v>
      </c>
      <c r="D222" t="str">
        <f t="shared" si="37"/>
        <v>U1-R10</v>
      </c>
      <c r="E222" t="s">
        <v>304</v>
      </c>
      <c r="F222" t="s">
        <v>362</v>
      </c>
      <c r="G222" t="s">
        <v>936</v>
      </c>
      <c r="AT222" t="str">
        <f t="shared" si="38"/>
        <v>NetU1_R10</v>
      </c>
      <c r="AU222" t="str">
        <f t="shared" si="39"/>
        <v>--</v>
      </c>
    </row>
    <row r="223" spans="1:47" x14ac:dyDescent="0.35">
      <c r="A223" t="str">
        <f t="shared" si="34"/>
        <v>U1-R11</v>
      </c>
      <c r="B223" t="str">
        <f t="shared" si="35"/>
        <v>NetU1_R11</v>
      </c>
      <c r="C223" t="str">
        <f t="shared" si="36"/>
        <v>U1-NetU1_R11</v>
      </c>
      <c r="D223" t="str">
        <f t="shared" si="37"/>
        <v>U1-R11</v>
      </c>
      <c r="E223" t="s">
        <v>304</v>
      </c>
      <c r="F223" t="s">
        <v>363</v>
      </c>
      <c r="G223" t="s">
        <v>937</v>
      </c>
      <c r="AT223" t="str">
        <f t="shared" si="38"/>
        <v>NetU1_R11</v>
      </c>
      <c r="AU223" t="str">
        <f t="shared" si="39"/>
        <v>--</v>
      </c>
    </row>
    <row r="224" spans="1:47" x14ac:dyDescent="0.35">
      <c r="A224" t="str">
        <f t="shared" si="34"/>
        <v>U1-R12</v>
      </c>
      <c r="B224" t="str">
        <f t="shared" si="35"/>
        <v>NetU1_R12</v>
      </c>
      <c r="C224" t="str">
        <f t="shared" si="36"/>
        <v>U1-NetU1_R12</v>
      </c>
      <c r="D224" t="str">
        <f t="shared" si="37"/>
        <v>U1-R12</v>
      </c>
      <c r="E224" t="s">
        <v>304</v>
      </c>
      <c r="F224" t="s">
        <v>364</v>
      </c>
      <c r="G224" t="s">
        <v>938</v>
      </c>
      <c r="AT224" t="str">
        <f t="shared" si="38"/>
        <v>NetU1_R12</v>
      </c>
      <c r="AU224" t="str">
        <f t="shared" si="39"/>
        <v>--</v>
      </c>
    </row>
    <row r="225" spans="1:47" x14ac:dyDescent="0.35">
      <c r="A225" t="str">
        <f t="shared" si="34"/>
        <v>U1-R13</v>
      </c>
      <c r="B225" t="str">
        <f t="shared" si="35"/>
        <v>NetU1_R13</v>
      </c>
      <c r="C225" t="str">
        <f t="shared" si="36"/>
        <v>U1-NetU1_R13</v>
      </c>
      <c r="D225" t="str">
        <f t="shared" si="37"/>
        <v>U1-R13</v>
      </c>
      <c r="E225" t="s">
        <v>304</v>
      </c>
      <c r="F225" t="s">
        <v>365</v>
      </c>
      <c r="G225" t="s">
        <v>939</v>
      </c>
      <c r="AT225" t="str">
        <f t="shared" si="38"/>
        <v>NetU1_R13</v>
      </c>
      <c r="AU225" t="str">
        <f t="shared" si="39"/>
        <v>--</v>
      </c>
    </row>
    <row r="226" spans="1:47" x14ac:dyDescent="0.35">
      <c r="A226" t="str">
        <f t="shared" si="34"/>
        <v>U1-R15</v>
      </c>
      <c r="B226" t="str">
        <f t="shared" si="35"/>
        <v>DIFF_IO0_N</v>
      </c>
      <c r="C226" t="str">
        <f t="shared" si="36"/>
        <v>U1-DIFF_IO0_N</v>
      </c>
      <c r="D226" t="str">
        <f t="shared" si="37"/>
        <v>U1-R15</v>
      </c>
      <c r="E226" t="s">
        <v>304</v>
      </c>
      <c r="F226" t="s">
        <v>367</v>
      </c>
      <c r="G226" t="s">
        <v>850</v>
      </c>
      <c r="AT226" t="str">
        <f t="shared" si="38"/>
        <v>DIFF_IO0_N</v>
      </c>
      <c r="AU226" t="str">
        <f t="shared" si="39"/>
        <v>--</v>
      </c>
    </row>
    <row r="227" spans="1:47" x14ac:dyDescent="0.35">
      <c r="A227" t="str">
        <f t="shared" si="34"/>
        <v>U1-R16</v>
      </c>
      <c r="B227" t="str">
        <f t="shared" si="35"/>
        <v>DIFF_IO1_P</v>
      </c>
      <c r="C227" t="str">
        <f t="shared" si="36"/>
        <v>U1-DIFF_IO1_P</v>
      </c>
      <c r="D227" t="str">
        <f t="shared" si="37"/>
        <v>U1-R16</v>
      </c>
      <c r="E227" t="s">
        <v>304</v>
      </c>
      <c r="F227" t="s">
        <v>368</v>
      </c>
      <c r="G227" t="s">
        <v>853</v>
      </c>
      <c r="AT227" t="str">
        <f t="shared" si="38"/>
        <v>DIFF_IO1_P</v>
      </c>
      <c r="AU227" t="str">
        <f t="shared" si="39"/>
        <v>--</v>
      </c>
    </row>
    <row r="228" spans="1:47" x14ac:dyDescent="0.35">
      <c r="A228" t="str">
        <f t="shared" si="34"/>
        <v>U1-R17</v>
      </c>
      <c r="B228" t="str">
        <f t="shared" si="35"/>
        <v>NetU1_R17</v>
      </c>
      <c r="C228" t="str">
        <f t="shared" si="36"/>
        <v>U1-NetU1_R17</v>
      </c>
      <c r="D228" t="str">
        <f t="shared" si="37"/>
        <v>U1-R17</v>
      </c>
      <c r="E228" t="s">
        <v>304</v>
      </c>
      <c r="F228" t="s">
        <v>369</v>
      </c>
      <c r="G228" t="s">
        <v>940</v>
      </c>
      <c r="AT228" t="str">
        <f t="shared" si="38"/>
        <v>NetU1_R17</v>
      </c>
      <c r="AU228" t="str">
        <f t="shared" si="39"/>
        <v>--</v>
      </c>
    </row>
    <row r="229" spans="1:47" x14ac:dyDescent="0.35">
      <c r="A229" t="str">
        <f t="shared" si="34"/>
        <v>U1-R18</v>
      </c>
      <c r="B229" t="str">
        <f t="shared" si="35"/>
        <v>NetU1_R18</v>
      </c>
      <c r="C229" t="str">
        <f t="shared" si="36"/>
        <v>U1-NetU1_R18</v>
      </c>
      <c r="D229" t="str">
        <f t="shared" si="37"/>
        <v>U1-R18</v>
      </c>
      <c r="E229" t="s">
        <v>304</v>
      </c>
      <c r="F229" t="s">
        <v>370</v>
      </c>
      <c r="G229" t="s">
        <v>941</v>
      </c>
      <c r="AT229" t="str">
        <f t="shared" si="38"/>
        <v>NetU1_R18</v>
      </c>
      <c r="AU229" t="str">
        <f t="shared" si="39"/>
        <v>--</v>
      </c>
    </row>
    <row r="230" spans="1:47" x14ac:dyDescent="0.35">
      <c r="A230" t="str">
        <f t="shared" si="34"/>
        <v>U1-T9</v>
      </c>
      <c r="B230" t="str">
        <f t="shared" si="35"/>
        <v>NetU1_T9</v>
      </c>
      <c r="C230" t="str">
        <f t="shared" si="36"/>
        <v>U1-NetU1_T9</v>
      </c>
      <c r="D230" t="str">
        <f t="shared" si="37"/>
        <v>U1-T9</v>
      </c>
      <c r="E230" t="s">
        <v>304</v>
      </c>
      <c r="F230" t="s">
        <v>634</v>
      </c>
      <c r="G230" t="s">
        <v>942</v>
      </c>
      <c r="AT230" t="str">
        <f t="shared" si="38"/>
        <v>NetU1_T9</v>
      </c>
      <c r="AU230" t="str">
        <f t="shared" si="39"/>
        <v>--</v>
      </c>
    </row>
    <row r="231" spans="1:47" x14ac:dyDescent="0.35">
      <c r="A231" t="str">
        <f t="shared" si="34"/>
        <v>U1-T10</v>
      </c>
      <c r="B231" t="str">
        <f t="shared" si="35"/>
        <v>NetU1_T10</v>
      </c>
      <c r="C231" t="str">
        <f t="shared" si="36"/>
        <v>U1-NetU1_T10</v>
      </c>
      <c r="D231" t="str">
        <f t="shared" si="37"/>
        <v>U1-T10</v>
      </c>
      <c r="E231" t="s">
        <v>304</v>
      </c>
      <c r="F231" t="s">
        <v>635</v>
      </c>
      <c r="G231" t="s">
        <v>943</v>
      </c>
      <c r="AT231" t="str">
        <f t="shared" si="38"/>
        <v>NetU1_T10</v>
      </c>
      <c r="AU231" t="str">
        <f t="shared" si="39"/>
        <v>--</v>
      </c>
    </row>
    <row r="232" spans="1:47" x14ac:dyDescent="0.35">
      <c r="A232" t="str">
        <f t="shared" si="34"/>
        <v>U1-T11</v>
      </c>
      <c r="B232" t="str">
        <f t="shared" si="35"/>
        <v>NetU1_T11</v>
      </c>
      <c r="C232" t="str">
        <f t="shared" si="36"/>
        <v>U1-NetU1_T11</v>
      </c>
      <c r="D232" t="str">
        <f t="shared" si="37"/>
        <v>U1-T11</v>
      </c>
      <c r="E232" t="s">
        <v>304</v>
      </c>
      <c r="F232" t="s">
        <v>636</v>
      </c>
      <c r="G232" t="s">
        <v>944</v>
      </c>
      <c r="AT232" t="str">
        <f t="shared" si="38"/>
        <v>NetU1_T11</v>
      </c>
      <c r="AU232" t="str">
        <f t="shared" si="39"/>
        <v>--</v>
      </c>
    </row>
    <row r="233" spans="1:47" x14ac:dyDescent="0.35">
      <c r="A233" t="str">
        <f t="shared" si="34"/>
        <v>U1-T12</v>
      </c>
      <c r="B233" t="str">
        <f t="shared" si="35"/>
        <v>1.8V</v>
      </c>
      <c r="C233" t="str">
        <f t="shared" si="36"/>
        <v>U1-1.8V</v>
      </c>
      <c r="D233" t="str">
        <f t="shared" si="37"/>
        <v>U1-T12</v>
      </c>
      <c r="E233" t="s">
        <v>304</v>
      </c>
      <c r="F233" t="s">
        <v>637</v>
      </c>
      <c r="G233" t="s">
        <v>667</v>
      </c>
      <c r="AT233" t="str">
        <f t="shared" si="38"/>
        <v>1.8V</v>
      </c>
      <c r="AU233" t="str">
        <f t="shared" si="39"/>
        <v>--</v>
      </c>
    </row>
    <row r="234" spans="1:47" x14ac:dyDescent="0.35">
      <c r="A234" t="str">
        <f t="shared" si="34"/>
        <v>U1-T13</v>
      </c>
      <c r="B234" t="str">
        <f t="shared" si="35"/>
        <v>NetU1_T13</v>
      </c>
      <c r="C234" t="str">
        <f t="shared" si="36"/>
        <v>U1-NetU1_T13</v>
      </c>
      <c r="D234" t="str">
        <f t="shared" si="37"/>
        <v>U1-T13</v>
      </c>
      <c r="E234" t="s">
        <v>304</v>
      </c>
      <c r="F234" t="s">
        <v>638</v>
      </c>
      <c r="G234" t="s">
        <v>945</v>
      </c>
      <c r="AT234" t="str">
        <f t="shared" si="38"/>
        <v>NetU1_T13</v>
      </c>
      <c r="AU234" t="str">
        <f t="shared" si="39"/>
        <v>--</v>
      </c>
    </row>
    <row r="235" spans="1:47" x14ac:dyDescent="0.35">
      <c r="A235" t="str">
        <f t="shared" si="34"/>
        <v>U1-T14</v>
      </c>
      <c r="B235" t="str">
        <f t="shared" si="35"/>
        <v>DIFF_IO2_P</v>
      </c>
      <c r="C235" t="str">
        <f t="shared" si="36"/>
        <v>U1-DIFF_IO2_P</v>
      </c>
      <c r="D235" t="str">
        <f t="shared" si="37"/>
        <v>U1-T14</v>
      </c>
      <c r="E235" t="s">
        <v>304</v>
      </c>
      <c r="F235" t="s">
        <v>639</v>
      </c>
      <c r="G235" t="s">
        <v>855</v>
      </c>
      <c r="AT235" t="str">
        <f t="shared" si="38"/>
        <v>DIFF_IO2_P</v>
      </c>
      <c r="AU235" t="str">
        <f t="shared" si="39"/>
        <v>--</v>
      </c>
    </row>
    <row r="236" spans="1:47" x14ac:dyDescent="0.35">
      <c r="A236" t="str">
        <f t="shared" si="34"/>
        <v>U1-T15</v>
      </c>
      <c r="B236" t="str">
        <f t="shared" si="35"/>
        <v>DIFF_IO2_N</v>
      </c>
      <c r="C236" t="str">
        <f t="shared" si="36"/>
        <v>U1-DIFF_IO2_N</v>
      </c>
      <c r="D236" t="str">
        <f t="shared" si="37"/>
        <v>U1-T15</v>
      </c>
      <c r="E236" t="s">
        <v>304</v>
      </c>
      <c r="F236" t="s">
        <v>640</v>
      </c>
      <c r="G236" t="s">
        <v>854</v>
      </c>
      <c r="AT236" t="str">
        <f t="shared" si="38"/>
        <v>DIFF_IO2_N</v>
      </c>
      <c r="AU236" t="str">
        <f t="shared" si="39"/>
        <v>--</v>
      </c>
    </row>
    <row r="237" spans="1:47" x14ac:dyDescent="0.35">
      <c r="A237" t="str">
        <f t="shared" si="34"/>
        <v>U1-T16</v>
      </c>
      <c r="B237" t="str">
        <f t="shared" si="35"/>
        <v>DIFF_IO1_N</v>
      </c>
      <c r="C237" t="str">
        <f t="shared" si="36"/>
        <v>U1-DIFF_IO1_N</v>
      </c>
      <c r="D237" t="str">
        <f t="shared" si="37"/>
        <v>U1-T16</v>
      </c>
      <c r="E237" t="s">
        <v>304</v>
      </c>
      <c r="F237" t="s">
        <v>641</v>
      </c>
      <c r="G237" t="s">
        <v>852</v>
      </c>
      <c r="AT237" t="str">
        <f t="shared" si="38"/>
        <v>DIFF_IO1_N</v>
      </c>
      <c r="AU237" t="str">
        <f t="shared" si="39"/>
        <v>--</v>
      </c>
    </row>
    <row r="238" spans="1:47" x14ac:dyDescent="0.35">
      <c r="A238" t="str">
        <f t="shared" si="34"/>
        <v>U1-T18</v>
      </c>
      <c r="B238" t="str">
        <f t="shared" si="35"/>
        <v>I2C_WP</v>
      </c>
      <c r="C238" t="str">
        <f t="shared" si="36"/>
        <v>U1-I2C_WP</v>
      </c>
      <c r="D238" t="str">
        <f t="shared" si="37"/>
        <v>U1-T18</v>
      </c>
      <c r="E238" t="s">
        <v>304</v>
      </c>
      <c r="F238" t="s">
        <v>699</v>
      </c>
      <c r="G238" t="s">
        <v>889</v>
      </c>
      <c r="AT238" t="str">
        <f t="shared" si="38"/>
        <v>I2C_WP</v>
      </c>
      <c r="AU238" t="str">
        <f t="shared" si="39"/>
        <v>--</v>
      </c>
    </row>
    <row r="239" spans="1:47" x14ac:dyDescent="0.35">
      <c r="A239" t="str">
        <f t="shared" si="34"/>
        <v>U1-U11</v>
      </c>
      <c r="B239" t="str">
        <f t="shared" si="35"/>
        <v>NetU1_U11</v>
      </c>
      <c r="C239" t="str">
        <f t="shared" si="36"/>
        <v>U1-NetU1_U11</v>
      </c>
      <c r="D239" t="str">
        <f t="shared" si="37"/>
        <v>U1-U11</v>
      </c>
      <c r="E239" t="s">
        <v>304</v>
      </c>
      <c r="F239" t="s">
        <v>644</v>
      </c>
      <c r="G239" t="s">
        <v>946</v>
      </c>
      <c r="AT239" t="str">
        <f t="shared" si="38"/>
        <v>NetU1_U11</v>
      </c>
      <c r="AU239" t="str">
        <f t="shared" si="39"/>
        <v>--</v>
      </c>
    </row>
    <row r="240" spans="1:47" x14ac:dyDescent="0.35">
      <c r="A240" t="str">
        <f t="shared" si="34"/>
        <v>U1-U12</v>
      </c>
      <c r="B240" t="str">
        <f t="shared" si="35"/>
        <v>NetU1_U12</v>
      </c>
      <c r="C240" t="str">
        <f t="shared" si="36"/>
        <v>U1-NetU1_U12</v>
      </c>
      <c r="D240" t="str">
        <f t="shared" si="37"/>
        <v>U1-U12</v>
      </c>
      <c r="E240" t="s">
        <v>304</v>
      </c>
      <c r="F240" t="s">
        <v>669</v>
      </c>
      <c r="G240" t="s">
        <v>947</v>
      </c>
      <c r="AT240" t="str">
        <f t="shared" si="38"/>
        <v>NetU1_U12</v>
      </c>
      <c r="AU240" t="str">
        <f t="shared" si="39"/>
        <v>--</v>
      </c>
    </row>
    <row r="241" spans="1:47" x14ac:dyDescent="0.35">
      <c r="A241" t="str">
        <f t="shared" si="34"/>
        <v>U1-U13</v>
      </c>
      <c r="B241" t="str">
        <f t="shared" si="35"/>
        <v>NetU1_U13</v>
      </c>
      <c r="C241" t="str">
        <f t="shared" si="36"/>
        <v>U1-NetU1_U13</v>
      </c>
      <c r="D241" t="str">
        <f t="shared" si="37"/>
        <v>U1-U13</v>
      </c>
      <c r="E241" t="s">
        <v>304</v>
      </c>
      <c r="F241" t="s">
        <v>670</v>
      </c>
      <c r="G241" t="s">
        <v>948</v>
      </c>
      <c r="AT241" t="str">
        <f t="shared" si="38"/>
        <v>NetU1_U13</v>
      </c>
      <c r="AU241" t="str">
        <f t="shared" si="39"/>
        <v>--</v>
      </c>
    </row>
    <row r="242" spans="1:47" x14ac:dyDescent="0.35">
      <c r="A242" t="str">
        <f t="shared" si="34"/>
        <v>U1-U14</v>
      </c>
      <c r="B242" t="str">
        <f t="shared" si="35"/>
        <v>NetU1_U14</v>
      </c>
      <c r="C242" t="str">
        <f t="shared" si="36"/>
        <v>U1-NetU1_U14</v>
      </c>
      <c r="D242" t="str">
        <f t="shared" si="37"/>
        <v>U1-U14</v>
      </c>
      <c r="E242" t="s">
        <v>304</v>
      </c>
      <c r="F242" t="s">
        <v>671</v>
      </c>
      <c r="G242" t="s">
        <v>949</v>
      </c>
      <c r="AT242" t="str">
        <f t="shared" si="38"/>
        <v>NetU1_U14</v>
      </c>
      <c r="AU242" t="str">
        <f t="shared" si="39"/>
        <v>--</v>
      </c>
    </row>
    <row r="243" spans="1:47" x14ac:dyDescent="0.35">
      <c r="A243" t="str">
        <f t="shared" si="34"/>
        <v>U1-U15</v>
      </c>
      <c r="B243" t="str">
        <f t="shared" si="35"/>
        <v>1.8V</v>
      </c>
      <c r="C243" t="str">
        <f t="shared" si="36"/>
        <v>U1-1.8V</v>
      </c>
      <c r="D243" t="str">
        <f t="shared" si="37"/>
        <v>U1-U15</v>
      </c>
      <c r="E243" t="s">
        <v>304</v>
      </c>
      <c r="F243" t="s">
        <v>702</v>
      </c>
      <c r="G243" t="s">
        <v>667</v>
      </c>
      <c r="AT243" t="str">
        <f t="shared" si="38"/>
        <v>1.8V</v>
      </c>
      <c r="AU243" t="str">
        <f t="shared" si="39"/>
        <v>--</v>
      </c>
    </row>
    <row r="244" spans="1:47" x14ac:dyDescent="0.35">
      <c r="A244" t="str">
        <f t="shared" si="34"/>
        <v>U1-U16</v>
      </c>
      <c r="B244" t="str">
        <f t="shared" si="35"/>
        <v>NetU1_U16</v>
      </c>
      <c r="C244" t="str">
        <f t="shared" si="36"/>
        <v>U1-NetU1_U16</v>
      </c>
      <c r="D244" t="str">
        <f t="shared" si="37"/>
        <v>U1-U16</v>
      </c>
      <c r="E244" t="s">
        <v>304</v>
      </c>
      <c r="F244" t="s">
        <v>712</v>
      </c>
      <c r="G244" t="s">
        <v>950</v>
      </c>
      <c r="AT244" t="str">
        <f t="shared" si="38"/>
        <v>NetU1_U16</v>
      </c>
      <c r="AU244" t="str">
        <f t="shared" si="39"/>
        <v>--</v>
      </c>
    </row>
    <row r="245" spans="1:47" x14ac:dyDescent="0.35">
      <c r="A245" t="str">
        <f t="shared" si="34"/>
        <v>U1-U17</v>
      </c>
      <c r="B245" t="str">
        <f t="shared" si="35"/>
        <v>I2C_SCL</v>
      </c>
      <c r="C245" t="str">
        <f t="shared" si="36"/>
        <v>U1-I2C_SCL</v>
      </c>
      <c r="D245" t="str">
        <f t="shared" si="37"/>
        <v>U1-U17</v>
      </c>
      <c r="E245" t="s">
        <v>304</v>
      </c>
      <c r="F245" t="s">
        <v>713</v>
      </c>
      <c r="G245" t="s">
        <v>886</v>
      </c>
      <c r="AT245" t="str">
        <f t="shared" si="38"/>
        <v>I2C_SCL</v>
      </c>
      <c r="AU245" t="str">
        <f t="shared" si="39"/>
        <v>--</v>
      </c>
    </row>
    <row r="246" spans="1:47" x14ac:dyDescent="0.35">
      <c r="A246" t="str">
        <f t="shared" si="34"/>
        <v>U1-U18</v>
      </c>
      <c r="B246" t="str">
        <f t="shared" si="35"/>
        <v>I2C_SDA</v>
      </c>
      <c r="C246" t="str">
        <f t="shared" si="36"/>
        <v>U1-I2C_SDA</v>
      </c>
      <c r="D246" t="str">
        <f t="shared" si="37"/>
        <v>U1-U18</v>
      </c>
      <c r="E246" t="s">
        <v>304</v>
      </c>
      <c r="F246" t="s">
        <v>700</v>
      </c>
      <c r="G246" t="s">
        <v>887</v>
      </c>
      <c r="AT246" t="str">
        <f t="shared" si="38"/>
        <v>I2C_SDA</v>
      </c>
      <c r="AU246" t="str">
        <f t="shared" si="39"/>
        <v>--</v>
      </c>
    </row>
    <row r="247" spans="1:47" x14ac:dyDescent="0.35">
      <c r="A247" t="str">
        <f t="shared" si="34"/>
        <v>U1-V10</v>
      </c>
      <c r="B247" t="str">
        <f t="shared" si="35"/>
        <v>GND</v>
      </c>
      <c r="C247" t="str">
        <f t="shared" si="36"/>
        <v>U1-GND</v>
      </c>
      <c r="D247" t="str">
        <f t="shared" si="37"/>
        <v>U1-V10</v>
      </c>
      <c r="E247" t="s">
        <v>304</v>
      </c>
      <c r="F247" t="s">
        <v>723</v>
      </c>
      <c r="G247" t="s">
        <v>302</v>
      </c>
      <c r="AT247" t="str">
        <f t="shared" si="38"/>
        <v>GND</v>
      </c>
      <c r="AU247" t="str">
        <f t="shared" si="39"/>
        <v>--</v>
      </c>
    </row>
    <row r="248" spans="1:47" x14ac:dyDescent="0.35">
      <c r="A248" t="str">
        <f t="shared" si="34"/>
        <v>U1-V11</v>
      </c>
      <c r="B248" t="str">
        <f t="shared" si="35"/>
        <v>NetU1_V11</v>
      </c>
      <c r="C248" t="str">
        <f t="shared" si="36"/>
        <v>U1-NetU1_V11</v>
      </c>
      <c r="D248" t="str">
        <f t="shared" si="37"/>
        <v>U1-V11</v>
      </c>
      <c r="E248" t="s">
        <v>304</v>
      </c>
      <c r="F248" t="s">
        <v>703</v>
      </c>
      <c r="G248" t="s">
        <v>951</v>
      </c>
      <c r="AT248" t="str">
        <f t="shared" si="38"/>
        <v>NetU1_V11</v>
      </c>
      <c r="AU248" t="str">
        <f t="shared" si="39"/>
        <v>--</v>
      </c>
    </row>
    <row r="249" spans="1:47" x14ac:dyDescent="0.35">
      <c r="A249" t="str">
        <f t="shared" si="34"/>
        <v>U1-V12</v>
      </c>
      <c r="B249" t="str">
        <f t="shared" si="35"/>
        <v>NetU1_V12</v>
      </c>
      <c r="C249" t="str">
        <f t="shared" si="36"/>
        <v>U1-NetU1_V12</v>
      </c>
      <c r="D249" t="str">
        <f t="shared" si="37"/>
        <v>U1-V12</v>
      </c>
      <c r="E249" t="s">
        <v>304</v>
      </c>
      <c r="F249" t="s">
        <v>704</v>
      </c>
      <c r="G249" t="s">
        <v>952</v>
      </c>
      <c r="AT249" t="str">
        <f t="shared" si="38"/>
        <v>NetU1_V12</v>
      </c>
      <c r="AU249" t="str">
        <f t="shared" si="39"/>
        <v>--</v>
      </c>
    </row>
    <row r="250" spans="1:47" x14ac:dyDescent="0.35">
      <c r="A250" t="str">
        <f t="shared" si="34"/>
        <v>U1-V14</v>
      </c>
      <c r="B250" t="str">
        <f t="shared" si="35"/>
        <v>NetU1_V14</v>
      </c>
      <c r="C250" t="str">
        <f t="shared" si="36"/>
        <v>U1-NetU1_V14</v>
      </c>
      <c r="D250" t="str">
        <f t="shared" si="37"/>
        <v>U1-V14</v>
      </c>
      <c r="E250" t="s">
        <v>304</v>
      </c>
      <c r="F250" t="s">
        <v>705</v>
      </c>
      <c r="G250" t="s">
        <v>953</v>
      </c>
      <c r="AT250" t="str">
        <f t="shared" si="38"/>
        <v>NetU1_V14</v>
      </c>
      <c r="AU250" t="str">
        <f t="shared" si="39"/>
        <v>--</v>
      </c>
    </row>
    <row r="251" spans="1:47" x14ac:dyDescent="0.35">
      <c r="A251" t="str">
        <f t="shared" si="34"/>
        <v>U1-V15</v>
      </c>
      <c r="B251" t="str">
        <f t="shared" si="35"/>
        <v>DIFF_IO3_P</v>
      </c>
      <c r="C251" t="str">
        <f t="shared" si="36"/>
        <v>U1-DIFF_IO3_P</v>
      </c>
      <c r="D251" t="str">
        <f t="shared" si="37"/>
        <v>U1-V15</v>
      </c>
      <c r="E251" t="s">
        <v>304</v>
      </c>
      <c r="F251" t="s">
        <v>706</v>
      </c>
      <c r="G251" t="s">
        <v>857</v>
      </c>
      <c r="AT251" t="str">
        <f t="shared" si="38"/>
        <v>DIFF_IO3_P</v>
      </c>
      <c r="AU251" t="str">
        <f t="shared" si="39"/>
        <v>--</v>
      </c>
    </row>
    <row r="252" spans="1:47" x14ac:dyDescent="0.35">
      <c r="A252" t="str">
        <f t="shared" si="34"/>
        <v>U1-V16</v>
      </c>
      <c r="B252" t="str">
        <f t="shared" si="35"/>
        <v>DIFF_IO3_N</v>
      </c>
      <c r="C252" t="str">
        <f t="shared" si="36"/>
        <v>U1-DIFF_IO3_N</v>
      </c>
      <c r="D252" t="str">
        <f t="shared" si="37"/>
        <v>U1-V16</v>
      </c>
      <c r="E252" t="s">
        <v>304</v>
      </c>
      <c r="F252" t="s">
        <v>725</v>
      </c>
      <c r="G252" t="s">
        <v>856</v>
      </c>
      <c r="AT252" t="str">
        <f t="shared" si="38"/>
        <v>DIFF_IO3_N</v>
      </c>
      <c r="AU252" t="str">
        <f t="shared" si="39"/>
        <v>--</v>
      </c>
    </row>
    <row r="253" spans="1:47" x14ac:dyDescent="0.35">
      <c r="A253" t="str">
        <f t="shared" si="34"/>
        <v>U1-V17</v>
      </c>
      <c r="B253" t="str">
        <f t="shared" si="35"/>
        <v>NetU1_V17</v>
      </c>
      <c r="C253" t="str">
        <f t="shared" si="36"/>
        <v>U1-NetU1_V17</v>
      </c>
      <c r="D253" t="str">
        <f t="shared" si="37"/>
        <v>U1-V17</v>
      </c>
      <c r="E253" t="s">
        <v>304</v>
      </c>
      <c r="F253" t="s">
        <v>726</v>
      </c>
      <c r="G253" t="s">
        <v>954</v>
      </c>
      <c r="AT253" t="str">
        <f t="shared" si="38"/>
        <v>NetU1_V17</v>
      </c>
      <c r="AU253" t="str">
        <f t="shared" si="39"/>
        <v>--</v>
      </c>
    </row>
    <row r="254" spans="1:47" x14ac:dyDescent="0.35">
      <c r="A254" t="str">
        <f t="shared" si="34"/>
        <v>U1-V18</v>
      </c>
      <c r="B254" t="str">
        <f t="shared" si="35"/>
        <v>1.8V</v>
      </c>
      <c r="C254" t="str">
        <f t="shared" si="36"/>
        <v>U1-1.8V</v>
      </c>
      <c r="D254" t="str">
        <f t="shared" si="37"/>
        <v>U1-V18</v>
      </c>
      <c r="E254" t="s">
        <v>304</v>
      </c>
      <c r="F254" t="s">
        <v>701</v>
      </c>
      <c r="G254" t="s">
        <v>667</v>
      </c>
      <c r="AT254" t="str">
        <f t="shared" si="38"/>
        <v>1.8V</v>
      </c>
      <c r="AU254" t="str">
        <f t="shared" si="39"/>
        <v>--</v>
      </c>
    </row>
    <row r="255" spans="1:47" x14ac:dyDescent="0.35">
      <c r="A255" t="str">
        <f t="shared" si="34"/>
        <v>U1-A11</v>
      </c>
      <c r="B255" t="str">
        <f t="shared" si="35"/>
        <v>NetU1_A11</v>
      </c>
      <c r="C255" t="str">
        <f t="shared" si="36"/>
        <v>U1-NetU1_A11</v>
      </c>
      <c r="D255" t="str">
        <f t="shared" si="37"/>
        <v>U1-A11</v>
      </c>
      <c r="E255" t="s">
        <v>304</v>
      </c>
      <c r="F255" t="s">
        <v>432</v>
      </c>
      <c r="G255" t="s">
        <v>955</v>
      </c>
      <c r="AT255" t="str">
        <f t="shared" si="38"/>
        <v>NetU1_A11</v>
      </c>
      <c r="AU255" t="str">
        <f t="shared" si="39"/>
        <v>--</v>
      </c>
    </row>
    <row r="256" spans="1:47" x14ac:dyDescent="0.35">
      <c r="A256" t="str">
        <f t="shared" si="34"/>
        <v>U1-A13</v>
      </c>
      <c r="B256" t="str">
        <f t="shared" si="35"/>
        <v>H1_CLK_P</v>
      </c>
      <c r="C256" t="str">
        <f t="shared" si="36"/>
        <v>U1-H1_CLK_P</v>
      </c>
      <c r="D256" t="str">
        <f t="shared" si="37"/>
        <v>U1-A13</v>
      </c>
      <c r="E256" t="s">
        <v>304</v>
      </c>
      <c r="F256" t="s">
        <v>434</v>
      </c>
      <c r="G256" t="s">
        <v>866</v>
      </c>
      <c r="AT256" t="str">
        <f t="shared" si="38"/>
        <v>H1_CLK_P</v>
      </c>
      <c r="AU256" t="str">
        <f t="shared" si="39"/>
        <v>--</v>
      </c>
    </row>
    <row r="257" spans="1:47" x14ac:dyDescent="0.35">
      <c r="A257" t="str">
        <f t="shared" si="34"/>
        <v>U1-A14</v>
      </c>
      <c r="B257" t="str">
        <f t="shared" si="35"/>
        <v>H1_CLK_N</v>
      </c>
      <c r="C257" t="str">
        <f t="shared" si="36"/>
        <v>U1-H1_CLK_N</v>
      </c>
      <c r="D257" t="str">
        <f t="shared" si="37"/>
        <v>U1-A14</v>
      </c>
      <c r="E257" t="s">
        <v>304</v>
      </c>
      <c r="F257" t="s">
        <v>594</v>
      </c>
      <c r="G257" t="s">
        <v>865</v>
      </c>
      <c r="AT257" t="str">
        <f t="shared" si="38"/>
        <v>H1_CLK_N</v>
      </c>
      <c r="AU257" t="str">
        <f t="shared" si="39"/>
        <v>--</v>
      </c>
    </row>
    <row r="258" spans="1:47" x14ac:dyDescent="0.35">
      <c r="A258" t="str">
        <f t="shared" si="34"/>
        <v>U1-A15</v>
      </c>
      <c r="B258" t="str">
        <f t="shared" si="35"/>
        <v>NetU1_A15</v>
      </c>
      <c r="C258" t="str">
        <f t="shared" si="36"/>
        <v>U1-NetU1_A15</v>
      </c>
      <c r="D258" t="str">
        <f t="shared" si="37"/>
        <v>U1-A15</v>
      </c>
      <c r="E258" t="s">
        <v>304</v>
      </c>
      <c r="F258" t="s">
        <v>595</v>
      </c>
      <c r="G258" t="s">
        <v>956</v>
      </c>
      <c r="AT258" t="str">
        <f t="shared" si="38"/>
        <v>NetU1_A15</v>
      </c>
      <c r="AU258" t="str">
        <f t="shared" si="39"/>
        <v>--</v>
      </c>
    </row>
    <row r="259" spans="1:47" x14ac:dyDescent="0.35">
      <c r="A259" t="str">
        <f t="shared" si="34"/>
        <v>U1-A16</v>
      </c>
      <c r="B259" t="str">
        <f t="shared" si="35"/>
        <v>H1_D7</v>
      </c>
      <c r="C259" t="str">
        <f t="shared" si="36"/>
        <v>U1-H1_D7</v>
      </c>
      <c r="D259" t="str">
        <f t="shared" si="37"/>
        <v>U1-A16</v>
      </c>
      <c r="E259" t="s">
        <v>304</v>
      </c>
      <c r="F259" t="s">
        <v>596</v>
      </c>
      <c r="G259" t="s">
        <v>878</v>
      </c>
      <c r="AT259" t="str">
        <f t="shared" si="38"/>
        <v>H1_D7</v>
      </c>
      <c r="AU259" t="str">
        <f t="shared" si="39"/>
        <v>--</v>
      </c>
    </row>
    <row r="260" spans="1:47" x14ac:dyDescent="0.35">
      <c r="A260" t="str">
        <f t="shared" si="34"/>
        <v>U1-A17</v>
      </c>
      <c r="B260" t="str">
        <f t="shared" si="35"/>
        <v>1.8V</v>
      </c>
      <c r="C260" t="str">
        <f t="shared" si="36"/>
        <v>U1-1.8V</v>
      </c>
      <c r="D260" t="str">
        <f t="shared" si="37"/>
        <v>U1-A17</v>
      </c>
      <c r="E260" t="s">
        <v>304</v>
      </c>
      <c r="F260" t="s">
        <v>677</v>
      </c>
      <c r="G260" t="s">
        <v>667</v>
      </c>
      <c r="AT260" t="str">
        <f t="shared" si="38"/>
        <v>1.8V</v>
      </c>
      <c r="AU260" t="str">
        <f t="shared" si="39"/>
        <v>--</v>
      </c>
    </row>
    <row r="261" spans="1:47" x14ac:dyDescent="0.35">
      <c r="A261" t="str">
        <f t="shared" si="34"/>
        <v>U1-A18</v>
      </c>
      <c r="B261" t="str">
        <f t="shared" si="35"/>
        <v>H1_CS</v>
      </c>
      <c r="C261" t="str">
        <f t="shared" si="36"/>
        <v>U1-H1_CS</v>
      </c>
      <c r="D261" t="str">
        <f t="shared" si="37"/>
        <v>U1-A18</v>
      </c>
      <c r="E261" t="s">
        <v>304</v>
      </c>
      <c r="F261" t="s">
        <v>678</v>
      </c>
      <c r="G261" t="s">
        <v>867</v>
      </c>
      <c r="AT261" t="str">
        <f t="shared" si="38"/>
        <v>H1_CS</v>
      </c>
      <c r="AU261" t="str">
        <f t="shared" si="39"/>
        <v>--</v>
      </c>
    </row>
    <row r="262" spans="1:47" x14ac:dyDescent="0.35">
      <c r="A262" t="str">
        <f t="shared" ref="A262:A325" si="40">$E262&amp;"-"&amp;$F262</f>
        <v>U1-B11</v>
      </c>
      <c r="B262" t="str">
        <f t="shared" ref="B262:B325" si="41">IF(OR(E262=$A$2,E262=$B$2,E262=$C$2,E262=$D$2),"--",G262)</f>
        <v>NetU1_B11</v>
      </c>
      <c r="C262" t="str">
        <f t="shared" ref="C262:C325" si="42">$E262&amp;"-"&amp;$G262</f>
        <v>U1-NetU1_B11</v>
      </c>
      <c r="D262" t="str">
        <f t="shared" ref="D262:D325" si="43">A262</f>
        <v>U1-B11</v>
      </c>
      <c r="E262" t="s">
        <v>304</v>
      </c>
      <c r="F262" t="s">
        <v>451</v>
      </c>
      <c r="G262" t="s">
        <v>452</v>
      </c>
      <c r="AT262" t="str">
        <f t="shared" ref="AT262:AT325" si="44">IF(IF(COUNTIF($AO$6:$AQ$150,B262)&gt;0,"---","--")="---",VLOOKUP(B262,$AO$6:$AQ$150,3,0),B262)</f>
        <v>NetU1_B11</v>
      </c>
      <c r="AU262" t="str">
        <f t="shared" ref="AU262:AU325" si="45">IF(IF(COUNTIF($AO$6:$AQ$150,B262)&gt;0,"---","--")="---",VLOOKUP(B262,$AO$6:$AQ$150,2,0),"--")</f>
        <v>--</v>
      </c>
    </row>
    <row r="263" spans="1:47" x14ac:dyDescent="0.35">
      <c r="A263" t="str">
        <f t="shared" si="40"/>
        <v>U1-B12</v>
      </c>
      <c r="B263" t="str">
        <f t="shared" si="41"/>
        <v>NetU1_B12</v>
      </c>
      <c r="C263" t="str">
        <f t="shared" si="42"/>
        <v>U1-NetU1_B12</v>
      </c>
      <c r="D263" t="str">
        <f t="shared" si="43"/>
        <v>U1-B12</v>
      </c>
      <c r="E263" t="s">
        <v>304</v>
      </c>
      <c r="F263" t="s">
        <v>453</v>
      </c>
      <c r="G263" t="s">
        <v>957</v>
      </c>
      <c r="AT263" t="str">
        <f t="shared" si="44"/>
        <v>NetU1_B12</v>
      </c>
      <c r="AU263" t="str">
        <f t="shared" si="45"/>
        <v>--</v>
      </c>
    </row>
    <row r="264" spans="1:47" x14ac:dyDescent="0.35">
      <c r="A264" t="str">
        <f t="shared" si="40"/>
        <v>U1-B13</v>
      </c>
      <c r="B264" t="str">
        <f t="shared" si="41"/>
        <v>NetU1_B13</v>
      </c>
      <c r="C264" t="str">
        <f t="shared" si="42"/>
        <v>U1-NetU1_B13</v>
      </c>
      <c r="D264" t="str">
        <f t="shared" si="43"/>
        <v>U1-B13</v>
      </c>
      <c r="E264" t="s">
        <v>304</v>
      </c>
      <c r="F264" t="s">
        <v>454</v>
      </c>
      <c r="G264" t="s">
        <v>958</v>
      </c>
      <c r="AT264" t="str">
        <f t="shared" si="44"/>
        <v>NetU1_B13</v>
      </c>
      <c r="AU264" t="str">
        <f t="shared" si="45"/>
        <v>--</v>
      </c>
    </row>
    <row r="265" spans="1:47" x14ac:dyDescent="0.35">
      <c r="A265" t="str">
        <f t="shared" si="40"/>
        <v>U1-B14</v>
      </c>
      <c r="B265" t="str">
        <f t="shared" si="41"/>
        <v>NetU1_B14</v>
      </c>
      <c r="C265" t="str">
        <f t="shared" si="42"/>
        <v>U1-NetU1_B14</v>
      </c>
      <c r="D265" t="str">
        <f t="shared" si="43"/>
        <v>U1-B14</v>
      </c>
      <c r="E265" t="s">
        <v>304</v>
      </c>
      <c r="F265" t="s">
        <v>597</v>
      </c>
      <c r="G265" t="s">
        <v>959</v>
      </c>
      <c r="AT265" t="str">
        <f t="shared" si="44"/>
        <v>NetU1_B14</v>
      </c>
      <c r="AU265" t="str">
        <f t="shared" si="45"/>
        <v>--</v>
      </c>
    </row>
    <row r="266" spans="1:47" x14ac:dyDescent="0.35">
      <c r="A266" t="str">
        <f t="shared" si="40"/>
        <v>U1-B16</v>
      </c>
      <c r="B266" t="str">
        <f t="shared" si="41"/>
        <v>NetU1_B16</v>
      </c>
      <c r="C266" t="str">
        <f t="shared" si="42"/>
        <v>U1-NetU1_B16</v>
      </c>
      <c r="D266" t="str">
        <f t="shared" si="43"/>
        <v>U1-B16</v>
      </c>
      <c r="E266" t="s">
        <v>304</v>
      </c>
      <c r="F266" t="s">
        <v>577</v>
      </c>
      <c r="G266" t="s">
        <v>960</v>
      </c>
      <c r="AT266" t="str">
        <f t="shared" si="44"/>
        <v>NetU1_B16</v>
      </c>
      <c r="AU266" t="str">
        <f t="shared" si="45"/>
        <v>--</v>
      </c>
    </row>
    <row r="267" spans="1:47" x14ac:dyDescent="0.35">
      <c r="A267" t="str">
        <f t="shared" si="40"/>
        <v>U1-B17</v>
      </c>
      <c r="B267" t="str">
        <f t="shared" si="41"/>
        <v>H1_D1</v>
      </c>
      <c r="C267" t="str">
        <f t="shared" si="42"/>
        <v>U1-H1_D1</v>
      </c>
      <c r="D267" t="str">
        <f t="shared" si="43"/>
        <v>U1-B17</v>
      </c>
      <c r="E267" t="s">
        <v>304</v>
      </c>
      <c r="F267" t="s">
        <v>679</v>
      </c>
      <c r="G267" t="s">
        <v>869</v>
      </c>
      <c r="AT267" t="str">
        <f t="shared" si="44"/>
        <v>H1_D1</v>
      </c>
      <c r="AU267" t="str">
        <f t="shared" si="45"/>
        <v>--</v>
      </c>
    </row>
    <row r="268" spans="1:47" x14ac:dyDescent="0.35">
      <c r="A268" t="str">
        <f t="shared" si="40"/>
        <v>U1-B18</v>
      </c>
      <c r="B268" t="str">
        <f t="shared" si="41"/>
        <v>H1_D6</v>
      </c>
      <c r="C268" t="str">
        <f t="shared" si="42"/>
        <v>U1-H1_D6</v>
      </c>
      <c r="D268" t="str">
        <f t="shared" si="43"/>
        <v>U1-B18</v>
      </c>
      <c r="E268" t="s">
        <v>304</v>
      </c>
      <c r="F268" t="s">
        <v>680</v>
      </c>
      <c r="G268" t="s">
        <v>877</v>
      </c>
      <c r="AT268" t="str">
        <f t="shared" si="44"/>
        <v>H1_D6</v>
      </c>
      <c r="AU268" t="str">
        <f t="shared" si="45"/>
        <v>--</v>
      </c>
    </row>
    <row r="269" spans="1:47" x14ac:dyDescent="0.35">
      <c r="A269" t="str">
        <f t="shared" si="40"/>
        <v>U1-C12</v>
      </c>
      <c r="B269" t="str">
        <f t="shared" si="41"/>
        <v>NetU1_C12</v>
      </c>
      <c r="C269" t="str">
        <f t="shared" si="42"/>
        <v>U1-NetU1_C12</v>
      </c>
      <c r="D269" t="str">
        <f t="shared" si="43"/>
        <v>U1-C12</v>
      </c>
      <c r="E269" t="s">
        <v>304</v>
      </c>
      <c r="F269" t="s">
        <v>325</v>
      </c>
      <c r="G269" t="s">
        <v>961</v>
      </c>
      <c r="AT269" t="str">
        <f t="shared" si="44"/>
        <v>NetU1_C12</v>
      </c>
      <c r="AU269" t="str">
        <f t="shared" si="45"/>
        <v>--</v>
      </c>
    </row>
    <row r="270" spans="1:47" x14ac:dyDescent="0.35">
      <c r="A270" t="str">
        <f t="shared" si="40"/>
        <v>U1-C13</v>
      </c>
      <c r="B270" t="str">
        <f t="shared" si="41"/>
        <v>1.8V</v>
      </c>
      <c r="C270" t="str">
        <f t="shared" si="42"/>
        <v>U1-1.8V</v>
      </c>
      <c r="D270" t="str">
        <f t="shared" si="43"/>
        <v>U1-C13</v>
      </c>
      <c r="E270" t="s">
        <v>304</v>
      </c>
      <c r="F270" t="s">
        <v>326</v>
      </c>
      <c r="G270" t="s">
        <v>667</v>
      </c>
      <c r="AT270" t="str">
        <f t="shared" si="44"/>
        <v>1.8V</v>
      </c>
      <c r="AU270" t="str">
        <f t="shared" si="45"/>
        <v>--</v>
      </c>
    </row>
    <row r="271" spans="1:47" x14ac:dyDescent="0.35">
      <c r="A271" t="str">
        <f t="shared" si="40"/>
        <v>U1-C14</v>
      </c>
      <c r="B271" t="str">
        <f t="shared" si="41"/>
        <v>NetU1_C14</v>
      </c>
      <c r="C271" t="str">
        <f t="shared" si="42"/>
        <v>U1-NetU1_C14</v>
      </c>
      <c r="D271" t="str">
        <f t="shared" si="43"/>
        <v>U1-C14</v>
      </c>
      <c r="E271" t="s">
        <v>304</v>
      </c>
      <c r="F271" t="s">
        <v>327</v>
      </c>
      <c r="G271" t="s">
        <v>962</v>
      </c>
      <c r="AT271" t="str">
        <f t="shared" si="44"/>
        <v>NetU1_C14</v>
      </c>
      <c r="AU271" t="str">
        <f t="shared" si="45"/>
        <v>--</v>
      </c>
    </row>
    <row r="272" spans="1:47" x14ac:dyDescent="0.35">
      <c r="A272" t="str">
        <f t="shared" si="40"/>
        <v>U1-C15</v>
      </c>
      <c r="B272" t="str">
        <f t="shared" si="41"/>
        <v>NetU1_C15</v>
      </c>
      <c r="C272" t="str">
        <f t="shared" si="42"/>
        <v>U1-NetU1_C15</v>
      </c>
      <c r="D272" t="str">
        <f t="shared" si="43"/>
        <v>U1-C15</v>
      </c>
      <c r="E272" t="s">
        <v>304</v>
      </c>
      <c r="F272" t="s">
        <v>328</v>
      </c>
      <c r="G272" t="s">
        <v>963</v>
      </c>
      <c r="AT272" t="str">
        <f t="shared" si="44"/>
        <v>NetU1_C15</v>
      </c>
      <c r="AU272" t="str">
        <f t="shared" si="45"/>
        <v>--</v>
      </c>
    </row>
    <row r="273" spans="1:47" x14ac:dyDescent="0.35">
      <c r="A273" t="str">
        <f t="shared" si="40"/>
        <v>U1-C16</v>
      </c>
      <c r="B273" t="str">
        <f t="shared" si="41"/>
        <v>NetU1_C16</v>
      </c>
      <c r="C273" t="str">
        <f t="shared" si="42"/>
        <v>U1-NetU1_C16</v>
      </c>
      <c r="D273" t="str">
        <f t="shared" si="43"/>
        <v>U1-C16</v>
      </c>
      <c r="E273" t="s">
        <v>304</v>
      </c>
      <c r="F273" t="s">
        <v>329</v>
      </c>
      <c r="G273" t="s">
        <v>964</v>
      </c>
      <c r="AT273" t="str">
        <f t="shared" si="44"/>
        <v>NetU1_C16</v>
      </c>
      <c r="AU273" t="str">
        <f t="shared" si="45"/>
        <v>--</v>
      </c>
    </row>
    <row r="274" spans="1:47" x14ac:dyDescent="0.35">
      <c r="A274" t="str">
        <f t="shared" si="40"/>
        <v>U1-C17</v>
      </c>
      <c r="B274" t="str">
        <f t="shared" si="41"/>
        <v>H1_RSTO</v>
      </c>
      <c r="C274" t="str">
        <f t="shared" si="42"/>
        <v>U1-H1_RSTO</v>
      </c>
      <c r="D274" t="str">
        <f t="shared" si="43"/>
        <v>U1-C17</v>
      </c>
      <c r="E274" t="s">
        <v>304</v>
      </c>
      <c r="F274" t="s">
        <v>330</v>
      </c>
      <c r="G274" t="s">
        <v>883</v>
      </c>
      <c r="AT274" t="str">
        <f t="shared" si="44"/>
        <v>H1_RSTO</v>
      </c>
      <c r="AU274" t="str">
        <f t="shared" si="45"/>
        <v>--</v>
      </c>
    </row>
    <row r="275" spans="1:47" x14ac:dyDescent="0.35">
      <c r="A275" t="str">
        <f t="shared" si="40"/>
        <v>U1-D12</v>
      </c>
      <c r="B275" t="str">
        <f t="shared" si="41"/>
        <v>NetU1_D12</v>
      </c>
      <c r="C275" t="str">
        <f t="shared" si="42"/>
        <v>U1-NetU1_D12</v>
      </c>
      <c r="D275" t="str">
        <f t="shared" si="43"/>
        <v>U1-D12</v>
      </c>
      <c r="E275" t="s">
        <v>304</v>
      </c>
      <c r="F275" t="s">
        <v>299</v>
      </c>
      <c r="G275" t="s">
        <v>965</v>
      </c>
      <c r="AT275" t="str">
        <f t="shared" si="44"/>
        <v>NetU1_D12</v>
      </c>
      <c r="AU275" t="str">
        <f t="shared" si="45"/>
        <v>--</v>
      </c>
    </row>
    <row r="276" spans="1:47" x14ac:dyDescent="0.35">
      <c r="A276" t="str">
        <f t="shared" si="40"/>
        <v>U1-D13</v>
      </c>
      <c r="B276" t="str">
        <f t="shared" si="41"/>
        <v>NetU1_D13</v>
      </c>
      <c r="C276" t="str">
        <f t="shared" si="42"/>
        <v>U1-NetU1_D13</v>
      </c>
      <c r="D276" t="str">
        <f t="shared" si="43"/>
        <v>U1-D13</v>
      </c>
      <c r="E276" t="s">
        <v>304</v>
      </c>
      <c r="F276" t="s">
        <v>300</v>
      </c>
      <c r="G276" t="s">
        <v>456</v>
      </c>
      <c r="AT276" t="str">
        <f t="shared" si="44"/>
        <v>NetU1_D13</v>
      </c>
      <c r="AU276" t="str">
        <f t="shared" si="45"/>
        <v>--</v>
      </c>
    </row>
    <row r="277" spans="1:47" x14ac:dyDescent="0.35">
      <c r="A277" t="str">
        <f t="shared" si="40"/>
        <v>U1-D14</v>
      </c>
      <c r="B277" t="str">
        <f t="shared" si="41"/>
        <v>NetU1_D14</v>
      </c>
      <c r="C277" t="str">
        <f t="shared" si="42"/>
        <v>U1-NetU1_D14</v>
      </c>
      <c r="D277" t="str">
        <f t="shared" si="43"/>
        <v>U1-D14</v>
      </c>
      <c r="E277" t="s">
        <v>304</v>
      </c>
      <c r="F277" t="s">
        <v>301</v>
      </c>
      <c r="G277" t="s">
        <v>966</v>
      </c>
      <c r="AT277" t="str">
        <f t="shared" si="44"/>
        <v>NetU1_D14</v>
      </c>
      <c r="AU277" t="str">
        <f t="shared" si="45"/>
        <v>--</v>
      </c>
    </row>
    <row r="278" spans="1:47" x14ac:dyDescent="0.35">
      <c r="A278" t="str">
        <f t="shared" si="40"/>
        <v>U1-D15</v>
      </c>
      <c r="B278" t="str">
        <f t="shared" si="41"/>
        <v>NetU1_D15</v>
      </c>
      <c r="C278" t="str">
        <f t="shared" si="42"/>
        <v>U1-NetU1_D15</v>
      </c>
      <c r="D278" t="str">
        <f t="shared" si="43"/>
        <v>U1-D15</v>
      </c>
      <c r="E278" t="s">
        <v>304</v>
      </c>
      <c r="F278" t="s">
        <v>578</v>
      </c>
      <c r="G278" t="s">
        <v>967</v>
      </c>
      <c r="AT278" t="str">
        <f t="shared" si="44"/>
        <v>NetU1_D15</v>
      </c>
      <c r="AU278" t="str">
        <f t="shared" si="45"/>
        <v>--</v>
      </c>
    </row>
    <row r="279" spans="1:47" x14ac:dyDescent="0.35">
      <c r="A279" t="str">
        <f t="shared" si="40"/>
        <v>U1-D16</v>
      </c>
      <c r="B279" t="str">
        <f t="shared" si="41"/>
        <v>1.8V</v>
      </c>
      <c r="C279" t="str">
        <f t="shared" si="42"/>
        <v>U1-1.8V</v>
      </c>
      <c r="D279" t="str">
        <f t="shared" si="43"/>
        <v>U1-D16</v>
      </c>
      <c r="E279" t="s">
        <v>304</v>
      </c>
      <c r="F279" t="s">
        <v>579</v>
      </c>
      <c r="G279" t="s">
        <v>667</v>
      </c>
      <c r="AT279" t="str">
        <f t="shared" si="44"/>
        <v>1.8V</v>
      </c>
      <c r="AU279" t="str">
        <f t="shared" si="45"/>
        <v>--</v>
      </c>
    </row>
    <row r="280" spans="1:47" x14ac:dyDescent="0.35">
      <c r="A280" t="str">
        <f t="shared" si="40"/>
        <v>U1-D17</v>
      </c>
      <c r="B280" t="str">
        <f t="shared" si="41"/>
        <v>H1_A3</v>
      </c>
      <c r="C280" t="str">
        <f t="shared" si="42"/>
        <v>U1-H1_A3</v>
      </c>
      <c r="D280" t="str">
        <f t="shared" si="43"/>
        <v>U1-D17</v>
      </c>
      <c r="E280" t="s">
        <v>304</v>
      </c>
      <c r="F280" t="s">
        <v>681</v>
      </c>
      <c r="G280" t="s">
        <v>862</v>
      </c>
      <c r="AT280" t="str">
        <f t="shared" si="44"/>
        <v>H1_A3</v>
      </c>
      <c r="AU280" t="str">
        <f t="shared" si="45"/>
        <v>--</v>
      </c>
    </row>
    <row r="281" spans="1:47" x14ac:dyDescent="0.35">
      <c r="A281" t="str">
        <f t="shared" si="40"/>
        <v>U1-D18</v>
      </c>
      <c r="B281" t="str">
        <f t="shared" si="41"/>
        <v>H1_D5</v>
      </c>
      <c r="C281" t="str">
        <f t="shared" si="42"/>
        <v>U1-H1_D5</v>
      </c>
      <c r="D281" t="str">
        <f t="shared" si="43"/>
        <v>U1-D18</v>
      </c>
      <c r="E281" t="s">
        <v>304</v>
      </c>
      <c r="F281" t="s">
        <v>682</v>
      </c>
      <c r="G281" t="s">
        <v>875</v>
      </c>
      <c r="AT281" t="str">
        <f t="shared" si="44"/>
        <v>H1_D5</v>
      </c>
      <c r="AU281" t="str">
        <f t="shared" si="45"/>
        <v>--</v>
      </c>
    </row>
    <row r="282" spans="1:47" x14ac:dyDescent="0.35">
      <c r="A282" t="str">
        <f t="shared" si="40"/>
        <v>U1-E15</v>
      </c>
      <c r="B282" t="str">
        <f t="shared" si="41"/>
        <v>NetU1_E15</v>
      </c>
      <c r="C282" t="str">
        <f t="shared" si="42"/>
        <v>U1-NetU1_E15</v>
      </c>
      <c r="D282" t="str">
        <f t="shared" si="43"/>
        <v>U1-E15</v>
      </c>
      <c r="E282" t="s">
        <v>304</v>
      </c>
      <c r="F282" t="s">
        <v>581</v>
      </c>
      <c r="G282" t="s">
        <v>968</v>
      </c>
      <c r="AT282" t="str">
        <f t="shared" si="44"/>
        <v>NetU1_E15</v>
      </c>
      <c r="AU282" t="str">
        <f t="shared" si="45"/>
        <v>--</v>
      </c>
    </row>
    <row r="283" spans="1:47" x14ac:dyDescent="0.35">
      <c r="A283" t="str">
        <f t="shared" si="40"/>
        <v>U1-E16</v>
      </c>
      <c r="B283" t="str">
        <f t="shared" si="41"/>
        <v>NetU1_E16</v>
      </c>
      <c r="C283" t="str">
        <f t="shared" si="42"/>
        <v>U1-NetU1_E16</v>
      </c>
      <c r="D283" t="str">
        <f t="shared" si="43"/>
        <v>U1-E16</v>
      </c>
      <c r="E283" t="s">
        <v>304</v>
      </c>
      <c r="F283" t="s">
        <v>582</v>
      </c>
      <c r="G283" t="s">
        <v>969</v>
      </c>
      <c r="AT283" t="str">
        <f t="shared" si="44"/>
        <v>NetU1_E16</v>
      </c>
      <c r="AU283" t="str">
        <f t="shared" si="45"/>
        <v>--</v>
      </c>
    </row>
    <row r="284" spans="1:47" x14ac:dyDescent="0.35">
      <c r="A284" t="str">
        <f t="shared" si="40"/>
        <v>U1-E17</v>
      </c>
      <c r="B284" t="str">
        <f t="shared" si="41"/>
        <v>H1_D0</v>
      </c>
      <c r="C284" t="str">
        <f t="shared" si="42"/>
        <v>U1-H1_D0</v>
      </c>
      <c r="D284" t="str">
        <f t="shared" si="43"/>
        <v>U1-E17</v>
      </c>
      <c r="E284" t="s">
        <v>304</v>
      </c>
      <c r="F284" t="s">
        <v>683</v>
      </c>
      <c r="G284" t="s">
        <v>868</v>
      </c>
      <c r="AT284" t="str">
        <f t="shared" si="44"/>
        <v>H1_D0</v>
      </c>
      <c r="AU284" t="str">
        <f t="shared" si="45"/>
        <v>--</v>
      </c>
    </row>
    <row r="285" spans="1:47" x14ac:dyDescent="0.35">
      <c r="A285" t="str">
        <f t="shared" si="40"/>
        <v>U1-E18</v>
      </c>
      <c r="B285" t="str">
        <f t="shared" si="41"/>
        <v>H1_RWDS</v>
      </c>
      <c r="C285" t="str">
        <f t="shared" si="42"/>
        <v>U1-H1_RWDS</v>
      </c>
      <c r="D285" t="str">
        <f t="shared" si="43"/>
        <v>U1-E18</v>
      </c>
      <c r="E285" t="s">
        <v>304</v>
      </c>
      <c r="F285" t="s">
        <v>684</v>
      </c>
      <c r="G285" t="s">
        <v>884</v>
      </c>
      <c r="AT285" t="str">
        <f t="shared" si="44"/>
        <v>H1_RWDS</v>
      </c>
      <c r="AU285" t="str">
        <f t="shared" si="45"/>
        <v>--</v>
      </c>
    </row>
    <row r="286" spans="1:47" x14ac:dyDescent="0.35">
      <c r="A286" t="str">
        <f t="shared" si="40"/>
        <v>U1-F13</v>
      </c>
      <c r="B286" t="str">
        <f t="shared" si="41"/>
        <v>NetU1_F13</v>
      </c>
      <c r="C286" t="str">
        <f t="shared" si="42"/>
        <v>U1-NetU1_F13</v>
      </c>
      <c r="D286" t="str">
        <f t="shared" si="43"/>
        <v>U1-F13</v>
      </c>
      <c r="E286" t="s">
        <v>304</v>
      </c>
      <c r="F286" t="s">
        <v>469</v>
      </c>
      <c r="G286" t="s">
        <v>970</v>
      </c>
      <c r="AT286" t="str">
        <f t="shared" si="44"/>
        <v>NetU1_F13</v>
      </c>
      <c r="AU286" t="str">
        <f t="shared" si="45"/>
        <v>--</v>
      </c>
    </row>
    <row r="287" spans="1:47" x14ac:dyDescent="0.35">
      <c r="A287" t="str">
        <f t="shared" si="40"/>
        <v>U1-F14</v>
      </c>
      <c r="B287" t="str">
        <f t="shared" si="41"/>
        <v>NetU1_F14</v>
      </c>
      <c r="C287" t="str">
        <f t="shared" si="42"/>
        <v>U1-NetU1_F14</v>
      </c>
      <c r="D287" t="str">
        <f t="shared" si="43"/>
        <v>U1-F14</v>
      </c>
      <c r="E287" t="s">
        <v>304</v>
      </c>
      <c r="F287" t="s">
        <v>583</v>
      </c>
      <c r="G287" t="s">
        <v>971</v>
      </c>
      <c r="AT287" t="str">
        <f t="shared" si="44"/>
        <v>NetU1_F14</v>
      </c>
      <c r="AU287" t="str">
        <f t="shared" si="45"/>
        <v>--</v>
      </c>
    </row>
    <row r="288" spans="1:47" x14ac:dyDescent="0.35">
      <c r="A288" t="str">
        <f t="shared" si="40"/>
        <v>U1-F15</v>
      </c>
      <c r="B288" t="str">
        <f t="shared" si="41"/>
        <v>NetU1_F15</v>
      </c>
      <c r="C288" t="str">
        <f t="shared" si="42"/>
        <v>U1-NetU1_F15</v>
      </c>
      <c r="D288" t="str">
        <f t="shared" si="43"/>
        <v>U1-F15</v>
      </c>
      <c r="E288" t="s">
        <v>304</v>
      </c>
      <c r="F288" t="s">
        <v>584</v>
      </c>
      <c r="G288" t="s">
        <v>972</v>
      </c>
      <c r="AT288" t="str">
        <f t="shared" si="44"/>
        <v>NetU1_F15</v>
      </c>
      <c r="AU288" t="str">
        <f t="shared" si="45"/>
        <v>--</v>
      </c>
    </row>
    <row r="289" spans="1:47" x14ac:dyDescent="0.35">
      <c r="A289" t="str">
        <f t="shared" si="40"/>
        <v>U1-F16</v>
      </c>
      <c r="B289" t="str">
        <f t="shared" si="41"/>
        <v>H1_D3</v>
      </c>
      <c r="C289" t="str">
        <f t="shared" si="42"/>
        <v>U1-H1_D3</v>
      </c>
      <c r="D289" t="str">
        <f t="shared" si="43"/>
        <v>U1-F16</v>
      </c>
      <c r="E289" t="s">
        <v>304</v>
      </c>
      <c r="F289" t="s">
        <v>585</v>
      </c>
      <c r="G289" t="s">
        <v>873</v>
      </c>
      <c r="AT289" t="str">
        <f t="shared" si="44"/>
        <v>H1_D3</v>
      </c>
      <c r="AU289" t="str">
        <f t="shared" si="45"/>
        <v>--</v>
      </c>
    </row>
    <row r="290" spans="1:47" x14ac:dyDescent="0.35">
      <c r="A290" t="str">
        <f t="shared" si="40"/>
        <v>U1-F18</v>
      </c>
      <c r="B290" t="str">
        <f t="shared" si="41"/>
        <v>H1_D2</v>
      </c>
      <c r="C290" t="str">
        <f t="shared" si="42"/>
        <v>U1-H1_D2</v>
      </c>
      <c r="D290" t="str">
        <f t="shared" si="43"/>
        <v>U1-F18</v>
      </c>
      <c r="E290" t="s">
        <v>304</v>
      </c>
      <c r="F290" t="s">
        <v>685</v>
      </c>
      <c r="G290" t="s">
        <v>871</v>
      </c>
      <c r="AT290" t="str">
        <f t="shared" si="44"/>
        <v>H1_D2</v>
      </c>
      <c r="AU290" t="str">
        <f t="shared" si="45"/>
        <v>--</v>
      </c>
    </row>
    <row r="291" spans="1:47" x14ac:dyDescent="0.35">
      <c r="A291" t="str">
        <f t="shared" si="40"/>
        <v>U1-G13</v>
      </c>
      <c r="B291" t="str">
        <f t="shared" si="41"/>
        <v>NetU1_G13</v>
      </c>
      <c r="C291" t="str">
        <f t="shared" si="42"/>
        <v>U1-NetU1_G13</v>
      </c>
      <c r="D291" t="str">
        <f t="shared" si="43"/>
        <v>U1-G13</v>
      </c>
      <c r="E291" t="s">
        <v>304</v>
      </c>
      <c r="F291" t="s">
        <v>475</v>
      </c>
      <c r="G291" t="s">
        <v>973</v>
      </c>
      <c r="AT291" t="str">
        <f t="shared" si="44"/>
        <v>NetU1_G13</v>
      </c>
      <c r="AU291" t="str">
        <f t="shared" si="45"/>
        <v>--</v>
      </c>
    </row>
    <row r="292" spans="1:47" x14ac:dyDescent="0.35">
      <c r="A292" t="str">
        <f t="shared" si="40"/>
        <v>U1-G14</v>
      </c>
      <c r="B292" t="str">
        <f t="shared" si="41"/>
        <v>NetU1_G14</v>
      </c>
      <c r="C292" t="str">
        <f t="shared" si="42"/>
        <v>U1-NetU1_G14</v>
      </c>
      <c r="D292" t="str">
        <f t="shared" si="43"/>
        <v>U1-G14</v>
      </c>
      <c r="E292" t="s">
        <v>304</v>
      </c>
      <c r="F292" t="s">
        <v>586</v>
      </c>
      <c r="G292" t="s">
        <v>974</v>
      </c>
      <c r="AT292" t="str">
        <f t="shared" si="44"/>
        <v>NetU1_G14</v>
      </c>
      <c r="AU292" t="str">
        <f t="shared" si="45"/>
        <v>--</v>
      </c>
    </row>
    <row r="293" spans="1:47" x14ac:dyDescent="0.35">
      <c r="A293" t="str">
        <f t="shared" si="40"/>
        <v>U1-G15</v>
      </c>
      <c r="B293" t="str">
        <f t="shared" si="41"/>
        <v>1.8V</v>
      </c>
      <c r="C293" t="str">
        <f t="shared" si="42"/>
        <v>U1-1.8V</v>
      </c>
      <c r="D293" t="str">
        <f t="shared" si="43"/>
        <v>U1-G15</v>
      </c>
      <c r="E293" t="s">
        <v>304</v>
      </c>
      <c r="F293" t="s">
        <v>587</v>
      </c>
      <c r="G293" t="s">
        <v>667</v>
      </c>
      <c r="AT293" t="str">
        <f t="shared" si="44"/>
        <v>1.8V</v>
      </c>
      <c r="AU293" t="str">
        <f t="shared" si="45"/>
        <v>--</v>
      </c>
    </row>
    <row r="294" spans="1:47" x14ac:dyDescent="0.35">
      <c r="A294" t="str">
        <f t="shared" si="40"/>
        <v>U1-G16</v>
      </c>
      <c r="B294" t="str">
        <f t="shared" si="41"/>
        <v>NetU1_G16</v>
      </c>
      <c r="C294" t="str">
        <f t="shared" si="42"/>
        <v>U1-NetU1_G16</v>
      </c>
      <c r="D294" t="str">
        <f t="shared" si="43"/>
        <v>U1-G16</v>
      </c>
      <c r="E294" t="s">
        <v>304</v>
      </c>
      <c r="F294" t="s">
        <v>588</v>
      </c>
      <c r="G294" t="s">
        <v>975</v>
      </c>
      <c r="AT294" t="str">
        <f t="shared" si="44"/>
        <v>NetU1_G16</v>
      </c>
      <c r="AU294" t="str">
        <f t="shared" si="45"/>
        <v>--</v>
      </c>
    </row>
    <row r="295" spans="1:47" x14ac:dyDescent="0.35">
      <c r="A295" t="str">
        <f t="shared" si="40"/>
        <v>U1-G17</v>
      </c>
      <c r="B295" t="str">
        <f t="shared" si="41"/>
        <v>H1_D4</v>
      </c>
      <c r="C295" t="str">
        <f t="shared" si="42"/>
        <v>U1-H1_D4</v>
      </c>
      <c r="D295" t="str">
        <f t="shared" si="43"/>
        <v>U1-G17</v>
      </c>
      <c r="E295" t="s">
        <v>304</v>
      </c>
      <c r="F295" t="s">
        <v>686</v>
      </c>
      <c r="G295" t="s">
        <v>874</v>
      </c>
      <c r="AT295" t="str">
        <f t="shared" si="44"/>
        <v>H1_D4</v>
      </c>
      <c r="AU295" t="str">
        <f t="shared" si="45"/>
        <v>--</v>
      </c>
    </row>
    <row r="296" spans="1:47" x14ac:dyDescent="0.35">
      <c r="A296" t="str">
        <f t="shared" si="40"/>
        <v>U1-G18</v>
      </c>
      <c r="B296" t="str">
        <f t="shared" si="41"/>
        <v>H1_C5</v>
      </c>
      <c r="C296" t="str">
        <f t="shared" si="42"/>
        <v>U1-H1_C5</v>
      </c>
      <c r="D296" t="str">
        <f t="shared" si="43"/>
        <v>U1-G18</v>
      </c>
      <c r="E296" t="s">
        <v>304</v>
      </c>
      <c r="F296" t="s">
        <v>687</v>
      </c>
      <c r="G296" t="s">
        <v>864</v>
      </c>
      <c r="AT296" t="str">
        <f t="shared" si="44"/>
        <v>H1_C5</v>
      </c>
      <c r="AU296" t="str">
        <f t="shared" si="45"/>
        <v>--</v>
      </c>
    </row>
    <row r="297" spans="1:47" x14ac:dyDescent="0.35">
      <c r="A297" t="str">
        <f t="shared" si="40"/>
        <v>U1-H14</v>
      </c>
      <c r="B297" t="str">
        <f t="shared" si="41"/>
        <v>NetU1_H14</v>
      </c>
      <c r="C297" t="str">
        <f t="shared" si="42"/>
        <v>U1-NetU1_H14</v>
      </c>
      <c r="D297" t="str">
        <f t="shared" si="43"/>
        <v>U1-H14</v>
      </c>
      <c r="E297" t="s">
        <v>304</v>
      </c>
      <c r="F297" t="s">
        <v>589</v>
      </c>
      <c r="G297" t="s">
        <v>976</v>
      </c>
      <c r="AT297" t="str">
        <f t="shared" si="44"/>
        <v>NetU1_H14</v>
      </c>
      <c r="AU297" t="str">
        <f t="shared" si="45"/>
        <v>--</v>
      </c>
    </row>
    <row r="298" spans="1:47" x14ac:dyDescent="0.35">
      <c r="A298" t="str">
        <f t="shared" si="40"/>
        <v>U1-H15</v>
      </c>
      <c r="B298" t="str">
        <f t="shared" si="41"/>
        <v>NetU1_H15</v>
      </c>
      <c r="C298" t="str">
        <f t="shared" si="42"/>
        <v>U1-NetU1_H15</v>
      </c>
      <c r="D298" t="str">
        <f t="shared" si="43"/>
        <v>U1-H15</v>
      </c>
      <c r="E298" t="s">
        <v>304</v>
      </c>
      <c r="F298" t="s">
        <v>590</v>
      </c>
      <c r="G298" t="s">
        <v>977</v>
      </c>
      <c r="AT298" t="str">
        <f t="shared" si="44"/>
        <v>NetU1_H15</v>
      </c>
      <c r="AU298" t="str">
        <f t="shared" si="45"/>
        <v>--</v>
      </c>
    </row>
    <row r="299" spans="1:47" x14ac:dyDescent="0.35">
      <c r="A299" t="str">
        <f t="shared" si="40"/>
        <v>U1-H16</v>
      </c>
      <c r="B299" t="str">
        <f t="shared" si="41"/>
        <v>NetU1_H16</v>
      </c>
      <c r="C299" t="str">
        <f t="shared" si="42"/>
        <v>U1-NetU1_H16</v>
      </c>
      <c r="D299" t="str">
        <f t="shared" si="43"/>
        <v>U1-H16</v>
      </c>
      <c r="E299" t="s">
        <v>304</v>
      </c>
      <c r="F299" t="s">
        <v>591</v>
      </c>
      <c r="G299" t="s">
        <v>978</v>
      </c>
      <c r="AT299" t="str">
        <f t="shared" si="44"/>
        <v>NetU1_H16</v>
      </c>
      <c r="AU299" t="str">
        <f t="shared" si="45"/>
        <v>--</v>
      </c>
    </row>
    <row r="300" spans="1:47" x14ac:dyDescent="0.35">
      <c r="A300" t="str">
        <f t="shared" si="40"/>
        <v>U1-H17</v>
      </c>
      <c r="B300" t="str">
        <f t="shared" si="41"/>
        <v>H1_B5</v>
      </c>
      <c r="C300" t="str">
        <f t="shared" si="42"/>
        <v>U1-H1_B5</v>
      </c>
      <c r="D300" t="str">
        <f t="shared" si="43"/>
        <v>U1-H17</v>
      </c>
      <c r="E300" t="s">
        <v>304</v>
      </c>
      <c r="F300" t="s">
        <v>688</v>
      </c>
      <c r="G300" t="s">
        <v>863</v>
      </c>
      <c r="AT300" t="str">
        <f t="shared" si="44"/>
        <v>H1_B5</v>
      </c>
      <c r="AU300" t="str">
        <f t="shared" si="45"/>
        <v>--</v>
      </c>
    </row>
    <row r="301" spans="1:47" x14ac:dyDescent="0.35">
      <c r="A301" t="str">
        <f t="shared" si="40"/>
        <v>U1-H18</v>
      </c>
      <c r="B301" t="str">
        <f t="shared" si="41"/>
        <v>1.8V</v>
      </c>
      <c r="C301" t="str">
        <f t="shared" si="42"/>
        <v>U1-1.8V</v>
      </c>
      <c r="D301" t="str">
        <f t="shared" si="43"/>
        <v>U1-H18</v>
      </c>
      <c r="E301" t="s">
        <v>304</v>
      </c>
      <c r="F301" t="s">
        <v>689</v>
      </c>
      <c r="G301" t="s">
        <v>667</v>
      </c>
      <c r="AT301" t="str">
        <f t="shared" si="44"/>
        <v>1.8V</v>
      </c>
      <c r="AU301" t="str">
        <f t="shared" si="45"/>
        <v>--</v>
      </c>
    </row>
    <row r="302" spans="1:47" x14ac:dyDescent="0.35">
      <c r="A302" t="str">
        <f t="shared" si="40"/>
        <v>U1-J13</v>
      </c>
      <c r="B302" t="str">
        <f t="shared" si="41"/>
        <v>NetU1_J13</v>
      </c>
      <c r="C302" t="str">
        <f t="shared" si="42"/>
        <v>U1-NetU1_J13</v>
      </c>
      <c r="D302" t="str">
        <f t="shared" si="43"/>
        <v>U1-J13</v>
      </c>
      <c r="E302" t="s">
        <v>304</v>
      </c>
      <c r="F302" t="s">
        <v>490</v>
      </c>
      <c r="G302" t="s">
        <v>979</v>
      </c>
      <c r="AT302" t="str">
        <f t="shared" si="44"/>
        <v>NetU1_J13</v>
      </c>
      <c r="AU302" t="str">
        <f t="shared" si="45"/>
        <v>--</v>
      </c>
    </row>
    <row r="303" spans="1:47" x14ac:dyDescent="0.35">
      <c r="A303" t="str">
        <f t="shared" si="40"/>
        <v>U1-J14</v>
      </c>
      <c r="B303" t="str">
        <f t="shared" si="41"/>
        <v>NetU1_J14</v>
      </c>
      <c r="C303" t="str">
        <f t="shared" si="42"/>
        <v>U1-NetU1_J14</v>
      </c>
      <c r="D303" t="str">
        <f t="shared" si="43"/>
        <v>U1-J14</v>
      </c>
      <c r="E303" t="s">
        <v>304</v>
      </c>
      <c r="F303" t="s">
        <v>598</v>
      </c>
      <c r="G303" t="s">
        <v>980</v>
      </c>
      <c r="AT303" t="str">
        <f t="shared" si="44"/>
        <v>NetU1_J14</v>
      </c>
      <c r="AU303" t="str">
        <f t="shared" si="45"/>
        <v>--</v>
      </c>
    </row>
    <row r="304" spans="1:47" x14ac:dyDescent="0.35">
      <c r="A304" t="str">
        <f t="shared" si="40"/>
        <v>U1-J15</v>
      </c>
      <c r="B304" t="str">
        <f t="shared" si="41"/>
        <v>NetU1_J15</v>
      </c>
      <c r="C304" t="str">
        <f t="shared" si="42"/>
        <v>U1-NetU1_J15</v>
      </c>
      <c r="D304" t="str">
        <f t="shared" si="43"/>
        <v>U1-J15</v>
      </c>
      <c r="E304" t="s">
        <v>304</v>
      </c>
      <c r="F304" t="s">
        <v>599</v>
      </c>
      <c r="G304" t="s">
        <v>981</v>
      </c>
      <c r="AT304" t="str">
        <f t="shared" si="44"/>
        <v>NetU1_J15</v>
      </c>
      <c r="AU304" t="str">
        <f t="shared" si="45"/>
        <v>--</v>
      </c>
    </row>
    <row r="305" spans="1:47" x14ac:dyDescent="0.35">
      <c r="A305" t="str">
        <f t="shared" si="40"/>
        <v>U1-J17</v>
      </c>
      <c r="B305" t="str">
        <f t="shared" si="41"/>
        <v>H1_RESET</v>
      </c>
      <c r="C305" t="str">
        <f t="shared" si="42"/>
        <v>U1-H1_RESET</v>
      </c>
      <c r="D305" t="str">
        <f t="shared" si="43"/>
        <v>U1-J17</v>
      </c>
      <c r="E305" t="s">
        <v>304</v>
      </c>
      <c r="F305" t="s">
        <v>690</v>
      </c>
      <c r="G305" t="s">
        <v>881</v>
      </c>
      <c r="AT305" t="str">
        <f t="shared" si="44"/>
        <v>H1_RESET</v>
      </c>
      <c r="AU305" t="str">
        <f t="shared" si="45"/>
        <v>--</v>
      </c>
    </row>
    <row r="306" spans="1:47" x14ac:dyDescent="0.35">
      <c r="A306" t="str">
        <f t="shared" si="40"/>
        <v>U1-J18</v>
      </c>
      <c r="B306" t="str">
        <f t="shared" si="41"/>
        <v>H1_INT</v>
      </c>
      <c r="C306" t="str">
        <f t="shared" si="42"/>
        <v>U1-H1_INT</v>
      </c>
      <c r="D306" t="str">
        <f t="shared" si="43"/>
        <v>U1-J18</v>
      </c>
      <c r="E306" t="s">
        <v>304</v>
      </c>
      <c r="F306" t="s">
        <v>691</v>
      </c>
      <c r="G306" t="s">
        <v>880</v>
      </c>
      <c r="AT306" t="str">
        <f t="shared" si="44"/>
        <v>H1_INT</v>
      </c>
      <c r="AU306" t="str">
        <f t="shared" si="45"/>
        <v>--</v>
      </c>
    </row>
    <row r="307" spans="1:47" x14ac:dyDescent="0.35">
      <c r="A307" t="str">
        <f t="shared" si="40"/>
        <v>U1-K13</v>
      </c>
      <c r="B307" t="str">
        <f t="shared" si="41"/>
        <v>NetU1_K13</v>
      </c>
      <c r="C307" t="str">
        <f t="shared" si="42"/>
        <v>U1-NetU1_K13</v>
      </c>
      <c r="D307" t="str">
        <f t="shared" si="43"/>
        <v>U1-K13</v>
      </c>
      <c r="E307" t="s">
        <v>304</v>
      </c>
      <c r="F307" t="s">
        <v>501</v>
      </c>
      <c r="G307" t="s">
        <v>502</v>
      </c>
      <c r="AT307" t="str">
        <f t="shared" si="44"/>
        <v>NetU1_K13</v>
      </c>
      <c r="AU307" t="str">
        <f t="shared" si="45"/>
        <v>--</v>
      </c>
    </row>
    <row r="308" spans="1:47" x14ac:dyDescent="0.35">
      <c r="A308" t="str">
        <f t="shared" si="40"/>
        <v>U1-K14</v>
      </c>
      <c r="B308" t="str">
        <f t="shared" si="41"/>
        <v>1.8V</v>
      </c>
      <c r="C308" t="str">
        <f t="shared" si="42"/>
        <v>U1-1.8V</v>
      </c>
      <c r="D308" t="str">
        <f t="shared" si="43"/>
        <v>U1-K14</v>
      </c>
      <c r="E308" t="s">
        <v>304</v>
      </c>
      <c r="F308" t="s">
        <v>601</v>
      </c>
      <c r="G308" t="s">
        <v>667</v>
      </c>
      <c r="AT308" t="str">
        <f t="shared" si="44"/>
        <v>1.8V</v>
      </c>
      <c r="AU308" t="str">
        <f t="shared" si="45"/>
        <v>--</v>
      </c>
    </row>
    <row r="309" spans="1:47" x14ac:dyDescent="0.35">
      <c r="A309" t="str">
        <f t="shared" si="40"/>
        <v>U1-K15</v>
      </c>
      <c r="B309" t="str">
        <f t="shared" si="41"/>
        <v>NetU1_K15</v>
      </c>
      <c r="C309" t="str">
        <f t="shared" si="42"/>
        <v>U1-NetU1_K15</v>
      </c>
      <c r="D309" t="str">
        <f t="shared" si="43"/>
        <v>U1-K15</v>
      </c>
      <c r="E309" t="s">
        <v>304</v>
      </c>
      <c r="F309" t="s">
        <v>602</v>
      </c>
      <c r="G309" t="s">
        <v>982</v>
      </c>
      <c r="AT309" t="str">
        <f t="shared" si="44"/>
        <v>NetU1_K15</v>
      </c>
      <c r="AU309" t="str">
        <f t="shared" si="45"/>
        <v>--</v>
      </c>
    </row>
    <row r="310" spans="1:47" x14ac:dyDescent="0.35">
      <c r="A310" t="str">
        <f t="shared" si="40"/>
        <v>U1-K16</v>
      </c>
      <c r="B310" t="str">
        <f t="shared" si="41"/>
        <v>NetU1_K16</v>
      </c>
      <c r="C310" t="str">
        <f t="shared" si="42"/>
        <v>U1-NetU1_K16</v>
      </c>
      <c r="D310" t="str">
        <f t="shared" si="43"/>
        <v>U1-K16</v>
      </c>
      <c r="E310" t="s">
        <v>304</v>
      </c>
      <c r="F310" t="s">
        <v>603</v>
      </c>
      <c r="G310" t="s">
        <v>983</v>
      </c>
      <c r="AT310" t="str">
        <f t="shared" si="44"/>
        <v>NetU1_K16</v>
      </c>
      <c r="AU310" t="str">
        <f t="shared" si="45"/>
        <v>--</v>
      </c>
    </row>
    <row r="311" spans="1:47" x14ac:dyDescent="0.35">
      <c r="A311" t="str">
        <f t="shared" si="40"/>
        <v>U1-A1</v>
      </c>
      <c r="B311" t="str">
        <f t="shared" si="41"/>
        <v>B35_L9_N</v>
      </c>
      <c r="C311" t="str">
        <f t="shared" si="42"/>
        <v>U1-B35_L9_N</v>
      </c>
      <c r="D311" t="str">
        <f t="shared" si="43"/>
        <v>U1-A1</v>
      </c>
      <c r="E311" t="s">
        <v>304</v>
      </c>
      <c r="F311" t="s">
        <v>430</v>
      </c>
      <c r="G311" t="s">
        <v>799</v>
      </c>
      <c r="AT311" t="str">
        <f t="shared" si="44"/>
        <v>B35_L9_N</v>
      </c>
      <c r="AU311" t="str">
        <f t="shared" si="45"/>
        <v>--</v>
      </c>
    </row>
    <row r="312" spans="1:47" x14ac:dyDescent="0.35">
      <c r="A312" t="str">
        <f t="shared" si="40"/>
        <v>U1-A3</v>
      </c>
      <c r="B312" t="str">
        <f t="shared" si="41"/>
        <v>B35_L8_N</v>
      </c>
      <c r="C312" t="str">
        <f t="shared" si="42"/>
        <v>U1-B35_L8_N</v>
      </c>
      <c r="D312" t="str">
        <f t="shared" si="43"/>
        <v>U1-A3</v>
      </c>
      <c r="E312" t="s">
        <v>304</v>
      </c>
      <c r="F312" t="s">
        <v>436</v>
      </c>
      <c r="G312" t="s">
        <v>807</v>
      </c>
      <c r="AT312" t="str">
        <f t="shared" si="44"/>
        <v>B35_L8_N</v>
      </c>
      <c r="AU312" t="str">
        <f t="shared" si="45"/>
        <v>--</v>
      </c>
    </row>
    <row r="313" spans="1:47" x14ac:dyDescent="0.35">
      <c r="A313" t="str">
        <f t="shared" si="40"/>
        <v>U1-A4</v>
      </c>
      <c r="B313" t="str">
        <f t="shared" si="41"/>
        <v>B35_L8_P</v>
      </c>
      <c r="C313" t="str">
        <f t="shared" si="42"/>
        <v>U1-B35_L8_P</v>
      </c>
      <c r="D313" t="str">
        <f t="shared" si="43"/>
        <v>U1-A4</v>
      </c>
      <c r="E313" t="s">
        <v>304</v>
      </c>
      <c r="F313" t="s">
        <v>437</v>
      </c>
      <c r="G313" t="s">
        <v>809</v>
      </c>
      <c r="AT313" t="str">
        <f t="shared" si="44"/>
        <v>B35_L8_P</v>
      </c>
      <c r="AU313" t="str">
        <f t="shared" si="45"/>
        <v>--</v>
      </c>
    </row>
    <row r="314" spans="1:47" x14ac:dyDescent="0.35">
      <c r="A314" t="str">
        <f t="shared" si="40"/>
        <v>U1-A5</v>
      </c>
      <c r="B314" t="str">
        <f t="shared" si="41"/>
        <v>B35_L3_N</v>
      </c>
      <c r="C314" t="str">
        <f t="shared" si="42"/>
        <v>U1-B35_L3_N</v>
      </c>
      <c r="D314" t="str">
        <f t="shared" si="43"/>
        <v>U1-A5</v>
      </c>
      <c r="E314" t="s">
        <v>304</v>
      </c>
      <c r="F314" t="s">
        <v>438</v>
      </c>
      <c r="G314" t="s">
        <v>815</v>
      </c>
      <c r="AT314" t="str">
        <f t="shared" si="44"/>
        <v>B35_L3_N</v>
      </c>
      <c r="AU314" t="str">
        <f t="shared" si="45"/>
        <v>--</v>
      </c>
    </row>
    <row r="315" spans="1:47" x14ac:dyDescent="0.35">
      <c r="A315" t="str">
        <f t="shared" si="40"/>
        <v>U1-A6</v>
      </c>
      <c r="B315" t="str">
        <f t="shared" si="41"/>
        <v>B35_L3_P</v>
      </c>
      <c r="C315" t="str">
        <f t="shared" si="42"/>
        <v>U1-B35_L3_P</v>
      </c>
      <c r="D315" t="str">
        <f t="shared" si="43"/>
        <v>U1-A6</v>
      </c>
      <c r="E315" t="s">
        <v>304</v>
      </c>
      <c r="F315" t="s">
        <v>439</v>
      </c>
      <c r="G315" t="s">
        <v>817</v>
      </c>
      <c r="AT315" t="str">
        <f t="shared" si="44"/>
        <v>B35_L3_P</v>
      </c>
      <c r="AU315" t="str">
        <f t="shared" si="45"/>
        <v>--</v>
      </c>
    </row>
    <row r="316" spans="1:47" x14ac:dyDescent="0.35">
      <c r="A316" t="str">
        <f t="shared" si="40"/>
        <v>U1-A7</v>
      </c>
      <c r="B316" t="str">
        <f t="shared" si="41"/>
        <v>VCCIO35</v>
      </c>
      <c r="C316" t="str">
        <f t="shared" si="42"/>
        <v>U1-VCCIO35</v>
      </c>
      <c r="D316" t="str">
        <f t="shared" si="43"/>
        <v>U1-A7</v>
      </c>
      <c r="E316" t="s">
        <v>304</v>
      </c>
      <c r="F316" t="s">
        <v>440</v>
      </c>
      <c r="G316" t="s">
        <v>765</v>
      </c>
      <c r="AT316" t="str">
        <f t="shared" si="44"/>
        <v>VCCIO35</v>
      </c>
      <c r="AU316" t="str">
        <f t="shared" si="45"/>
        <v>--</v>
      </c>
    </row>
    <row r="317" spans="1:47" x14ac:dyDescent="0.35">
      <c r="A317" t="str">
        <f t="shared" si="40"/>
        <v>U1-B1</v>
      </c>
      <c r="B317" t="str">
        <f t="shared" si="41"/>
        <v>B35_L9_P</v>
      </c>
      <c r="C317" t="str">
        <f t="shared" si="42"/>
        <v>U1-B35_L9_P</v>
      </c>
      <c r="D317" t="str">
        <f t="shared" si="43"/>
        <v>U1-B1</v>
      </c>
      <c r="E317" t="s">
        <v>304</v>
      </c>
      <c r="F317" t="s">
        <v>536</v>
      </c>
      <c r="G317" t="s">
        <v>801</v>
      </c>
      <c r="AT317" t="str">
        <f t="shared" si="44"/>
        <v>B35_L9_P</v>
      </c>
      <c r="AU317" t="str">
        <f t="shared" si="45"/>
        <v>--</v>
      </c>
    </row>
    <row r="318" spans="1:47" x14ac:dyDescent="0.35">
      <c r="A318" t="str">
        <f t="shared" si="40"/>
        <v>U1-B2</v>
      </c>
      <c r="B318" t="str">
        <f t="shared" si="41"/>
        <v>B35_L10_N</v>
      </c>
      <c r="C318" t="str">
        <f t="shared" si="42"/>
        <v>U1-B35_L10_N</v>
      </c>
      <c r="D318" t="str">
        <f t="shared" si="43"/>
        <v>U1-B2</v>
      </c>
      <c r="E318" t="s">
        <v>304</v>
      </c>
      <c r="F318" t="s">
        <v>443</v>
      </c>
      <c r="G318" t="s">
        <v>805</v>
      </c>
      <c r="AT318" t="str">
        <f t="shared" si="44"/>
        <v>B35_L10_N</v>
      </c>
      <c r="AU318" t="str">
        <f t="shared" si="45"/>
        <v>--</v>
      </c>
    </row>
    <row r="319" spans="1:47" x14ac:dyDescent="0.35">
      <c r="A319" t="str">
        <f t="shared" si="40"/>
        <v>U1-B3</v>
      </c>
      <c r="B319" t="str">
        <f t="shared" si="41"/>
        <v>B35_L10_P</v>
      </c>
      <c r="C319" t="str">
        <f t="shared" si="42"/>
        <v>U1-B35_L10_P</v>
      </c>
      <c r="D319" t="str">
        <f t="shared" si="43"/>
        <v>U1-B3</v>
      </c>
      <c r="E319" t="s">
        <v>304</v>
      </c>
      <c r="F319" t="s">
        <v>444</v>
      </c>
      <c r="G319" t="s">
        <v>803</v>
      </c>
      <c r="AT319" t="str">
        <f t="shared" si="44"/>
        <v>B35_L10_P</v>
      </c>
      <c r="AU319" t="str">
        <f t="shared" si="45"/>
        <v>--</v>
      </c>
    </row>
    <row r="320" spans="1:47" x14ac:dyDescent="0.35">
      <c r="A320" t="str">
        <f t="shared" si="40"/>
        <v>U1-B4</v>
      </c>
      <c r="B320" t="str">
        <f t="shared" si="41"/>
        <v>B35_L7_N</v>
      </c>
      <c r="C320" t="str">
        <f t="shared" si="42"/>
        <v>U1-B35_L7_N</v>
      </c>
      <c r="D320" t="str">
        <f t="shared" si="43"/>
        <v>U1-B4</v>
      </c>
      <c r="E320" t="s">
        <v>304</v>
      </c>
      <c r="F320" t="s">
        <v>445</v>
      </c>
      <c r="G320" t="s">
        <v>823</v>
      </c>
      <c r="AT320" t="str">
        <f t="shared" si="44"/>
        <v>B35_L7_N</v>
      </c>
      <c r="AU320" t="str">
        <f t="shared" si="45"/>
        <v>--</v>
      </c>
    </row>
    <row r="321" spans="1:47" x14ac:dyDescent="0.35">
      <c r="A321" t="str">
        <f t="shared" si="40"/>
        <v>U1-B6</v>
      </c>
      <c r="B321" t="str">
        <f t="shared" si="41"/>
        <v>B35_L2_N</v>
      </c>
      <c r="C321" t="str">
        <f t="shared" si="42"/>
        <v>U1-B35_L2_N</v>
      </c>
      <c r="D321" t="str">
        <f t="shared" si="43"/>
        <v>U1-B6</v>
      </c>
      <c r="E321" t="s">
        <v>304</v>
      </c>
      <c r="F321" t="s">
        <v>447</v>
      </c>
      <c r="G321" t="s">
        <v>819</v>
      </c>
      <c r="AT321" t="str">
        <f t="shared" si="44"/>
        <v>B35_L2_N</v>
      </c>
      <c r="AU321" t="str">
        <f t="shared" si="45"/>
        <v>--</v>
      </c>
    </row>
    <row r="322" spans="1:47" x14ac:dyDescent="0.35">
      <c r="A322" t="str">
        <f t="shared" si="40"/>
        <v>U1-B7</v>
      </c>
      <c r="B322" t="str">
        <f t="shared" si="41"/>
        <v>B35_L2_P</v>
      </c>
      <c r="C322" t="str">
        <f t="shared" si="42"/>
        <v>U1-B35_L2_P</v>
      </c>
      <c r="D322" t="str">
        <f t="shared" si="43"/>
        <v>U1-B7</v>
      </c>
      <c r="E322" t="s">
        <v>304</v>
      </c>
      <c r="F322" t="s">
        <v>448</v>
      </c>
      <c r="G322" t="s">
        <v>821</v>
      </c>
      <c r="AT322" t="str">
        <f t="shared" si="44"/>
        <v>B35_L2_P</v>
      </c>
      <c r="AU322" t="str">
        <f t="shared" si="45"/>
        <v>--</v>
      </c>
    </row>
    <row r="323" spans="1:47" x14ac:dyDescent="0.35">
      <c r="A323" t="str">
        <f t="shared" si="40"/>
        <v>U1-C1</v>
      </c>
      <c r="B323" t="str">
        <f t="shared" si="41"/>
        <v>B35_L16_N</v>
      </c>
      <c r="C323" t="str">
        <f t="shared" si="42"/>
        <v>U1-B35_L16_N</v>
      </c>
      <c r="D323" t="str">
        <f t="shared" si="43"/>
        <v>U1-C1</v>
      </c>
      <c r="E323" t="s">
        <v>304</v>
      </c>
      <c r="F323" t="s">
        <v>314</v>
      </c>
      <c r="G323" t="s">
        <v>797</v>
      </c>
      <c r="AT323" t="str">
        <f t="shared" si="44"/>
        <v>B35_L16_N</v>
      </c>
      <c r="AU323" t="str">
        <f t="shared" si="45"/>
        <v>--</v>
      </c>
    </row>
    <row r="324" spans="1:47" x14ac:dyDescent="0.35">
      <c r="A324" t="str">
        <f t="shared" si="40"/>
        <v>U1-C2</v>
      </c>
      <c r="B324" t="str">
        <f t="shared" si="41"/>
        <v>B35_L16_P</v>
      </c>
      <c r="C324" t="str">
        <f t="shared" si="42"/>
        <v>U1-B35_L16_P</v>
      </c>
      <c r="D324" t="str">
        <f t="shared" si="43"/>
        <v>U1-C2</v>
      </c>
      <c r="E324" t="s">
        <v>304</v>
      </c>
      <c r="F324" t="s">
        <v>315</v>
      </c>
      <c r="G324" t="s">
        <v>795</v>
      </c>
      <c r="AT324" t="str">
        <f t="shared" si="44"/>
        <v>B35_L16_P</v>
      </c>
      <c r="AU324" t="str">
        <f t="shared" si="45"/>
        <v>--</v>
      </c>
    </row>
    <row r="325" spans="1:47" x14ac:dyDescent="0.35">
      <c r="A325" t="str">
        <f t="shared" si="40"/>
        <v>U1-C3</v>
      </c>
      <c r="B325" t="str">
        <f t="shared" si="41"/>
        <v>VCCIO35</v>
      </c>
      <c r="C325" t="str">
        <f t="shared" si="42"/>
        <v>U1-VCCIO35</v>
      </c>
      <c r="D325" t="str">
        <f t="shared" si="43"/>
        <v>U1-C3</v>
      </c>
      <c r="E325" t="s">
        <v>304</v>
      </c>
      <c r="F325" t="s">
        <v>316</v>
      </c>
      <c r="G325" t="s">
        <v>765</v>
      </c>
      <c r="AT325" t="str">
        <f t="shared" si="44"/>
        <v>VCCIO35</v>
      </c>
      <c r="AU325" t="str">
        <f t="shared" si="45"/>
        <v>--</v>
      </c>
    </row>
    <row r="326" spans="1:47" x14ac:dyDescent="0.35">
      <c r="A326" t="str">
        <f t="shared" ref="A326:A389" si="46">$E326&amp;"-"&amp;$F326</f>
        <v>U1-C4</v>
      </c>
      <c r="B326" t="str">
        <f t="shared" ref="B326:B389" si="47">IF(OR(E326=$A$2,E326=$B$2,E326=$C$2,E326=$D$2),"--",G326)</f>
        <v>B35_L7_P</v>
      </c>
      <c r="C326" t="str">
        <f t="shared" ref="C326:C389" si="48">$E326&amp;"-"&amp;$G326</f>
        <v>U1-B35_L7_P</v>
      </c>
      <c r="D326" t="str">
        <f t="shared" ref="D326:D389" si="49">A326</f>
        <v>U1-C4</v>
      </c>
      <c r="E326" t="s">
        <v>304</v>
      </c>
      <c r="F326" t="s">
        <v>317</v>
      </c>
      <c r="G326" t="s">
        <v>825</v>
      </c>
      <c r="AT326" t="str">
        <f t="shared" ref="AT326:AT389" si="50">IF(IF(COUNTIF($AO$6:$AQ$150,B326)&gt;0,"---","--")="---",VLOOKUP(B326,$AO$6:$AQ$150,3,0),B326)</f>
        <v>B35_L7_P</v>
      </c>
      <c r="AU326" t="str">
        <f t="shared" ref="AU326:AU389" si="51">IF(IF(COUNTIF($AO$6:$AQ$150,B326)&gt;0,"---","--")="---",VLOOKUP(B326,$AO$6:$AQ$150,2,0),"--")</f>
        <v>--</v>
      </c>
    </row>
    <row r="327" spans="1:47" x14ac:dyDescent="0.35">
      <c r="A327" t="str">
        <f t="shared" si="46"/>
        <v>U1-C5</v>
      </c>
      <c r="B327" t="str">
        <f t="shared" si="47"/>
        <v>B35_L1_N</v>
      </c>
      <c r="C327" t="str">
        <f t="shared" si="48"/>
        <v>U1-B35_L1_N</v>
      </c>
      <c r="D327" t="str">
        <f t="shared" si="49"/>
        <v>U1-C5</v>
      </c>
      <c r="E327" t="s">
        <v>304</v>
      </c>
      <c r="F327" t="s">
        <v>318</v>
      </c>
      <c r="G327" t="s">
        <v>827</v>
      </c>
      <c r="AT327" t="str">
        <f t="shared" si="50"/>
        <v>B35_L1_N</v>
      </c>
      <c r="AU327" t="str">
        <f t="shared" si="51"/>
        <v>--</v>
      </c>
    </row>
    <row r="328" spans="1:47" x14ac:dyDescent="0.35">
      <c r="A328" t="str">
        <f t="shared" si="46"/>
        <v>U1-C6</v>
      </c>
      <c r="B328" t="str">
        <f t="shared" si="47"/>
        <v>B35_L1_P</v>
      </c>
      <c r="C328" t="str">
        <f t="shared" si="48"/>
        <v>U1-B35_L1_P</v>
      </c>
      <c r="D328" t="str">
        <f t="shared" si="49"/>
        <v>U1-C6</v>
      </c>
      <c r="E328" t="s">
        <v>304</v>
      </c>
      <c r="F328" t="s">
        <v>319</v>
      </c>
      <c r="G328" t="s">
        <v>829</v>
      </c>
      <c r="AT328" t="str">
        <f t="shared" si="50"/>
        <v>B35_L1_P</v>
      </c>
      <c r="AU328" t="str">
        <f t="shared" si="51"/>
        <v>--</v>
      </c>
    </row>
    <row r="329" spans="1:47" x14ac:dyDescent="0.35">
      <c r="A329" t="str">
        <f t="shared" si="46"/>
        <v>U1-C7</v>
      </c>
      <c r="B329" t="str">
        <f t="shared" si="47"/>
        <v>B35_L4_N</v>
      </c>
      <c r="C329" t="str">
        <f t="shared" si="48"/>
        <v>U1-B35_L4_N</v>
      </c>
      <c r="D329" t="str">
        <f t="shared" si="49"/>
        <v>U1-C7</v>
      </c>
      <c r="E329" t="s">
        <v>304</v>
      </c>
      <c r="F329" t="s">
        <v>320</v>
      </c>
      <c r="G329" t="s">
        <v>845</v>
      </c>
      <c r="AT329" t="str">
        <f t="shared" si="50"/>
        <v>B35_L4_N</v>
      </c>
      <c r="AU329" t="str">
        <f t="shared" si="51"/>
        <v>--</v>
      </c>
    </row>
    <row r="330" spans="1:47" x14ac:dyDescent="0.35">
      <c r="A330" t="str">
        <f t="shared" si="46"/>
        <v>U1-D2</v>
      </c>
      <c r="B330" t="str">
        <f t="shared" si="47"/>
        <v>B35_L14_N</v>
      </c>
      <c r="C330" t="str">
        <f t="shared" si="48"/>
        <v>U1-B35_L14_N</v>
      </c>
      <c r="D330" t="str">
        <f t="shared" si="49"/>
        <v>U1-D2</v>
      </c>
      <c r="E330" t="s">
        <v>304</v>
      </c>
      <c r="F330" t="s">
        <v>289</v>
      </c>
      <c r="G330" t="s">
        <v>791</v>
      </c>
      <c r="AT330" t="str">
        <f t="shared" si="50"/>
        <v>B35_L14_N</v>
      </c>
      <c r="AU330" t="str">
        <f t="shared" si="51"/>
        <v>--</v>
      </c>
    </row>
    <row r="331" spans="1:47" x14ac:dyDescent="0.35">
      <c r="A331" t="str">
        <f t="shared" si="46"/>
        <v>U1-D3</v>
      </c>
      <c r="B331" t="str">
        <f t="shared" si="47"/>
        <v>B35_L12_N</v>
      </c>
      <c r="C331" t="str">
        <f t="shared" si="48"/>
        <v>U1-B35_L12_N</v>
      </c>
      <c r="D331" t="str">
        <f t="shared" si="49"/>
        <v>U1-D3</v>
      </c>
      <c r="E331" t="s">
        <v>304</v>
      </c>
      <c r="F331" t="s">
        <v>290</v>
      </c>
      <c r="G331" t="s">
        <v>775</v>
      </c>
      <c r="AT331" t="str">
        <f t="shared" si="50"/>
        <v>B35_L12_N</v>
      </c>
      <c r="AU331" t="str">
        <f t="shared" si="51"/>
        <v>--</v>
      </c>
    </row>
    <row r="332" spans="1:47" x14ac:dyDescent="0.35">
      <c r="A332" t="str">
        <f t="shared" si="46"/>
        <v>U1-D4</v>
      </c>
      <c r="B332" t="str">
        <f t="shared" si="47"/>
        <v>B35_L11_N</v>
      </c>
      <c r="C332" t="str">
        <f t="shared" si="48"/>
        <v>U1-B35_L11_N</v>
      </c>
      <c r="D332" t="str">
        <f t="shared" si="49"/>
        <v>U1-D4</v>
      </c>
      <c r="E332" t="s">
        <v>304</v>
      </c>
      <c r="F332" t="s">
        <v>291</v>
      </c>
      <c r="G332" t="s">
        <v>811</v>
      </c>
      <c r="AT332" t="str">
        <f t="shared" si="50"/>
        <v>B35_L11_N</v>
      </c>
      <c r="AU332" t="str">
        <f t="shared" si="51"/>
        <v>--</v>
      </c>
    </row>
    <row r="333" spans="1:47" x14ac:dyDescent="0.35">
      <c r="A333" t="str">
        <f t="shared" si="46"/>
        <v>U1-D5</v>
      </c>
      <c r="B333" t="str">
        <f t="shared" si="47"/>
        <v>B35_L11_P</v>
      </c>
      <c r="C333" t="str">
        <f t="shared" si="48"/>
        <v>U1-B35_L11_P</v>
      </c>
      <c r="D333" t="str">
        <f t="shared" si="49"/>
        <v>U1-D5</v>
      </c>
      <c r="E333" t="s">
        <v>304</v>
      </c>
      <c r="F333" t="s">
        <v>292</v>
      </c>
      <c r="G333" t="s">
        <v>813</v>
      </c>
      <c r="AT333" t="str">
        <f t="shared" si="50"/>
        <v>B35_L11_P</v>
      </c>
      <c r="AU333" t="str">
        <f t="shared" si="51"/>
        <v>--</v>
      </c>
    </row>
    <row r="334" spans="1:47" x14ac:dyDescent="0.35">
      <c r="A334" t="str">
        <f t="shared" si="46"/>
        <v>U1-D6</v>
      </c>
      <c r="B334" t="str">
        <f t="shared" si="47"/>
        <v>VCCIO35</v>
      </c>
      <c r="C334" t="str">
        <f t="shared" si="48"/>
        <v>U1-VCCIO35</v>
      </c>
      <c r="D334" t="str">
        <f t="shared" si="49"/>
        <v>U1-D6</v>
      </c>
      <c r="E334" t="s">
        <v>304</v>
      </c>
      <c r="F334" t="s">
        <v>293</v>
      </c>
      <c r="G334" t="s">
        <v>765</v>
      </c>
      <c r="AT334" t="str">
        <f t="shared" si="50"/>
        <v>VCCIO35</v>
      </c>
      <c r="AU334" t="str">
        <f t="shared" si="51"/>
        <v>--</v>
      </c>
    </row>
    <row r="335" spans="1:47" x14ac:dyDescent="0.35">
      <c r="A335" t="str">
        <f t="shared" si="46"/>
        <v>U1-D7</v>
      </c>
      <c r="B335" t="str">
        <f t="shared" si="47"/>
        <v>B35_L6_N</v>
      </c>
      <c r="C335" t="str">
        <f t="shared" si="48"/>
        <v>U1-B35_L6_N</v>
      </c>
      <c r="D335" t="str">
        <f t="shared" si="49"/>
        <v>U1-D7</v>
      </c>
      <c r="E335" t="s">
        <v>304</v>
      </c>
      <c r="F335" t="s">
        <v>294</v>
      </c>
      <c r="G335" t="s">
        <v>835</v>
      </c>
      <c r="AT335" t="str">
        <f t="shared" si="50"/>
        <v>B35_L6_N</v>
      </c>
      <c r="AU335" t="str">
        <f t="shared" si="51"/>
        <v>--</v>
      </c>
    </row>
    <row r="336" spans="1:47" x14ac:dyDescent="0.35">
      <c r="A336" t="str">
        <f t="shared" si="46"/>
        <v>U1-D8</v>
      </c>
      <c r="B336" t="str">
        <f t="shared" si="47"/>
        <v>B35_L4_P</v>
      </c>
      <c r="C336" t="str">
        <f t="shared" si="48"/>
        <v>U1-B35_L4_P</v>
      </c>
      <c r="D336" t="str">
        <f t="shared" si="49"/>
        <v>U1-D8</v>
      </c>
      <c r="E336" t="s">
        <v>304</v>
      </c>
      <c r="F336" t="s">
        <v>295</v>
      </c>
      <c r="G336" t="s">
        <v>847</v>
      </c>
      <c r="AT336" t="str">
        <f t="shared" si="50"/>
        <v>B35_L4_P</v>
      </c>
      <c r="AU336" t="str">
        <f t="shared" si="51"/>
        <v>--</v>
      </c>
    </row>
    <row r="337" spans="1:47" x14ac:dyDescent="0.35">
      <c r="A337" t="str">
        <f t="shared" si="46"/>
        <v>U1-E1</v>
      </c>
      <c r="B337" t="str">
        <f t="shared" si="47"/>
        <v>B35_L18_N</v>
      </c>
      <c r="C337" t="str">
        <f t="shared" si="48"/>
        <v>U1-B35_L18_N</v>
      </c>
      <c r="D337" t="str">
        <f t="shared" si="49"/>
        <v>U1-E1</v>
      </c>
      <c r="E337" t="s">
        <v>304</v>
      </c>
      <c r="F337" t="s">
        <v>538</v>
      </c>
      <c r="G337" t="s">
        <v>787</v>
      </c>
      <c r="AT337" t="str">
        <f t="shared" si="50"/>
        <v>B35_L18_N</v>
      </c>
      <c r="AU337" t="str">
        <f t="shared" si="51"/>
        <v>--</v>
      </c>
    </row>
    <row r="338" spans="1:47" x14ac:dyDescent="0.35">
      <c r="A338" t="str">
        <f t="shared" si="46"/>
        <v>U1-E2</v>
      </c>
      <c r="B338" t="str">
        <f t="shared" si="47"/>
        <v>B35_L14_P</v>
      </c>
      <c r="C338" t="str">
        <f t="shared" si="48"/>
        <v>U1-B35_L14_P</v>
      </c>
      <c r="D338" t="str">
        <f t="shared" si="49"/>
        <v>U1-E2</v>
      </c>
      <c r="E338" t="s">
        <v>304</v>
      </c>
      <c r="F338" t="s">
        <v>539</v>
      </c>
      <c r="G338" t="s">
        <v>793</v>
      </c>
      <c r="AT338" t="str">
        <f t="shared" si="50"/>
        <v>B35_L14_P</v>
      </c>
      <c r="AU338" t="str">
        <f t="shared" si="51"/>
        <v>--</v>
      </c>
    </row>
    <row r="339" spans="1:47" x14ac:dyDescent="0.35">
      <c r="A339" t="str">
        <f t="shared" si="46"/>
        <v>U1-E3</v>
      </c>
      <c r="B339" t="str">
        <f t="shared" si="47"/>
        <v>B35_L12_P</v>
      </c>
      <c r="C339" t="str">
        <f t="shared" si="48"/>
        <v>U1-B35_L12_P</v>
      </c>
      <c r="D339" t="str">
        <f t="shared" si="49"/>
        <v>U1-E3</v>
      </c>
      <c r="E339" t="s">
        <v>304</v>
      </c>
      <c r="F339" t="s">
        <v>540</v>
      </c>
      <c r="G339" t="s">
        <v>777</v>
      </c>
      <c r="AT339" t="str">
        <f t="shared" si="50"/>
        <v>B35_L12_P</v>
      </c>
      <c r="AU339" t="str">
        <f t="shared" si="51"/>
        <v>--</v>
      </c>
    </row>
    <row r="340" spans="1:47" x14ac:dyDescent="0.35">
      <c r="A340" t="str">
        <f t="shared" si="46"/>
        <v>U1-E5</v>
      </c>
      <c r="B340" t="str">
        <f t="shared" si="47"/>
        <v>B35_L5_N</v>
      </c>
      <c r="C340" t="str">
        <f t="shared" si="48"/>
        <v>U1-B35_L5_N</v>
      </c>
      <c r="D340" t="str">
        <f t="shared" si="49"/>
        <v>U1-E5</v>
      </c>
      <c r="E340" t="s">
        <v>304</v>
      </c>
      <c r="F340" t="s">
        <v>542</v>
      </c>
      <c r="G340" t="s">
        <v>831</v>
      </c>
      <c r="AT340" t="str">
        <f t="shared" si="50"/>
        <v>B35_L5_N</v>
      </c>
      <c r="AU340" t="str">
        <f t="shared" si="51"/>
        <v>--</v>
      </c>
    </row>
    <row r="341" spans="1:47" x14ac:dyDescent="0.35">
      <c r="A341" t="str">
        <f t="shared" si="46"/>
        <v>U1-E6</v>
      </c>
      <c r="B341" t="str">
        <f t="shared" si="47"/>
        <v>B35_L5_P</v>
      </c>
      <c r="C341" t="str">
        <f t="shared" si="48"/>
        <v>U1-B35_L5_P</v>
      </c>
      <c r="D341" t="str">
        <f t="shared" si="49"/>
        <v>U1-E6</v>
      </c>
      <c r="E341" t="s">
        <v>304</v>
      </c>
      <c r="F341" t="s">
        <v>457</v>
      </c>
      <c r="G341" t="s">
        <v>833</v>
      </c>
      <c r="AT341" t="str">
        <f t="shared" si="50"/>
        <v>B35_L5_P</v>
      </c>
      <c r="AU341" t="str">
        <f t="shared" si="51"/>
        <v>--</v>
      </c>
    </row>
    <row r="342" spans="1:47" x14ac:dyDescent="0.35">
      <c r="A342" t="str">
        <f t="shared" si="46"/>
        <v>U1-E7</v>
      </c>
      <c r="B342" t="str">
        <f t="shared" si="47"/>
        <v>B35_L6_P</v>
      </c>
      <c r="C342" t="str">
        <f t="shared" si="48"/>
        <v>U1-B35_L6_P</v>
      </c>
      <c r="D342" t="str">
        <f t="shared" si="49"/>
        <v>U1-E7</v>
      </c>
      <c r="E342" t="s">
        <v>304</v>
      </c>
      <c r="F342" t="s">
        <v>458</v>
      </c>
      <c r="G342" t="s">
        <v>837</v>
      </c>
      <c r="AT342" t="str">
        <f t="shared" si="50"/>
        <v>B35_L6_P</v>
      </c>
      <c r="AU342" t="str">
        <f t="shared" si="51"/>
        <v>--</v>
      </c>
    </row>
    <row r="343" spans="1:47" x14ac:dyDescent="0.35">
      <c r="A343" t="str">
        <f t="shared" si="46"/>
        <v>U1-F1</v>
      </c>
      <c r="B343" t="str">
        <f t="shared" si="47"/>
        <v>B35_L18_P</v>
      </c>
      <c r="C343" t="str">
        <f t="shared" si="48"/>
        <v>U1-B35_L18_P</v>
      </c>
      <c r="D343" t="str">
        <f t="shared" si="49"/>
        <v>U1-F1</v>
      </c>
      <c r="E343" t="s">
        <v>304</v>
      </c>
      <c r="F343" t="s">
        <v>544</v>
      </c>
      <c r="G343" t="s">
        <v>789</v>
      </c>
      <c r="AT343" t="str">
        <f t="shared" si="50"/>
        <v>B35_L18_P</v>
      </c>
      <c r="AU343" t="str">
        <f t="shared" si="51"/>
        <v>--</v>
      </c>
    </row>
    <row r="344" spans="1:47" x14ac:dyDescent="0.35">
      <c r="A344" t="str">
        <f t="shared" si="46"/>
        <v>U1-F2</v>
      </c>
      <c r="B344" t="str">
        <f t="shared" si="47"/>
        <v>VCCIO35</v>
      </c>
      <c r="C344" t="str">
        <f t="shared" si="48"/>
        <v>U1-VCCIO35</v>
      </c>
      <c r="D344" t="str">
        <f t="shared" si="49"/>
        <v>U1-F2</v>
      </c>
      <c r="E344" t="s">
        <v>304</v>
      </c>
      <c r="F344" t="s">
        <v>545</v>
      </c>
      <c r="G344" t="s">
        <v>765</v>
      </c>
      <c r="AT344" t="str">
        <f t="shared" si="50"/>
        <v>VCCIO35</v>
      </c>
      <c r="AU344" t="str">
        <f t="shared" si="51"/>
        <v>--</v>
      </c>
    </row>
    <row r="345" spans="1:47" x14ac:dyDescent="0.35">
      <c r="A345" t="str">
        <f t="shared" si="46"/>
        <v>U1-F3</v>
      </c>
      <c r="B345" t="str">
        <f t="shared" si="47"/>
        <v>B35_L13_N</v>
      </c>
      <c r="C345" t="str">
        <f t="shared" si="48"/>
        <v>U1-B35_L13_N</v>
      </c>
      <c r="D345" t="str">
        <f t="shared" si="49"/>
        <v>U1-F3</v>
      </c>
      <c r="E345" t="s">
        <v>304</v>
      </c>
      <c r="F345" t="s">
        <v>546</v>
      </c>
      <c r="G345" t="s">
        <v>771</v>
      </c>
      <c r="AT345" t="str">
        <f t="shared" si="50"/>
        <v>B35_L13_N</v>
      </c>
      <c r="AU345" t="str">
        <f t="shared" si="51"/>
        <v>--</v>
      </c>
    </row>
    <row r="346" spans="1:47" x14ac:dyDescent="0.35">
      <c r="A346" t="str">
        <f t="shared" si="46"/>
        <v>U1-F4</v>
      </c>
      <c r="B346" t="str">
        <f t="shared" si="47"/>
        <v>B35_L13_P</v>
      </c>
      <c r="C346" t="str">
        <f t="shared" si="48"/>
        <v>U1-B35_L13_P</v>
      </c>
      <c r="D346" t="str">
        <f t="shared" si="49"/>
        <v>U1-F4</v>
      </c>
      <c r="E346" t="s">
        <v>304</v>
      </c>
      <c r="F346" t="s">
        <v>547</v>
      </c>
      <c r="G346" t="s">
        <v>773</v>
      </c>
      <c r="AT346" t="str">
        <f t="shared" si="50"/>
        <v>B35_L13_P</v>
      </c>
      <c r="AU346" t="str">
        <f t="shared" si="51"/>
        <v>--</v>
      </c>
    </row>
    <row r="347" spans="1:47" x14ac:dyDescent="0.35">
      <c r="A347" t="str">
        <f t="shared" si="46"/>
        <v>U1-F5</v>
      </c>
      <c r="B347" t="str">
        <f t="shared" si="47"/>
        <v>NetU1_F5</v>
      </c>
      <c r="C347" t="str">
        <f t="shared" si="48"/>
        <v>U1-NetU1_F5</v>
      </c>
      <c r="D347" t="str">
        <f t="shared" si="49"/>
        <v>U1-F5</v>
      </c>
      <c r="E347" t="s">
        <v>304</v>
      </c>
      <c r="F347" t="s">
        <v>548</v>
      </c>
      <c r="G347" t="s">
        <v>984</v>
      </c>
      <c r="AT347" t="str">
        <f t="shared" si="50"/>
        <v>NetU1_F5</v>
      </c>
      <c r="AU347" t="str">
        <f t="shared" si="51"/>
        <v>--</v>
      </c>
    </row>
    <row r="348" spans="1:47" x14ac:dyDescent="0.35">
      <c r="A348" t="str">
        <f t="shared" si="46"/>
        <v>U1-F6</v>
      </c>
      <c r="B348" t="str">
        <f t="shared" si="47"/>
        <v>B35_L19_N</v>
      </c>
      <c r="C348" t="str">
        <f t="shared" si="48"/>
        <v>U1-B35_L19_N</v>
      </c>
      <c r="D348" t="str">
        <f t="shared" si="49"/>
        <v>U1-F6</v>
      </c>
      <c r="E348" t="s">
        <v>304</v>
      </c>
      <c r="F348" t="s">
        <v>549</v>
      </c>
      <c r="G348" t="s">
        <v>841</v>
      </c>
      <c r="AT348" t="str">
        <f t="shared" si="50"/>
        <v>B35_L19_N</v>
      </c>
      <c r="AU348" t="str">
        <f t="shared" si="51"/>
        <v>--</v>
      </c>
    </row>
    <row r="349" spans="1:47" x14ac:dyDescent="0.35">
      <c r="A349" t="str">
        <f t="shared" si="46"/>
        <v>U1-G1</v>
      </c>
      <c r="B349" t="str">
        <f t="shared" si="47"/>
        <v>B35_L17_N</v>
      </c>
      <c r="C349" t="str">
        <f t="shared" si="48"/>
        <v>U1-B35_L17_N</v>
      </c>
      <c r="D349" t="str">
        <f t="shared" si="49"/>
        <v>U1-G1</v>
      </c>
      <c r="E349" t="s">
        <v>304</v>
      </c>
      <c r="F349" t="s">
        <v>551</v>
      </c>
      <c r="G349" t="s">
        <v>783</v>
      </c>
      <c r="AT349" t="str">
        <f t="shared" si="50"/>
        <v>B35_L17_N</v>
      </c>
      <c r="AU349" t="str">
        <f t="shared" si="51"/>
        <v>--</v>
      </c>
    </row>
    <row r="350" spans="1:47" x14ac:dyDescent="0.35">
      <c r="A350" t="str">
        <f t="shared" si="46"/>
        <v>U1-G2</v>
      </c>
      <c r="B350" t="str">
        <f t="shared" si="47"/>
        <v>B35_L15_N</v>
      </c>
      <c r="C350" t="str">
        <f t="shared" si="48"/>
        <v>U1-B35_L15_N</v>
      </c>
      <c r="D350" t="str">
        <f t="shared" si="49"/>
        <v>U1-G2</v>
      </c>
      <c r="E350" t="s">
        <v>304</v>
      </c>
      <c r="F350" t="s">
        <v>552</v>
      </c>
      <c r="G350" t="s">
        <v>767</v>
      </c>
      <c r="AT350" t="str">
        <f t="shared" si="50"/>
        <v>B35_L15_N</v>
      </c>
      <c r="AU350" t="str">
        <f t="shared" si="51"/>
        <v>--</v>
      </c>
    </row>
    <row r="351" spans="1:47" x14ac:dyDescent="0.35">
      <c r="A351" t="str">
        <f t="shared" si="46"/>
        <v>U1-G3</v>
      </c>
      <c r="B351" t="str">
        <f t="shared" si="47"/>
        <v>NetU1_G3</v>
      </c>
      <c r="C351" t="str">
        <f t="shared" si="48"/>
        <v>U1-NetU1_G3</v>
      </c>
      <c r="D351" t="str">
        <f t="shared" si="49"/>
        <v>U1-G3</v>
      </c>
      <c r="E351" t="s">
        <v>304</v>
      </c>
      <c r="F351" t="s">
        <v>553</v>
      </c>
      <c r="G351" t="s">
        <v>985</v>
      </c>
      <c r="AT351" t="str">
        <f t="shared" si="50"/>
        <v>NetU1_G3</v>
      </c>
      <c r="AU351" t="str">
        <f t="shared" si="51"/>
        <v>--</v>
      </c>
    </row>
    <row r="352" spans="1:47" x14ac:dyDescent="0.35">
      <c r="A352" t="str">
        <f t="shared" si="46"/>
        <v>U1-G4</v>
      </c>
      <c r="B352" t="str">
        <f t="shared" si="47"/>
        <v>NetU1_G4</v>
      </c>
      <c r="C352" t="str">
        <f t="shared" si="48"/>
        <v>U1-NetU1_G4</v>
      </c>
      <c r="D352" t="str">
        <f t="shared" si="49"/>
        <v>U1-G4</v>
      </c>
      <c r="E352" t="s">
        <v>304</v>
      </c>
      <c r="F352" t="s">
        <v>554</v>
      </c>
      <c r="G352" t="s">
        <v>574</v>
      </c>
      <c r="AT352" t="str">
        <f t="shared" si="50"/>
        <v>NetU1_G4</v>
      </c>
      <c r="AU352" t="str">
        <f t="shared" si="51"/>
        <v>--</v>
      </c>
    </row>
    <row r="353" spans="1:47" x14ac:dyDescent="0.35">
      <c r="A353" t="str">
        <f t="shared" si="46"/>
        <v>U1-G5</v>
      </c>
      <c r="B353" t="str">
        <f t="shared" si="47"/>
        <v>VCCIO35</v>
      </c>
      <c r="C353" t="str">
        <f t="shared" si="48"/>
        <v>U1-VCCIO35</v>
      </c>
      <c r="D353" t="str">
        <f t="shared" si="49"/>
        <v>U1-G5</v>
      </c>
      <c r="E353" t="s">
        <v>304</v>
      </c>
      <c r="F353" t="s">
        <v>470</v>
      </c>
      <c r="G353" t="s">
        <v>765</v>
      </c>
      <c r="AT353" t="str">
        <f t="shared" si="50"/>
        <v>VCCIO35</v>
      </c>
      <c r="AU353" t="str">
        <f t="shared" si="51"/>
        <v>--</v>
      </c>
    </row>
    <row r="354" spans="1:47" x14ac:dyDescent="0.35">
      <c r="A354" t="str">
        <f t="shared" si="46"/>
        <v>U1-G6</v>
      </c>
      <c r="B354" t="str">
        <f t="shared" si="47"/>
        <v>B35_L19_P</v>
      </c>
      <c r="C354" t="str">
        <f t="shared" si="48"/>
        <v>U1-B35_L19_P</v>
      </c>
      <c r="D354" t="str">
        <f t="shared" si="49"/>
        <v>U1-G6</v>
      </c>
      <c r="E354" t="s">
        <v>304</v>
      </c>
      <c r="F354" t="s">
        <v>555</v>
      </c>
      <c r="G354" t="s">
        <v>839</v>
      </c>
      <c r="AT354" t="str">
        <f t="shared" si="50"/>
        <v>B35_L19_P</v>
      </c>
      <c r="AU354" t="str">
        <f t="shared" si="51"/>
        <v>--</v>
      </c>
    </row>
    <row r="355" spans="1:47" x14ac:dyDescent="0.35">
      <c r="A355" t="str">
        <f t="shared" si="46"/>
        <v>U1-H1</v>
      </c>
      <c r="B355" t="str">
        <f t="shared" si="47"/>
        <v>B35_L17_P</v>
      </c>
      <c r="C355" t="str">
        <f t="shared" si="48"/>
        <v>U1-B35_L17_P</v>
      </c>
      <c r="D355" t="str">
        <f t="shared" si="49"/>
        <v>U1-H1</v>
      </c>
      <c r="E355" t="s">
        <v>304</v>
      </c>
      <c r="F355" t="s">
        <v>347</v>
      </c>
      <c r="G355" t="s">
        <v>785</v>
      </c>
      <c r="AT355" t="str">
        <f t="shared" si="50"/>
        <v>B35_L17_P</v>
      </c>
      <c r="AU355" t="str">
        <f t="shared" si="51"/>
        <v>--</v>
      </c>
    </row>
    <row r="356" spans="1:47" x14ac:dyDescent="0.35">
      <c r="A356" t="str">
        <f t="shared" si="46"/>
        <v>U1-H2</v>
      </c>
      <c r="B356" t="str">
        <f t="shared" si="47"/>
        <v>B35_L15_P</v>
      </c>
      <c r="C356" t="str">
        <f t="shared" si="48"/>
        <v>U1-B35_L15_P</v>
      </c>
      <c r="D356" t="str">
        <f t="shared" si="49"/>
        <v>U1-H2</v>
      </c>
      <c r="E356" t="s">
        <v>304</v>
      </c>
      <c r="F356" t="s">
        <v>348</v>
      </c>
      <c r="G356" t="s">
        <v>769</v>
      </c>
      <c r="AT356" t="str">
        <f t="shared" si="50"/>
        <v>B35_L15_P</v>
      </c>
      <c r="AU356" t="str">
        <f t="shared" si="51"/>
        <v>--</v>
      </c>
    </row>
    <row r="357" spans="1:47" x14ac:dyDescent="0.35">
      <c r="A357" t="str">
        <f t="shared" si="46"/>
        <v>U1-H4</v>
      </c>
      <c r="B357" t="str">
        <f t="shared" si="47"/>
        <v>NetU1_H4</v>
      </c>
      <c r="C357" t="str">
        <f t="shared" si="48"/>
        <v>U1-NetU1_H4</v>
      </c>
      <c r="D357" t="str">
        <f t="shared" si="49"/>
        <v>U1-H4</v>
      </c>
      <c r="E357" t="s">
        <v>304</v>
      </c>
      <c r="F357" t="s">
        <v>350</v>
      </c>
      <c r="G357" t="s">
        <v>986</v>
      </c>
      <c r="AT357" t="str">
        <f t="shared" si="50"/>
        <v>NetU1_H4</v>
      </c>
      <c r="AU357" t="str">
        <f t="shared" si="51"/>
        <v>--</v>
      </c>
    </row>
    <row r="358" spans="1:47" x14ac:dyDescent="0.35">
      <c r="A358" t="str">
        <f t="shared" si="46"/>
        <v>U1-H5</v>
      </c>
      <c r="B358" t="str">
        <f t="shared" si="47"/>
        <v>NetU1_H5</v>
      </c>
      <c r="C358" t="str">
        <f t="shared" si="48"/>
        <v>U1-NetU1_H5</v>
      </c>
      <c r="D358" t="str">
        <f t="shared" si="49"/>
        <v>U1-H5</v>
      </c>
      <c r="E358" t="s">
        <v>304</v>
      </c>
      <c r="F358" t="s">
        <v>476</v>
      </c>
      <c r="G358" t="s">
        <v>477</v>
      </c>
      <c r="AT358" t="str">
        <f t="shared" si="50"/>
        <v>NetU1_H5</v>
      </c>
      <c r="AU358" t="str">
        <f t="shared" si="51"/>
        <v>--</v>
      </c>
    </row>
    <row r="359" spans="1:47" x14ac:dyDescent="0.35">
      <c r="A359" t="str">
        <f t="shared" si="46"/>
        <v>U1-H6</v>
      </c>
      <c r="B359" t="str">
        <f t="shared" si="47"/>
        <v>NetU1_H6</v>
      </c>
      <c r="C359" t="str">
        <f t="shared" si="48"/>
        <v>U1-NetU1_H6</v>
      </c>
      <c r="D359" t="str">
        <f t="shared" si="49"/>
        <v>U1-H6</v>
      </c>
      <c r="E359" t="s">
        <v>304</v>
      </c>
      <c r="F359" t="s">
        <v>478</v>
      </c>
      <c r="G359" t="s">
        <v>987</v>
      </c>
      <c r="AT359" t="str">
        <f t="shared" si="50"/>
        <v>NetU1_H6</v>
      </c>
      <c r="AU359" t="str">
        <f t="shared" si="51"/>
        <v>--</v>
      </c>
    </row>
    <row r="360" spans="1:47" x14ac:dyDescent="0.35">
      <c r="A360" t="str">
        <f t="shared" si="46"/>
        <v>U1-J1</v>
      </c>
      <c r="B360" t="str">
        <f t="shared" si="47"/>
        <v>VCCIO35</v>
      </c>
      <c r="C360" t="str">
        <f t="shared" si="48"/>
        <v>U1-VCCIO35</v>
      </c>
      <c r="D360" t="str">
        <f t="shared" si="49"/>
        <v>U1-J1</v>
      </c>
      <c r="E360" t="s">
        <v>304</v>
      </c>
      <c r="F360" t="s">
        <v>167</v>
      </c>
      <c r="G360" t="s">
        <v>765</v>
      </c>
      <c r="AT360" t="str">
        <f t="shared" si="50"/>
        <v>VCCIO35</v>
      </c>
      <c r="AU360" t="str">
        <f t="shared" si="51"/>
        <v>--</v>
      </c>
    </row>
    <row r="361" spans="1:47" x14ac:dyDescent="0.35">
      <c r="A361" t="str">
        <f t="shared" si="46"/>
        <v>U1-J2</v>
      </c>
      <c r="B361" t="str">
        <f t="shared" si="47"/>
        <v>B35_L22_N</v>
      </c>
      <c r="C361" t="str">
        <f t="shared" si="48"/>
        <v>U1-B35_L22_N</v>
      </c>
      <c r="D361" t="str">
        <f t="shared" si="49"/>
        <v>U1-J2</v>
      </c>
      <c r="E361" t="s">
        <v>304</v>
      </c>
      <c r="F361" t="s">
        <v>183</v>
      </c>
      <c r="G361" t="s">
        <v>781</v>
      </c>
      <c r="AT361" t="str">
        <f t="shared" si="50"/>
        <v>B35_L22_N</v>
      </c>
      <c r="AU361" t="str">
        <f t="shared" si="51"/>
        <v>--</v>
      </c>
    </row>
    <row r="362" spans="1:47" x14ac:dyDescent="0.35">
      <c r="A362" t="str">
        <f t="shared" si="46"/>
        <v>U1-J3</v>
      </c>
      <c r="B362" t="str">
        <f t="shared" si="47"/>
        <v>B35_L22_P</v>
      </c>
      <c r="C362" t="str">
        <f t="shared" si="48"/>
        <v>U1-B35_L22_P</v>
      </c>
      <c r="D362" t="str">
        <f t="shared" si="49"/>
        <v>U1-J3</v>
      </c>
      <c r="E362" t="s">
        <v>304</v>
      </c>
      <c r="F362" t="s">
        <v>184</v>
      </c>
      <c r="G362" t="s">
        <v>779</v>
      </c>
      <c r="AT362" t="str">
        <f t="shared" si="50"/>
        <v>B35_L22_P</v>
      </c>
      <c r="AU362" t="str">
        <f t="shared" si="51"/>
        <v>--</v>
      </c>
    </row>
    <row r="363" spans="1:47" x14ac:dyDescent="0.35">
      <c r="A363" t="str">
        <f t="shared" si="46"/>
        <v>U1-J4</v>
      </c>
      <c r="B363" t="str">
        <f t="shared" si="47"/>
        <v>NetU1_J4</v>
      </c>
      <c r="C363" t="str">
        <f t="shared" si="48"/>
        <v>U1-NetU1_J4</v>
      </c>
      <c r="D363" t="str">
        <f t="shared" si="49"/>
        <v>U1-J4</v>
      </c>
      <c r="E363" t="s">
        <v>304</v>
      </c>
      <c r="F363" t="s">
        <v>185</v>
      </c>
      <c r="G363" t="s">
        <v>988</v>
      </c>
      <c r="AT363" t="str">
        <f t="shared" si="50"/>
        <v>NetU1_J4</v>
      </c>
      <c r="AU363" t="str">
        <f t="shared" si="51"/>
        <v>--</v>
      </c>
    </row>
    <row r="364" spans="1:47" x14ac:dyDescent="0.35">
      <c r="A364" t="str">
        <f t="shared" si="46"/>
        <v>U1-J5</v>
      </c>
      <c r="B364" t="str">
        <f t="shared" si="47"/>
        <v>NetU1_J5</v>
      </c>
      <c r="C364" t="str">
        <f t="shared" si="48"/>
        <v>U1-NetU1_J5</v>
      </c>
      <c r="D364" t="str">
        <f t="shared" si="49"/>
        <v>U1-J5</v>
      </c>
      <c r="E364" t="s">
        <v>304</v>
      </c>
      <c r="F364" t="s">
        <v>484</v>
      </c>
      <c r="G364" t="s">
        <v>731</v>
      </c>
      <c r="AT364" t="str">
        <f t="shared" si="50"/>
        <v>NetU1_J5</v>
      </c>
      <c r="AU364" t="str">
        <f t="shared" si="51"/>
        <v>--</v>
      </c>
    </row>
    <row r="365" spans="1:47" x14ac:dyDescent="0.35">
      <c r="A365" t="str">
        <f t="shared" si="46"/>
        <v>U1-K1</v>
      </c>
      <c r="B365" t="str">
        <f t="shared" si="47"/>
        <v>B35_L23_N</v>
      </c>
      <c r="C365" t="str">
        <f t="shared" si="48"/>
        <v>U1-B35_L23_N</v>
      </c>
      <c r="D365" t="str">
        <f t="shared" si="49"/>
        <v>U1-K1</v>
      </c>
      <c r="E365" t="s">
        <v>304</v>
      </c>
      <c r="F365" t="s">
        <v>491</v>
      </c>
      <c r="G365" t="s">
        <v>760</v>
      </c>
      <c r="AT365" t="str">
        <f t="shared" si="50"/>
        <v>B35_L23_N</v>
      </c>
      <c r="AU365" t="str">
        <f t="shared" si="51"/>
        <v>--</v>
      </c>
    </row>
    <row r="366" spans="1:47" x14ac:dyDescent="0.35">
      <c r="A366" t="str">
        <f t="shared" si="46"/>
        <v>U1-K2</v>
      </c>
      <c r="B366" t="str">
        <f t="shared" si="47"/>
        <v>B35_L23_P</v>
      </c>
      <c r="C366" t="str">
        <f t="shared" si="48"/>
        <v>U1-B35_L23_P</v>
      </c>
      <c r="D366" t="str">
        <f t="shared" si="49"/>
        <v>U1-K2</v>
      </c>
      <c r="E366" t="s">
        <v>304</v>
      </c>
      <c r="F366" t="s">
        <v>492</v>
      </c>
      <c r="G366" t="s">
        <v>762</v>
      </c>
      <c r="AT366" t="str">
        <f t="shared" si="50"/>
        <v>B35_L23_P</v>
      </c>
      <c r="AU366" t="str">
        <f t="shared" si="51"/>
        <v>--</v>
      </c>
    </row>
    <row r="367" spans="1:47" x14ac:dyDescent="0.35">
      <c r="A367" t="str">
        <f t="shared" si="46"/>
        <v>U1-A2</v>
      </c>
      <c r="B367" t="str">
        <f t="shared" si="47"/>
        <v>GND</v>
      </c>
      <c r="C367" t="str">
        <f t="shared" si="48"/>
        <v>U1-GND</v>
      </c>
      <c r="D367" t="str">
        <f t="shared" si="49"/>
        <v>U1-A2</v>
      </c>
      <c r="E367" t="s">
        <v>304</v>
      </c>
      <c r="F367" t="s">
        <v>435</v>
      </c>
      <c r="G367" t="s">
        <v>302</v>
      </c>
      <c r="AT367" t="str">
        <f t="shared" si="50"/>
        <v>GND</v>
      </c>
      <c r="AU367" t="str">
        <f t="shared" si="51"/>
        <v>--</v>
      </c>
    </row>
    <row r="368" spans="1:47" x14ac:dyDescent="0.35">
      <c r="A368" t="str">
        <f t="shared" si="46"/>
        <v>U1-A12</v>
      </c>
      <c r="B368" t="str">
        <f t="shared" si="47"/>
        <v>GND</v>
      </c>
      <c r="C368" t="str">
        <f t="shared" si="48"/>
        <v>U1-GND</v>
      </c>
      <c r="D368" t="str">
        <f t="shared" si="49"/>
        <v>U1-A12</v>
      </c>
      <c r="E368" t="s">
        <v>304</v>
      </c>
      <c r="F368" t="s">
        <v>433</v>
      </c>
      <c r="G368" t="s">
        <v>302</v>
      </c>
      <c r="AT368" t="str">
        <f t="shared" si="50"/>
        <v>GND</v>
      </c>
      <c r="AU368" t="str">
        <f t="shared" si="51"/>
        <v>--</v>
      </c>
    </row>
    <row r="369" spans="1:47" x14ac:dyDescent="0.35">
      <c r="A369" t="str">
        <f t="shared" si="46"/>
        <v>U1-B5</v>
      </c>
      <c r="B369" t="str">
        <f t="shared" si="47"/>
        <v>GND</v>
      </c>
      <c r="C369" t="str">
        <f t="shared" si="48"/>
        <v>U1-GND</v>
      </c>
      <c r="D369" t="str">
        <f t="shared" si="49"/>
        <v>U1-B5</v>
      </c>
      <c r="E369" t="s">
        <v>304</v>
      </c>
      <c r="F369" t="s">
        <v>446</v>
      </c>
      <c r="G369" t="s">
        <v>302</v>
      </c>
      <c r="AT369" t="str">
        <f t="shared" si="50"/>
        <v>GND</v>
      </c>
      <c r="AU369" t="str">
        <f t="shared" si="51"/>
        <v>--</v>
      </c>
    </row>
    <row r="370" spans="1:47" x14ac:dyDescent="0.35">
      <c r="A370" t="str">
        <f t="shared" si="46"/>
        <v>U1-B15</v>
      </c>
      <c r="B370" t="str">
        <f t="shared" si="47"/>
        <v>GND</v>
      </c>
      <c r="C370" t="str">
        <f t="shared" si="48"/>
        <v>U1-GND</v>
      </c>
      <c r="D370" t="str">
        <f t="shared" si="49"/>
        <v>U1-B15</v>
      </c>
      <c r="E370" t="s">
        <v>304</v>
      </c>
      <c r="F370" t="s">
        <v>576</v>
      </c>
      <c r="G370" t="s">
        <v>302</v>
      </c>
      <c r="AT370" t="str">
        <f t="shared" si="50"/>
        <v>GND</v>
      </c>
      <c r="AU370" t="str">
        <f t="shared" si="51"/>
        <v>--</v>
      </c>
    </row>
    <row r="371" spans="1:47" x14ac:dyDescent="0.35">
      <c r="A371" t="str">
        <f t="shared" si="46"/>
        <v>U1-C8</v>
      </c>
      <c r="B371" t="str">
        <f t="shared" si="47"/>
        <v>GND</v>
      </c>
      <c r="C371" t="str">
        <f t="shared" si="48"/>
        <v>U1-GND</v>
      </c>
      <c r="D371" t="str">
        <f t="shared" si="49"/>
        <v>U1-C8</v>
      </c>
      <c r="E371" t="s">
        <v>304</v>
      </c>
      <c r="F371" t="s">
        <v>321</v>
      </c>
      <c r="G371" t="s">
        <v>302</v>
      </c>
      <c r="AT371" t="str">
        <f t="shared" si="50"/>
        <v>GND</v>
      </c>
      <c r="AU371" t="str">
        <f t="shared" si="51"/>
        <v>--</v>
      </c>
    </row>
    <row r="372" spans="1:47" x14ac:dyDescent="0.35">
      <c r="A372" t="str">
        <f t="shared" si="46"/>
        <v>U1-C18</v>
      </c>
      <c r="B372" t="str">
        <f t="shared" si="47"/>
        <v>GND</v>
      </c>
      <c r="C372" t="str">
        <f t="shared" si="48"/>
        <v>U1-GND</v>
      </c>
      <c r="D372" t="str">
        <f t="shared" si="49"/>
        <v>U1-C18</v>
      </c>
      <c r="E372" t="s">
        <v>304</v>
      </c>
      <c r="F372" t="s">
        <v>331</v>
      </c>
      <c r="G372" t="s">
        <v>302</v>
      </c>
      <c r="AT372" t="str">
        <f t="shared" si="50"/>
        <v>GND</v>
      </c>
      <c r="AU372" t="str">
        <f t="shared" si="51"/>
        <v>--</v>
      </c>
    </row>
    <row r="373" spans="1:47" x14ac:dyDescent="0.35">
      <c r="A373" t="str">
        <f t="shared" si="46"/>
        <v>U1-D1</v>
      </c>
      <c r="B373" t="str">
        <f t="shared" si="47"/>
        <v>GND</v>
      </c>
      <c r="C373" t="str">
        <f t="shared" si="48"/>
        <v>U1-GND</v>
      </c>
      <c r="D373" t="str">
        <f t="shared" si="49"/>
        <v>U1-D1</v>
      </c>
      <c r="E373" t="s">
        <v>304</v>
      </c>
      <c r="F373" t="s">
        <v>288</v>
      </c>
      <c r="G373" t="s">
        <v>302</v>
      </c>
      <c r="AT373" t="str">
        <f t="shared" si="50"/>
        <v>GND</v>
      </c>
      <c r="AU373" t="str">
        <f t="shared" si="51"/>
        <v>--</v>
      </c>
    </row>
    <row r="374" spans="1:47" x14ac:dyDescent="0.35">
      <c r="A374" t="str">
        <f t="shared" si="46"/>
        <v>U1-D11</v>
      </c>
      <c r="B374" t="str">
        <f t="shared" si="47"/>
        <v>GND</v>
      </c>
      <c r="C374" t="str">
        <f t="shared" si="48"/>
        <v>U1-GND</v>
      </c>
      <c r="D374" t="str">
        <f t="shared" si="49"/>
        <v>U1-D11</v>
      </c>
      <c r="E374" t="s">
        <v>304</v>
      </c>
      <c r="F374" t="s">
        <v>298</v>
      </c>
      <c r="G374" t="s">
        <v>302</v>
      </c>
      <c r="AT374" t="str">
        <f t="shared" si="50"/>
        <v>GND</v>
      </c>
      <c r="AU374" t="str">
        <f t="shared" si="51"/>
        <v>--</v>
      </c>
    </row>
    <row r="375" spans="1:47" x14ac:dyDescent="0.35">
      <c r="A375" t="str">
        <f t="shared" si="46"/>
        <v>U1-E4</v>
      </c>
      <c r="B375" t="str">
        <f t="shared" si="47"/>
        <v>GND</v>
      </c>
      <c r="C375" t="str">
        <f t="shared" si="48"/>
        <v>U1-GND</v>
      </c>
      <c r="D375" t="str">
        <f t="shared" si="49"/>
        <v>U1-E4</v>
      </c>
      <c r="E375" t="s">
        <v>304</v>
      </c>
      <c r="F375" t="s">
        <v>541</v>
      </c>
      <c r="G375" t="s">
        <v>302</v>
      </c>
      <c r="AT375" t="str">
        <f t="shared" si="50"/>
        <v>GND</v>
      </c>
      <c r="AU375" t="str">
        <f t="shared" si="51"/>
        <v>--</v>
      </c>
    </row>
    <row r="376" spans="1:47" x14ac:dyDescent="0.35">
      <c r="A376" t="str">
        <f t="shared" si="46"/>
        <v>U1-E14</v>
      </c>
      <c r="B376" t="str">
        <f t="shared" si="47"/>
        <v>GND</v>
      </c>
      <c r="C376" t="str">
        <f t="shared" si="48"/>
        <v>U1-GND</v>
      </c>
      <c r="D376" t="str">
        <f t="shared" si="49"/>
        <v>U1-E14</v>
      </c>
      <c r="E376" t="s">
        <v>304</v>
      </c>
      <c r="F376" t="s">
        <v>580</v>
      </c>
      <c r="G376" t="s">
        <v>302</v>
      </c>
      <c r="AT376" t="str">
        <f t="shared" si="50"/>
        <v>GND</v>
      </c>
      <c r="AU376" t="str">
        <f t="shared" si="51"/>
        <v>--</v>
      </c>
    </row>
    <row r="377" spans="1:47" x14ac:dyDescent="0.35">
      <c r="A377" t="str">
        <f t="shared" si="46"/>
        <v>U1-F7</v>
      </c>
      <c r="B377" t="str">
        <f t="shared" si="47"/>
        <v>GND</v>
      </c>
      <c r="C377" t="str">
        <f t="shared" si="48"/>
        <v>U1-GND</v>
      </c>
      <c r="D377" t="str">
        <f t="shared" si="49"/>
        <v>U1-F7</v>
      </c>
      <c r="E377" t="s">
        <v>304</v>
      </c>
      <c r="F377" t="s">
        <v>550</v>
      </c>
      <c r="G377" t="s">
        <v>302</v>
      </c>
      <c r="AT377" t="str">
        <f t="shared" si="50"/>
        <v>GND</v>
      </c>
      <c r="AU377" t="str">
        <f t="shared" si="51"/>
        <v>--</v>
      </c>
    </row>
    <row r="378" spans="1:47" x14ac:dyDescent="0.35">
      <c r="A378" t="str">
        <f t="shared" si="46"/>
        <v>U1-F8</v>
      </c>
      <c r="B378" t="str">
        <f t="shared" si="47"/>
        <v>1V</v>
      </c>
      <c r="C378" t="str">
        <f t="shared" si="48"/>
        <v>U1-1V</v>
      </c>
      <c r="D378" t="str">
        <f t="shared" si="49"/>
        <v>U1-F8</v>
      </c>
      <c r="E378" t="s">
        <v>304</v>
      </c>
      <c r="F378" t="s">
        <v>464</v>
      </c>
      <c r="G378" t="s">
        <v>761</v>
      </c>
      <c r="AT378" t="str">
        <f t="shared" si="50"/>
        <v>1V</v>
      </c>
      <c r="AU378" t="str">
        <f t="shared" si="51"/>
        <v>--</v>
      </c>
    </row>
    <row r="379" spans="1:47" x14ac:dyDescent="0.35">
      <c r="A379" t="str">
        <f t="shared" si="46"/>
        <v>U1-F9</v>
      </c>
      <c r="B379" t="str">
        <f t="shared" si="47"/>
        <v>GND</v>
      </c>
      <c r="C379" t="str">
        <f t="shared" si="48"/>
        <v>U1-GND</v>
      </c>
      <c r="D379" t="str">
        <f t="shared" si="49"/>
        <v>U1-F9</v>
      </c>
      <c r="E379" t="s">
        <v>304</v>
      </c>
      <c r="F379" t="s">
        <v>465</v>
      </c>
      <c r="G379" t="s">
        <v>302</v>
      </c>
      <c r="AT379" t="str">
        <f t="shared" si="50"/>
        <v>GND</v>
      </c>
      <c r="AU379" t="str">
        <f t="shared" si="51"/>
        <v>--</v>
      </c>
    </row>
    <row r="380" spans="1:47" x14ac:dyDescent="0.35">
      <c r="A380" t="str">
        <f t="shared" si="46"/>
        <v>U1-F10</v>
      </c>
      <c r="B380" t="str">
        <f t="shared" si="47"/>
        <v>1V</v>
      </c>
      <c r="C380" t="str">
        <f t="shared" si="48"/>
        <v>U1-1V</v>
      </c>
      <c r="D380" t="str">
        <f t="shared" si="49"/>
        <v>U1-F10</v>
      </c>
      <c r="E380" t="s">
        <v>304</v>
      </c>
      <c r="F380" t="s">
        <v>466</v>
      </c>
      <c r="G380" t="s">
        <v>761</v>
      </c>
      <c r="AT380" t="str">
        <f t="shared" si="50"/>
        <v>1V</v>
      </c>
      <c r="AU380" t="str">
        <f t="shared" si="51"/>
        <v>--</v>
      </c>
    </row>
    <row r="381" spans="1:47" x14ac:dyDescent="0.35">
      <c r="A381" t="str">
        <f t="shared" si="46"/>
        <v>U1-F11</v>
      </c>
      <c r="B381" t="str">
        <f t="shared" si="47"/>
        <v>GND</v>
      </c>
      <c r="C381" t="str">
        <f t="shared" si="48"/>
        <v>U1-GND</v>
      </c>
      <c r="D381" t="str">
        <f t="shared" si="49"/>
        <v>U1-F11</v>
      </c>
      <c r="E381" t="s">
        <v>304</v>
      </c>
      <c r="F381" t="s">
        <v>467</v>
      </c>
      <c r="G381" t="s">
        <v>302</v>
      </c>
      <c r="AT381" t="str">
        <f t="shared" si="50"/>
        <v>GND</v>
      </c>
      <c r="AU381" t="str">
        <f t="shared" si="51"/>
        <v>--</v>
      </c>
    </row>
    <row r="382" spans="1:47" x14ac:dyDescent="0.35">
      <c r="A382" t="str">
        <f t="shared" si="46"/>
        <v>U1-F12</v>
      </c>
      <c r="B382" t="str">
        <f t="shared" si="47"/>
        <v>1.8V</v>
      </c>
      <c r="C382" t="str">
        <f t="shared" si="48"/>
        <v>U1-1.8V</v>
      </c>
      <c r="D382" t="str">
        <f t="shared" si="49"/>
        <v>U1-F12</v>
      </c>
      <c r="E382" t="s">
        <v>304</v>
      </c>
      <c r="F382" t="s">
        <v>468</v>
      </c>
      <c r="G382" t="s">
        <v>667</v>
      </c>
      <c r="AT382" t="str">
        <f t="shared" si="50"/>
        <v>1.8V</v>
      </c>
      <c r="AU382" t="str">
        <f t="shared" si="51"/>
        <v>--</v>
      </c>
    </row>
    <row r="383" spans="1:47" x14ac:dyDescent="0.35">
      <c r="A383" t="str">
        <f t="shared" si="46"/>
        <v>U1-F17</v>
      </c>
      <c r="B383" t="str">
        <f t="shared" si="47"/>
        <v>GND</v>
      </c>
      <c r="C383" t="str">
        <f t="shared" si="48"/>
        <v>U1-GND</v>
      </c>
      <c r="D383" t="str">
        <f t="shared" si="49"/>
        <v>U1-F17</v>
      </c>
      <c r="E383" t="s">
        <v>304</v>
      </c>
      <c r="F383" t="s">
        <v>707</v>
      </c>
      <c r="G383" t="s">
        <v>302</v>
      </c>
      <c r="AT383" t="str">
        <f t="shared" si="50"/>
        <v>GND</v>
      </c>
      <c r="AU383" t="str">
        <f t="shared" si="51"/>
        <v>--</v>
      </c>
    </row>
    <row r="384" spans="1:47" x14ac:dyDescent="0.35">
      <c r="A384" t="str">
        <f t="shared" si="46"/>
        <v>U1-G7</v>
      </c>
      <c r="B384" t="str">
        <f t="shared" si="47"/>
        <v>1V</v>
      </c>
      <c r="C384" t="str">
        <f t="shared" si="48"/>
        <v>U1-1V</v>
      </c>
      <c r="D384" t="str">
        <f t="shared" si="49"/>
        <v>U1-G7</v>
      </c>
      <c r="E384" t="s">
        <v>304</v>
      </c>
      <c r="F384" t="s">
        <v>556</v>
      </c>
      <c r="G384" t="s">
        <v>761</v>
      </c>
      <c r="AT384" t="str">
        <f t="shared" si="50"/>
        <v>1V</v>
      </c>
      <c r="AU384" t="str">
        <f t="shared" si="51"/>
        <v>--</v>
      </c>
    </row>
    <row r="385" spans="1:47" x14ac:dyDescent="0.35">
      <c r="A385" t="str">
        <f t="shared" si="46"/>
        <v>U1-G8</v>
      </c>
      <c r="B385" t="str">
        <f t="shared" si="47"/>
        <v>GND</v>
      </c>
      <c r="C385" t="str">
        <f t="shared" si="48"/>
        <v>U1-GND</v>
      </c>
      <c r="D385" t="str">
        <f t="shared" si="49"/>
        <v>U1-G8</v>
      </c>
      <c r="E385" t="s">
        <v>304</v>
      </c>
      <c r="F385" t="s">
        <v>557</v>
      </c>
      <c r="G385" t="s">
        <v>302</v>
      </c>
      <c r="AT385" t="str">
        <f t="shared" si="50"/>
        <v>GND</v>
      </c>
      <c r="AU385" t="str">
        <f t="shared" si="51"/>
        <v>--</v>
      </c>
    </row>
    <row r="386" spans="1:47" x14ac:dyDescent="0.35">
      <c r="A386" t="str">
        <f t="shared" si="46"/>
        <v>U1-G9</v>
      </c>
      <c r="B386" t="str">
        <f t="shared" si="47"/>
        <v>1V</v>
      </c>
      <c r="C386" t="str">
        <f t="shared" si="48"/>
        <v>U1-1V</v>
      </c>
      <c r="D386" t="str">
        <f t="shared" si="49"/>
        <v>U1-G9</v>
      </c>
      <c r="E386" t="s">
        <v>304</v>
      </c>
      <c r="F386" t="s">
        <v>471</v>
      </c>
      <c r="G386" t="s">
        <v>761</v>
      </c>
      <c r="AT386" t="str">
        <f t="shared" si="50"/>
        <v>1V</v>
      </c>
      <c r="AU386" t="str">
        <f t="shared" si="51"/>
        <v>--</v>
      </c>
    </row>
    <row r="387" spans="1:47" x14ac:dyDescent="0.35">
      <c r="A387" t="str">
        <f t="shared" si="46"/>
        <v>U1-G10</v>
      </c>
      <c r="B387" t="str">
        <f t="shared" si="47"/>
        <v>GND</v>
      </c>
      <c r="C387" t="str">
        <f t="shared" si="48"/>
        <v>U1-GND</v>
      </c>
      <c r="D387" t="str">
        <f t="shared" si="49"/>
        <v>U1-G10</v>
      </c>
      <c r="E387" t="s">
        <v>304</v>
      </c>
      <c r="F387" t="s">
        <v>472</v>
      </c>
      <c r="G387" t="s">
        <v>302</v>
      </c>
      <c r="AT387" t="str">
        <f t="shared" si="50"/>
        <v>GND</v>
      </c>
      <c r="AU387" t="str">
        <f t="shared" si="51"/>
        <v>--</v>
      </c>
    </row>
    <row r="388" spans="1:47" x14ac:dyDescent="0.35">
      <c r="A388" t="str">
        <f t="shared" si="46"/>
        <v>U1-G11</v>
      </c>
      <c r="B388" t="str">
        <f t="shared" si="47"/>
        <v>1V</v>
      </c>
      <c r="C388" t="str">
        <f t="shared" si="48"/>
        <v>U1-1V</v>
      </c>
      <c r="D388" t="str">
        <f t="shared" si="49"/>
        <v>U1-G11</v>
      </c>
      <c r="E388" t="s">
        <v>304</v>
      </c>
      <c r="F388" t="s">
        <v>473</v>
      </c>
      <c r="G388" t="s">
        <v>761</v>
      </c>
      <c r="AT388" t="str">
        <f t="shared" si="50"/>
        <v>1V</v>
      </c>
      <c r="AU388" t="str">
        <f t="shared" si="51"/>
        <v>--</v>
      </c>
    </row>
    <row r="389" spans="1:47" x14ac:dyDescent="0.35">
      <c r="A389" t="str">
        <f t="shared" si="46"/>
        <v>U1-G12</v>
      </c>
      <c r="B389" t="str">
        <f t="shared" si="47"/>
        <v>GND</v>
      </c>
      <c r="C389" t="str">
        <f t="shared" si="48"/>
        <v>U1-GND</v>
      </c>
      <c r="D389" t="str">
        <f t="shared" si="49"/>
        <v>U1-G12</v>
      </c>
      <c r="E389" t="s">
        <v>304</v>
      </c>
      <c r="F389" t="s">
        <v>474</v>
      </c>
      <c r="G389" t="s">
        <v>302</v>
      </c>
      <c r="AT389" t="str">
        <f t="shared" si="50"/>
        <v>GND</v>
      </c>
      <c r="AU389" t="str">
        <f t="shared" si="51"/>
        <v>--</v>
      </c>
    </row>
    <row r="390" spans="1:47" x14ac:dyDescent="0.35">
      <c r="A390" t="str">
        <f t="shared" ref="A390:A453" si="52">$E390&amp;"-"&amp;$F390</f>
        <v>U1-H3</v>
      </c>
      <c r="B390" t="str">
        <f t="shared" ref="B390:B453" si="53">IF(OR(E390=$A$2,E390=$B$2,E390=$C$2,E390=$D$2),"--",G390)</f>
        <v>GND</v>
      </c>
      <c r="C390" t="str">
        <f t="shared" ref="C390:C453" si="54">$E390&amp;"-"&amp;$G390</f>
        <v>U1-GND</v>
      </c>
      <c r="D390" t="str">
        <f t="shared" ref="D390:D453" si="55">A390</f>
        <v>U1-H3</v>
      </c>
      <c r="E390" t="s">
        <v>304</v>
      </c>
      <c r="F390" t="s">
        <v>349</v>
      </c>
      <c r="G390" t="s">
        <v>302</v>
      </c>
      <c r="AT390" t="str">
        <f t="shared" ref="AT390:AT453" si="56">IF(IF(COUNTIF($AO$6:$AQ$150,B390)&gt;0,"---","--")="---",VLOOKUP(B390,$AO$6:$AQ$150,3,0),B390)</f>
        <v>GND</v>
      </c>
      <c r="AU390" t="str">
        <f t="shared" ref="AU390:AU453" si="57">IF(IF(COUNTIF($AO$6:$AQ$150,B390)&gt;0,"---","--")="---",VLOOKUP(B390,$AO$6:$AQ$150,2,0),"--")</f>
        <v>--</v>
      </c>
    </row>
    <row r="391" spans="1:47" x14ac:dyDescent="0.35">
      <c r="A391" t="str">
        <f t="shared" si="52"/>
        <v>U1-H7</v>
      </c>
      <c r="B391" t="str">
        <f t="shared" si="53"/>
        <v>GND</v>
      </c>
      <c r="C391" t="str">
        <f t="shared" si="54"/>
        <v>U1-GND</v>
      </c>
      <c r="D391" t="str">
        <f t="shared" si="55"/>
        <v>U1-H7</v>
      </c>
      <c r="E391" t="s">
        <v>304</v>
      </c>
      <c r="F391" t="s">
        <v>558</v>
      </c>
      <c r="G391" t="s">
        <v>302</v>
      </c>
      <c r="AT391" t="str">
        <f t="shared" si="56"/>
        <v>GND</v>
      </c>
      <c r="AU391" t="str">
        <f t="shared" si="57"/>
        <v>--</v>
      </c>
    </row>
    <row r="392" spans="1:47" x14ac:dyDescent="0.35">
      <c r="A392" t="str">
        <f t="shared" si="52"/>
        <v>U1-H8</v>
      </c>
      <c r="B392" t="str">
        <f t="shared" si="53"/>
        <v>1V</v>
      </c>
      <c r="C392" t="str">
        <f t="shared" si="54"/>
        <v>U1-1V</v>
      </c>
      <c r="D392" t="str">
        <f t="shared" si="55"/>
        <v>U1-H8</v>
      </c>
      <c r="E392" t="s">
        <v>304</v>
      </c>
      <c r="F392" t="s">
        <v>479</v>
      </c>
      <c r="G392" t="s">
        <v>761</v>
      </c>
      <c r="AT392" t="str">
        <f t="shared" si="56"/>
        <v>1V</v>
      </c>
      <c r="AU392" t="str">
        <f t="shared" si="57"/>
        <v>--</v>
      </c>
    </row>
    <row r="393" spans="1:47" x14ac:dyDescent="0.35">
      <c r="A393" t="str">
        <f t="shared" si="52"/>
        <v>U1-H9</v>
      </c>
      <c r="B393" t="str">
        <f t="shared" si="53"/>
        <v>AGND</v>
      </c>
      <c r="C393" t="str">
        <f t="shared" si="54"/>
        <v>U1-AGND</v>
      </c>
      <c r="D393" t="str">
        <f t="shared" si="55"/>
        <v>U1-H9</v>
      </c>
      <c r="E393" t="s">
        <v>304</v>
      </c>
      <c r="F393" t="s">
        <v>480</v>
      </c>
      <c r="G393" t="s">
        <v>763</v>
      </c>
      <c r="AT393" t="str">
        <f t="shared" si="56"/>
        <v>AGND</v>
      </c>
      <c r="AU393" t="str">
        <f t="shared" si="57"/>
        <v>--</v>
      </c>
    </row>
    <row r="394" spans="1:47" x14ac:dyDescent="0.35">
      <c r="A394" t="str">
        <f t="shared" si="52"/>
        <v>U1-H10</v>
      </c>
      <c r="B394" t="str">
        <f t="shared" si="53"/>
        <v>AVCC</v>
      </c>
      <c r="C394" t="str">
        <f t="shared" si="54"/>
        <v>U1-AVCC</v>
      </c>
      <c r="D394" t="str">
        <f t="shared" si="55"/>
        <v>U1-H10</v>
      </c>
      <c r="E394" t="s">
        <v>304</v>
      </c>
      <c r="F394" t="s">
        <v>481</v>
      </c>
      <c r="G394" t="s">
        <v>764</v>
      </c>
      <c r="AT394" t="str">
        <f t="shared" si="56"/>
        <v>AVCC</v>
      </c>
      <c r="AU394" t="str">
        <f t="shared" si="57"/>
        <v>--</v>
      </c>
    </row>
    <row r="395" spans="1:47" x14ac:dyDescent="0.35">
      <c r="A395" t="str">
        <f t="shared" si="52"/>
        <v>U1-H11</v>
      </c>
      <c r="B395" t="str">
        <f t="shared" si="53"/>
        <v>GND</v>
      </c>
      <c r="C395" t="str">
        <f t="shared" si="54"/>
        <v>U1-GND</v>
      </c>
      <c r="D395" t="str">
        <f t="shared" si="55"/>
        <v>U1-H11</v>
      </c>
      <c r="E395" t="s">
        <v>304</v>
      </c>
      <c r="F395" t="s">
        <v>482</v>
      </c>
      <c r="G395" t="s">
        <v>302</v>
      </c>
      <c r="AT395" t="str">
        <f t="shared" si="56"/>
        <v>GND</v>
      </c>
      <c r="AU395" t="str">
        <f t="shared" si="57"/>
        <v>--</v>
      </c>
    </row>
    <row r="396" spans="1:47" x14ac:dyDescent="0.35">
      <c r="A396" t="str">
        <f t="shared" si="52"/>
        <v>U1-H12</v>
      </c>
      <c r="B396" t="str">
        <f t="shared" si="53"/>
        <v>1.8V</v>
      </c>
      <c r="C396" t="str">
        <f t="shared" si="54"/>
        <v>U1-1.8V</v>
      </c>
      <c r="D396" t="str">
        <f t="shared" si="55"/>
        <v>U1-H12</v>
      </c>
      <c r="E396" t="s">
        <v>304</v>
      </c>
      <c r="F396" t="s">
        <v>559</v>
      </c>
      <c r="G396" t="s">
        <v>667</v>
      </c>
      <c r="AT396" t="str">
        <f t="shared" si="56"/>
        <v>1.8V</v>
      </c>
      <c r="AU396" t="str">
        <f t="shared" si="57"/>
        <v>--</v>
      </c>
    </row>
    <row r="397" spans="1:47" x14ac:dyDescent="0.35">
      <c r="A397" t="str">
        <f t="shared" si="52"/>
        <v>U1-H13</v>
      </c>
      <c r="B397" t="str">
        <f t="shared" si="53"/>
        <v>GND</v>
      </c>
      <c r="C397" t="str">
        <f t="shared" si="54"/>
        <v>U1-GND</v>
      </c>
      <c r="D397" t="str">
        <f t="shared" si="55"/>
        <v>U1-H13</v>
      </c>
      <c r="E397" t="s">
        <v>304</v>
      </c>
      <c r="F397" t="s">
        <v>483</v>
      </c>
      <c r="G397" t="s">
        <v>302</v>
      </c>
      <c r="AT397" t="str">
        <f t="shared" si="56"/>
        <v>GND</v>
      </c>
      <c r="AU397" t="str">
        <f t="shared" si="57"/>
        <v>--</v>
      </c>
    </row>
    <row r="398" spans="1:47" x14ac:dyDescent="0.35">
      <c r="A398" t="str">
        <f t="shared" si="52"/>
        <v>U1-J6</v>
      </c>
      <c r="B398" t="str">
        <f t="shared" si="53"/>
        <v>GND</v>
      </c>
      <c r="C398" t="str">
        <f t="shared" si="54"/>
        <v>U1-GND</v>
      </c>
      <c r="D398" t="str">
        <f t="shared" si="55"/>
        <v>U1-J6</v>
      </c>
      <c r="E398" t="s">
        <v>304</v>
      </c>
      <c r="F398" t="s">
        <v>186</v>
      </c>
      <c r="G398" t="s">
        <v>302</v>
      </c>
      <c r="AT398" t="str">
        <f t="shared" si="56"/>
        <v>GND</v>
      </c>
      <c r="AU398" t="str">
        <f t="shared" si="57"/>
        <v>--</v>
      </c>
    </row>
    <row r="399" spans="1:47" x14ac:dyDescent="0.35">
      <c r="A399" t="str">
        <f t="shared" si="52"/>
        <v>U1-J7</v>
      </c>
      <c r="B399" t="str">
        <f t="shared" si="53"/>
        <v>1V</v>
      </c>
      <c r="C399" t="str">
        <f t="shared" si="54"/>
        <v>U1-1V</v>
      </c>
      <c r="D399" t="str">
        <f t="shared" si="55"/>
        <v>U1-J7</v>
      </c>
      <c r="E399" t="s">
        <v>304</v>
      </c>
      <c r="F399" t="s">
        <v>485</v>
      </c>
      <c r="G399" t="s">
        <v>761</v>
      </c>
      <c r="AT399" t="str">
        <f t="shared" si="56"/>
        <v>1V</v>
      </c>
      <c r="AU399" t="str">
        <f t="shared" si="57"/>
        <v>--</v>
      </c>
    </row>
    <row r="400" spans="1:47" x14ac:dyDescent="0.35">
      <c r="A400" t="str">
        <f t="shared" si="52"/>
        <v>U1-J8</v>
      </c>
      <c r="B400" t="str">
        <f t="shared" si="53"/>
        <v>GND</v>
      </c>
      <c r="C400" t="str">
        <f t="shared" si="54"/>
        <v>U1-GND</v>
      </c>
      <c r="D400" t="str">
        <f t="shared" si="55"/>
        <v>U1-J8</v>
      </c>
      <c r="E400" t="s">
        <v>304</v>
      </c>
      <c r="F400" t="s">
        <v>486</v>
      </c>
      <c r="G400" t="s">
        <v>302</v>
      </c>
      <c r="AT400" t="str">
        <f t="shared" si="56"/>
        <v>GND</v>
      </c>
      <c r="AU400" t="str">
        <f t="shared" si="57"/>
        <v>--</v>
      </c>
    </row>
    <row r="401" spans="1:47" x14ac:dyDescent="0.35">
      <c r="A401" t="str">
        <f t="shared" si="52"/>
        <v>U1-J9</v>
      </c>
      <c r="B401" t="str">
        <f t="shared" si="53"/>
        <v>AGND</v>
      </c>
      <c r="C401" t="str">
        <f t="shared" si="54"/>
        <v>U1-AGND</v>
      </c>
      <c r="D401" t="str">
        <f t="shared" si="55"/>
        <v>U1-J9</v>
      </c>
      <c r="E401" t="s">
        <v>304</v>
      </c>
      <c r="F401" t="s">
        <v>187</v>
      </c>
      <c r="G401" t="s">
        <v>763</v>
      </c>
      <c r="AT401" t="str">
        <f t="shared" si="56"/>
        <v>AGND</v>
      </c>
      <c r="AU401" t="str">
        <f t="shared" si="57"/>
        <v>--</v>
      </c>
    </row>
    <row r="402" spans="1:47" x14ac:dyDescent="0.35">
      <c r="A402" t="str">
        <f t="shared" si="52"/>
        <v>U1-J10</v>
      </c>
      <c r="B402" t="str">
        <f t="shared" si="53"/>
        <v>V_P</v>
      </c>
      <c r="C402" t="str">
        <f t="shared" si="54"/>
        <v>U1-V_P</v>
      </c>
      <c r="D402" t="str">
        <f t="shared" si="55"/>
        <v>U1-J10</v>
      </c>
      <c r="E402" t="s">
        <v>304</v>
      </c>
      <c r="F402" t="s">
        <v>487</v>
      </c>
      <c r="G402" t="s">
        <v>916</v>
      </c>
      <c r="AT402" t="str">
        <f t="shared" si="56"/>
        <v>XADC_P</v>
      </c>
      <c r="AU402" t="str">
        <f t="shared" si="57"/>
        <v>R54</v>
      </c>
    </row>
    <row r="403" spans="1:47" x14ac:dyDescent="0.35">
      <c r="A403" t="str">
        <f t="shared" si="52"/>
        <v>U1-J11</v>
      </c>
      <c r="B403" t="str">
        <f t="shared" si="53"/>
        <v>1V</v>
      </c>
      <c r="C403" t="str">
        <f t="shared" si="54"/>
        <v>U1-1V</v>
      </c>
      <c r="D403" t="str">
        <f t="shared" si="55"/>
        <v>U1-J11</v>
      </c>
      <c r="E403" t="s">
        <v>304</v>
      </c>
      <c r="F403" t="s">
        <v>488</v>
      </c>
      <c r="G403" t="s">
        <v>761</v>
      </c>
      <c r="AT403" t="str">
        <f t="shared" si="56"/>
        <v>1V</v>
      </c>
      <c r="AU403" t="str">
        <f t="shared" si="57"/>
        <v>--</v>
      </c>
    </row>
    <row r="404" spans="1:47" x14ac:dyDescent="0.35">
      <c r="A404" t="str">
        <f t="shared" si="52"/>
        <v>U1-J12</v>
      </c>
      <c r="B404" t="str">
        <f t="shared" si="53"/>
        <v>GND</v>
      </c>
      <c r="C404" t="str">
        <f t="shared" si="54"/>
        <v>U1-GND</v>
      </c>
      <c r="D404" t="str">
        <f t="shared" si="55"/>
        <v>U1-J12</v>
      </c>
      <c r="E404" t="s">
        <v>304</v>
      </c>
      <c r="F404" t="s">
        <v>489</v>
      </c>
      <c r="G404" t="s">
        <v>302</v>
      </c>
      <c r="AT404" t="str">
        <f t="shared" si="56"/>
        <v>GND</v>
      </c>
      <c r="AU404" t="str">
        <f t="shared" si="57"/>
        <v>--</v>
      </c>
    </row>
    <row r="405" spans="1:47" x14ac:dyDescent="0.35">
      <c r="A405" t="str">
        <f t="shared" si="52"/>
        <v>U1-J16</v>
      </c>
      <c r="B405" t="str">
        <f t="shared" si="53"/>
        <v>GND</v>
      </c>
      <c r="C405" t="str">
        <f t="shared" si="54"/>
        <v>U1-GND</v>
      </c>
      <c r="D405" t="str">
        <f t="shared" si="55"/>
        <v>U1-J16</v>
      </c>
      <c r="E405" t="s">
        <v>304</v>
      </c>
      <c r="F405" t="s">
        <v>600</v>
      </c>
      <c r="G405" t="s">
        <v>302</v>
      </c>
      <c r="AT405" t="str">
        <f t="shared" si="56"/>
        <v>GND</v>
      </c>
      <c r="AU405" t="str">
        <f t="shared" si="57"/>
        <v>--</v>
      </c>
    </row>
    <row r="406" spans="1:47" x14ac:dyDescent="0.35">
      <c r="A406" t="str">
        <f t="shared" si="52"/>
        <v>U1-K7</v>
      </c>
      <c r="B406" t="str">
        <f t="shared" si="53"/>
        <v>GND</v>
      </c>
      <c r="C406" t="str">
        <f t="shared" si="54"/>
        <v>U1-GND</v>
      </c>
      <c r="D406" t="str">
        <f t="shared" si="55"/>
        <v>U1-K7</v>
      </c>
      <c r="E406" t="s">
        <v>304</v>
      </c>
      <c r="F406" t="s">
        <v>496</v>
      </c>
      <c r="G406" t="s">
        <v>302</v>
      </c>
      <c r="AT406" t="str">
        <f t="shared" si="56"/>
        <v>GND</v>
      </c>
      <c r="AU406" t="str">
        <f t="shared" si="57"/>
        <v>--</v>
      </c>
    </row>
    <row r="407" spans="1:47" x14ac:dyDescent="0.35">
      <c r="A407" t="str">
        <f t="shared" si="52"/>
        <v>U1-K8</v>
      </c>
      <c r="B407" t="str">
        <f t="shared" si="53"/>
        <v>1V</v>
      </c>
      <c r="C407" t="str">
        <f t="shared" si="54"/>
        <v>U1-1V</v>
      </c>
      <c r="D407" t="str">
        <f t="shared" si="55"/>
        <v>U1-K8</v>
      </c>
      <c r="E407" t="s">
        <v>304</v>
      </c>
      <c r="F407" t="s">
        <v>497</v>
      </c>
      <c r="G407" t="s">
        <v>761</v>
      </c>
      <c r="AT407" t="str">
        <f t="shared" si="56"/>
        <v>1V</v>
      </c>
      <c r="AU407" t="str">
        <f t="shared" si="57"/>
        <v>--</v>
      </c>
    </row>
    <row r="408" spans="1:47" x14ac:dyDescent="0.35">
      <c r="A408" t="str">
        <f t="shared" si="52"/>
        <v>U1-K9</v>
      </c>
      <c r="B408" t="str">
        <f t="shared" si="53"/>
        <v>V_N</v>
      </c>
      <c r="C408" t="str">
        <f t="shared" si="54"/>
        <v>U1-V_N</v>
      </c>
      <c r="D408" t="str">
        <f t="shared" si="55"/>
        <v>U1-K9</v>
      </c>
      <c r="E408" t="s">
        <v>304</v>
      </c>
      <c r="F408" t="s">
        <v>561</v>
      </c>
      <c r="G408" t="s">
        <v>915</v>
      </c>
      <c r="AT408" t="str">
        <f t="shared" si="56"/>
        <v>XADC_N</v>
      </c>
      <c r="AU408" t="str">
        <f t="shared" si="57"/>
        <v>R56</v>
      </c>
    </row>
    <row r="409" spans="1:47" x14ac:dyDescent="0.35">
      <c r="A409" t="str">
        <f t="shared" si="52"/>
        <v>U1-K10</v>
      </c>
      <c r="B409" t="str">
        <f t="shared" si="53"/>
        <v>AGND</v>
      </c>
      <c r="C409" t="str">
        <f t="shared" si="54"/>
        <v>U1-AGND</v>
      </c>
      <c r="D409" t="str">
        <f t="shared" si="55"/>
        <v>U1-K10</v>
      </c>
      <c r="E409" t="s">
        <v>304</v>
      </c>
      <c r="F409" t="s">
        <v>498</v>
      </c>
      <c r="G409" t="s">
        <v>763</v>
      </c>
      <c r="AT409" t="str">
        <f t="shared" si="56"/>
        <v>AGND</v>
      </c>
      <c r="AU409" t="str">
        <f t="shared" si="57"/>
        <v>--</v>
      </c>
    </row>
    <row r="410" spans="1:47" x14ac:dyDescent="0.35">
      <c r="A410" t="str">
        <f t="shared" si="52"/>
        <v>U1-K11</v>
      </c>
      <c r="B410" t="str">
        <f t="shared" si="53"/>
        <v>GND</v>
      </c>
      <c r="C410" t="str">
        <f t="shared" si="54"/>
        <v>U1-GND</v>
      </c>
      <c r="D410" t="str">
        <f t="shared" si="55"/>
        <v>U1-K11</v>
      </c>
      <c r="E410" t="s">
        <v>304</v>
      </c>
      <c r="F410" t="s">
        <v>499</v>
      </c>
      <c r="G410" t="s">
        <v>302</v>
      </c>
      <c r="AT410" t="str">
        <f t="shared" si="56"/>
        <v>GND</v>
      </c>
      <c r="AU410" t="str">
        <f t="shared" si="57"/>
        <v>--</v>
      </c>
    </row>
    <row r="411" spans="1:47" x14ac:dyDescent="0.35">
      <c r="A411" t="str">
        <f t="shared" si="52"/>
        <v>U1-K12</v>
      </c>
      <c r="B411" t="str">
        <f t="shared" si="53"/>
        <v>1.8V</v>
      </c>
      <c r="C411" t="str">
        <f t="shared" si="54"/>
        <v>U1-1.8V</v>
      </c>
      <c r="D411" t="str">
        <f t="shared" si="55"/>
        <v>U1-K12</v>
      </c>
      <c r="E411" t="s">
        <v>304</v>
      </c>
      <c r="F411" t="s">
        <v>500</v>
      </c>
      <c r="G411" t="s">
        <v>667</v>
      </c>
      <c r="AT411" t="str">
        <f t="shared" si="56"/>
        <v>1.8V</v>
      </c>
      <c r="AU411" t="str">
        <f t="shared" si="57"/>
        <v>--</v>
      </c>
    </row>
    <row r="412" spans="1:47" x14ac:dyDescent="0.35">
      <c r="A412" t="str">
        <f t="shared" si="52"/>
        <v>U1-L2</v>
      </c>
      <c r="B412" t="str">
        <f t="shared" si="53"/>
        <v>GND</v>
      </c>
      <c r="C412" t="str">
        <f t="shared" si="54"/>
        <v>U1-GND</v>
      </c>
      <c r="D412" t="str">
        <f t="shared" si="55"/>
        <v>U1-L2</v>
      </c>
      <c r="E412" t="s">
        <v>304</v>
      </c>
      <c r="F412" t="s">
        <v>352</v>
      </c>
      <c r="G412" t="s">
        <v>302</v>
      </c>
      <c r="AT412" t="str">
        <f t="shared" si="56"/>
        <v>GND</v>
      </c>
      <c r="AU412" t="str">
        <f t="shared" si="57"/>
        <v>--</v>
      </c>
    </row>
    <row r="413" spans="1:47" x14ac:dyDescent="0.35">
      <c r="A413" t="str">
        <f t="shared" si="52"/>
        <v>U1-L7</v>
      </c>
      <c r="B413" t="str">
        <f t="shared" si="53"/>
        <v>1V</v>
      </c>
      <c r="C413" t="str">
        <f t="shared" si="54"/>
        <v>U1-1V</v>
      </c>
      <c r="D413" t="str">
        <f t="shared" si="55"/>
        <v>U1-L7</v>
      </c>
      <c r="E413" t="s">
        <v>304</v>
      </c>
      <c r="F413" t="s">
        <v>507</v>
      </c>
      <c r="G413" t="s">
        <v>761</v>
      </c>
      <c r="AT413" t="str">
        <f t="shared" si="56"/>
        <v>1V</v>
      </c>
      <c r="AU413" t="str">
        <f t="shared" si="57"/>
        <v>--</v>
      </c>
    </row>
    <row r="414" spans="1:47" x14ac:dyDescent="0.35">
      <c r="A414" t="str">
        <f t="shared" si="52"/>
        <v>U1-L8</v>
      </c>
      <c r="B414" t="str">
        <f t="shared" si="53"/>
        <v>GND</v>
      </c>
      <c r="C414" t="str">
        <f t="shared" si="54"/>
        <v>U1-GND</v>
      </c>
      <c r="D414" t="str">
        <f t="shared" si="55"/>
        <v>U1-L8</v>
      </c>
      <c r="E414" t="s">
        <v>304</v>
      </c>
      <c r="F414" t="s">
        <v>508</v>
      </c>
      <c r="G414" t="s">
        <v>302</v>
      </c>
      <c r="AT414" t="str">
        <f t="shared" si="56"/>
        <v>GND</v>
      </c>
      <c r="AU414" t="str">
        <f t="shared" si="57"/>
        <v>--</v>
      </c>
    </row>
    <row r="415" spans="1:47" x14ac:dyDescent="0.35">
      <c r="A415" t="str">
        <f t="shared" si="52"/>
        <v>U1-L9</v>
      </c>
      <c r="B415" t="str">
        <f t="shared" si="53"/>
        <v>NetU1_L9</v>
      </c>
      <c r="C415" t="str">
        <f t="shared" si="54"/>
        <v>U1-NetU1_L9</v>
      </c>
      <c r="D415" t="str">
        <f t="shared" si="55"/>
        <v>U1-L9</v>
      </c>
      <c r="E415" t="s">
        <v>304</v>
      </c>
      <c r="F415" t="s">
        <v>562</v>
      </c>
      <c r="G415" t="s">
        <v>905</v>
      </c>
      <c r="AT415" t="str">
        <f t="shared" si="56"/>
        <v>NetU1_L9</v>
      </c>
      <c r="AU415" t="str">
        <f t="shared" si="57"/>
        <v>--</v>
      </c>
    </row>
    <row r="416" spans="1:47" x14ac:dyDescent="0.35">
      <c r="A416" t="str">
        <f t="shared" si="52"/>
        <v>U1-L10</v>
      </c>
      <c r="B416" t="str">
        <f t="shared" si="53"/>
        <v>NetU1_L10</v>
      </c>
      <c r="C416" t="str">
        <f t="shared" si="54"/>
        <v>U1-NetU1_L10</v>
      </c>
      <c r="D416" t="str">
        <f t="shared" si="55"/>
        <v>U1-L10</v>
      </c>
      <c r="E416" t="s">
        <v>304</v>
      </c>
      <c r="F416" t="s">
        <v>509</v>
      </c>
      <c r="G416" t="s">
        <v>904</v>
      </c>
      <c r="AT416" t="str">
        <f t="shared" si="56"/>
        <v>NetU1_L10</v>
      </c>
      <c r="AU416" t="str">
        <f t="shared" si="57"/>
        <v>--</v>
      </c>
    </row>
    <row r="417" spans="1:47" x14ac:dyDescent="0.35">
      <c r="A417" t="str">
        <f t="shared" si="52"/>
        <v>U1-L11</v>
      </c>
      <c r="B417" t="str">
        <f t="shared" si="53"/>
        <v>1V</v>
      </c>
      <c r="C417" t="str">
        <f t="shared" si="54"/>
        <v>U1-1V</v>
      </c>
      <c r="D417" t="str">
        <f t="shared" si="55"/>
        <v>U1-L11</v>
      </c>
      <c r="E417" t="s">
        <v>304</v>
      </c>
      <c r="F417" t="s">
        <v>510</v>
      </c>
      <c r="G417" t="s">
        <v>761</v>
      </c>
      <c r="AT417" t="str">
        <f t="shared" si="56"/>
        <v>1V</v>
      </c>
      <c r="AU417" t="str">
        <f t="shared" si="57"/>
        <v>--</v>
      </c>
    </row>
    <row r="418" spans="1:47" x14ac:dyDescent="0.35">
      <c r="A418" t="str">
        <f t="shared" si="52"/>
        <v>U1-L12</v>
      </c>
      <c r="B418" t="str">
        <f t="shared" si="53"/>
        <v>GND</v>
      </c>
      <c r="C418" t="str">
        <f t="shared" si="54"/>
        <v>U1-GND</v>
      </c>
      <c r="D418" t="str">
        <f t="shared" si="55"/>
        <v>U1-L12</v>
      </c>
      <c r="E418" t="s">
        <v>304</v>
      </c>
      <c r="F418" t="s">
        <v>511</v>
      </c>
      <c r="G418" t="s">
        <v>302</v>
      </c>
      <c r="AT418" t="str">
        <f t="shared" si="56"/>
        <v>GND</v>
      </c>
      <c r="AU418" t="str">
        <f t="shared" si="57"/>
        <v>--</v>
      </c>
    </row>
    <row r="419" spans="1:47" x14ac:dyDescent="0.35">
      <c r="A419" t="str">
        <f t="shared" si="52"/>
        <v>U1-M5</v>
      </c>
      <c r="B419" t="str">
        <f t="shared" si="53"/>
        <v>GND</v>
      </c>
      <c r="C419" t="str">
        <f t="shared" si="54"/>
        <v>U1-GND</v>
      </c>
      <c r="D419" t="str">
        <f t="shared" si="55"/>
        <v>U1-M5</v>
      </c>
      <c r="E419" t="s">
        <v>304</v>
      </c>
      <c r="F419" t="s">
        <v>517</v>
      </c>
      <c r="G419" t="s">
        <v>302</v>
      </c>
      <c r="AT419" t="str">
        <f t="shared" si="56"/>
        <v>GND</v>
      </c>
      <c r="AU419" t="str">
        <f t="shared" si="57"/>
        <v>--</v>
      </c>
    </row>
    <row r="420" spans="1:47" x14ac:dyDescent="0.35">
      <c r="A420" t="str">
        <f t="shared" si="52"/>
        <v>U1-M7</v>
      </c>
      <c r="B420" t="str">
        <f t="shared" si="53"/>
        <v>GND</v>
      </c>
      <c r="C420" t="str">
        <f t="shared" si="54"/>
        <v>U1-GND</v>
      </c>
      <c r="D420" t="str">
        <f t="shared" si="55"/>
        <v>U1-M7</v>
      </c>
      <c r="E420" t="s">
        <v>304</v>
      </c>
      <c r="F420" t="s">
        <v>518</v>
      </c>
      <c r="G420" t="s">
        <v>302</v>
      </c>
      <c r="AT420" t="str">
        <f t="shared" si="56"/>
        <v>GND</v>
      </c>
      <c r="AU420" t="str">
        <f t="shared" si="57"/>
        <v>--</v>
      </c>
    </row>
    <row r="421" spans="1:47" x14ac:dyDescent="0.35">
      <c r="A421" t="str">
        <f t="shared" si="52"/>
        <v>U1-M8</v>
      </c>
      <c r="B421" t="str">
        <f t="shared" si="53"/>
        <v>1V</v>
      </c>
      <c r="C421" t="str">
        <f t="shared" si="54"/>
        <v>U1-1V</v>
      </c>
      <c r="D421" t="str">
        <f t="shared" si="55"/>
        <v>U1-M8</v>
      </c>
      <c r="E421" t="s">
        <v>304</v>
      </c>
      <c r="F421" t="s">
        <v>519</v>
      </c>
      <c r="G421" t="s">
        <v>761</v>
      </c>
      <c r="AT421" t="str">
        <f t="shared" si="56"/>
        <v>1V</v>
      </c>
      <c r="AU421" t="str">
        <f t="shared" si="57"/>
        <v>--</v>
      </c>
    </row>
    <row r="422" spans="1:47" x14ac:dyDescent="0.35">
      <c r="A422" t="str">
        <f t="shared" si="52"/>
        <v>U1-M9</v>
      </c>
      <c r="B422" t="str">
        <f t="shared" si="53"/>
        <v>GND</v>
      </c>
      <c r="C422" t="str">
        <f t="shared" si="54"/>
        <v>U1-GND</v>
      </c>
      <c r="D422" t="str">
        <f t="shared" si="55"/>
        <v>U1-M9</v>
      </c>
      <c r="E422" t="s">
        <v>304</v>
      </c>
      <c r="F422" t="s">
        <v>520</v>
      </c>
      <c r="G422" t="s">
        <v>302</v>
      </c>
      <c r="AT422" t="str">
        <f t="shared" si="56"/>
        <v>GND</v>
      </c>
      <c r="AU422" t="str">
        <f t="shared" si="57"/>
        <v>--</v>
      </c>
    </row>
    <row r="423" spans="1:47" x14ac:dyDescent="0.35">
      <c r="A423" t="str">
        <f t="shared" si="52"/>
        <v>U1-M10</v>
      </c>
      <c r="B423" t="str">
        <f t="shared" si="53"/>
        <v>1V</v>
      </c>
      <c r="C423" t="str">
        <f t="shared" si="54"/>
        <v>U1-1V</v>
      </c>
      <c r="D423" t="str">
        <f t="shared" si="55"/>
        <v>U1-M10</v>
      </c>
      <c r="E423" t="s">
        <v>304</v>
      </c>
      <c r="F423" t="s">
        <v>521</v>
      </c>
      <c r="G423" t="s">
        <v>761</v>
      </c>
      <c r="AT423" t="str">
        <f t="shared" si="56"/>
        <v>1V</v>
      </c>
      <c r="AU423" t="str">
        <f t="shared" si="57"/>
        <v>--</v>
      </c>
    </row>
    <row r="424" spans="1:47" x14ac:dyDescent="0.35">
      <c r="A424" t="str">
        <f t="shared" si="52"/>
        <v>U1-M11</v>
      </c>
      <c r="B424" t="str">
        <f t="shared" si="53"/>
        <v>GND</v>
      </c>
      <c r="C424" t="str">
        <f t="shared" si="54"/>
        <v>U1-GND</v>
      </c>
      <c r="D424" t="str">
        <f t="shared" si="55"/>
        <v>U1-M11</v>
      </c>
      <c r="E424" t="s">
        <v>304</v>
      </c>
      <c r="F424" t="s">
        <v>522</v>
      </c>
      <c r="G424" t="s">
        <v>302</v>
      </c>
      <c r="AT424" t="str">
        <f t="shared" si="56"/>
        <v>GND</v>
      </c>
      <c r="AU424" t="str">
        <f t="shared" si="57"/>
        <v>--</v>
      </c>
    </row>
    <row r="425" spans="1:47" x14ac:dyDescent="0.35">
      <c r="A425" t="str">
        <f t="shared" si="52"/>
        <v>U1-M12</v>
      </c>
      <c r="B425" t="str">
        <f t="shared" si="53"/>
        <v>1.8V</v>
      </c>
      <c r="C425" t="str">
        <f t="shared" si="54"/>
        <v>U1-1.8V</v>
      </c>
      <c r="D425" t="str">
        <f t="shared" si="55"/>
        <v>U1-M12</v>
      </c>
      <c r="E425" t="s">
        <v>304</v>
      </c>
      <c r="F425" t="s">
        <v>523</v>
      </c>
      <c r="G425" t="s">
        <v>667</v>
      </c>
      <c r="AT425" t="str">
        <f t="shared" si="56"/>
        <v>1.8V</v>
      </c>
      <c r="AU425" t="str">
        <f t="shared" si="57"/>
        <v>--</v>
      </c>
    </row>
    <row r="426" spans="1:47" x14ac:dyDescent="0.35">
      <c r="A426" t="str">
        <f t="shared" si="52"/>
        <v>U1-M15</v>
      </c>
      <c r="B426" t="str">
        <f t="shared" si="53"/>
        <v>GND</v>
      </c>
      <c r="C426" t="str">
        <f t="shared" si="54"/>
        <v>U1-GND</v>
      </c>
      <c r="D426" t="str">
        <f t="shared" si="55"/>
        <v>U1-M15</v>
      </c>
      <c r="E426" t="s">
        <v>304</v>
      </c>
      <c r="F426" t="s">
        <v>608</v>
      </c>
      <c r="G426" t="s">
        <v>302</v>
      </c>
      <c r="AT426" t="str">
        <f t="shared" si="56"/>
        <v>GND</v>
      </c>
      <c r="AU426" t="str">
        <f t="shared" si="57"/>
        <v>--</v>
      </c>
    </row>
    <row r="427" spans="1:47" x14ac:dyDescent="0.35">
      <c r="A427" t="str">
        <f t="shared" si="52"/>
        <v>U1-N7</v>
      </c>
      <c r="B427" t="str">
        <f t="shared" si="53"/>
        <v>1V</v>
      </c>
      <c r="C427" t="str">
        <f t="shared" si="54"/>
        <v>U1-1V</v>
      </c>
      <c r="D427" t="str">
        <f t="shared" si="55"/>
        <v>U1-N7</v>
      </c>
      <c r="E427" t="s">
        <v>304</v>
      </c>
      <c r="F427" t="s">
        <v>530</v>
      </c>
      <c r="G427" t="s">
        <v>761</v>
      </c>
      <c r="AT427" t="str">
        <f t="shared" si="56"/>
        <v>1V</v>
      </c>
      <c r="AU427" t="str">
        <f t="shared" si="57"/>
        <v>--</v>
      </c>
    </row>
    <row r="428" spans="1:47" x14ac:dyDescent="0.35">
      <c r="A428" t="str">
        <f t="shared" si="52"/>
        <v>U1-N8</v>
      </c>
      <c r="B428" t="str">
        <f t="shared" si="53"/>
        <v>GND</v>
      </c>
      <c r="C428" t="str">
        <f t="shared" si="54"/>
        <v>U1-GND</v>
      </c>
      <c r="D428" t="str">
        <f t="shared" si="55"/>
        <v>U1-N8</v>
      </c>
      <c r="E428" t="s">
        <v>304</v>
      </c>
      <c r="F428" t="s">
        <v>531</v>
      </c>
      <c r="G428" t="s">
        <v>302</v>
      </c>
      <c r="AT428" t="str">
        <f t="shared" si="56"/>
        <v>GND</v>
      </c>
      <c r="AU428" t="str">
        <f t="shared" si="57"/>
        <v>--</v>
      </c>
    </row>
    <row r="429" spans="1:47" x14ac:dyDescent="0.35">
      <c r="A429" t="str">
        <f t="shared" si="52"/>
        <v>U1-N9</v>
      </c>
      <c r="B429" t="str">
        <f t="shared" si="53"/>
        <v>1V</v>
      </c>
      <c r="C429" t="str">
        <f t="shared" si="54"/>
        <v>U1-1V</v>
      </c>
      <c r="D429" t="str">
        <f t="shared" si="55"/>
        <v>U1-N9</v>
      </c>
      <c r="E429" t="s">
        <v>304</v>
      </c>
      <c r="F429" t="s">
        <v>532</v>
      </c>
      <c r="G429" t="s">
        <v>761</v>
      </c>
      <c r="AT429" t="str">
        <f t="shared" si="56"/>
        <v>1V</v>
      </c>
      <c r="AU429" t="str">
        <f t="shared" si="57"/>
        <v>--</v>
      </c>
    </row>
    <row r="430" spans="1:47" x14ac:dyDescent="0.35">
      <c r="A430" t="str">
        <f t="shared" si="52"/>
        <v>U1-N10</v>
      </c>
      <c r="B430" t="str">
        <f t="shared" si="53"/>
        <v>GND</v>
      </c>
      <c r="C430" t="str">
        <f t="shared" si="54"/>
        <v>U1-GND</v>
      </c>
      <c r="D430" t="str">
        <f t="shared" si="55"/>
        <v>U1-N10</v>
      </c>
      <c r="E430" t="s">
        <v>304</v>
      </c>
      <c r="F430" t="s">
        <v>533</v>
      </c>
      <c r="G430" t="s">
        <v>302</v>
      </c>
      <c r="AT430" t="str">
        <f t="shared" si="56"/>
        <v>GND</v>
      </c>
      <c r="AU430" t="str">
        <f t="shared" si="57"/>
        <v>--</v>
      </c>
    </row>
    <row r="431" spans="1:47" x14ac:dyDescent="0.35">
      <c r="A431" t="str">
        <f t="shared" si="52"/>
        <v>U1-N11</v>
      </c>
      <c r="B431" t="str">
        <f t="shared" si="53"/>
        <v>1V</v>
      </c>
      <c r="C431" t="str">
        <f t="shared" si="54"/>
        <v>U1-1V</v>
      </c>
      <c r="D431" t="str">
        <f t="shared" si="55"/>
        <v>U1-N11</v>
      </c>
      <c r="E431" t="s">
        <v>304</v>
      </c>
      <c r="F431" t="s">
        <v>534</v>
      </c>
      <c r="G431" t="s">
        <v>761</v>
      </c>
      <c r="AT431" t="str">
        <f t="shared" si="56"/>
        <v>1V</v>
      </c>
      <c r="AU431" t="str">
        <f t="shared" si="57"/>
        <v>--</v>
      </c>
    </row>
    <row r="432" spans="1:47" x14ac:dyDescent="0.35">
      <c r="A432" t="str">
        <f t="shared" si="52"/>
        <v>U1-N12</v>
      </c>
      <c r="B432" t="str">
        <f t="shared" si="53"/>
        <v>GND</v>
      </c>
      <c r="C432" t="str">
        <f t="shared" si="54"/>
        <v>U1-GND</v>
      </c>
      <c r="D432" t="str">
        <f t="shared" si="55"/>
        <v>U1-N12</v>
      </c>
      <c r="E432" t="s">
        <v>304</v>
      </c>
      <c r="F432" t="s">
        <v>535</v>
      </c>
      <c r="G432" t="s">
        <v>302</v>
      </c>
      <c r="AT432" t="str">
        <f t="shared" si="56"/>
        <v>GND</v>
      </c>
      <c r="AU432" t="str">
        <f t="shared" si="57"/>
        <v>--</v>
      </c>
    </row>
    <row r="433" spans="1:47" x14ac:dyDescent="0.35">
      <c r="A433" t="str">
        <f t="shared" si="52"/>
        <v>U1-N18</v>
      </c>
      <c r="B433" t="str">
        <f t="shared" si="53"/>
        <v>GND</v>
      </c>
      <c r="C433" t="str">
        <f t="shared" si="54"/>
        <v>U1-GND</v>
      </c>
      <c r="D433" t="str">
        <f t="shared" si="55"/>
        <v>U1-N18</v>
      </c>
      <c r="E433" t="s">
        <v>304</v>
      </c>
      <c r="F433" t="s">
        <v>710</v>
      </c>
      <c r="G433" t="s">
        <v>302</v>
      </c>
      <c r="AT433" t="str">
        <f t="shared" si="56"/>
        <v>GND</v>
      </c>
      <c r="AU433" t="str">
        <f t="shared" si="57"/>
        <v>--</v>
      </c>
    </row>
    <row r="434" spans="1:47" x14ac:dyDescent="0.35">
      <c r="A434" t="str">
        <f t="shared" si="52"/>
        <v>U1-P1</v>
      </c>
      <c r="B434" t="str">
        <f t="shared" si="53"/>
        <v>GND</v>
      </c>
      <c r="C434" t="str">
        <f t="shared" si="54"/>
        <v>U1-GND</v>
      </c>
      <c r="D434" t="str">
        <f t="shared" si="55"/>
        <v>U1-P1</v>
      </c>
      <c r="E434" t="s">
        <v>304</v>
      </c>
      <c r="F434" t="s">
        <v>614</v>
      </c>
      <c r="G434" t="s">
        <v>302</v>
      </c>
      <c r="AT434" t="str">
        <f t="shared" si="56"/>
        <v>GND</v>
      </c>
      <c r="AU434" t="str">
        <f t="shared" si="57"/>
        <v>--</v>
      </c>
    </row>
    <row r="435" spans="1:47" x14ac:dyDescent="0.35">
      <c r="A435" t="str">
        <f t="shared" si="52"/>
        <v>U1-R4</v>
      </c>
      <c r="B435" t="str">
        <f t="shared" si="53"/>
        <v>GND</v>
      </c>
      <c r="C435" t="str">
        <f t="shared" si="54"/>
        <v>U1-GND</v>
      </c>
      <c r="D435" t="str">
        <f t="shared" si="55"/>
        <v>U1-R4</v>
      </c>
      <c r="E435" t="s">
        <v>304</v>
      </c>
      <c r="F435" t="s">
        <v>356</v>
      </c>
      <c r="G435" t="s">
        <v>302</v>
      </c>
      <c r="AT435" t="str">
        <f t="shared" si="56"/>
        <v>GND</v>
      </c>
      <c r="AU435" t="str">
        <f t="shared" si="57"/>
        <v>--</v>
      </c>
    </row>
    <row r="436" spans="1:47" x14ac:dyDescent="0.35">
      <c r="A436" t="str">
        <f t="shared" si="52"/>
        <v>U1-R14</v>
      </c>
      <c r="B436" t="str">
        <f t="shared" si="53"/>
        <v>GND</v>
      </c>
      <c r="C436" t="str">
        <f t="shared" si="54"/>
        <v>U1-GND</v>
      </c>
      <c r="D436" t="str">
        <f t="shared" si="55"/>
        <v>U1-R14</v>
      </c>
      <c r="E436" t="s">
        <v>304</v>
      </c>
      <c r="F436" t="s">
        <v>366</v>
      </c>
      <c r="G436" t="s">
        <v>302</v>
      </c>
      <c r="AT436" t="str">
        <f t="shared" si="56"/>
        <v>GND</v>
      </c>
      <c r="AU436" t="str">
        <f t="shared" si="57"/>
        <v>--</v>
      </c>
    </row>
    <row r="437" spans="1:47" x14ac:dyDescent="0.35">
      <c r="A437" t="str">
        <f t="shared" si="52"/>
        <v>U1-T7</v>
      </c>
      <c r="B437" t="str">
        <f t="shared" si="53"/>
        <v>GND</v>
      </c>
      <c r="C437" t="str">
        <f t="shared" si="54"/>
        <v>U1-GND</v>
      </c>
      <c r="D437" t="str">
        <f t="shared" si="55"/>
        <v>U1-T7</v>
      </c>
      <c r="E437" t="s">
        <v>304</v>
      </c>
      <c r="F437" t="s">
        <v>632</v>
      </c>
      <c r="G437" t="s">
        <v>302</v>
      </c>
      <c r="AT437" t="str">
        <f t="shared" si="56"/>
        <v>GND</v>
      </c>
      <c r="AU437" t="str">
        <f t="shared" si="57"/>
        <v>--</v>
      </c>
    </row>
    <row r="438" spans="1:47" x14ac:dyDescent="0.35">
      <c r="A438" t="str">
        <f t="shared" si="52"/>
        <v>U1-T17</v>
      </c>
      <c r="B438" t="str">
        <f t="shared" si="53"/>
        <v>GND</v>
      </c>
      <c r="C438" t="str">
        <f t="shared" si="54"/>
        <v>U1-GND</v>
      </c>
      <c r="D438" t="str">
        <f t="shared" si="55"/>
        <v>U1-T17</v>
      </c>
      <c r="E438" t="s">
        <v>304</v>
      </c>
      <c r="F438" t="s">
        <v>711</v>
      </c>
      <c r="G438" t="s">
        <v>302</v>
      </c>
      <c r="AT438" t="str">
        <f t="shared" si="56"/>
        <v>GND</v>
      </c>
      <c r="AU438" t="str">
        <f t="shared" si="57"/>
        <v>--</v>
      </c>
    </row>
    <row r="439" spans="1:47" x14ac:dyDescent="0.35">
      <c r="A439" t="str">
        <f t="shared" si="52"/>
        <v>U1-U10</v>
      </c>
      <c r="B439" t="str">
        <f t="shared" si="53"/>
        <v>GND</v>
      </c>
      <c r="C439" t="str">
        <f t="shared" si="54"/>
        <v>U1-GND</v>
      </c>
      <c r="D439" t="str">
        <f t="shared" si="55"/>
        <v>U1-U10</v>
      </c>
      <c r="E439" t="s">
        <v>304</v>
      </c>
      <c r="F439" t="s">
        <v>642</v>
      </c>
      <c r="G439" t="s">
        <v>302</v>
      </c>
      <c r="AT439" t="str">
        <f t="shared" si="56"/>
        <v>GND</v>
      </c>
      <c r="AU439" t="str">
        <f t="shared" si="57"/>
        <v>--</v>
      </c>
    </row>
    <row r="440" spans="1:47" x14ac:dyDescent="0.35">
      <c r="A440" t="str">
        <f t="shared" si="52"/>
        <v>U1-V3</v>
      </c>
      <c r="B440" t="str">
        <f t="shared" si="53"/>
        <v>GND</v>
      </c>
      <c r="C440" t="str">
        <f t="shared" si="54"/>
        <v>U1-GND</v>
      </c>
      <c r="D440" t="str">
        <f t="shared" si="55"/>
        <v>U1-V3</v>
      </c>
      <c r="E440" t="s">
        <v>304</v>
      </c>
      <c r="F440" t="s">
        <v>716</v>
      </c>
      <c r="G440" t="s">
        <v>302</v>
      </c>
      <c r="AT440" t="str">
        <f t="shared" si="56"/>
        <v>GND</v>
      </c>
      <c r="AU440" t="str">
        <f t="shared" si="57"/>
        <v>--</v>
      </c>
    </row>
    <row r="441" spans="1:47" x14ac:dyDescent="0.35">
      <c r="A441" t="str">
        <f t="shared" si="52"/>
        <v>U1-V13</v>
      </c>
      <c r="B441" t="str">
        <f t="shared" si="53"/>
        <v>GND</v>
      </c>
      <c r="C441" t="str">
        <f t="shared" si="54"/>
        <v>U1-GND</v>
      </c>
      <c r="D441" t="str">
        <f t="shared" si="55"/>
        <v>U1-V13</v>
      </c>
      <c r="E441" t="s">
        <v>304</v>
      </c>
      <c r="F441" t="s">
        <v>724</v>
      </c>
      <c r="G441" t="s">
        <v>302</v>
      </c>
      <c r="AT441" t="str">
        <f t="shared" si="56"/>
        <v>GND</v>
      </c>
      <c r="AU441" t="str">
        <f t="shared" si="57"/>
        <v>--</v>
      </c>
    </row>
    <row r="442" spans="1:47" x14ac:dyDescent="0.35">
      <c r="A442" t="str">
        <f t="shared" si="52"/>
        <v>U1-E8</v>
      </c>
      <c r="B442" t="str">
        <f t="shared" si="53"/>
        <v>1.8V</v>
      </c>
      <c r="C442" t="str">
        <f t="shared" si="54"/>
        <v>U1-1.8V</v>
      </c>
      <c r="D442" t="str">
        <f t="shared" si="55"/>
        <v>U1-E8</v>
      </c>
      <c r="E442" t="s">
        <v>304</v>
      </c>
      <c r="F442" t="s">
        <v>459</v>
      </c>
      <c r="G442" t="s">
        <v>667</v>
      </c>
      <c r="AT442" t="str">
        <f t="shared" si="56"/>
        <v>1.8V</v>
      </c>
      <c r="AU442" t="str">
        <f t="shared" si="57"/>
        <v>--</v>
      </c>
    </row>
    <row r="443" spans="1:47" x14ac:dyDescent="0.35">
      <c r="A443" t="str">
        <f t="shared" si="52"/>
        <v>U1-E9</v>
      </c>
      <c r="B443" t="str">
        <f t="shared" si="53"/>
        <v>SPI_SCK</v>
      </c>
      <c r="C443" t="str">
        <f t="shared" si="54"/>
        <v>U1-SPI_SCK</v>
      </c>
      <c r="D443" t="str">
        <f t="shared" si="55"/>
        <v>U1-E9</v>
      </c>
      <c r="E443" t="s">
        <v>304</v>
      </c>
      <c r="F443" t="s">
        <v>460</v>
      </c>
      <c r="G443" t="s">
        <v>913</v>
      </c>
      <c r="AT443" t="str">
        <f t="shared" si="56"/>
        <v>SPI-SCK</v>
      </c>
      <c r="AU443" t="str">
        <f t="shared" si="57"/>
        <v>R14</v>
      </c>
    </row>
    <row r="444" spans="1:47" x14ac:dyDescent="0.35">
      <c r="A444" t="str">
        <f t="shared" si="52"/>
        <v>U1-E10</v>
      </c>
      <c r="B444" t="str">
        <f t="shared" si="53"/>
        <v>F_TCK</v>
      </c>
      <c r="C444" t="str">
        <f t="shared" si="54"/>
        <v>U1-F_TCK</v>
      </c>
      <c r="D444" t="str">
        <f t="shared" si="55"/>
        <v>U1-E10</v>
      </c>
      <c r="E444" t="s">
        <v>304</v>
      </c>
      <c r="F444" t="s">
        <v>461</v>
      </c>
      <c r="G444" t="s">
        <v>858</v>
      </c>
      <c r="AT444" t="str">
        <f t="shared" si="56"/>
        <v>F_TCK</v>
      </c>
      <c r="AU444" t="str">
        <f t="shared" si="57"/>
        <v>--</v>
      </c>
    </row>
    <row r="445" spans="1:47" x14ac:dyDescent="0.35">
      <c r="A445" t="str">
        <f t="shared" si="52"/>
        <v>U1-E11</v>
      </c>
      <c r="B445" t="str">
        <f t="shared" si="53"/>
        <v>F_TDI</v>
      </c>
      <c r="C445" t="str">
        <f t="shared" si="54"/>
        <v>U1-F_TDI</v>
      </c>
      <c r="D445" t="str">
        <f t="shared" si="55"/>
        <v>U1-E11</v>
      </c>
      <c r="E445" t="s">
        <v>304</v>
      </c>
      <c r="F445" t="s">
        <v>543</v>
      </c>
      <c r="G445" t="s">
        <v>859</v>
      </c>
      <c r="AT445" t="str">
        <f t="shared" si="56"/>
        <v>F_TDI</v>
      </c>
      <c r="AU445" t="str">
        <f t="shared" si="57"/>
        <v>--</v>
      </c>
    </row>
    <row r="446" spans="1:47" x14ac:dyDescent="0.35">
      <c r="A446" t="str">
        <f t="shared" si="52"/>
        <v>U1-E12</v>
      </c>
      <c r="B446" t="str">
        <f t="shared" si="53"/>
        <v>F_TMS</v>
      </c>
      <c r="C446" t="str">
        <f t="shared" si="54"/>
        <v>U1-F_TMS</v>
      </c>
      <c r="D446" t="str">
        <f t="shared" si="55"/>
        <v>U1-E12</v>
      </c>
      <c r="E446" t="s">
        <v>304</v>
      </c>
      <c r="F446" t="s">
        <v>462</v>
      </c>
      <c r="G446" t="s">
        <v>861</v>
      </c>
      <c r="AT446" t="str">
        <f t="shared" si="56"/>
        <v>F_TMS</v>
      </c>
      <c r="AU446" t="str">
        <f t="shared" si="57"/>
        <v>--</v>
      </c>
    </row>
    <row r="447" spans="1:47" x14ac:dyDescent="0.35">
      <c r="A447" t="str">
        <f t="shared" si="52"/>
        <v>U1-E13</v>
      </c>
      <c r="B447" t="str">
        <f t="shared" si="53"/>
        <v>F_TDO</v>
      </c>
      <c r="C447" t="str">
        <f t="shared" si="54"/>
        <v>U1-F_TDO</v>
      </c>
      <c r="D447" t="str">
        <f t="shared" si="55"/>
        <v>U1-E13</v>
      </c>
      <c r="E447" t="s">
        <v>304</v>
      </c>
      <c r="F447" t="s">
        <v>463</v>
      </c>
      <c r="G447" t="s">
        <v>860</v>
      </c>
      <c r="AT447" t="str">
        <f t="shared" si="56"/>
        <v>F_TDO</v>
      </c>
      <c r="AU447" t="str">
        <f t="shared" si="57"/>
        <v>--</v>
      </c>
    </row>
    <row r="448" spans="1:47" x14ac:dyDescent="0.35">
      <c r="A448" t="str">
        <f t="shared" si="52"/>
        <v>U1-P7</v>
      </c>
      <c r="B448" t="str">
        <f t="shared" si="53"/>
        <v>INIT</v>
      </c>
      <c r="C448" t="str">
        <f t="shared" si="54"/>
        <v>U1-INIT</v>
      </c>
      <c r="D448" t="str">
        <f t="shared" si="55"/>
        <v>U1-P7</v>
      </c>
      <c r="E448" t="s">
        <v>304</v>
      </c>
      <c r="F448" t="s">
        <v>619</v>
      </c>
      <c r="G448" t="s">
        <v>890</v>
      </c>
      <c r="AT448" t="str">
        <f t="shared" si="56"/>
        <v>INIT</v>
      </c>
      <c r="AU448" t="str">
        <f t="shared" si="57"/>
        <v>--</v>
      </c>
    </row>
    <row r="449" spans="1:47" x14ac:dyDescent="0.35">
      <c r="A449" t="str">
        <f t="shared" si="52"/>
        <v>U1-P8</v>
      </c>
      <c r="B449" t="str">
        <f t="shared" si="53"/>
        <v>GND</v>
      </c>
      <c r="C449" t="str">
        <f t="shared" si="54"/>
        <v>U1-GND</v>
      </c>
      <c r="D449" t="str">
        <f t="shared" si="55"/>
        <v>U1-P8</v>
      </c>
      <c r="E449" t="s">
        <v>304</v>
      </c>
      <c r="F449" t="s">
        <v>620</v>
      </c>
      <c r="G449" t="s">
        <v>302</v>
      </c>
      <c r="AT449" t="str">
        <f t="shared" si="56"/>
        <v>GND</v>
      </c>
      <c r="AU449" t="str">
        <f t="shared" si="57"/>
        <v>--</v>
      </c>
    </row>
    <row r="450" spans="1:47" x14ac:dyDescent="0.35">
      <c r="A450" t="str">
        <f t="shared" si="52"/>
        <v>U1-P9</v>
      </c>
      <c r="B450" t="str">
        <f t="shared" si="53"/>
        <v>PROG_B</v>
      </c>
      <c r="C450" t="str">
        <f t="shared" si="54"/>
        <v>U1-PROG_B</v>
      </c>
      <c r="D450" t="str">
        <f t="shared" si="55"/>
        <v>U1-P9</v>
      </c>
      <c r="E450" t="s">
        <v>304</v>
      </c>
      <c r="F450" t="s">
        <v>621</v>
      </c>
      <c r="G450" t="s">
        <v>906</v>
      </c>
      <c r="AT450" t="str">
        <f t="shared" si="56"/>
        <v>PROG_B</v>
      </c>
      <c r="AU450" t="str">
        <f t="shared" si="57"/>
        <v>--</v>
      </c>
    </row>
    <row r="451" spans="1:47" x14ac:dyDescent="0.35">
      <c r="A451" t="str">
        <f t="shared" si="52"/>
        <v>U1-P10</v>
      </c>
      <c r="B451" t="str">
        <f t="shared" si="53"/>
        <v>DONE</v>
      </c>
      <c r="C451" t="str">
        <f t="shared" si="54"/>
        <v>U1-DONE</v>
      </c>
      <c r="D451" t="str">
        <f t="shared" si="55"/>
        <v>U1-P10</v>
      </c>
      <c r="E451" t="s">
        <v>304</v>
      </c>
      <c r="F451" t="s">
        <v>622</v>
      </c>
      <c r="G451" t="s">
        <v>672</v>
      </c>
      <c r="AT451" t="str">
        <f t="shared" si="56"/>
        <v>DONE</v>
      </c>
      <c r="AU451" t="str">
        <f t="shared" si="57"/>
        <v>--</v>
      </c>
    </row>
    <row r="452" spans="1:47" x14ac:dyDescent="0.35">
      <c r="A452" t="str">
        <f t="shared" si="52"/>
        <v>U1-P11</v>
      </c>
      <c r="B452" t="str">
        <f t="shared" si="53"/>
        <v>GND</v>
      </c>
      <c r="C452" t="str">
        <f t="shared" si="54"/>
        <v>U1-GND</v>
      </c>
      <c r="D452" t="str">
        <f t="shared" si="55"/>
        <v>U1-P11</v>
      </c>
      <c r="E452" t="s">
        <v>304</v>
      </c>
      <c r="F452" t="s">
        <v>623</v>
      </c>
      <c r="G452" t="s">
        <v>302</v>
      </c>
      <c r="AT452" t="str">
        <f t="shared" si="56"/>
        <v>GND</v>
      </c>
      <c r="AU452" t="str">
        <f t="shared" si="57"/>
        <v>--</v>
      </c>
    </row>
    <row r="453" spans="1:47" x14ac:dyDescent="0.35">
      <c r="A453" t="str">
        <f t="shared" si="52"/>
        <v>U1-P12</v>
      </c>
      <c r="B453" t="str">
        <f t="shared" si="53"/>
        <v>1.8V</v>
      </c>
      <c r="C453" t="str">
        <f t="shared" si="54"/>
        <v>U1-1.8V</v>
      </c>
      <c r="D453" t="str">
        <f t="shared" si="55"/>
        <v>U1-P12</v>
      </c>
      <c r="E453" t="s">
        <v>304</v>
      </c>
      <c r="F453" t="s">
        <v>593</v>
      </c>
      <c r="G453" t="s">
        <v>667</v>
      </c>
      <c r="AT453" t="str">
        <f t="shared" si="56"/>
        <v>1.8V</v>
      </c>
      <c r="AU453" t="str">
        <f t="shared" si="57"/>
        <v>--</v>
      </c>
    </row>
    <row r="454" spans="1:47" x14ac:dyDescent="0.35">
      <c r="A454" t="str">
        <f t="shared" ref="A454:A517" si="58">$E454&amp;"-"&amp;$F454</f>
        <v>U1-P13</v>
      </c>
      <c r="B454" t="str">
        <f t="shared" ref="B454:B517" si="59">IF(OR(E454=$A$2,E454=$B$2,E454=$C$2,E454=$D$2),"--",G454)</f>
        <v>GND</v>
      </c>
      <c r="C454" t="str">
        <f t="shared" ref="C454:C517" si="60">$E454&amp;"-"&amp;$G454</f>
        <v>U1-GND</v>
      </c>
      <c r="D454" t="str">
        <f t="shared" ref="D454:D517" si="61">A454</f>
        <v>U1-P13</v>
      </c>
      <c r="E454" t="s">
        <v>304</v>
      </c>
      <c r="F454" t="s">
        <v>624</v>
      </c>
      <c r="G454" t="s">
        <v>302</v>
      </c>
      <c r="AT454" t="str">
        <f t="shared" ref="AT454:AT517" si="62">IF(IF(COUNTIF($AO$6:$AQ$150,B454)&gt;0,"---","--")="---",VLOOKUP(B454,$AO$6:$AQ$150,3,0),B454)</f>
        <v>GND</v>
      </c>
      <c r="AU454" t="str">
        <f t="shared" ref="AU454:AU517" si="63">IF(IF(COUNTIF($AO$6:$AQ$150,B454)&gt;0,"---","--")="---",VLOOKUP(B454,$AO$6:$AQ$150,2,0),"--")</f>
        <v>--</v>
      </c>
    </row>
    <row r="455" spans="1:47" x14ac:dyDescent="0.35">
      <c r="A455" t="str">
        <f t="shared" si="58"/>
        <v>U1-R9</v>
      </c>
      <c r="B455" t="str">
        <f t="shared" si="59"/>
        <v>1.8V</v>
      </c>
      <c r="C455" t="str">
        <f t="shared" si="60"/>
        <v>U1-1.8V</v>
      </c>
      <c r="D455" t="str">
        <f t="shared" si="61"/>
        <v>U1-R9</v>
      </c>
      <c r="E455" t="s">
        <v>304</v>
      </c>
      <c r="F455" t="s">
        <v>361</v>
      </c>
      <c r="G455" t="s">
        <v>667</v>
      </c>
      <c r="AT455" t="str">
        <f t="shared" si="62"/>
        <v>1.8V</v>
      </c>
      <c r="AU455" t="str">
        <f t="shared" si="63"/>
        <v>--</v>
      </c>
    </row>
    <row r="456" spans="1:47" x14ac:dyDescent="0.35">
      <c r="A456" t="str">
        <f t="shared" si="58"/>
        <v>U2-1</v>
      </c>
      <c r="B456" t="str">
        <f t="shared" si="59"/>
        <v>GND</v>
      </c>
      <c r="C456" t="str">
        <f t="shared" si="60"/>
        <v>U2-GND</v>
      </c>
      <c r="D456" t="str">
        <f t="shared" si="61"/>
        <v>U2-1</v>
      </c>
      <c r="E456" t="s">
        <v>307</v>
      </c>
      <c r="F456">
        <v>1</v>
      </c>
      <c r="G456" t="s">
        <v>302</v>
      </c>
      <c r="AT456" t="str">
        <f t="shared" si="62"/>
        <v>GND</v>
      </c>
      <c r="AU456" t="str">
        <f t="shared" si="63"/>
        <v>--</v>
      </c>
    </row>
    <row r="457" spans="1:47" x14ac:dyDescent="0.35">
      <c r="A457" t="str">
        <f t="shared" si="58"/>
        <v>U2-2</v>
      </c>
      <c r="B457" t="str">
        <f t="shared" si="59"/>
        <v>GND</v>
      </c>
      <c r="C457" t="str">
        <f t="shared" si="60"/>
        <v>U2-GND</v>
      </c>
      <c r="D457" t="str">
        <f t="shared" si="61"/>
        <v>U2-2</v>
      </c>
      <c r="E457" t="s">
        <v>307</v>
      </c>
      <c r="F457">
        <v>2</v>
      </c>
      <c r="G457" t="s">
        <v>302</v>
      </c>
      <c r="AT457" t="str">
        <f t="shared" si="62"/>
        <v>GND</v>
      </c>
      <c r="AU457" t="str">
        <f t="shared" si="63"/>
        <v>--</v>
      </c>
    </row>
    <row r="458" spans="1:47" x14ac:dyDescent="0.35">
      <c r="A458" t="str">
        <f t="shared" si="58"/>
        <v>U2-3</v>
      </c>
      <c r="B458" t="str">
        <f t="shared" si="59"/>
        <v>GND</v>
      </c>
      <c r="C458" t="str">
        <f t="shared" si="60"/>
        <v>U2-GND</v>
      </c>
      <c r="D458" t="str">
        <f t="shared" si="61"/>
        <v>U2-3</v>
      </c>
      <c r="E458" t="s">
        <v>307</v>
      </c>
      <c r="F458">
        <v>3</v>
      </c>
      <c r="G458" t="s">
        <v>302</v>
      </c>
      <c r="AT458" t="str">
        <f t="shared" si="62"/>
        <v>GND</v>
      </c>
      <c r="AU458" t="str">
        <f t="shared" si="63"/>
        <v>--</v>
      </c>
    </row>
    <row r="459" spans="1:47" x14ac:dyDescent="0.35">
      <c r="A459" t="str">
        <f t="shared" si="58"/>
        <v>U2-4</v>
      </c>
      <c r="B459" t="str">
        <f t="shared" si="59"/>
        <v>GND</v>
      </c>
      <c r="C459" t="str">
        <f t="shared" si="60"/>
        <v>U2-GND</v>
      </c>
      <c r="D459" t="str">
        <f t="shared" si="61"/>
        <v>U2-4</v>
      </c>
      <c r="E459" t="s">
        <v>307</v>
      </c>
      <c r="F459">
        <v>4</v>
      </c>
      <c r="G459" t="s">
        <v>302</v>
      </c>
      <c r="AT459" t="str">
        <f t="shared" si="62"/>
        <v>GND</v>
      </c>
      <c r="AU459" t="str">
        <f t="shared" si="63"/>
        <v>--</v>
      </c>
    </row>
    <row r="460" spans="1:47" x14ac:dyDescent="0.35">
      <c r="A460" t="str">
        <f t="shared" si="58"/>
        <v>U2-5</v>
      </c>
      <c r="B460" t="str">
        <f t="shared" si="59"/>
        <v>I2C_SDA</v>
      </c>
      <c r="C460" t="str">
        <f t="shared" si="60"/>
        <v>U2-I2C_SDA</v>
      </c>
      <c r="D460" t="str">
        <f t="shared" si="61"/>
        <v>U2-5</v>
      </c>
      <c r="E460" t="s">
        <v>307</v>
      </c>
      <c r="F460">
        <v>5</v>
      </c>
      <c r="G460" t="s">
        <v>887</v>
      </c>
      <c r="AT460" t="str">
        <f t="shared" si="62"/>
        <v>I2C_SDA</v>
      </c>
      <c r="AU460" t="str">
        <f t="shared" si="63"/>
        <v>--</v>
      </c>
    </row>
    <row r="461" spans="1:47" x14ac:dyDescent="0.35">
      <c r="A461" t="str">
        <f t="shared" si="58"/>
        <v>U2-6</v>
      </c>
      <c r="B461" t="str">
        <f t="shared" si="59"/>
        <v>I2C_SCL</v>
      </c>
      <c r="C461" t="str">
        <f t="shared" si="60"/>
        <v>U2-I2C_SCL</v>
      </c>
      <c r="D461" t="str">
        <f t="shared" si="61"/>
        <v>U2-6</v>
      </c>
      <c r="E461" t="s">
        <v>307</v>
      </c>
      <c r="F461">
        <v>6</v>
      </c>
      <c r="G461" t="s">
        <v>886</v>
      </c>
      <c r="AT461" t="str">
        <f t="shared" si="62"/>
        <v>I2C_SCL</v>
      </c>
      <c r="AU461" t="str">
        <f t="shared" si="63"/>
        <v>--</v>
      </c>
    </row>
    <row r="462" spans="1:47" x14ac:dyDescent="0.35">
      <c r="A462" t="str">
        <f t="shared" si="58"/>
        <v>U2-7</v>
      </c>
      <c r="B462" t="str">
        <f t="shared" si="59"/>
        <v>I2C_WP</v>
      </c>
      <c r="C462" t="str">
        <f t="shared" si="60"/>
        <v>U2-I2C_WP</v>
      </c>
      <c r="D462" t="str">
        <f t="shared" si="61"/>
        <v>U2-7</v>
      </c>
      <c r="E462" t="s">
        <v>307</v>
      </c>
      <c r="F462">
        <v>7</v>
      </c>
      <c r="G462" t="s">
        <v>889</v>
      </c>
      <c r="AT462" t="str">
        <f t="shared" si="62"/>
        <v>I2C_WP</v>
      </c>
      <c r="AU462" t="str">
        <f t="shared" si="63"/>
        <v>--</v>
      </c>
    </row>
    <row r="463" spans="1:47" x14ac:dyDescent="0.35">
      <c r="A463" t="str">
        <f t="shared" si="58"/>
        <v>U2-8</v>
      </c>
      <c r="B463" t="str">
        <f t="shared" si="59"/>
        <v>1.8V</v>
      </c>
      <c r="C463" t="str">
        <f t="shared" si="60"/>
        <v>U2-1.8V</v>
      </c>
      <c r="D463" t="str">
        <f t="shared" si="61"/>
        <v>U2-8</v>
      </c>
      <c r="E463" t="s">
        <v>307</v>
      </c>
      <c r="F463">
        <v>8</v>
      </c>
      <c r="G463" t="s">
        <v>667</v>
      </c>
      <c r="AT463" t="str">
        <f t="shared" si="62"/>
        <v>1.8V</v>
      </c>
      <c r="AU463" t="str">
        <f t="shared" si="63"/>
        <v>--</v>
      </c>
    </row>
    <row r="464" spans="1:47" x14ac:dyDescent="0.35">
      <c r="A464" t="str">
        <f t="shared" si="58"/>
        <v>U3-1</v>
      </c>
      <c r="B464" t="str">
        <f t="shared" si="59"/>
        <v>NetC13_2</v>
      </c>
      <c r="C464" t="str">
        <f t="shared" si="60"/>
        <v>U3-NetC13_2</v>
      </c>
      <c r="D464" t="str">
        <f t="shared" si="61"/>
        <v>U3-1</v>
      </c>
      <c r="E464" t="s">
        <v>308</v>
      </c>
      <c r="F464">
        <v>1</v>
      </c>
      <c r="G464" t="s">
        <v>894</v>
      </c>
      <c r="AT464" t="str">
        <f t="shared" si="62"/>
        <v>NetC13_2</v>
      </c>
      <c r="AU464" t="str">
        <f t="shared" si="63"/>
        <v>--</v>
      </c>
    </row>
    <row r="465" spans="1:47" x14ac:dyDescent="0.35">
      <c r="A465" t="str">
        <f t="shared" si="58"/>
        <v>U3-2</v>
      </c>
      <c r="B465" t="str">
        <f t="shared" si="59"/>
        <v>GND</v>
      </c>
      <c r="C465" t="str">
        <f t="shared" si="60"/>
        <v>U3-GND</v>
      </c>
      <c r="D465" t="str">
        <f t="shared" si="61"/>
        <v>U3-2</v>
      </c>
      <c r="E465" t="s">
        <v>308</v>
      </c>
      <c r="F465">
        <v>2</v>
      </c>
      <c r="G465" t="s">
        <v>302</v>
      </c>
      <c r="AT465" t="str">
        <f t="shared" si="62"/>
        <v>GND</v>
      </c>
      <c r="AU465" t="str">
        <f t="shared" si="63"/>
        <v>--</v>
      </c>
    </row>
    <row r="466" spans="1:47" x14ac:dyDescent="0.35">
      <c r="A466" t="str">
        <f t="shared" si="58"/>
        <v>U3-3</v>
      </c>
      <c r="B466" t="str">
        <f t="shared" si="59"/>
        <v>NetR10_1</v>
      </c>
      <c r="C466" t="str">
        <f t="shared" si="60"/>
        <v>U3-NetR10_1</v>
      </c>
      <c r="D466" t="str">
        <f t="shared" si="61"/>
        <v>U3-3</v>
      </c>
      <c r="E466" t="s">
        <v>308</v>
      </c>
      <c r="F466">
        <v>3</v>
      </c>
      <c r="G466" t="s">
        <v>673</v>
      </c>
      <c r="AT466" t="str">
        <f t="shared" si="62"/>
        <v>CLK_SYS</v>
      </c>
      <c r="AU466" t="str">
        <f t="shared" si="63"/>
        <v>R10</v>
      </c>
    </row>
    <row r="467" spans="1:47" x14ac:dyDescent="0.35">
      <c r="A467" t="str">
        <f t="shared" si="58"/>
        <v>U3-4</v>
      </c>
      <c r="B467" t="str">
        <f t="shared" si="59"/>
        <v>NetC13_2</v>
      </c>
      <c r="C467" t="str">
        <f t="shared" si="60"/>
        <v>U3-NetC13_2</v>
      </c>
      <c r="D467" t="str">
        <f t="shared" si="61"/>
        <v>U3-4</v>
      </c>
      <c r="E467" t="s">
        <v>308</v>
      </c>
      <c r="F467">
        <v>4</v>
      </c>
      <c r="G467" t="s">
        <v>894</v>
      </c>
      <c r="AT467" t="str">
        <f t="shared" si="62"/>
        <v>NetC13_2</v>
      </c>
      <c r="AU467" t="str">
        <f t="shared" si="63"/>
        <v>--</v>
      </c>
    </row>
    <row r="468" spans="1:47" x14ac:dyDescent="0.35">
      <c r="A468" t="str">
        <f t="shared" si="58"/>
        <v>U4-A1</v>
      </c>
      <c r="B468" t="str">
        <f t="shared" si="59"/>
        <v>GND</v>
      </c>
      <c r="C468" t="str">
        <f t="shared" si="60"/>
        <v>U4-GND</v>
      </c>
      <c r="D468" t="str">
        <f t="shared" si="61"/>
        <v>U4-A1</v>
      </c>
      <c r="E468" t="s">
        <v>309</v>
      </c>
      <c r="F468" t="s">
        <v>430</v>
      </c>
      <c r="G468" t="s">
        <v>302</v>
      </c>
      <c r="AT468" t="str">
        <f t="shared" si="62"/>
        <v>GND</v>
      </c>
      <c r="AU468" t="str">
        <f t="shared" si="63"/>
        <v>--</v>
      </c>
    </row>
    <row r="469" spans="1:47" x14ac:dyDescent="0.35">
      <c r="A469" t="str">
        <f t="shared" si="58"/>
        <v>U4-A2</v>
      </c>
      <c r="B469" t="str">
        <f t="shared" si="59"/>
        <v>H1_RSTO</v>
      </c>
      <c r="C469" t="str">
        <f t="shared" si="60"/>
        <v>U4-H1_RSTO</v>
      </c>
      <c r="D469" t="str">
        <f t="shared" si="61"/>
        <v>U4-A2</v>
      </c>
      <c r="E469" t="s">
        <v>309</v>
      </c>
      <c r="F469" t="s">
        <v>435</v>
      </c>
      <c r="G469" t="s">
        <v>883</v>
      </c>
      <c r="AT469" t="str">
        <f t="shared" si="62"/>
        <v>H1_RSTO</v>
      </c>
      <c r="AU469" t="str">
        <f t="shared" si="63"/>
        <v>--</v>
      </c>
    </row>
    <row r="470" spans="1:47" x14ac:dyDescent="0.35">
      <c r="A470" t="str">
        <f t="shared" si="58"/>
        <v>U4-A3</v>
      </c>
      <c r="B470" t="str">
        <f t="shared" si="59"/>
        <v>H1_A3</v>
      </c>
      <c r="C470" t="str">
        <f t="shared" si="60"/>
        <v>U4-H1_A3</v>
      </c>
      <c r="D470" t="str">
        <f t="shared" si="61"/>
        <v>U4-A3</v>
      </c>
      <c r="E470" t="s">
        <v>309</v>
      </c>
      <c r="F470" t="s">
        <v>436</v>
      </c>
      <c r="G470" t="s">
        <v>862</v>
      </c>
      <c r="AT470" t="str">
        <f t="shared" si="62"/>
        <v>H1_A3</v>
      </c>
      <c r="AU470" t="str">
        <f t="shared" si="63"/>
        <v>--</v>
      </c>
    </row>
    <row r="471" spans="1:47" x14ac:dyDescent="0.35">
      <c r="A471" t="str">
        <f t="shared" si="58"/>
        <v>U4-A4</v>
      </c>
      <c r="B471" t="str">
        <f t="shared" si="59"/>
        <v>H1_RESET</v>
      </c>
      <c r="C471" t="str">
        <f t="shared" si="60"/>
        <v>U4-H1_RESET</v>
      </c>
      <c r="D471" t="str">
        <f t="shared" si="61"/>
        <v>U4-A4</v>
      </c>
      <c r="E471" t="s">
        <v>309</v>
      </c>
      <c r="F471" t="s">
        <v>437</v>
      </c>
      <c r="G471" t="s">
        <v>881</v>
      </c>
      <c r="AT471" t="str">
        <f t="shared" si="62"/>
        <v>H1_RESET</v>
      </c>
      <c r="AU471" t="str">
        <f t="shared" si="63"/>
        <v>--</v>
      </c>
    </row>
    <row r="472" spans="1:47" x14ac:dyDescent="0.35">
      <c r="A472" t="str">
        <f t="shared" si="58"/>
        <v>U4-A5</v>
      </c>
      <c r="B472" t="str">
        <f t="shared" si="59"/>
        <v>H1_INT</v>
      </c>
      <c r="C472" t="str">
        <f t="shared" si="60"/>
        <v>U4-H1_INT</v>
      </c>
      <c r="D472" t="str">
        <f t="shared" si="61"/>
        <v>U4-A5</v>
      </c>
      <c r="E472" t="s">
        <v>309</v>
      </c>
      <c r="F472" t="s">
        <v>438</v>
      </c>
      <c r="G472" t="s">
        <v>880</v>
      </c>
      <c r="AT472" t="str">
        <f t="shared" si="62"/>
        <v>H1_INT</v>
      </c>
      <c r="AU472" t="str">
        <f t="shared" si="63"/>
        <v>--</v>
      </c>
    </row>
    <row r="473" spans="1:47" x14ac:dyDescent="0.35">
      <c r="A473" t="str">
        <f t="shared" si="58"/>
        <v>U4-B1</v>
      </c>
      <c r="B473" t="str">
        <f t="shared" si="59"/>
        <v>H1_CLK_N</v>
      </c>
      <c r="C473" t="str">
        <f t="shared" si="60"/>
        <v>U4-H1_CLK_N</v>
      </c>
      <c r="D473" t="str">
        <f t="shared" si="61"/>
        <v>U4-B1</v>
      </c>
      <c r="E473" t="s">
        <v>309</v>
      </c>
      <c r="F473" t="s">
        <v>536</v>
      </c>
      <c r="G473" t="s">
        <v>865</v>
      </c>
      <c r="AT473" t="str">
        <f t="shared" si="62"/>
        <v>H1_CLK_N</v>
      </c>
      <c r="AU473" t="str">
        <f t="shared" si="63"/>
        <v>--</v>
      </c>
    </row>
    <row r="474" spans="1:47" x14ac:dyDescent="0.35">
      <c r="A474" t="str">
        <f t="shared" si="58"/>
        <v>U4-B2</v>
      </c>
      <c r="B474" t="str">
        <f t="shared" si="59"/>
        <v>H1_CLK_P</v>
      </c>
      <c r="C474" t="str">
        <f t="shared" si="60"/>
        <v>U4-H1_CLK_P</v>
      </c>
      <c r="D474" t="str">
        <f t="shared" si="61"/>
        <v>U4-B2</v>
      </c>
      <c r="E474" t="s">
        <v>309</v>
      </c>
      <c r="F474" t="s">
        <v>443</v>
      </c>
      <c r="G474" t="s">
        <v>866</v>
      </c>
      <c r="AT474" t="str">
        <f t="shared" si="62"/>
        <v>H1_CLK_P</v>
      </c>
      <c r="AU474" t="str">
        <f t="shared" si="63"/>
        <v>--</v>
      </c>
    </row>
    <row r="475" spans="1:47" x14ac:dyDescent="0.35">
      <c r="A475" t="str">
        <f t="shared" si="58"/>
        <v>U4-B3</v>
      </c>
      <c r="B475" t="str">
        <f t="shared" si="59"/>
        <v>GND</v>
      </c>
      <c r="C475" t="str">
        <f t="shared" si="60"/>
        <v>U4-GND</v>
      </c>
      <c r="D475" t="str">
        <f t="shared" si="61"/>
        <v>U4-B3</v>
      </c>
      <c r="E475" t="s">
        <v>309</v>
      </c>
      <c r="F475" t="s">
        <v>444</v>
      </c>
      <c r="G475" t="s">
        <v>302</v>
      </c>
      <c r="AT475" t="str">
        <f t="shared" si="62"/>
        <v>GND</v>
      </c>
      <c r="AU475" t="str">
        <f t="shared" si="63"/>
        <v>--</v>
      </c>
    </row>
    <row r="476" spans="1:47" x14ac:dyDescent="0.35">
      <c r="A476" t="str">
        <f t="shared" si="58"/>
        <v>U4-B4</v>
      </c>
      <c r="B476" t="str">
        <f t="shared" si="59"/>
        <v>1.8V</v>
      </c>
      <c r="C476" t="str">
        <f t="shared" si="60"/>
        <v>U4-1.8V</v>
      </c>
      <c r="D476" t="str">
        <f t="shared" si="61"/>
        <v>U4-B4</v>
      </c>
      <c r="E476" t="s">
        <v>309</v>
      </c>
      <c r="F476" t="s">
        <v>445</v>
      </c>
      <c r="G476" t="s">
        <v>667</v>
      </c>
      <c r="AT476" t="str">
        <f t="shared" si="62"/>
        <v>1.8V</v>
      </c>
      <c r="AU476" t="str">
        <f t="shared" si="63"/>
        <v>--</v>
      </c>
    </row>
    <row r="477" spans="1:47" x14ac:dyDescent="0.35">
      <c r="A477" t="str">
        <f t="shared" si="58"/>
        <v>U4-B5</v>
      </c>
      <c r="B477" t="str">
        <f t="shared" si="59"/>
        <v>H1_B5</v>
      </c>
      <c r="C477" t="str">
        <f t="shared" si="60"/>
        <v>U4-H1_B5</v>
      </c>
      <c r="D477" t="str">
        <f t="shared" si="61"/>
        <v>U4-B5</v>
      </c>
      <c r="E477" t="s">
        <v>309</v>
      </c>
      <c r="F477" t="s">
        <v>446</v>
      </c>
      <c r="G477" t="s">
        <v>863</v>
      </c>
      <c r="AT477" t="str">
        <f t="shared" si="62"/>
        <v>H1_B5</v>
      </c>
      <c r="AU477" t="str">
        <f t="shared" si="63"/>
        <v>--</v>
      </c>
    </row>
    <row r="478" spans="1:47" x14ac:dyDescent="0.35">
      <c r="A478" t="str">
        <f t="shared" si="58"/>
        <v>U4-C1</v>
      </c>
      <c r="B478" t="str">
        <f t="shared" si="59"/>
        <v>GND</v>
      </c>
      <c r="C478" t="str">
        <f t="shared" si="60"/>
        <v>U4-GND</v>
      </c>
      <c r="D478" t="str">
        <f t="shared" si="61"/>
        <v>U4-C1</v>
      </c>
      <c r="E478" t="s">
        <v>309</v>
      </c>
      <c r="F478" t="s">
        <v>314</v>
      </c>
      <c r="G478" t="s">
        <v>302</v>
      </c>
      <c r="AT478" t="str">
        <f t="shared" si="62"/>
        <v>GND</v>
      </c>
      <c r="AU478" t="str">
        <f t="shared" si="63"/>
        <v>--</v>
      </c>
    </row>
    <row r="479" spans="1:47" x14ac:dyDescent="0.35">
      <c r="A479" t="str">
        <f t="shared" si="58"/>
        <v>U4-C2</v>
      </c>
      <c r="B479" t="str">
        <f t="shared" si="59"/>
        <v>H1_CS</v>
      </c>
      <c r="C479" t="str">
        <f t="shared" si="60"/>
        <v>U4-H1_CS</v>
      </c>
      <c r="D479" t="str">
        <f t="shared" si="61"/>
        <v>U4-C2</v>
      </c>
      <c r="E479" t="s">
        <v>309</v>
      </c>
      <c r="F479" t="s">
        <v>315</v>
      </c>
      <c r="G479" t="s">
        <v>867</v>
      </c>
      <c r="AT479" t="str">
        <f t="shared" si="62"/>
        <v>H1_CS</v>
      </c>
      <c r="AU479" t="str">
        <f t="shared" si="63"/>
        <v>--</v>
      </c>
    </row>
    <row r="480" spans="1:47" x14ac:dyDescent="0.35">
      <c r="A480" t="str">
        <f t="shared" si="58"/>
        <v>U4-C3</v>
      </c>
      <c r="B480" t="str">
        <f t="shared" si="59"/>
        <v>H1_RWDS</v>
      </c>
      <c r="C480" t="str">
        <f t="shared" si="60"/>
        <v>U4-H1_RWDS</v>
      </c>
      <c r="D480" t="str">
        <f t="shared" si="61"/>
        <v>U4-C3</v>
      </c>
      <c r="E480" t="s">
        <v>309</v>
      </c>
      <c r="F480" t="s">
        <v>316</v>
      </c>
      <c r="G480" t="s">
        <v>884</v>
      </c>
      <c r="AT480" t="str">
        <f t="shared" si="62"/>
        <v>H1_RWDS</v>
      </c>
      <c r="AU480" t="str">
        <f t="shared" si="63"/>
        <v>--</v>
      </c>
    </row>
    <row r="481" spans="1:47" x14ac:dyDescent="0.35">
      <c r="A481" t="str">
        <f t="shared" si="58"/>
        <v>U4-C4</v>
      </c>
      <c r="B481" t="str">
        <f t="shared" si="59"/>
        <v>H1_D2</v>
      </c>
      <c r="C481" t="str">
        <f t="shared" si="60"/>
        <v>U4-H1_D2</v>
      </c>
      <c r="D481" t="str">
        <f t="shared" si="61"/>
        <v>U4-C4</v>
      </c>
      <c r="E481" t="s">
        <v>309</v>
      </c>
      <c r="F481" t="s">
        <v>317</v>
      </c>
      <c r="G481" t="s">
        <v>871</v>
      </c>
      <c r="AT481" t="str">
        <f t="shared" si="62"/>
        <v>H1_D2</v>
      </c>
      <c r="AU481" t="str">
        <f t="shared" si="63"/>
        <v>--</v>
      </c>
    </row>
    <row r="482" spans="1:47" x14ac:dyDescent="0.35">
      <c r="A482" t="str">
        <f t="shared" si="58"/>
        <v>U4-C5</v>
      </c>
      <c r="B482" t="str">
        <f t="shared" si="59"/>
        <v>H1_C5</v>
      </c>
      <c r="C482" t="str">
        <f t="shared" si="60"/>
        <v>U4-H1_C5</v>
      </c>
      <c r="D482" t="str">
        <f t="shared" si="61"/>
        <v>U4-C5</v>
      </c>
      <c r="E482" t="s">
        <v>309</v>
      </c>
      <c r="F482" t="s">
        <v>318</v>
      </c>
      <c r="G482" t="s">
        <v>864</v>
      </c>
      <c r="AT482" t="str">
        <f t="shared" si="62"/>
        <v>H1_C5</v>
      </c>
      <c r="AU482" t="str">
        <f t="shared" si="63"/>
        <v>--</v>
      </c>
    </row>
    <row r="483" spans="1:47" x14ac:dyDescent="0.35">
      <c r="A483" t="str">
        <f t="shared" si="58"/>
        <v>U4-D1</v>
      </c>
      <c r="B483" t="str">
        <f t="shared" si="59"/>
        <v>1.8V</v>
      </c>
      <c r="C483" t="str">
        <f t="shared" si="60"/>
        <v>U4-1.8V</v>
      </c>
      <c r="D483" t="str">
        <f t="shared" si="61"/>
        <v>U4-D1</v>
      </c>
      <c r="E483" t="s">
        <v>309</v>
      </c>
      <c r="F483" t="s">
        <v>288</v>
      </c>
      <c r="G483" t="s">
        <v>667</v>
      </c>
      <c r="AT483" t="str">
        <f t="shared" si="62"/>
        <v>1.8V</v>
      </c>
      <c r="AU483" t="str">
        <f t="shared" si="63"/>
        <v>--</v>
      </c>
    </row>
    <row r="484" spans="1:47" x14ac:dyDescent="0.35">
      <c r="A484" t="str">
        <f t="shared" si="58"/>
        <v>U4-D2</v>
      </c>
      <c r="B484" t="str">
        <f t="shared" si="59"/>
        <v>H1_D1</v>
      </c>
      <c r="C484" t="str">
        <f t="shared" si="60"/>
        <v>U4-H1_D1</v>
      </c>
      <c r="D484" t="str">
        <f t="shared" si="61"/>
        <v>U4-D2</v>
      </c>
      <c r="E484" t="s">
        <v>309</v>
      </c>
      <c r="F484" t="s">
        <v>289</v>
      </c>
      <c r="G484" t="s">
        <v>869</v>
      </c>
      <c r="AT484" t="str">
        <f t="shared" si="62"/>
        <v>H1_D1</v>
      </c>
      <c r="AU484" t="str">
        <f t="shared" si="63"/>
        <v>--</v>
      </c>
    </row>
    <row r="485" spans="1:47" x14ac:dyDescent="0.35">
      <c r="A485" t="str">
        <f t="shared" si="58"/>
        <v>U4-D3</v>
      </c>
      <c r="B485" t="str">
        <f t="shared" si="59"/>
        <v>H1_D0</v>
      </c>
      <c r="C485" t="str">
        <f t="shared" si="60"/>
        <v>U4-H1_D0</v>
      </c>
      <c r="D485" t="str">
        <f t="shared" si="61"/>
        <v>U4-D3</v>
      </c>
      <c r="E485" t="s">
        <v>309</v>
      </c>
      <c r="F485" t="s">
        <v>290</v>
      </c>
      <c r="G485" t="s">
        <v>868</v>
      </c>
      <c r="AT485" t="str">
        <f t="shared" si="62"/>
        <v>H1_D0</v>
      </c>
      <c r="AU485" t="str">
        <f t="shared" si="63"/>
        <v>--</v>
      </c>
    </row>
    <row r="486" spans="1:47" x14ac:dyDescent="0.35">
      <c r="A486" t="str">
        <f t="shared" si="58"/>
        <v>U4-D4</v>
      </c>
      <c r="B486" t="str">
        <f t="shared" si="59"/>
        <v>H1_D3</v>
      </c>
      <c r="C486" t="str">
        <f t="shared" si="60"/>
        <v>U4-H1_D3</v>
      </c>
      <c r="D486" t="str">
        <f t="shared" si="61"/>
        <v>U4-D4</v>
      </c>
      <c r="E486" t="s">
        <v>309</v>
      </c>
      <c r="F486" t="s">
        <v>291</v>
      </c>
      <c r="G486" t="s">
        <v>873</v>
      </c>
      <c r="AT486" t="str">
        <f t="shared" si="62"/>
        <v>H1_D3</v>
      </c>
      <c r="AU486" t="str">
        <f t="shared" si="63"/>
        <v>--</v>
      </c>
    </row>
    <row r="487" spans="1:47" x14ac:dyDescent="0.35">
      <c r="A487" t="str">
        <f t="shared" si="58"/>
        <v>U4-D5</v>
      </c>
      <c r="B487" t="str">
        <f t="shared" si="59"/>
        <v>H1_D4</v>
      </c>
      <c r="C487" t="str">
        <f t="shared" si="60"/>
        <v>U4-H1_D4</v>
      </c>
      <c r="D487" t="str">
        <f t="shared" si="61"/>
        <v>U4-D5</v>
      </c>
      <c r="E487" t="s">
        <v>309</v>
      </c>
      <c r="F487" t="s">
        <v>292</v>
      </c>
      <c r="G487" t="s">
        <v>874</v>
      </c>
      <c r="AT487" t="str">
        <f t="shared" si="62"/>
        <v>H1_D4</v>
      </c>
      <c r="AU487" t="str">
        <f t="shared" si="63"/>
        <v>--</v>
      </c>
    </row>
    <row r="488" spans="1:47" x14ac:dyDescent="0.35">
      <c r="A488" t="str">
        <f t="shared" si="58"/>
        <v>U4-E1</v>
      </c>
      <c r="B488" t="str">
        <f t="shared" si="59"/>
        <v>H1_D7</v>
      </c>
      <c r="C488" t="str">
        <f t="shared" si="60"/>
        <v>U4-H1_D7</v>
      </c>
      <c r="D488" t="str">
        <f t="shared" si="61"/>
        <v>U4-E1</v>
      </c>
      <c r="E488" t="s">
        <v>309</v>
      </c>
      <c r="F488" t="s">
        <v>538</v>
      </c>
      <c r="G488" t="s">
        <v>878</v>
      </c>
      <c r="AT488" t="str">
        <f t="shared" si="62"/>
        <v>H1_D7</v>
      </c>
      <c r="AU488" t="str">
        <f t="shared" si="63"/>
        <v>--</v>
      </c>
    </row>
    <row r="489" spans="1:47" x14ac:dyDescent="0.35">
      <c r="A489" t="str">
        <f t="shared" si="58"/>
        <v>U4-E2</v>
      </c>
      <c r="B489" t="str">
        <f t="shared" si="59"/>
        <v>H1_D6</v>
      </c>
      <c r="C489" t="str">
        <f t="shared" si="60"/>
        <v>U4-H1_D6</v>
      </c>
      <c r="D489" t="str">
        <f t="shared" si="61"/>
        <v>U4-E2</v>
      </c>
      <c r="E489" t="s">
        <v>309</v>
      </c>
      <c r="F489" t="s">
        <v>539</v>
      </c>
      <c r="G489" t="s">
        <v>877</v>
      </c>
      <c r="AT489" t="str">
        <f t="shared" si="62"/>
        <v>H1_D6</v>
      </c>
      <c r="AU489" t="str">
        <f t="shared" si="63"/>
        <v>--</v>
      </c>
    </row>
    <row r="490" spans="1:47" x14ac:dyDescent="0.35">
      <c r="A490" t="str">
        <f t="shared" si="58"/>
        <v>U4-E3</v>
      </c>
      <c r="B490" t="str">
        <f t="shared" si="59"/>
        <v>H1_D5</v>
      </c>
      <c r="C490" t="str">
        <f t="shared" si="60"/>
        <v>U4-H1_D5</v>
      </c>
      <c r="D490" t="str">
        <f t="shared" si="61"/>
        <v>U4-E3</v>
      </c>
      <c r="E490" t="s">
        <v>309</v>
      </c>
      <c r="F490" t="s">
        <v>540</v>
      </c>
      <c r="G490" t="s">
        <v>875</v>
      </c>
      <c r="AT490" t="str">
        <f t="shared" si="62"/>
        <v>H1_D5</v>
      </c>
      <c r="AU490" t="str">
        <f t="shared" si="63"/>
        <v>--</v>
      </c>
    </row>
    <row r="491" spans="1:47" x14ac:dyDescent="0.35">
      <c r="A491" t="str">
        <f t="shared" si="58"/>
        <v>U4-E4</v>
      </c>
      <c r="B491" t="str">
        <f t="shared" si="59"/>
        <v>1.8V</v>
      </c>
      <c r="C491" t="str">
        <f t="shared" si="60"/>
        <v>U4-1.8V</v>
      </c>
      <c r="D491" t="str">
        <f t="shared" si="61"/>
        <v>U4-E4</v>
      </c>
      <c r="E491" t="s">
        <v>309</v>
      </c>
      <c r="F491" t="s">
        <v>541</v>
      </c>
      <c r="G491" t="s">
        <v>667</v>
      </c>
      <c r="AT491" t="str">
        <f t="shared" si="62"/>
        <v>1.8V</v>
      </c>
      <c r="AU491" t="str">
        <f t="shared" si="63"/>
        <v>--</v>
      </c>
    </row>
    <row r="492" spans="1:47" x14ac:dyDescent="0.35">
      <c r="A492" t="str">
        <f t="shared" si="58"/>
        <v>U4-E5</v>
      </c>
      <c r="B492" t="str">
        <f t="shared" si="59"/>
        <v>GND</v>
      </c>
      <c r="C492" t="str">
        <f t="shared" si="60"/>
        <v>U4-GND</v>
      </c>
      <c r="D492" t="str">
        <f t="shared" si="61"/>
        <v>U4-E5</v>
      </c>
      <c r="E492" t="s">
        <v>309</v>
      </c>
      <c r="F492" t="s">
        <v>542</v>
      </c>
      <c r="G492" t="s">
        <v>302</v>
      </c>
      <c r="AT492" t="str">
        <f t="shared" si="62"/>
        <v>GND</v>
      </c>
      <c r="AU492" t="str">
        <f t="shared" si="63"/>
        <v>--</v>
      </c>
    </row>
    <row r="493" spans="1:47" x14ac:dyDescent="0.35">
      <c r="A493" t="str">
        <f t="shared" si="58"/>
        <v>U5-1</v>
      </c>
      <c r="B493" t="str">
        <f t="shared" si="59"/>
        <v>NetL3_1</v>
      </c>
      <c r="C493" t="str">
        <f t="shared" si="60"/>
        <v>U5-NetL3_1</v>
      </c>
      <c r="D493" t="str">
        <f t="shared" si="61"/>
        <v>U5-1</v>
      </c>
      <c r="E493" t="s">
        <v>386</v>
      </c>
      <c r="F493">
        <v>1</v>
      </c>
      <c r="G493" t="s">
        <v>900</v>
      </c>
      <c r="AT493" t="str">
        <f t="shared" si="62"/>
        <v>NetL3_1</v>
      </c>
      <c r="AU493" t="str">
        <f t="shared" si="63"/>
        <v>--</v>
      </c>
    </row>
    <row r="494" spans="1:47" x14ac:dyDescent="0.35">
      <c r="A494" t="str">
        <f t="shared" si="58"/>
        <v>U5-2</v>
      </c>
      <c r="B494" t="str">
        <f t="shared" si="59"/>
        <v>GND</v>
      </c>
      <c r="C494" t="str">
        <f t="shared" si="60"/>
        <v>U5-GND</v>
      </c>
      <c r="D494" t="str">
        <f t="shared" si="61"/>
        <v>U5-2</v>
      </c>
      <c r="E494" t="s">
        <v>386</v>
      </c>
      <c r="F494">
        <v>2</v>
      </c>
      <c r="G494" t="s">
        <v>302</v>
      </c>
      <c r="AT494" t="str">
        <f t="shared" si="62"/>
        <v>GND</v>
      </c>
      <c r="AU494" t="str">
        <f t="shared" si="63"/>
        <v>--</v>
      </c>
    </row>
    <row r="495" spans="1:47" x14ac:dyDescent="0.35">
      <c r="A495" t="str">
        <f t="shared" si="58"/>
        <v>U5-3</v>
      </c>
      <c r="B495" t="str">
        <f t="shared" si="59"/>
        <v>GND</v>
      </c>
      <c r="C495" t="str">
        <f t="shared" si="60"/>
        <v>U5-GND</v>
      </c>
      <c r="D495" t="str">
        <f t="shared" si="61"/>
        <v>U5-3</v>
      </c>
      <c r="E495" t="s">
        <v>386</v>
      </c>
      <c r="F495">
        <v>3</v>
      </c>
      <c r="G495" t="s">
        <v>302</v>
      </c>
      <c r="AT495" t="str">
        <f t="shared" si="62"/>
        <v>GND</v>
      </c>
      <c r="AU495" t="str">
        <f t="shared" si="63"/>
        <v>--</v>
      </c>
    </row>
    <row r="496" spans="1:47" x14ac:dyDescent="0.35">
      <c r="A496" t="str">
        <f t="shared" si="58"/>
        <v>U5-4</v>
      </c>
      <c r="B496" t="str">
        <f t="shared" si="59"/>
        <v>NetC15_2</v>
      </c>
      <c r="C496" t="str">
        <f t="shared" si="60"/>
        <v>U5-NetC15_2</v>
      </c>
      <c r="D496" t="str">
        <f t="shared" si="61"/>
        <v>U5-4</v>
      </c>
      <c r="E496" t="s">
        <v>386</v>
      </c>
      <c r="F496">
        <v>4</v>
      </c>
      <c r="G496" t="s">
        <v>895</v>
      </c>
      <c r="AT496" t="str">
        <f t="shared" si="62"/>
        <v>NetC15_2</v>
      </c>
      <c r="AU496" t="str">
        <f t="shared" si="63"/>
        <v>--</v>
      </c>
    </row>
    <row r="497" spans="1:47" x14ac:dyDescent="0.35">
      <c r="A497" t="str">
        <f t="shared" si="58"/>
        <v>U5-5</v>
      </c>
      <c r="B497" t="str">
        <f t="shared" si="59"/>
        <v>NetC11_1</v>
      </c>
      <c r="C497" t="str">
        <f t="shared" si="60"/>
        <v>U5-NetC11_1</v>
      </c>
      <c r="D497" t="str">
        <f t="shared" si="61"/>
        <v>U5-5</v>
      </c>
      <c r="E497" t="s">
        <v>386</v>
      </c>
      <c r="F497">
        <v>5</v>
      </c>
      <c r="G497" t="s">
        <v>893</v>
      </c>
      <c r="AT497" t="str">
        <f t="shared" si="62"/>
        <v>NetC11_1</v>
      </c>
      <c r="AU497" t="str">
        <f t="shared" si="63"/>
        <v>--</v>
      </c>
    </row>
    <row r="498" spans="1:47" x14ac:dyDescent="0.35">
      <c r="A498" t="str">
        <f t="shared" si="58"/>
        <v>U5-6</v>
      </c>
      <c r="B498" t="str">
        <f t="shared" si="59"/>
        <v>NetC11_1</v>
      </c>
      <c r="C498" t="str">
        <f t="shared" si="60"/>
        <v>U5-NetC11_1</v>
      </c>
      <c r="D498" t="str">
        <f t="shared" si="61"/>
        <v>U5-6</v>
      </c>
      <c r="E498" t="s">
        <v>386</v>
      </c>
      <c r="F498">
        <v>6</v>
      </c>
      <c r="G498" t="s">
        <v>893</v>
      </c>
      <c r="AT498" t="str">
        <f t="shared" si="62"/>
        <v>NetC11_1</v>
      </c>
      <c r="AU498" t="str">
        <f t="shared" si="63"/>
        <v>--</v>
      </c>
    </row>
    <row r="499" spans="1:47" x14ac:dyDescent="0.35">
      <c r="A499" t="str">
        <f t="shared" si="58"/>
        <v>U5-7</v>
      </c>
      <c r="B499" t="str">
        <f t="shared" si="59"/>
        <v>NetR27_2</v>
      </c>
      <c r="C499" t="str">
        <f t="shared" si="60"/>
        <v>U5-NetR27_2</v>
      </c>
      <c r="D499" t="str">
        <f t="shared" si="61"/>
        <v>U5-7</v>
      </c>
      <c r="E499" t="s">
        <v>386</v>
      </c>
      <c r="F499">
        <v>7</v>
      </c>
      <c r="G499" t="s">
        <v>306</v>
      </c>
      <c r="AT499" t="str">
        <f t="shared" si="62"/>
        <v>NetR27_2</v>
      </c>
      <c r="AU499" t="str">
        <f t="shared" si="63"/>
        <v>--</v>
      </c>
    </row>
    <row r="500" spans="1:47" x14ac:dyDescent="0.35">
      <c r="A500" t="str">
        <f t="shared" si="58"/>
        <v>U5-8</v>
      </c>
      <c r="B500" t="str">
        <f t="shared" si="59"/>
        <v>NetR26_2</v>
      </c>
      <c r="C500" t="str">
        <f t="shared" si="60"/>
        <v>U5-NetR26_2</v>
      </c>
      <c r="D500" t="str">
        <f t="shared" si="61"/>
        <v>U5-8</v>
      </c>
      <c r="E500" t="s">
        <v>386</v>
      </c>
      <c r="F500">
        <v>8</v>
      </c>
      <c r="G500" t="s">
        <v>903</v>
      </c>
      <c r="AT500" t="str">
        <f t="shared" si="62"/>
        <v>NetR26_2</v>
      </c>
      <c r="AU500" t="str">
        <f t="shared" si="63"/>
        <v>--</v>
      </c>
    </row>
    <row r="501" spans="1:47" x14ac:dyDescent="0.35">
      <c r="A501" t="str">
        <f t="shared" si="58"/>
        <v>U5-9</v>
      </c>
      <c r="B501" t="str">
        <f t="shared" si="59"/>
        <v>NetC11_1</v>
      </c>
      <c r="C501" t="str">
        <f t="shared" si="60"/>
        <v>U5-NetC11_1</v>
      </c>
      <c r="D501" t="str">
        <f t="shared" si="61"/>
        <v>U5-9</v>
      </c>
      <c r="E501" t="s">
        <v>386</v>
      </c>
      <c r="F501">
        <v>9</v>
      </c>
      <c r="G501" t="s">
        <v>893</v>
      </c>
      <c r="AT501" t="str">
        <f t="shared" si="62"/>
        <v>NetC11_1</v>
      </c>
      <c r="AU501" t="str">
        <f t="shared" si="63"/>
        <v>--</v>
      </c>
    </row>
    <row r="502" spans="1:47" x14ac:dyDescent="0.35">
      <c r="A502" t="str">
        <f t="shared" si="58"/>
        <v>U5-10</v>
      </c>
      <c r="B502" t="str">
        <f t="shared" si="59"/>
        <v>VIN</v>
      </c>
      <c r="C502" t="str">
        <f t="shared" si="60"/>
        <v>U5-VIN</v>
      </c>
      <c r="D502" t="str">
        <f t="shared" si="61"/>
        <v>U5-10</v>
      </c>
      <c r="E502" t="s">
        <v>386</v>
      </c>
      <c r="F502">
        <v>10</v>
      </c>
      <c r="G502" t="s">
        <v>303</v>
      </c>
      <c r="AT502" t="str">
        <f t="shared" si="62"/>
        <v>VIN</v>
      </c>
      <c r="AU502" t="str">
        <f t="shared" si="63"/>
        <v>--</v>
      </c>
    </row>
    <row r="503" spans="1:47" x14ac:dyDescent="0.35">
      <c r="A503" t="str">
        <f t="shared" si="58"/>
        <v>U5-11</v>
      </c>
      <c r="B503" t="str">
        <f t="shared" si="59"/>
        <v>GND</v>
      </c>
      <c r="C503" t="str">
        <f t="shared" si="60"/>
        <v>U5-GND</v>
      </c>
      <c r="D503" t="str">
        <f t="shared" si="61"/>
        <v>U5-11</v>
      </c>
      <c r="E503" t="s">
        <v>386</v>
      </c>
      <c r="F503">
        <v>11</v>
      </c>
      <c r="G503" t="s">
        <v>302</v>
      </c>
      <c r="AT503" t="str">
        <f t="shared" si="62"/>
        <v>GND</v>
      </c>
      <c r="AU503" t="str">
        <f t="shared" si="63"/>
        <v>--</v>
      </c>
    </row>
    <row r="504" spans="1:47" x14ac:dyDescent="0.35">
      <c r="A504" t="str">
        <f t="shared" si="58"/>
        <v>U6-1</v>
      </c>
      <c r="B504" t="str">
        <f t="shared" si="59"/>
        <v>NetL4_1</v>
      </c>
      <c r="C504" t="str">
        <f t="shared" si="60"/>
        <v>U6-NetL4_1</v>
      </c>
      <c r="D504" t="str">
        <f t="shared" si="61"/>
        <v>U6-1</v>
      </c>
      <c r="E504" t="s">
        <v>310</v>
      </c>
      <c r="F504">
        <v>1</v>
      </c>
      <c r="G504" t="s">
        <v>901</v>
      </c>
      <c r="AT504" t="str">
        <f t="shared" si="62"/>
        <v>NetL4_1</v>
      </c>
      <c r="AU504" t="str">
        <f t="shared" si="63"/>
        <v>--</v>
      </c>
    </row>
    <row r="505" spans="1:47" x14ac:dyDescent="0.35">
      <c r="A505" t="str">
        <f t="shared" si="58"/>
        <v>U6-2</v>
      </c>
      <c r="B505" t="str">
        <f t="shared" si="59"/>
        <v>GND</v>
      </c>
      <c r="C505" t="str">
        <f t="shared" si="60"/>
        <v>U6-GND</v>
      </c>
      <c r="D505" t="str">
        <f t="shared" si="61"/>
        <v>U6-2</v>
      </c>
      <c r="E505" t="s">
        <v>310</v>
      </c>
      <c r="F505">
        <v>2</v>
      </c>
      <c r="G505" t="s">
        <v>302</v>
      </c>
      <c r="AT505" t="str">
        <f t="shared" si="62"/>
        <v>GND</v>
      </c>
      <c r="AU505" t="str">
        <f t="shared" si="63"/>
        <v>--</v>
      </c>
    </row>
    <row r="506" spans="1:47" x14ac:dyDescent="0.35">
      <c r="A506" t="str">
        <f t="shared" si="58"/>
        <v>U6-3</v>
      </c>
      <c r="B506" t="str">
        <f t="shared" si="59"/>
        <v>GND</v>
      </c>
      <c r="C506" t="str">
        <f t="shared" si="60"/>
        <v>U6-GND</v>
      </c>
      <c r="D506" t="str">
        <f t="shared" si="61"/>
        <v>U6-3</v>
      </c>
      <c r="E506" t="s">
        <v>310</v>
      </c>
      <c r="F506">
        <v>3</v>
      </c>
      <c r="G506" t="s">
        <v>302</v>
      </c>
      <c r="AT506" t="str">
        <f t="shared" si="62"/>
        <v>GND</v>
      </c>
      <c r="AU506" t="str">
        <f t="shared" si="63"/>
        <v>--</v>
      </c>
    </row>
    <row r="507" spans="1:47" x14ac:dyDescent="0.35">
      <c r="A507" t="str">
        <f t="shared" si="58"/>
        <v>U6-4</v>
      </c>
      <c r="B507" t="str">
        <f t="shared" si="59"/>
        <v>NetC19_2</v>
      </c>
      <c r="C507" t="str">
        <f t="shared" si="60"/>
        <v>U6-NetC19_2</v>
      </c>
      <c r="D507" t="str">
        <f t="shared" si="61"/>
        <v>U6-4</v>
      </c>
      <c r="E507" t="s">
        <v>310</v>
      </c>
      <c r="F507">
        <v>4</v>
      </c>
      <c r="G507" t="s">
        <v>897</v>
      </c>
      <c r="AT507" t="str">
        <f t="shared" si="62"/>
        <v>NetC19_2</v>
      </c>
      <c r="AU507" t="str">
        <f t="shared" si="63"/>
        <v>--</v>
      </c>
    </row>
    <row r="508" spans="1:47" x14ac:dyDescent="0.35">
      <c r="A508" t="str">
        <f t="shared" si="58"/>
        <v>U6-5</v>
      </c>
      <c r="B508" t="str">
        <f t="shared" si="59"/>
        <v>NetC26_1</v>
      </c>
      <c r="C508" t="str">
        <f t="shared" si="60"/>
        <v>U6-NetC26_1</v>
      </c>
      <c r="D508" t="str">
        <f t="shared" si="61"/>
        <v>U6-5</v>
      </c>
      <c r="E508" t="s">
        <v>310</v>
      </c>
      <c r="F508">
        <v>5</v>
      </c>
      <c r="G508" t="s">
        <v>898</v>
      </c>
      <c r="AT508" t="str">
        <f t="shared" si="62"/>
        <v>NetC26_1</v>
      </c>
      <c r="AU508" t="str">
        <f t="shared" si="63"/>
        <v>--</v>
      </c>
    </row>
    <row r="509" spans="1:47" x14ac:dyDescent="0.35">
      <c r="A509" t="str">
        <f t="shared" si="58"/>
        <v>U6-6</v>
      </c>
      <c r="B509" t="str">
        <f t="shared" si="59"/>
        <v>NetR26_2</v>
      </c>
      <c r="C509" t="str">
        <f t="shared" si="60"/>
        <v>U6-NetR26_2</v>
      </c>
      <c r="D509" t="str">
        <f t="shared" si="61"/>
        <v>U6-6</v>
      </c>
      <c r="E509" t="s">
        <v>310</v>
      </c>
      <c r="F509">
        <v>6</v>
      </c>
      <c r="G509" t="s">
        <v>903</v>
      </c>
      <c r="AT509" t="str">
        <f t="shared" si="62"/>
        <v>NetR26_2</v>
      </c>
      <c r="AU509" t="str">
        <f t="shared" si="63"/>
        <v>--</v>
      </c>
    </row>
    <row r="510" spans="1:47" x14ac:dyDescent="0.35">
      <c r="A510" t="str">
        <f t="shared" si="58"/>
        <v>U6-7</v>
      </c>
      <c r="B510" t="str">
        <f t="shared" si="59"/>
        <v>NetR27_2</v>
      </c>
      <c r="C510" t="str">
        <f t="shared" si="60"/>
        <v>U6-NetR27_2</v>
      </c>
      <c r="D510" t="str">
        <f t="shared" si="61"/>
        <v>U6-7</v>
      </c>
      <c r="E510" t="s">
        <v>310</v>
      </c>
      <c r="F510">
        <v>7</v>
      </c>
      <c r="G510" t="s">
        <v>306</v>
      </c>
      <c r="AT510" t="str">
        <f t="shared" si="62"/>
        <v>NetR27_2</v>
      </c>
      <c r="AU510" t="str">
        <f t="shared" si="63"/>
        <v>--</v>
      </c>
    </row>
    <row r="511" spans="1:47" x14ac:dyDescent="0.35">
      <c r="A511" t="str">
        <f t="shared" si="58"/>
        <v>U6-8</v>
      </c>
      <c r="B511" t="str">
        <f t="shared" si="59"/>
        <v>NetU6_8</v>
      </c>
      <c r="C511" t="str">
        <f t="shared" si="60"/>
        <v>U6-NetU6_8</v>
      </c>
      <c r="D511" t="str">
        <f t="shared" si="61"/>
        <v>U6-8</v>
      </c>
      <c r="E511" t="s">
        <v>310</v>
      </c>
      <c r="F511">
        <v>8</v>
      </c>
      <c r="G511" t="s">
        <v>989</v>
      </c>
      <c r="AT511" t="str">
        <f t="shared" si="62"/>
        <v>NetU6_8</v>
      </c>
      <c r="AU511" t="str">
        <f t="shared" si="63"/>
        <v>--</v>
      </c>
    </row>
    <row r="512" spans="1:47" x14ac:dyDescent="0.35">
      <c r="A512" t="str">
        <f t="shared" si="58"/>
        <v>U6-9</v>
      </c>
      <c r="B512" t="str">
        <f t="shared" si="59"/>
        <v>NetC26_1</v>
      </c>
      <c r="C512" t="str">
        <f t="shared" si="60"/>
        <v>U6-NetC26_1</v>
      </c>
      <c r="D512" t="str">
        <f t="shared" si="61"/>
        <v>U6-9</v>
      </c>
      <c r="E512" t="s">
        <v>310</v>
      </c>
      <c r="F512">
        <v>9</v>
      </c>
      <c r="G512" t="s">
        <v>898</v>
      </c>
      <c r="AT512" t="str">
        <f t="shared" si="62"/>
        <v>NetC26_1</v>
      </c>
      <c r="AU512" t="str">
        <f t="shared" si="63"/>
        <v>--</v>
      </c>
    </row>
    <row r="513" spans="1:47" x14ac:dyDescent="0.35">
      <c r="A513" t="str">
        <f t="shared" si="58"/>
        <v>U6-10</v>
      </c>
      <c r="B513" t="str">
        <f t="shared" si="59"/>
        <v>VIN</v>
      </c>
      <c r="C513" t="str">
        <f t="shared" si="60"/>
        <v>U6-VIN</v>
      </c>
      <c r="D513" t="str">
        <f t="shared" si="61"/>
        <v>U6-10</v>
      </c>
      <c r="E513" t="s">
        <v>310</v>
      </c>
      <c r="F513">
        <v>10</v>
      </c>
      <c r="G513" t="s">
        <v>303</v>
      </c>
      <c r="AT513" t="str">
        <f t="shared" si="62"/>
        <v>VIN</v>
      </c>
      <c r="AU513" t="str">
        <f t="shared" si="63"/>
        <v>--</v>
      </c>
    </row>
    <row r="514" spans="1:47" x14ac:dyDescent="0.35">
      <c r="A514" t="str">
        <f t="shared" si="58"/>
        <v>U6-11</v>
      </c>
      <c r="B514" t="str">
        <f t="shared" si="59"/>
        <v>GND</v>
      </c>
      <c r="C514" t="str">
        <f t="shared" si="60"/>
        <v>U6-GND</v>
      </c>
      <c r="D514" t="str">
        <f t="shared" si="61"/>
        <v>U6-11</v>
      </c>
      <c r="E514" t="s">
        <v>310</v>
      </c>
      <c r="F514">
        <v>11</v>
      </c>
      <c r="G514" t="s">
        <v>302</v>
      </c>
      <c r="AT514" t="str">
        <f t="shared" si="62"/>
        <v>GND</v>
      </c>
      <c r="AU514" t="str">
        <f t="shared" si="63"/>
        <v>--</v>
      </c>
    </row>
    <row r="515" spans="1:47" x14ac:dyDescent="0.35">
      <c r="A515" t="str">
        <f t="shared" si="58"/>
        <v>U7-A2</v>
      </c>
      <c r="B515" t="str">
        <f t="shared" si="59"/>
        <v>NetU7_A2</v>
      </c>
      <c r="C515" t="str">
        <f t="shared" si="60"/>
        <v>U7-NetU7_A2</v>
      </c>
      <c r="D515" t="str">
        <f t="shared" si="61"/>
        <v>U7-A2</v>
      </c>
      <c r="E515" t="s">
        <v>311</v>
      </c>
      <c r="F515" t="s">
        <v>435</v>
      </c>
      <c r="G515" t="s">
        <v>990</v>
      </c>
      <c r="AT515" t="str">
        <f t="shared" si="62"/>
        <v>NetU7_A2</v>
      </c>
      <c r="AU515" t="str">
        <f t="shared" si="63"/>
        <v>--</v>
      </c>
    </row>
    <row r="516" spans="1:47" x14ac:dyDescent="0.35">
      <c r="A516" t="str">
        <f t="shared" si="58"/>
        <v>U7-A3</v>
      </c>
      <c r="B516" t="str">
        <f t="shared" si="59"/>
        <v>NetU7_A3</v>
      </c>
      <c r="C516" t="str">
        <f t="shared" si="60"/>
        <v>U7-NetU7_A3</v>
      </c>
      <c r="D516" t="str">
        <f t="shared" si="61"/>
        <v>U7-A3</v>
      </c>
      <c r="E516" t="s">
        <v>311</v>
      </c>
      <c r="F516" t="s">
        <v>436</v>
      </c>
      <c r="G516" t="s">
        <v>991</v>
      </c>
      <c r="AT516" t="str">
        <f t="shared" si="62"/>
        <v>NetU7_A3</v>
      </c>
      <c r="AU516" t="str">
        <f t="shared" si="63"/>
        <v>--</v>
      </c>
    </row>
    <row r="517" spans="1:47" x14ac:dyDescent="0.35">
      <c r="A517" t="str">
        <f t="shared" si="58"/>
        <v>U7-A4</v>
      </c>
      <c r="B517" t="str">
        <f t="shared" si="59"/>
        <v>NetU7_A4</v>
      </c>
      <c r="C517" t="str">
        <f t="shared" si="60"/>
        <v>U7-NetU7_A4</v>
      </c>
      <c r="D517" t="str">
        <f t="shared" si="61"/>
        <v>U7-A4</v>
      </c>
      <c r="E517" t="s">
        <v>311</v>
      </c>
      <c r="F517" t="s">
        <v>437</v>
      </c>
      <c r="G517" t="s">
        <v>992</v>
      </c>
      <c r="AT517" t="str">
        <f t="shared" si="62"/>
        <v>NetU7_A4</v>
      </c>
      <c r="AU517" t="str">
        <f t="shared" si="63"/>
        <v>--</v>
      </c>
    </row>
    <row r="518" spans="1:47" x14ac:dyDescent="0.35">
      <c r="A518" t="str">
        <f t="shared" ref="A518:A581" si="64">$E518&amp;"-"&amp;$F518</f>
        <v>U7-A5</v>
      </c>
      <c r="B518" t="str">
        <f t="shared" ref="B518:B581" si="65">IF(OR(E518=$A$2,E518=$B$2,E518=$C$2,E518=$D$2),"--",G518)</f>
        <v>NetU7_A5</v>
      </c>
      <c r="C518" t="str">
        <f t="shared" ref="C518:C581" si="66">$E518&amp;"-"&amp;$G518</f>
        <v>U7-NetU7_A5</v>
      </c>
      <c r="D518" t="str">
        <f t="shared" ref="D518:D581" si="67">A518</f>
        <v>U7-A5</v>
      </c>
      <c r="E518" t="s">
        <v>311</v>
      </c>
      <c r="F518" t="s">
        <v>438</v>
      </c>
      <c r="G518" t="s">
        <v>993</v>
      </c>
      <c r="AT518" t="str">
        <f t="shared" ref="AT518:AT581" si="68">IF(IF(COUNTIF($AO$6:$AQ$150,B518)&gt;0,"---","--")="---",VLOOKUP(B518,$AO$6:$AQ$150,3,0),B518)</f>
        <v>NetU7_A5</v>
      </c>
      <c r="AU518" t="str">
        <f t="shared" ref="AU518:AU581" si="69">IF(IF(COUNTIF($AO$6:$AQ$150,B518)&gt;0,"---","--")="---",VLOOKUP(B518,$AO$6:$AQ$150,2,0),"--")</f>
        <v>--</v>
      </c>
    </row>
    <row r="519" spans="1:47" x14ac:dyDescent="0.35">
      <c r="A519" t="str">
        <f t="shared" si="64"/>
        <v>U7-B1</v>
      </c>
      <c r="B519" t="str">
        <f t="shared" si="65"/>
        <v>NetU7_B1</v>
      </c>
      <c r="C519" t="str">
        <f t="shared" si="66"/>
        <v>U7-NetU7_B1</v>
      </c>
      <c r="D519" t="str">
        <f t="shared" si="67"/>
        <v>U7-B1</v>
      </c>
      <c r="E519" t="s">
        <v>311</v>
      </c>
      <c r="F519" t="s">
        <v>536</v>
      </c>
      <c r="G519" t="s">
        <v>994</v>
      </c>
      <c r="AT519" t="str">
        <f t="shared" si="68"/>
        <v>NetU7_B1</v>
      </c>
      <c r="AU519" t="str">
        <f t="shared" si="69"/>
        <v>--</v>
      </c>
    </row>
    <row r="520" spans="1:47" x14ac:dyDescent="0.35">
      <c r="A520" t="str">
        <f t="shared" si="64"/>
        <v>U7-B2</v>
      </c>
      <c r="B520" t="str">
        <f t="shared" si="65"/>
        <v>SPI-SCK</v>
      </c>
      <c r="C520" t="str">
        <f t="shared" si="66"/>
        <v>U7-SPI-SCK</v>
      </c>
      <c r="D520" t="str">
        <f t="shared" si="67"/>
        <v>U7-B2</v>
      </c>
      <c r="E520" t="s">
        <v>311</v>
      </c>
      <c r="F520" t="s">
        <v>443</v>
      </c>
      <c r="G520" t="s">
        <v>912</v>
      </c>
      <c r="AT520" t="str">
        <f t="shared" si="68"/>
        <v>SPI_SCK</v>
      </c>
      <c r="AU520" t="str">
        <f t="shared" si="69"/>
        <v>R14</v>
      </c>
    </row>
    <row r="521" spans="1:47" x14ac:dyDescent="0.35">
      <c r="A521" t="str">
        <f t="shared" si="64"/>
        <v>U7-B3</v>
      </c>
      <c r="B521" t="str">
        <f t="shared" si="65"/>
        <v>GND</v>
      </c>
      <c r="C521" t="str">
        <f t="shared" si="66"/>
        <v>U7-GND</v>
      </c>
      <c r="D521" t="str">
        <f t="shared" si="67"/>
        <v>U7-B3</v>
      </c>
      <c r="E521" t="s">
        <v>311</v>
      </c>
      <c r="F521" t="s">
        <v>444</v>
      </c>
      <c r="G521" t="s">
        <v>302</v>
      </c>
      <c r="AT521" t="str">
        <f t="shared" si="68"/>
        <v>GND</v>
      </c>
      <c r="AU521" t="str">
        <f t="shared" si="69"/>
        <v>--</v>
      </c>
    </row>
    <row r="522" spans="1:47" x14ac:dyDescent="0.35">
      <c r="A522" t="str">
        <f t="shared" si="64"/>
        <v>U7-B4</v>
      </c>
      <c r="B522" t="str">
        <f t="shared" si="65"/>
        <v>1.8V</v>
      </c>
      <c r="C522" t="str">
        <f t="shared" si="66"/>
        <v>U7-1.8V</v>
      </c>
      <c r="D522" t="str">
        <f t="shared" si="67"/>
        <v>U7-B4</v>
      </c>
      <c r="E522" t="s">
        <v>311</v>
      </c>
      <c r="F522" t="s">
        <v>445</v>
      </c>
      <c r="G522" t="s">
        <v>667</v>
      </c>
      <c r="AT522" t="str">
        <f t="shared" si="68"/>
        <v>1.8V</v>
      </c>
      <c r="AU522" t="str">
        <f t="shared" si="69"/>
        <v>--</v>
      </c>
    </row>
    <row r="523" spans="1:47" x14ac:dyDescent="0.35">
      <c r="A523" t="str">
        <f t="shared" si="64"/>
        <v>U7-B5</v>
      </c>
      <c r="B523" t="str">
        <f t="shared" si="65"/>
        <v>NetU7_B5</v>
      </c>
      <c r="C523" t="str">
        <f t="shared" si="66"/>
        <v>U7-NetU7_B5</v>
      </c>
      <c r="D523" t="str">
        <f t="shared" si="67"/>
        <v>U7-B5</v>
      </c>
      <c r="E523" t="s">
        <v>311</v>
      </c>
      <c r="F523" t="s">
        <v>446</v>
      </c>
      <c r="G523" t="s">
        <v>995</v>
      </c>
      <c r="AT523" t="str">
        <f t="shared" si="68"/>
        <v>NetU7_B5</v>
      </c>
      <c r="AU523" t="str">
        <f t="shared" si="69"/>
        <v>--</v>
      </c>
    </row>
    <row r="524" spans="1:47" x14ac:dyDescent="0.35">
      <c r="A524" t="str">
        <f t="shared" si="64"/>
        <v>U7-C1</v>
      </c>
      <c r="B524" t="str">
        <f t="shared" si="65"/>
        <v>NetU7_C1</v>
      </c>
      <c r="C524" t="str">
        <f t="shared" si="66"/>
        <v>U7-NetU7_C1</v>
      </c>
      <c r="D524" t="str">
        <f t="shared" si="67"/>
        <v>U7-C1</v>
      </c>
      <c r="E524" t="s">
        <v>311</v>
      </c>
      <c r="F524" t="s">
        <v>314</v>
      </c>
      <c r="G524" t="s">
        <v>996</v>
      </c>
      <c r="AT524" t="str">
        <f t="shared" si="68"/>
        <v>NetU7_C1</v>
      </c>
      <c r="AU524" t="str">
        <f t="shared" si="69"/>
        <v>--</v>
      </c>
    </row>
    <row r="525" spans="1:47" x14ac:dyDescent="0.35">
      <c r="A525" t="str">
        <f t="shared" si="64"/>
        <v>U7-C2</v>
      </c>
      <c r="B525" t="str">
        <f t="shared" si="65"/>
        <v>SPI-CS</v>
      </c>
      <c r="C525" t="str">
        <f t="shared" si="66"/>
        <v>U7-SPI-CS</v>
      </c>
      <c r="D525" t="str">
        <f t="shared" si="67"/>
        <v>U7-C2</v>
      </c>
      <c r="E525" t="s">
        <v>311</v>
      </c>
      <c r="F525" t="s">
        <v>315</v>
      </c>
      <c r="G525" t="s">
        <v>907</v>
      </c>
      <c r="AT525" t="str">
        <f t="shared" si="68"/>
        <v>SPI-CS</v>
      </c>
      <c r="AU525" t="str">
        <f t="shared" si="69"/>
        <v>--</v>
      </c>
    </row>
    <row r="526" spans="1:47" x14ac:dyDescent="0.35">
      <c r="A526" t="str">
        <f t="shared" si="64"/>
        <v>U7-C3</v>
      </c>
      <c r="B526" t="str">
        <f t="shared" si="65"/>
        <v>NetU7_C3</v>
      </c>
      <c r="C526" t="str">
        <f t="shared" si="66"/>
        <v>U7-NetU7_C3</v>
      </c>
      <c r="D526" t="str">
        <f t="shared" si="67"/>
        <v>U7-C3</v>
      </c>
      <c r="E526" t="s">
        <v>311</v>
      </c>
      <c r="F526" t="s">
        <v>316</v>
      </c>
      <c r="G526" t="s">
        <v>997</v>
      </c>
      <c r="AT526" t="str">
        <f t="shared" si="68"/>
        <v>NetU7_C3</v>
      </c>
      <c r="AU526" t="str">
        <f t="shared" si="69"/>
        <v>--</v>
      </c>
    </row>
    <row r="527" spans="1:47" x14ac:dyDescent="0.35">
      <c r="A527" t="str">
        <f t="shared" si="64"/>
        <v>U7-C4</v>
      </c>
      <c r="B527" t="str">
        <f t="shared" si="65"/>
        <v>SPI-DQ2</v>
      </c>
      <c r="C527" t="str">
        <f t="shared" si="66"/>
        <v>U7-SPI-DQ2</v>
      </c>
      <c r="D527" t="str">
        <f t="shared" si="67"/>
        <v>U7-C4</v>
      </c>
      <c r="E527" t="s">
        <v>311</v>
      </c>
      <c r="F527" t="s">
        <v>317</v>
      </c>
      <c r="G527" t="s">
        <v>909</v>
      </c>
      <c r="AT527" t="str">
        <f t="shared" si="68"/>
        <v>SPI-DQ2</v>
      </c>
      <c r="AU527" t="str">
        <f t="shared" si="69"/>
        <v>--</v>
      </c>
    </row>
    <row r="528" spans="1:47" x14ac:dyDescent="0.35">
      <c r="A528" t="str">
        <f t="shared" si="64"/>
        <v>U7-C5</v>
      </c>
      <c r="B528" t="str">
        <f t="shared" si="65"/>
        <v>NetU7_C5</v>
      </c>
      <c r="C528" t="str">
        <f t="shared" si="66"/>
        <v>U7-NetU7_C5</v>
      </c>
      <c r="D528" t="str">
        <f t="shared" si="67"/>
        <v>U7-C5</v>
      </c>
      <c r="E528" t="s">
        <v>311</v>
      </c>
      <c r="F528" t="s">
        <v>318</v>
      </c>
      <c r="G528" t="s">
        <v>998</v>
      </c>
      <c r="AT528" t="str">
        <f t="shared" si="68"/>
        <v>NetU7_C5</v>
      </c>
      <c r="AU528" t="str">
        <f t="shared" si="69"/>
        <v>--</v>
      </c>
    </row>
    <row r="529" spans="1:47" x14ac:dyDescent="0.35">
      <c r="A529" t="str">
        <f t="shared" si="64"/>
        <v>U7-D1</v>
      </c>
      <c r="B529" t="str">
        <f t="shared" si="65"/>
        <v>NetU7_D1</v>
      </c>
      <c r="C529" t="str">
        <f t="shared" si="66"/>
        <v>U7-NetU7_D1</v>
      </c>
      <c r="D529" t="str">
        <f t="shared" si="67"/>
        <v>U7-D1</v>
      </c>
      <c r="E529" t="s">
        <v>311</v>
      </c>
      <c r="F529" t="s">
        <v>288</v>
      </c>
      <c r="G529" t="s">
        <v>999</v>
      </c>
      <c r="AT529" t="str">
        <f t="shared" si="68"/>
        <v>NetU7_D1</v>
      </c>
      <c r="AU529" t="str">
        <f t="shared" si="69"/>
        <v>--</v>
      </c>
    </row>
    <row r="530" spans="1:47" x14ac:dyDescent="0.35">
      <c r="A530" t="str">
        <f t="shared" si="64"/>
        <v>U7-D2</v>
      </c>
      <c r="B530" t="str">
        <f t="shared" si="65"/>
        <v>SPI-DQ1</v>
      </c>
      <c r="C530" t="str">
        <f t="shared" si="66"/>
        <v>U7-SPI-DQ1</v>
      </c>
      <c r="D530" t="str">
        <f t="shared" si="67"/>
        <v>U7-D2</v>
      </c>
      <c r="E530" t="s">
        <v>311</v>
      </c>
      <c r="F530" t="s">
        <v>289</v>
      </c>
      <c r="G530" t="s">
        <v>908</v>
      </c>
      <c r="AT530" t="str">
        <f t="shared" si="68"/>
        <v>SPI-DQ1</v>
      </c>
      <c r="AU530" t="str">
        <f t="shared" si="69"/>
        <v>--</v>
      </c>
    </row>
    <row r="531" spans="1:47" x14ac:dyDescent="0.35">
      <c r="A531" t="str">
        <f t="shared" si="64"/>
        <v>U7-D3</v>
      </c>
      <c r="B531" t="str">
        <f t="shared" si="65"/>
        <v>SPI-DQO</v>
      </c>
      <c r="C531" t="str">
        <f t="shared" si="66"/>
        <v>U7-SPI-DQO</v>
      </c>
      <c r="D531" t="str">
        <f t="shared" si="67"/>
        <v>U7-D3</v>
      </c>
      <c r="E531" t="s">
        <v>311</v>
      </c>
      <c r="F531" t="s">
        <v>290</v>
      </c>
      <c r="G531" t="s">
        <v>911</v>
      </c>
      <c r="AT531" t="str">
        <f t="shared" si="68"/>
        <v>SPI-DQO</v>
      </c>
      <c r="AU531" t="str">
        <f t="shared" si="69"/>
        <v>--</v>
      </c>
    </row>
    <row r="532" spans="1:47" x14ac:dyDescent="0.35">
      <c r="A532" t="str">
        <f t="shared" si="64"/>
        <v>U7-D4</v>
      </c>
      <c r="B532" t="str">
        <f t="shared" si="65"/>
        <v>SPI-DQ3</v>
      </c>
      <c r="C532" t="str">
        <f t="shared" si="66"/>
        <v>U7-SPI-DQ3</v>
      </c>
      <c r="D532" t="str">
        <f t="shared" si="67"/>
        <v>U7-D4</v>
      </c>
      <c r="E532" t="s">
        <v>311</v>
      </c>
      <c r="F532" t="s">
        <v>291</v>
      </c>
      <c r="G532" t="s">
        <v>910</v>
      </c>
      <c r="AT532" t="str">
        <f t="shared" si="68"/>
        <v>SPI-DQ3</v>
      </c>
      <c r="AU532" t="str">
        <f t="shared" si="69"/>
        <v>--</v>
      </c>
    </row>
    <row r="533" spans="1:47" x14ac:dyDescent="0.35">
      <c r="A533" t="str">
        <f t="shared" si="64"/>
        <v>U7-D5</v>
      </c>
      <c r="B533" t="str">
        <f t="shared" si="65"/>
        <v>NetU7_D5</v>
      </c>
      <c r="C533" t="str">
        <f t="shared" si="66"/>
        <v>U7-NetU7_D5</v>
      </c>
      <c r="D533" t="str">
        <f t="shared" si="67"/>
        <v>U7-D5</v>
      </c>
      <c r="E533" t="s">
        <v>311</v>
      </c>
      <c r="F533" t="s">
        <v>292</v>
      </c>
      <c r="G533" t="s">
        <v>1000</v>
      </c>
      <c r="AT533" t="str">
        <f t="shared" si="68"/>
        <v>NetU7_D5</v>
      </c>
      <c r="AU533" t="str">
        <f t="shared" si="69"/>
        <v>--</v>
      </c>
    </row>
    <row r="534" spans="1:47" x14ac:dyDescent="0.35">
      <c r="A534" t="str">
        <f t="shared" si="64"/>
        <v>U7-E1</v>
      </c>
      <c r="B534" t="str">
        <f t="shared" si="65"/>
        <v>NetU7_E1</v>
      </c>
      <c r="C534" t="str">
        <f t="shared" si="66"/>
        <v>U7-NetU7_E1</v>
      </c>
      <c r="D534" t="str">
        <f t="shared" si="67"/>
        <v>U7-E1</v>
      </c>
      <c r="E534" t="s">
        <v>311</v>
      </c>
      <c r="F534" t="s">
        <v>538</v>
      </c>
      <c r="G534" t="s">
        <v>1001</v>
      </c>
      <c r="AT534" t="str">
        <f t="shared" si="68"/>
        <v>NetU7_E1</v>
      </c>
      <c r="AU534" t="str">
        <f t="shared" si="69"/>
        <v>--</v>
      </c>
    </row>
    <row r="535" spans="1:47" x14ac:dyDescent="0.35">
      <c r="A535" t="str">
        <f t="shared" si="64"/>
        <v>U7-E2</v>
      </c>
      <c r="B535" t="str">
        <f t="shared" si="65"/>
        <v>NetU7_E2</v>
      </c>
      <c r="C535" t="str">
        <f t="shared" si="66"/>
        <v>U7-NetU7_E2</v>
      </c>
      <c r="D535" t="str">
        <f t="shared" si="67"/>
        <v>U7-E2</v>
      </c>
      <c r="E535" t="s">
        <v>311</v>
      </c>
      <c r="F535" t="s">
        <v>539</v>
      </c>
      <c r="G535" t="s">
        <v>1002</v>
      </c>
      <c r="AT535" t="str">
        <f t="shared" si="68"/>
        <v>NetU7_E2</v>
      </c>
      <c r="AU535" t="str">
        <f t="shared" si="69"/>
        <v>--</v>
      </c>
    </row>
    <row r="536" spans="1:47" x14ac:dyDescent="0.35">
      <c r="A536" t="str">
        <f t="shared" si="64"/>
        <v>U7-E3</v>
      </c>
      <c r="B536" t="str">
        <f t="shared" si="65"/>
        <v>NetU7_E3</v>
      </c>
      <c r="C536" t="str">
        <f t="shared" si="66"/>
        <v>U7-NetU7_E3</v>
      </c>
      <c r="D536" t="str">
        <f t="shared" si="67"/>
        <v>U7-E3</v>
      </c>
      <c r="E536" t="s">
        <v>311</v>
      </c>
      <c r="F536" t="s">
        <v>540</v>
      </c>
      <c r="G536" t="s">
        <v>1003</v>
      </c>
      <c r="AT536" t="str">
        <f t="shared" si="68"/>
        <v>NetU7_E3</v>
      </c>
      <c r="AU536" t="str">
        <f t="shared" si="69"/>
        <v>--</v>
      </c>
    </row>
    <row r="537" spans="1:47" x14ac:dyDescent="0.35">
      <c r="A537" t="str">
        <f t="shared" si="64"/>
        <v>U7-E4</v>
      </c>
      <c r="B537" t="str">
        <f t="shared" si="65"/>
        <v>NetU7_E4</v>
      </c>
      <c r="C537" t="str">
        <f t="shared" si="66"/>
        <v>U7-NetU7_E4</v>
      </c>
      <c r="D537" t="str">
        <f t="shared" si="67"/>
        <v>U7-E4</v>
      </c>
      <c r="E537" t="s">
        <v>311</v>
      </c>
      <c r="F537" t="s">
        <v>541</v>
      </c>
      <c r="G537" t="s">
        <v>1004</v>
      </c>
      <c r="AT537" t="str">
        <f t="shared" si="68"/>
        <v>NetU7_E4</v>
      </c>
      <c r="AU537" t="str">
        <f t="shared" si="69"/>
        <v>--</v>
      </c>
    </row>
    <row r="538" spans="1:47" x14ac:dyDescent="0.35">
      <c r="A538" t="str">
        <f t="shared" si="64"/>
        <v>U7-E5</v>
      </c>
      <c r="B538" t="str">
        <f t="shared" si="65"/>
        <v>NetU7_E5</v>
      </c>
      <c r="C538" t="str">
        <f t="shared" si="66"/>
        <v>U7-NetU7_E5</v>
      </c>
      <c r="D538" t="str">
        <f t="shared" si="67"/>
        <v>U7-E5</v>
      </c>
      <c r="E538" t="s">
        <v>311</v>
      </c>
      <c r="F538" t="s">
        <v>542</v>
      </c>
      <c r="G538" t="s">
        <v>1005</v>
      </c>
      <c r="AT538" t="str">
        <f t="shared" si="68"/>
        <v>NetU7_E5</v>
      </c>
      <c r="AU538" t="str">
        <f t="shared" si="69"/>
        <v>--</v>
      </c>
    </row>
    <row r="539" spans="1:47" x14ac:dyDescent="0.35">
      <c r="A539" t="str">
        <f t="shared" si="64"/>
        <v>U8-1</v>
      </c>
      <c r="B539" t="str">
        <f t="shared" si="65"/>
        <v>PROG_B</v>
      </c>
      <c r="C539" t="str">
        <f t="shared" si="66"/>
        <v>U8-PROG_B</v>
      </c>
      <c r="D539" t="str">
        <f t="shared" si="67"/>
        <v>U8-1</v>
      </c>
      <c r="E539" t="s">
        <v>312</v>
      </c>
      <c r="F539">
        <v>1</v>
      </c>
      <c r="G539" t="s">
        <v>906</v>
      </c>
      <c r="AT539" t="str">
        <f t="shared" si="68"/>
        <v>PROG_B</v>
      </c>
      <c r="AU539" t="str">
        <f t="shared" si="69"/>
        <v>--</v>
      </c>
    </row>
    <row r="540" spans="1:47" x14ac:dyDescent="0.35">
      <c r="A540" t="str">
        <f t="shared" si="64"/>
        <v>U8-2</v>
      </c>
      <c r="B540" t="str">
        <f t="shared" si="65"/>
        <v>GND</v>
      </c>
      <c r="C540" t="str">
        <f t="shared" si="66"/>
        <v>U8-GND</v>
      </c>
      <c r="D540" t="str">
        <f t="shared" si="67"/>
        <v>U8-2</v>
      </c>
      <c r="E540" t="s">
        <v>312</v>
      </c>
      <c r="F540">
        <v>2</v>
      </c>
      <c r="G540" t="s">
        <v>302</v>
      </c>
      <c r="AT540" t="str">
        <f t="shared" si="68"/>
        <v>GND</v>
      </c>
      <c r="AU540" t="str">
        <f t="shared" si="69"/>
        <v>--</v>
      </c>
    </row>
    <row r="541" spans="1:47" x14ac:dyDescent="0.35">
      <c r="A541" t="str">
        <f t="shared" si="64"/>
        <v>U8-3</v>
      </c>
      <c r="B541" t="str">
        <f t="shared" si="65"/>
        <v>nRST</v>
      </c>
      <c r="C541" t="str">
        <f t="shared" si="66"/>
        <v>U8-nRST</v>
      </c>
      <c r="D541" t="str">
        <f t="shared" si="67"/>
        <v>U8-3</v>
      </c>
      <c r="E541" t="s">
        <v>312</v>
      </c>
      <c r="F541">
        <v>3</v>
      </c>
      <c r="G541" t="s">
        <v>888</v>
      </c>
      <c r="AT541" t="str">
        <f t="shared" si="68"/>
        <v>nRST</v>
      </c>
      <c r="AU541" t="str">
        <f t="shared" si="69"/>
        <v>--</v>
      </c>
    </row>
    <row r="542" spans="1:47" x14ac:dyDescent="0.35">
      <c r="A542" t="str">
        <f t="shared" si="64"/>
        <v>U8-4</v>
      </c>
      <c r="B542" t="str">
        <f t="shared" si="65"/>
        <v>NetR7_2</v>
      </c>
      <c r="C542" t="str">
        <f t="shared" si="66"/>
        <v>U8-NetR7_2</v>
      </c>
      <c r="D542" t="str">
        <f t="shared" si="67"/>
        <v>U8-4</v>
      </c>
      <c r="E542" t="s">
        <v>312</v>
      </c>
      <c r="F542">
        <v>4</v>
      </c>
      <c r="G542" t="s">
        <v>676</v>
      </c>
      <c r="AT542" t="str">
        <f t="shared" si="68"/>
        <v>NetR7_2</v>
      </c>
      <c r="AU542" t="str">
        <f t="shared" si="69"/>
        <v>--</v>
      </c>
    </row>
    <row r="543" spans="1:47" x14ac:dyDescent="0.35">
      <c r="A543" t="str">
        <f t="shared" si="64"/>
        <v>U8-5</v>
      </c>
      <c r="B543" t="str">
        <f t="shared" si="65"/>
        <v>PROG_B</v>
      </c>
      <c r="C543" t="str">
        <f t="shared" si="66"/>
        <v>U8-PROG_B</v>
      </c>
      <c r="D543" t="str">
        <f t="shared" si="67"/>
        <v>U8-5</v>
      </c>
      <c r="E543" t="s">
        <v>312</v>
      </c>
      <c r="F543">
        <v>5</v>
      </c>
      <c r="G543" t="s">
        <v>906</v>
      </c>
      <c r="AT543" t="str">
        <f t="shared" si="68"/>
        <v>PROG_B</v>
      </c>
      <c r="AU543" t="str">
        <f t="shared" si="69"/>
        <v>--</v>
      </c>
    </row>
    <row r="544" spans="1:47" x14ac:dyDescent="0.35">
      <c r="A544" t="str">
        <f t="shared" si="64"/>
        <v>U8-6</v>
      </c>
      <c r="B544" t="str">
        <f t="shared" si="65"/>
        <v>1.8V</v>
      </c>
      <c r="C544" t="str">
        <f t="shared" si="66"/>
        <v>U8-1.8V</v>
      </c>
      <c r="D544" t="str">
        <f t="shared" si="67"/>
        <v>U8-6</v>
      </c>
      <c r="E544" t="s">
        <v>312</v>
      </c>
      <c r="F544">
        <v>6</v>
      </c>
      <c r="G544" t="s">
        <v>667</v>
      </c>
      <c r="AT544" t="str">
        <f t="shared" si="68"/>
        <v>1.8V</v>
      </c>
      <c r="AU544" t="str">
        <f t="shared" si="69"/>
        <v>--</v>
      </c>
    </row>
    <row r="545" spans="1:47" x14ac:dyDescent="0.35">
      <c r="A545" t="str">
        <f t="shared" si="64"/>
        <v>C1-1</v>
      </c>
      <c r="B545" t="str">
        <f t="shared" si="65"/>
        <v>AVCC</v>
      </c>
      <c r="C545" t="str">
        <f t="shared" si="66"/>
        <v>C1-AVCC</v>
      </c>
      <c r="D545" t="str">
        <f t="shared" si="67"/>
        <v>C1-1</v>
      </c>
      <c r="E545" t="s">
        <v>314</v>
      </c>
      <c r="F545">
        <v>1</v>
      </c>
      <c r="G545" t="s">
        <v>764</v>
      </c>
      <c r="AT545" t="str">
        <f t="shared" si="68"/>
        <v>AVCC</v>
      </c>
      <c r="AU545" t="str">
        <f t="shared" si="69"/>
        <v>--</v>
      </c>
    </row>
    <row r="546" spans="1:47" x14ac:dyDescent="0.35">
      <c r="A546" t="str">
        <f t="shared" si="64"/>
        <v>C1-2</v>
      </c>
      <c r="B546" t="str">
        <f t="shared" si="65"/>
        <v>GND</v>
      </c>
      <c r="C546" t="str">
        <f t="shared" si="66"/>
        <v>C1-GND</v>
      </c>
      <c r="D546" t="str">
        <f t="shared" si="67"/>
        <v>C1-2</v>
      </c>
      <c r="E546" t="s">
        <v>314</v>
      </c>
      <c r="F546">
        <v>2</v>
      </c>
      <c r="G546" t="s">
        <v>302</v>
      </c>
      <c r="AT546" t="str">
        <f t="shared" si="68"/>
        <v>GND</v>
      </c>
      <c r="AU546" t="str">
        <f t="shared" si="69"/>
        <v>--</v>
      </c>
    </row>
    <row r="547" spans="1:47" x14ac:dyDescent="0.35">
      <c r="A547" t="str">
        <f t="shared" si="64"/>
        <v>C2-1</v>
      </c>
      <c r="B547" t="str">
        <f t="shared" si="65"/>
        <v>GND</v>
      </c>
      <c r="C547" t="str">
        <f t="shared" si="66"/>
        <v>C2-GND</v>
      </c>
      <c r="D547" t="str">
        <f t="shared" si="67"/>
        <v>C2-1</v>
      </c>
      <c r="E547" t="s">
        <v>315</v>
      </c>
      <c r="F547">
        <v>1</v>
      </c>
      <c r="G547" t="s">
        <v>302</v>
      </c>
      <c r="AT547" t="str">
        <f t="shared" si="68"/>
        <v>GND</v>
      </c>
      <c r="AU547" t="str">
        <f t="shared" si="69"/>
        <v>--</v>
      </c>
    </row>
    <row r="548" spans="1:47" x14ac:dyDescent="0.35">
      <c r="A548" t="str">
        <f t="shared" si="64"/>
        <v>C2-2</v>
      </c>
      <c r="B548" t="str">
        <f t="shared" si="65"/>
        <v>1V</v>
      </c>
      <c r="C548" t="str">
        <f t="shared" si="66"/>
        <v>C2-1V</v>
      </c>
      <c r="D548" t="str">
        <f t="shared" si="67"/>
        <v>C2-2</v>
      </c>
      <c r="E548" t="s">
        <v>315</v>
      </c>
      <c r="F548">
        <v>2</v>
      </c>
      <c r="G548" t="s">
        <v>761</v>
      </c>
      <c r="AT548" t="str">
        <f t="shared" si="68"/>
        <v>1V</v>
      </c>
      <c r="AU548" t="str">
        <f t="shared" si="69"/>
        <v>--</v>
      </c>
    </row>
    <row r="549" spans="1:47" x14ac:dyDescent="0.35">
      <c r="A549" t="str">
        <f t="shared" si="64"/>
        <v>C3-1</v>
      </c>
      <c r="B549" t="str">
        <f t="shared" si="65"/>
        <v>GND</v>
      </c>
      <c r="C549" t="str">
        <f t="shared" si="66"/>
        <v>C3-GND</v>
      </c>
      <c r="D549" t="str">
        <f t="shared" si="67"/>
        <v>C3-1</v>
      </c>
      <c r="E549" t="s">
        <v>316</v>
      </c>
      <c r="F549">
        <v>1</v>
      </c>
      <c r="G549" t="s">
        <v>302</v>
      </c>
      <c r="AT549" t="str">
        <f t="shared" si="68"/>
        <v>GND</v>
      </c>
      <c r="AU549" t="str">
        <f t="shared" si="69"/>
        <v>--</v>
      </c>
    </row>
    <row r="550" spans="1:47" x14ac:dyDescent="0.35">
      <c r="A550" t="str">
        <f t="shared" si="64"/>
        <v>C3-2</v>
      </c>
      <c r="B550" t="str">
        <f t="shared" si="65"/>
        <v>1.8V</v>
      </c>
      <c r="C550" t="str">
        <f t="shared" si="66"/>
        <v>C3-1.8V</v>
      </c>
      <c r="D550" t="str">
        <f t="shared" si="67"/>
        <v>C3-2</v>
      </c>
      <c r="E550" t="s">
        <v>316</v>
      </c>
      <c r="F550">
        <v>2</v>
      </c>
      <c r="G550" t="s">
        <v>667</v>
      </c>
      <c r="AT550" t="str">
        <f t="shared" si="68"/>
        <v>1.8V</v>
      </c>
      <c r="AU550" t="str">
        <f t="shared" si="69"/>
        <v>--</v>
      </c>
    </row>
    <row r="551" spans="1:47" x14ac:dyDescent="0.35">
      <c r="A551" t="str">
        <f t="shared" si="64"/>
        <v>C4-1</v>
      </c>
      <c r="B551" t="str">
        <f t="shared" si="65"/>
        <v>1V</v>
      </c>
      <c r="C551" t="str">
        <f t="shared" si="66"/>
        <v>C4-1V</v>
      </c>
      <c r="D551" t="str">
        <f t="shared" si="67"/>
        <v>C4-1</v>
      </c>
      <c r="E551" t="s">
        <v>317</v>
      </c>
      <c r="F551">
        <v>1</v>
      </c>
      <c r="G551" t="s">
        <v>761</v>
      </c>
      <c r="AT551" t="str">
        <f t="shared" si="68"/>
        <v>1V</v>
      </c>
      <c r="AU551" t="str">
        <f t="shared" si="69"/>
        <v>--</v>
      </c>
    </row>
    <row r="552" spans="1:47" x14ac:dyDescent="0.35">
      <c r="A552" t="str">
        <f t="shared" si="64"/>
        <v>C4-2</v>
      </c>
      <c r="B552" t="str">
        <f t="shared" si="65"/>
        <v>GND</v>
      </c>
      <c r="C552" t="str">
        <f t="shared" si="66"/>
        <v>C4-GND</v>
      </c>
      <c r="D552" t="str">
        <f t="shared" si="67"/>
        <v>C4-2</v>
      </c>
      <c r="E552" t="s">
        <v>317</v>
      </c>
      <c r="F552">
        <v>2</v>
      </c>
      <c r="G552" t="s">
        <v>302</v>
      </c>
      <c r="AT552" t="str">
        <f t="shared" si="68"/>
        <v>GND</v>
      </c>
      <c r="AU552" t="str">
        <f t="shared" si="69"/>
        <v>--</v>
      </c>
    </row>
    <row r="553" spans="1:47" x14ac:dyDescent="0.35">
      <c r="A553" t="str">
        <f t="shared" si="64"/>
        <v>C5-1</v>
      </c>
      <c r="B553" t="str">
        <f t="shared" si="65"/>
        <v>GND</v>
      </c>
      <c r="C553" t="str">
        <f t="shared" si="66"/>
        <v>C5-GND</v>
      </c>
      <c r="D553" t="str">
        <f t="shared" si="67"/>
        <v>C5-1</v>
      </c>
      <c r="E553" t="s">
        <v>318</v>
      </c>
      <c r="F553">
        <v>1</v>
      </c>
      <c r="G553" t="s">
        <v>302</v>
      </c>
      <c r="AT553" t="str">
        <f t="shared" si="68"/>
        <v>GND</v>
      </c>
      <c r="AU553" t="str">
        <f t="shared" si="69"/>
        <v>--</v>
      </c>
    </row>
    <row r="554" spans="1:47" x14ac:dyDescent="0.35">
      <c r="A554" t="str">
        <f t="shared" si="64"/>
        <v>C5-2</v>
      </c>
      <c r="B554" t="str">
        <f t="shared" si="65"/>
        <v>1V</v>
      </c>
      <c r="C554" t="str">
        <f t="shared" si="66"/>
        <v>C5-1V</v>
      </c>
      <c r="D554" t="str">
        <f t="shared" si="67"/>
        <v>C5-2</v>
      </c>
      <c r="E554" t="s">
        <v>318</v>
      </c>
      <c r="F554">
        <v>2</v>
      </c>
      <c r="G554" t="s">
        <v>761</v>
      </c>
      <c r="AT554" t="str">
        <f t="shared" si="68"/>
        <v>1V</v>
      </c>
      <c r="AU554" t="str">
        <f t="shared" si="69"/>
        <v>--</v>
      </c>
    </row>
    <row r="555" spans="1:47" x14ac:dyDescent="0.35">
      <c r="A555" t="str">
        <f t="shared" si="64"/>
        <v>C6-1</v>
      </c>
      <c r="B555" t="str">
        <f t="shared" si="65"/>
        <v>GND</v>
      </c>
      <c r="C555" t="str">
        <f t="shared" si="66"/>
        <v>C6-GND</v>
      </c>
      <c r="D555" t="str">
        <f t="shared" si="67"/>
        <v>C6-1</v>
      </c>
      <c r="E555" t="s">
        <v>319</v>
      </c>
      <c r="F555">
        <v>1</v>
      </c>
      <c r="G555" t="s">
        <v>302</v>
      </c>
      <c r="AT555" t="str">
        <f t="shared" si="68"/>
        <v>GND</v>
      </c>
      <c r="AU555" t="str">
        <f t="shared" si="69"/>
        <v>--</v>
      </c>
    </row>
    <row r="556" spans="1:47" x14ac:dyDescent="0.35">
      <c r="A556" t="str">
        <f t="shared" si="64"/>
        <v>C6-2</v>
      </c>
      <c r="B556" t="str">
        <f t="shared" si="65"/>
        <v>1V</v>
      </c>
      <c r="C556" t="str">
        <f t="shared" si="66"/>
        <v>C6-1V</v>
      </c>
      <c r="D556" t="str">
        <f t="shared" si="67"/>
        <v>C6-2</v>
      </c>
      <c r="E556" t="s">
        <v>319</v>
      </c>
      <c r="F556">
        <v>2</v>
      </c>
      <c r="G556" t="s">
        <v>761</v>
      </c>
      <c r="AT556" t="str">
        <f t="shared" si="68"/>
        <v>1V</v>
      </c>
      <c r="AU556" t="str">
        <f t="shared" si="69"/>
        <v>--</v>
      </c>
    </row>
    <row r="557" spans="1:47" x14ac:dyDescent="0.35">
      <c r="A557" t="str">
        <f t="shared" si="64"/>
        <v>C7-1</v>
      </c>
      <c r="B557" t="str">
        <f t="shared" si="65"/>
        <v>1V</v>
      </c>
      <c r="C557" t="str">
        <f t="shared" si="66"/>
        <v>C7-1V</v>
      </c>
      <c r="D557" t="str">
        <f t="shared" si="67"/>
        <v>C7-1</v>
      </c>
      <c r="E557" t="s">
        <v>320</v>
      </c>
      <c r="F557">
        <v>1</v>
      </c>
      <c r="G557" t="s">
        <v>761</v>
      </c>
      <c r="AT557" t="str">
        <f t="shared" si="68"/>
        <v>1V</v>
      </c>
      <c r="AU557" t="str">
        <f t="shared" si="69"/>
        <v>--</v>
      </c>
    </row>
    <row r="558" spans="1:47" x14ac:dyDescent="0.35">
      <c r="A558" t="str">
        <f t="shared" si="64"/>
        <v>C7-2</v>
      </c>
      <c r="B558" t="str">
        <f t="shared" si="65"/>
        <v>GND</v>
      </c>
      <c r="C558" t="str">
        <f t="shared" si="66"/>
        <v>C7-GND</v>
      </c>
      <c r="D558" t="str">
        <f t="shared" si="67"/>
        <v>C7-2</v>
      </c>
      <c r="E558" t="s">
        <v>320</v>
      </c>
      <c r="F558">
        <v>2</v>
      </c>
      <c r="G558" t="s">
        <v>302</v>
      </c>
      <c r="AT558" t="str">
        <f t="shared" si="68"/>
        <v>GND</v>
      </c>
      <c r="AU558" t="str">
        <f t="shared" si="69"/>
        <v>--</v>
      </c>
    </row>
    <row r="559" spans="1:47" x14ac:dyDescent="0.35">
      <c r="A559" t="str">
        <f t="shared" si="64"/>
        <v>C8-1</v>
      </c>
      <c r="B559" t="str">
        <f t="shared" si="65"/>
        <v>1.8V</v>
      </c>
      <c r="C559" t="str">
        <f t="shared" si="66"/>
        <v>C8-1.8V</v>
      </c>
      <c r="D559" t="str">
        <f t="shared" si="67"/>
        <v>C8-1</v>
      </c>
      <c r="E559" t="s">
        <v>321</v>
      </c>
      <c r="F559">
        <v>1</v>
      </c>
      <c r="G559" t="s">
        <v>667</v>
      </c>
      <c r="AT559" t="str">
        <f t="shared" si="68"/>
        <v>1.8V</v>
      </c>
      <c r="AU559" t="str">
        <f t="shared" si="69"/>
        <v>--</v>
      </c>
    </row>
    <row r="560" spans="1:47" x14ac:dyDescent="0.35">
      <c r="A560" t="str">
        <f t="shared" si="64"/>
        <v>C8-2</v>
      </c>
      <c r="B560" t="str">
        <f t="shared" si="65"/>
        <v>GND</v>
      </c>
      <c r="C560" t="str">
        <f t="shared" si="66"/>
        <v>C8-GND</v>
      </c>
      <c r="D560" t="str">
        <f t="shared" si="67"/>
        <v>C8-2</v>
      </c>
      <c r="E560" t="s">
        <v>321</v>
      </c>
      <c r="F560">
        <v>2</v>
      </c>
      <c r="G560" t="s">
        <v>302</v>
      </c>
      <c r="AT560" t="str">
        <f t="shared" si="68"/>
        <v>GND</v>
      </c>
      <c r="AU560" t="str">
        <f t="shared" si="69"/>
        <v>--</v>
      </c>
    </row>
    <row r="561" spans="1:47" x14ac:dyDescent="0.35">
      <c r="A561" t="str">
        <f t="shared" si="64"/>
        <v>C9-1</v>
      </c>
      <c r="B561" t="str">
        <f t="shared" si="65"/>
        <v>VCCIO35</v>
      </c>
      <c r="C561" t="str">
        <f t="shared" si="66"/>
        <v>C9-VCCIO35</v>
      </c>
      <c r="D561" t="str">
        <f t="shared" si="67"/>
        <v>C9-1</v>
      </c>
      <c r="E561" t="s">
        <v>322</v>
      </c>
      <c r="F561">
        <v>1</v>
      </c>
      <c r="G561" t="s">
        <v>765</v>
      </c>
      <c r="AT561" t="str">
        <f t="shared" si="68"/>
        <v>VCCIO35</v>
      </c>
      <c r="AU561" t="str">
        <f t="shared" si="69"/>
        <v>--</v>
      </c>
    </row>
    <row r="562" spans="1:47" x14ac:dyDescent="0.35">
      <c r="A562" t="str">
        <f t="shared" si="64"/>
        <v>C9-2</v>
      </c>
      <c r="B562" t="str">
        <f t="shared" si="65"/>
        <v>GND</v>
      </c>
      <c r="C562" t="str">
        <f t="shared" si="66"/>
        <v>C9-GND</v>
      </c>
      <c r="D562" t="str">
        <f t="shared" si="67"/>
        <v>C9-2</v>
      </c>
      <c r="E562" t="s">
        <v>322</v>
      </c>
      <c r="F562">
        <v>2</v>
      </c>
      <c r="G562" t="s">
        <v>302</v>
      </c>
      <c r="AT562" t="str">
        <f t="shared" si="68"/>
        <v>GND</v>
      </c>
      <c r="AU562" t="str">
        <f t="shared" si="69"/>
        <v>--</v>
      </c>
    </row>
    <row r="563" spans="1:47" x14ac:dyDescent="0.35">
      <c r="A563" t="str">
        <f t="shared" si="64"/>
        <v>C10-1</v>
      </c>
      <c r="B563" t="str">
        <f t="shared" si="65"/>
        <v>GND</v>
      </c>
      <c r="C563" t="str">
        <f t="shared" si="66"/>
        <v>C10-GND</v>
      </c>
      <c r="D563" t="str">
        <f t="shared" si="67"/>
        <v>C10-1</v>
      </c>
      <c r="E563" t="s">
        <v>323</v>
      </c>
      <c r="F563">
        <v>1</v>
      </c>
      <c r="G563" t="s">
        <v>302</v>
      </c>
      <c r="AT563" t="str">
        <f t="shared" si="68"/>
        <v>GND</v>
      </c>
      <c r="AU563" t="str">
        <f t="shared" si="69"/>
        <v>--</v>
      </c>
    </row>
    <row r="564" spans="1:47" x14ac:dyDescent="0.35">
      <c r="A564" t="str">
        <f t="shared" si="64"/>
        <v>C10-2</v>
      </c>
      <c r="B564" t="str">
        <f t="shared" si="65"/>
        <v>1.8V</v>
      </c>
      <c r="C564" t="str">
        <f t="shared" si="66"/>
        <v>C10-1.8V</v>
      </c>
      <c r="D564" t="str">
        <f t="shared" si="67"/>
        <v>C10-2</v>
      </c>
      <c r="E564" t="s">
        <v>323</v>
      </c>
      <c r="F564">
        <v>2</v>
      </c>
      <c r="G564" t="s">
        <v>667</v>
      </c>
      <c r="AT564" t="str">
        <f t="shared" si="68"/>
        <v>1.8V</v>
      </c>
      <c r="AU564" t="str">
        <f t="shared" si="69"/>
        <v>--</v>
      </c>
    </row>
    <row r="565" spans="1:47" x14ac:dyDescent="0.35">
      <c r="A565" t="str">
        <f t="shared" si="64"/>
        <v>C11-1</v>
      </c>
      <c r="B565" t="str">
        <f t="shared" si="65"/>
        <v>NetC11_1</v>
      </c>
      <c r="C565" t="str">
        <f t="shared" si="66"/>
        <v>C11-NetC11_1</v>
      </c>
      <c r="D565" t="str">
        <f t="shared" si="67"/>
        <v>C11-1</v>
      </c>
      <c r="E565" t="s">
        <v>324</v>
      </c>
      <c r="F565">
        <v>1</v>
      </c>
      <c r="G565" t="s">
        <v>893</v>
      </c>
      <c r="AT565" t="str">
        <f t="shared" si="68"/>
        <v>NetC11_1</v>
      </c>
      <c r="AU565" t="str">
        <f t="shared" si="69"/>
        <v>--</v>
      </c>
    </row>
    <row r="566" spans="1:47" x14ac:dyDescent="0.35">
      <c r="A566" t="str">
        <f t="shared" si="64"/>
        <v>C11-2</v>
      </c>
      <c r="B566" t="str">
        <f t="shared" si="65"/>
        <v>GND</v>
      </c>
      <c r="C566" t="str">
        <f t="shared" si="66"/>
        <v>C11-GND</v>
      </c>
      <c r="D566" t="str">
        <f t="shared" si="67"/>
        <v>C11-2</v>
      </c>
      <c r="E566" t="s">
        <v>324</v>
      </c>
      <c r="F566">
        <v>2</v>
      </c>
      <c r="G566" t="s">
        <v>302</v>
      </c>
      <c r="AT566" t="str">
        <f t="shared" si="68"/>
        <v>GND</v>
      </c>
      <c r="AU566" t="str">
        <f t="shared" si="69"/>
        <v>--</v>
      </c>
    </row>
    <row r="567" spans="1:47" x14ac:dyDescent="0.35">
      <c r="A567" t="str">
        <f t="shared" si="64"/>
        <v>C12-1</v>
      </c>
      <c r="B567" t="str">
        <f t="shared" si="65"/>
        <v>VIN</v>
      </c>
      <c r="C567" t="str">
        <f t="shared" si="66"/>
        <v>C12-VIN</v>
      </c>
      <c r="D567" t="str">
        <f t="shared" si="67"/>
        <v>C12-1</v>
      </c>
      <c r="E567" t="s">
        <v>325</v>
      </c>
      <c r="F567">
        <v>1</v>
      </c>
      <c r="G567" t="s">
        <v>303</v>
      </c>
      <c r="AT567" t="str">
        <f t="shared" si="68"/>
        <v>VIN</v>
      </c>
      <c r="AU567" t="str">
        <f t="shared" si="69"/>
        <v>--</v>
      </c>
    </row>
    <row r="568" spans="1:47" x14ac:dyDescent="0.35">
      <c r="A568" t="str">
        <f t="shared" si="64"/>
        <v>C12-2</v>
      </c>
      <c r="B568" t="str">
        <f t="shared" si="65"/>
        <v>GND</v>
      </c>
      <c r="C568" t="str">
        <f t="shared" si="66"/>
        <v>C12-GND</v>
      </c>
      <c r="D568" t="str">
        <f t="shared" si="67"/>
        <v>C12-2</v>
      </c>
      <c r="E568" t="s">
        <v>325</v>
      </c>
      <c r="F568">
        <v>2</v>
      </c>
      <c r="G568" t="s">
        <v>302</v>
      </c>
      <c r="AT568" t="str">
        <f t="shared" si="68"/>
        <v>GND</v>
      </c>
      <c r="AU568" t="str">
        <f t="shared" si="69"/>
        <v>--</v>
      </c>
    </row>
    <row r="569" spans="1:47" x14ac:dyDescent="0.35">
      <c r="A569" t="str">
        <f t="shared" si="64"/>
        <v>C13-1</v>
      </c>
      <c r="B569" t="str">
        <f t="shared" si="65"/>
        <v>GND</v>
      </c>
      <c r="C569" t="str">
        <f t="shared" si="66"/>
        <v>C13-GND</v>
      </c>
      <c r="D569" t="str">
        <f t="shared" si="67"/>
        <v>C13-1</v>
      </c>
      <c r="E569" t="s">
        <v>326</v>
      </c>
      <c r="F569">
        <v>1</v>
      </c>
      <c r="G569" t="s">
        <v>302</v>
      </c>
      <c r="AT569" t="str">
        <f t="shared" si="68"/>
        <v>GND</v>
      </c>
      <c r="AU569" t="str">
        <f t="shared" si="69"/>
        <v>--</v>
      </c>
    </row>
    <row r="570" spans="1:47" x14ac:dyDescent="0.35">
      <c r="A570" t="str">
        <f t="shared" si="64"/>
        <v>C13-2</v>
      </c>
      <c r="B570" t="str">
        <f t="shared" si="65"/>
        <v>NetC13_2</v>
      </c>
      <c r="C570" t="str">
        <f t="shared" si="66"/>
        <v>C13-NetC13_2</v>
      </c>
      <c r="D570" t="str">
        <f t="shared" si="67"/>
        <v>C13-2</v>
      </c>
      <c r="E570" t="s">
        <v>326</v>
      </c>
      <c r="F570">
        <v>2</v>
      </c>
      <c r="G570" t="s">
        <v>894</v>
      </c>
      <c r="AT570" t="str">
        <f t="shared" si="68"/>
        <v>NetC13_2</v>
      </c>
      <c r="AU570" t="str">
        <f t="shared" si="69"/>
        <v>--</v>
      </c>
    </row>
    <row r="571" spans="1:47" x14ac:dyDescent="0.35">
      <c r="A571" t="str">
        <f t="shared" si="64"/>
        <v>C14-1</v>
      </c>
      <c r="B571" t="str">
        <f t="shared" si="65"/>
        <v>1.8V</v>
      </c>
      <c r="C571" t="str">
        <f t="shared" si="66"/>
        <v>C14-1.8V</v>
      </c>
      <c r="D571" t="str">
        <f t="shared" si="67"/>
        <v>C14-1</v>
      </c>
      <c r="E571" t="s">
        <v>327</v>
      </c>
      <c r="F571">
        <v>1</v>
      </c>
      <c r="G571" t="s">
        <v>667</v>
      </c>
      <c r="AT571" t="str">
        <f t="shared" si="68"/>
        <v>1.8V</v>
      </c>
      <c r="AU571" t="str">
        <f t="shared" si="69"/>
        <v>--</v>
      </c>
    </row>
    <row r="572" spans="1:47" x14ac:dyDescent="0.35">
      <c r="A572" t="str">
        <f t="shared" si="64"/>
        <v>C14-2</v>
      </c>
      <c r="B572" t="str">
        <f t="shared" si="65"/>
        <v>GND</v>
      </c>
      <c r="C572" t="str">
        <f t="shared" si="66"/>
        <v>C14-GND</v>
      </c>
      <c r="D572" t="str">
        <f t="shared" si="67"/>
        <v>C14-2</v>
      </c>
      <c r="E572" t="s">
        <v>327</v>
      </c>
      <c r="F572">
        <v>2</v>
      </c>
      <c r="G572" t="s">
        <v>302</v>
      </c>
      <c r="AT572" t="str">
        <f t="shared" si="68"/>
        <v>GND</v>
      </c>
      <c r="AU572" t="str">
        <f t="shared" si="69"/>
        <v>--</v>
      </c>
    </row>
    <row r="573" spans="1:47" x14ac:dyDescent="0.35">
      <c r="A573" t="str">
        <f t="shared" si="64"/>
        <v>C15-1</v>
      </c>
      <c r="B573" t="str">
        <f t="shared" si="65"/>
        <v>1V</v>
      </c>
      <c r="C573" t="str">
        <f t="shared" si="66"/>
        <v>C15-1V</v>
      </c>
      <c r="D573" t="str">
        <f t="shared" si="67"/>
        <v>C15-1</v>
      </c>
      <c r="E573" t="s">
        <v>328</v>
      </c>
      <c r="F573">
        <v>1</v>
      </c>
      <c r="G573" t="s">
        <v>761</v>
      </c>
      <c r="AT573" t="str">
        <f t="shared" si="68"/>
        <v>1V</v>
      </c>
      <c r="AU573" t="str">
        <f t="shared" si="69"/>
        <v>--</v>
      </c>
    </row>
    <row r="574" spans="1:47" x14ac:dyDescent="0.35">
      <c r="A574" t="str">
        <f t="shared" si="64"/>
        <v>C15-2</v>
      </c>
      <c r="B574" t="str">
        <f t="shared" si="65"/>
        <v>NetC15_2</v>
      </c>
      <c r="C574" t="str">
        <f t="shared" si="66"/>
        <v>C15-NetC15_2</v>
      </c>
      <c r="D574" t="str">
        <f t="shared" si="67"/>
        <v>C15-2</v>
      </c>
      <c r="E574" t="s">
        <v>328</v>
      </c>
      <c r="F574">
        <v>2</v>
      </c>
      <c r="G574" t="s">
        <v>895</v>
      </c>
      <c r="AT574" t="str">
        <f t="shared" si="68"/>
        <v>NetC15_2</v>
      </c>
      <c r="AU574" t="str">
        <f t="shared" si="69"/>
        <v>--</v>
      </c>
    </row>
    <row r="575" spans="1:47" x14ac:dyDescent="0.35">
      <c r="A575" t="str">
        <f t="shared" si="64"/>
        <v>C16-1</v>
      </c>
      <c r="B575" t="str">
        <f t="shared" si="65"/>
        <v>GND</v>
      </c>
      <c r="C575" t="str">
        <f t="shared" si="66"/>
        <v>C16-GND</v>
      </c>
      <c r="D575" t="str">
        <f t="shared" si="67"/>
        <v>C16-1</v>
      </c>
      <c r="E575" t="s">
        <v>329</v>
      </c>
      <c r="F575">
        <v>1</v>
      </c>
      <c r="G575" t="s">
        <v>302</v>
      </c>
      <c r="AT575" t="str">
        <f t="shared" si="68"/>
        <v>GND</v>
      </c>
      <c r="AU575" t="str">
        <f t="shared" si="69"/>
        <v>--</v>
      </c>
    </row>
    <row r="576" spans="1:47" x14ac:dyDescent="0.35">
      <c r="A576" t="str">
        <f t="shared" si="64"/>
        <v>C16-2</v>
      </c>
      <c r="B576" t="str">
        <f t="shared" si="65"/>
        <v>VCCIO34</v>
      </c>
      <c r="C576" t="str">
        <f t="shared" si="66"/>
        <v>C16-VCCIO34</v>
      </c>
      <c r="D576" t="str">
        <f t="shared" si="67"/>
        <v>C16-2</v>
      </c>
      <c r="E576" t="s">
        <v>329</v>
      </c>
      <c r="F576">
        <v>2</v>
      </c>
      <c r="G576" t="s">
        <v>848</v>
      </c>
      <c r="AT576" t="str">
        <f t="shared" si="68"/>
        <v>VCCIO34</v>
      </c>
      <c r="AU576" t="str">
        <f t="shared" si="69"/>
        <v>--</v>
      </c>
    </row>
    <row r="577" spans="1:47" x14ac:dyDescent="0.35">
      <c r="A577" t="str">
        <f t="shared" si="64"/>
        <v>C17-1</v>
      </c>
      <c r="B577" t="str">
        <f t="shared" si="65"/>
        <v>1V</v>
      </c>
      <c r="C577" t="str">
        <f t="shared" si="66"/>
        <v>C17-1V</v>
      </c>
      <c r="D577" t="str">
        <f t="shared" si="67"/>
        <v>C17-1</v>
      </c>
      <c r="E577" t="s">
        <v>330</v>
      </c>
      <c r="F577">
        <v>1</v>
      </c>
      <c r="G577" t="s">
        <v>761</v>
      </c>
      <c r="AT577" t="str">
        <f t="shared" si="68"/>
        <v>1V</v>
      </c>
      <c r="AU577" t="str">
        <f t="shared" si="69"/>
        <v>--</v>
      </c>
    </row>
    <row r="578" spans="1:47" x14ac:dyDescent="0.35">
      <c r="A578" t="str">
        <f t="shared" si="64"/>
        <v>C17-2</v>
      </c>
      <c r="B578" t="str">
        <f t="shared" si="65"/>
        <v>GND</v>
      </c>
      <c r="C578" t="str">
        <f t="shared" si="66"/>
        <v>C17-GND</v>
      </c>
      <c r="D578" t="str">
        <f t="shared" si="67"/>
        <v>C17-2</v>
      </c>
      <c r="E578" t="s">
        <v>330</v>
      </c>
      <c r="F578">
        <v>2</v>
      </c>
      <c r="G578" t="s">
        <v>302</v>
      </c>
      <c r="AT578" t="str">
        <f t="shared" si="68"/>
        <v>GND</v>
      </c>
      <c r="AU578" t="str">
        <f t="shared" si="69"/>
        <v>--</v>
      </c>
    </row>
    <row r="579" spans="1:47" x14ac:dyDescent="0.35">
      <c r="A579" t="str">
        <f t="shared" si="64"/>
        <v>C18-1</v>
      </c>
      <c r="B579" t="str">
        <f t="shared" si="65"/>
        <v>VIN</v>
      </c>
      <c r="C579" t="str">
        <f t="shared" si="66"/>
        <v>C18-VIN</v>
      </c>
      <c r="D579" t="str">
        <f t="shared" si="67"/>
        <v>C18-1</v>
      </c>
      <c r="E579" t="s">
        <v>331</v>
      </c>
      <c r="F579">
        <v>1</v>
      </c>
      <c r="G579" t="s">
        <v>303</v>
      </c>
      <c r="AT579" t="str">
        <f t="shared" si="68"/>
        <v>VIN</v>
      </c>
      <c r="AU579" t="str">
        <f t="shared" si="69"/>
        <v>--</v>
      </c>
    </row>
    <row r="580" spans="1:47" x14ac:dyDescent="0.35">
      <c r="A580" t="str">
        <f t="shared" si="64"/>
        <v>C18-2</v>
      </c>
      <c r="B580" t="str">
        <f t="shared" si="65"/>
        <v>GND</v>
      </c>
      <c r="C580" t="str">
        <f t="shared" si="66"/>
        <v>C18-GND</v>
      </c>
      <c r="D580" t="str">
        <f t="shared" si="67"/>
        <v>C18-2</v>
      </c>
      <c r="E580" t="s">
        <v>331</v>
      </c>
      <c r="F580">
        <v>2</v>
      </c>
      <c r="G580" t="s">
        <v>302</v>
      </c>
      <c r="AT580" t="str">
        <f t="shared" si="68"/>
        <v>GND</v>
      </c>
      <c r="AU580" t="str">
        <f t="shared" si="69"/>
        <v>--</v>
      </c>
    </row>
    <row r="581" spans="1:47" x14ac:dyDescent="0.35">
      <c r="A581" t="str">
        <f t="shared" si="64"/>
        <v>C19-1</v>
      </c>
      <c r="B581" t="str">
        <f t="shared" si="65"/>
        <v>1.8V_OUT</v>
      </c>
      <c r="C581" t="str">
        <f t="shared" si="66"/>
        <v>C19-1.8V_OUT</v>
      </c>
      <c r="D581" t="str">
        <f t="shared" si="67"/>
        <v>C19-1</v>
      </c>
      <c r="E581" t="s">
        <v>332</v>
      </c>
      <c r="F581">
        <v>1</v>
      </c>
      <c r="G581" t="s">
        <v>759</v>
      </c>
      <c r="AT581" t="str">
        <f t="shared" si="68"/>
        <v>1.8V_OUT</v>
      </c>
      <c r="AU581" t="str">
        <f t="shared" si="69"/>
        <v>--</v>
      </c>
    </row>
    <row r="582" spans="1:47" x14ac:dyDescent="0.35">
      <c r="A582" t="str">
        <f t="shared" ref="A582:A645" si="70">$E582&amp;"-"&amp;$F582</f>
        <v>C19-2</v>
      </c>
      <c r="B582" t="str">
        <f t="shared" ref="B582:B645" si="71">IF(OR(E582=$A$2,E582=$B$2,E582=$C$2,E582=$D$2),"--",G582)</f>
        <v>NetC19_2</v>
      </c>
      <c r="C582" t="str">
        <f t="shared" ref="C582:C645" si="72">$E582&amp;"-"&amp;$G582</f>
        <v>C19-NetC19_2</v>
      </c>
      <c r="D582" t="str">
        <f t="shared" ref="D582:D645" si="73">A582</f>
        <v>C19-2</v>
      </c>
      <c r="E582" t="s">
        <v>332</v>
      </c>
      <c r="F582">
        <v>2</v>
      </c>
      <c r="G582" t="s">
        <v>897</v>
      </c>
      <c r="AT582" t="str">
        <f t="shared" ref="AT582:AT645" si="74">IF(IF(COUNTIF($AO$6:$AQ$150,B582)&gt;0,"---","--")="---",VLOOKUP(B582,$AO$6:$AQ$150,3,0),B582)</f>
        <v>NetC19_2</v>
      </c>
      <c r="AU582" t="str">
        <f t="shared" ref="AU582:AU645" si="75">IF(IF(COUNTIF($AO$6:$AQ$150,B582)&gt;0,"---","--")="---",VLOOKUP(B582,$AO$6:$AQ$150,2,0),"--")</f>
        <v>--</v>
      </c>
    </row>
    <row r="583" spans="1:47" x14ac:dyDescent="0.35">
      <c r="A583" t="str">
        <f t="shared" si="70"/>
        <v>C20-1</v>
      </c>
      <c r="B583" t="str">
        <f t="shared" si="71"/>
        <v>1.8V_OUT</v>
      </c>
      <c r="C583" t="str">
        <f t="shared" si="72"/>
        <v>C20-1.8V_OUT</v>
      </c>
      <c r="D583" t="str">
        <f t="shared" si="73"/>
        <v>C20-1</v>
      </c>
      <c r="E583" t="s">
        <v>333</v>
      </c>
      <c r="F583">
        <v>1</v>
      </c>
      <c r="G583" t="s">
        <v>759</v>
      </c>
      <c r="AT583" t="str">
        <f t="shared" si="74"/>
        <v>1.8V_OUT</v>
      </c>
      <c r="AU583" t="str">
        <f t="shared" si="75"/>
        <v>--</v>
      </c>
    </row>
    <row r="584" spans="1:47" x14ac:dyDescent="0.35">
      <c r="A584" t="str">
        <f t="shared" si="70"/>
        <v>C20-2</v>
      </c>
      <c r="B584" t="str">
        <f t="shared" si="71"/>
        <v>GND</v>
      </c>
      <c r="C584" t="str">
        <f t="shared" si="72"/>
        <v>C20-GND</v>
      </c>
      <c r="D584" t="str">
        <f t="shared" si="73"/>
        <v>C20-2</v>
      </c>
      <c r="E584" t="s">
        <v>333</v>
      </c>
      <c r="F584">
        <v>2</v>
      </c>
      <c r="G584" t="s">
        <v>302</v>
      </c>
      <c r="AT584" t="str">
        <f t="shared" si="74"/>
        <v>GND</v>
      </c>
      <c r="AU584" t="str">
        <f t="shared" si="75"/>
        <v>--</v>
      </c>
    </row>
    <row r="585" spans="1:47" x14ac:dyDescent="0.35">
      <c r="A585" t="str">
        <f t="shared" si="70"/>
        <v>C21-1</v>
      </c>
      <c r="B585" t="str">
        <f t="shared" si="71"/>
        <v>1V</v>
      </c>
      <c r="C585" t="str">
        <f t="shared" si="72"/>
        <v>C21-1V</v>
      </c>
      <c r="D585" t="str">
        <f t="shared" si="73"/>
        <v>C21-1</v>
      </c>
      <c r="E585" t="s">
        <v>334</v>
      </c>
      <c r="F585">
        <v>1</v>
      </c>
      <c r="G585" t="s">
        <v>761</v>
      </c>
      <c r="AT585" t="str">
        <f t="shared" si="74"/>
        <v>1V</v>
      </c>
      <c r="AU585" t="str">
        <f t="shared" si="75"/>
        <v>--</v>
      </c>
    </row>
    <row r="586" spans="1:47" x14ac:dyDescent="0.35">
      <c r="A586" t="str">
        <f t="shared" si="70"/>
        <v>C21-2</v>
      </c>
      <c r="B586" t="str">
        <f t="shared" si="71"/>
        <v>GND</v>
      </c>
      <c r="C586" t="str">
        <f t="shared" si="72"/>
        <v>C21-GND</v>
      </c>
      <c r="D586" t="str">
        <f t="shared" si="73"/>
        <v>C21-2</v>
      </c>
      <c r="E586" t="s">
        <v>334</v>
      </c>
      <c r="F586">
        <v>2</v>
      </c>
      <c r="G586" t="s">
        <v>302</v>
      </c>
      <c r="AT586" t="str">
        <f t="shared" si="74"/>
        <v>GND</v>
      </c>
      <c r="AU586" t="str">
        <f t="shared" si="75"/>
        <v>--</v>
      </c>
    </row>
    <row r="587" spans="1:47" x14ac:dyDescent="0.35">
      <c r="A587" t="str">
        <f t="shared" si="70"/>
        <v>C23-1</v>
      </c>
      <c r="B587" t="str">
        <f t="shared" si="71"/>
        <v>1.8V</v>
      </c>
      <c r="C587" t="str">
        <f t="shared" si="72"/>
        <v>C23-1.8V</v>
      </c>
      <c r="D587" t="str">
        <f t="shared" si="73"/>
        <v>C23-1</v>
      </c>
      <c r="E587" t="s">
        <v>336</v>
      </c>
      <c r="F587">
        <v>1</v>
      </c>
      <c r="G587" t="s">
        <v>667</v>
      </c>
      <c r="AT587" t="str">
        <f t="shared" si="74"/>
        <v>1.8V</v>
      </c>
      <c r="AU587" t="str">
        <f t="shared" si="75"/>
        <v>--</v>
      </c>
    </row>
    <row r="588" spans="1:47" x14ac:dyDescent="0.35">
      <c r="A588" t="str">
        <f t="shared" si="70"/>
        <v>C23-2</v>
      </c>
      <c r="B588" t="str">
        <f t="shared" si="71"/>
        <v>GND</v>
      </c>
      <c r="C588" t="str">
        <f t="shared" si="72"/>
        <v>C23-GND</v>
      </c>
      <c r="D588" t="str">
        <f t="shared" si="73"/>
        <v>C23-2</v>
      </c>
      <c r="E588" t="s">
        <v>336</v>
      </c>
      <c r="F588">
        <v>2</v>
      </c>
      <c r="G588" t="s">
        <v>302</v>
      </c>
      <c r="AT588" t="str">
        <f t="shared" si="74"/>
        <v>GND</v>
      </c>
      <c r="AU588" t="str">
        <f t="shared" si="75"/>
        <v>--</v>
      </c>
    </row>
    <row r="589" spans="1:47" x14ac:dyDescent="0.35">
      <c r="A589" t="str">
        <f t="shared" si="70"/>
        <v>C25-1</v>
      </c>
      <c r="B589" t="str">
        <f t="shared" si="71"/>
        <v>GND</v>
      </c>
      <c r="C589" t="str">
        <f t="shared" si="72"/>
        <v>C25-GND</v>
      </c>
      <c r="D589" t="str">
        <f t="shared" si="73"/>
        <v>C25-1</v>
      </c>
      <c r="E589" t="s">
        <v>338</v>
      </c>
      <c r="F589">
        <v>1</v>
      </c>
      <c r="G589" t="s">
        <v>302</v>
      </c>
      <c r="AT589" t="str">
        <f t="shared" si="74"/>
        <v>GND</v>
      </c>
      <c r="AU589" t="str">
        <f t="shared" si="75"/>
        <v>--</v>
      </c>
    </row>
    <row r="590" spans="1:47" x14ac:dyDescent="0.35">
      <c r="A590" t="str">
        <f t="shared" si="70"/>
        <v>C25-2</v>
      </c>
      <c r="B590" t="str">
        <f t="shared" si="71"/>
        <v>VCCIO34</v>
      </c>
      <c r="C590" t="str">
        <f t="shared" si="72"/>
        <v>C25-VCCIO34</v>
      </c>
      <c r="D590" t="str">
        <f t="shared" si="73"/>
        <v>C25-2</v>
      </c>
      <c r="E590" t="s">
        <v>338</v>
      </c>
      <c r="F590">
        <v>2</v>
      </c>
      <c r="G590" t="s">
        <v>848</v>
      </c>
      <c r="AT590" t="str">
        <f t="shared" si="74"/>
        <v>VCCIO34</v>
      </c>
      <c r="AU590" t="str">
        <f t="shared" si="75"/>
        <v>--</v>
      </c>
    </row>
    <row r="591" spans="1:47" x14ac:dyDescent="0.35">
      <c r="A591" t="str">
        <f t="shared" si="70"/>
        <v>C26-1</v>
      </c>
      <c r="B591" t="str">
        <f t="shared" si="71"/>
        <v>NetC26_1</v>
      </c>
      <c r="C591" t="str">
        <f t="shared" si="72"/>
        <v>C26-NetC26_1</v>
      </c>
      <c r="D591" t="str">
        <f t="shared" si="73"/>
        <v>C26-1</v>
      </c>
      <c r="E591" t="s">
        <v>339</v>
      </c>
      <c r="F591">
        <v>1</v>
      </c>
      <c r="G591" t="s">
        <v>898</v>
      </c>
      <c r="AT591" t="str">
        <f t="shared" si="74"/>
        <v>NetC26_1</v>
      </c>
      <c r="AU591" t="str">
        <f t="shared" si="75"/>
        <v>--</v>
      </c>
    </row>
    <row r="592" spans="1:47" x14ac:dyDescent="0.35">
      <c r="A592" t="str">
        <f t="shared" si="70"/>
        <v>C26-2</v>
      </c>
      <c r="B592" t="str">
        <f t="shared" si="71"/>
        <v>GND</v>
      </c>
      <c r="C592" t="str">
        <f t="shared" si="72"/>
        <v>C26-GND</v>
      </c>
      <c r="D592" t="str">
        <f t="shared" si="73"/>
        <v>C26-2</v>
      </c>
      <c r="E592" t="s">
        <v>339</v>
      </c>
      <c r="F592">
        <v>2</v>
      </c>
      <c r="G592" t="s">
        <v>302</v>
      </c>
      <c r="AT592" t="str">
        <f t="shared" si="74"/>
        <v>GND</v>
      </c>
      <c r="AU592" t="str">
        <f t="shared" si="75"/>
        <v>--</v>
      </c>
    </row>
    <row r="593" spans="1:47" x14ac:dyDescent="0.35">
      <c r="A593" t="str">
        <f t="shared" si="70"/>
        <v>C27-1</v>
      </c>
      <c r="B593" t="str">
        <f t="shared" si="71"/>
        <v>GND</v>
      </c>
      <c r="C593" t="str">
        <f t="shared" si="72"/>
        <v>C27-GND</v>
      </c>
      <c r="D593" t="str">
        <f t="shared" si="73"/>
        <v>C27-1</v>
      </c>
      <c r="E593" t="s">
        <v>340</v>
      </c>
      <c r="F593">
        <v>1</v>
      </c>
      <c r="G593" t="s">
        <v>302</v>
      </c>
      <c r="AT593" t="str">
        <f t="shared" si="74"/>
        <v>GND</v>
      </c>
      <c r="AU593" t="str">
        <f t="shared" si="75"/>
        <v>--</v>
      </c>
    </row>
    <row r="594" spans="1:47" x14ac:dyDescent="0.35">
      <c r="A594" t="str">
        <f t="shared" si="70"/>
        <v>C27-2</v>
      </c>
      <c r="B594" t="str">
        <f t="shared" si="71"/>
        <v>1V</v>
      </c>
      <c r="C594" t="str">
        <f t="shared" si="72"/>
        <v>C27-1V</v>
      </c>
      <c r="D594" t="str">
        <f t="shared" si="73"/>
        <v>C27-2</v>
      </c>
      <c r="E594" t="s">
        <v>340</v>
      </c>
      <c r="F594">
        <v>2</v>
      </c>
      <c r="G594" t="s">
        <v>761</v>
      </c>
      <c r="AT594" t="str">
        <f t="shared" si="74"/>
        <v>1V</v>
      </c>
      <c r="AU594" t="str">
        <f t="shared" si="75"/>
        <v>--</v>
      </c>
    </row>
    <row r="595" spans="1:47" x14ac:dyDescent="0.35">
      <c r="A595" t="str">
        <f t="shared" si="70"/>
        <v>C28-1</v>
      </c>
      <c r="B595" t="str">
        <f t="shared" si="71"/>
        <v>1.8V</v>
      </c>
      <c r="C595" t="str">
        <f t="shared" si="72"/>
        <v>C28-1.8V</v>
      </c>
      <c r="D595" t="str">
        <f t="shared" si="73"/>
        <v>C28-1</v>
      </c>
      <c r="E595" t="s">
        <v>341</v>
      </c>
      <c r="F595">
        <v>1</v>
      </c>
      <c r="G595" t="s">
        <v>667</v>
      </c>
      <c r="AT595" t="str">
        <f t="shared" si="74"/>
        <v>1.8V</v>
      </c>
      <c r="AU595" t="str">
        <f t="shared" si="75"/>
        <v>--</v>
      </c>
    </row>
    <row r="596" spans="1:47" x14ac:dyDescent="0.35">
      <c r="A596" t="str">
        <f t="shared" si="70"/>
        <v>C28-2</v>
      </c>
      <c r="B596" t="str">
        <f t="shared" si="71"/>
        <v>GND</v>
      </c>
      <c r="C596" t="str">
        <f t="shared" si="72"/>
        <v>C28-GND</v>
      </c>
      <c r="D596" t="str">
        <f t="shared" si="73"/>
        <v>C28-2</v>
      </c>
      <c r="E596" t="s">
        <v>341</v>
      </c>
      <c r="F596">
        <v>2</v>
      </c>
      <c r="G596" t="s">
        <v>302</v>
      </c>
      <c r="AT596" t="str">
        <f t="shared" si="74"/>
        <v>GND</v>
      </c>
      <c r="AU596" t="str">
        <f t="shared" si="75"/>
        <v>--</v>
      </c>
    </row>
    <row r="597" spans="1:47" x14ac:dyDescent="0.35">
      <c r="A597" t="str">
        <f t="shared" si="70"/>
        <v>C29-1</v>
      </c>
      <c r="B597" t="str">
        <f t="shared" si="71"/>
        <v>1V</v>
      </c>
      <c r="C597" t="str">
        <f t="shared" si="72"/>
        <v>C29-1V</v>
      </c>
      <c r="D597" t="str">
        <f t="shared" si="73"/>
        <v>C29-1</v>
      </c>
      <c r="E597" t="s">
        <v>342</v>
      </c>
      <c r="F597">
        <v>1</v>
      </c>
      <c r="G597" t="s">
        <v>761</v>
      </c>
      <c r="AT597" t="str">
        <f t="shared" si="74"/>
        <v>1V</v>
      </c>
      <c r="AU597" t="str">
        <f t="shared" si="75"/>
        <v>--</v>
      </c>
    </row>
    <row r="598" spans="1:47" x14ac:dyDescent="0.35">
      <c r="A598" t="str">
        <f t="shared" si="70"/>
        <v>C29-2</v>
      </c>
      <c r="B598" t="str">
        <f t="shared" si="71"/>
        <v>GND</v>
      </c>
      <c r="C598" t="str">
        <f t="shared" si="72"/>
        <v>C29-GND</v>
      </c>
      <c r="D598" t="str">
        <f t="shared" si="73"/>
        <v>C29-2</v>
      </c>
      <c r="E598" t="s">
        <v>342</v>
      </c>
      <c r="F598">
        <v>2</v>
      </c>
      <c r="G598" t="s">
        <v>302</v>
      </c>
      <c r="AT598" t="str">
        <f t="shared" si="74"/>
        <v>GND</v>
      </c>
      <c r="AU598" t="str">
        <f t="shared" si="75"/>
        <v>--</v>
      </c>
    </row>
    <row r="599" spans="1:47" x14ac:dyDescent="0.35">
      <c r="A599" t="str">
        <f t="shared" si="70"/>
        <v>C30-1</v>
      </c>
      <c r="B599" t="str">
        <f t="shared" si="71"/>
        <v>1V</v>
      </c>
      <c r="C599" t="str">
        <f t="shared" si="72"/>
        <v>C30-1V</v>
      </c>
      <c r="D599" t="str">
        <f t="shared" si="73"/>
        <v>C30-1</v>
      </c>
      <c r="E599" t="s">
        <v>343</v>
      </c>
      <c r="F599">
        <v>1</v>
      </c>
      <c r="G599" t="s">
        <v>761</v>
      </c>
      <c r="AT599" t="str">
        <f t="shared" si="74"/>
        <v>1V</v>
      </c>
      <c r="AU599" t="str">
        <f t="shared" si="75"/>
        <v>--</v>
      </c>
    </row>
    <row r="600" spans="1:47" x14ac:dyDescent="0.35">
      <c r="A600" t="str">
        <f t="shared" si="70"/>
        <v>C30-2</v>
      </c>
      <c r="B600" t="str">
        <f t="shared" si="71"/>
        <v>GND</v>
      </c>
      <c r="C600" t="str">
        <f t="shared" si="72"/>
        <v>C30-GND</v>
      </c>
      <c r="D600" t="str">
        <f t="shared" si="73"/>
        <v>C30-2</v>
      </c>
      <c r="E600" t="s">
        <v>343</v>
      </c>
      <c r="F600">
        <v>2</v>
      </c>
      <c r="G600" t="s">
        <v>302</v>
      </c>
      <c r="AT600" t="str">
        <f t="shared" si="74"/>
        <v>GND</v>
      </c>
      <c r="AU600" t="str">
        <f t="shared" si="75"/>
        <v>--</v>
      </c>
    </row>
    <row r="601" spans="1:47" x14ac:dyDescent="0.35">
      <c r="A601" t="str">
        <f t="shared" si="70"/>
        <v>C31-1</v>
      </c>
      <c r="B601" t="str">
        <f t="shared" si="71"/>
        <v>GND</v>
      </c>
      <c r="C601" t="str">
        <f t="shared" si="72"/>
        <v>C31-GND</v>
      </c>
      <c r="D601" t="str">
        <f t="shared" si="73"/>
        <v>C31-1</v>
      </c>
      <c r="E601" t="s">
        <v>344</v>
      </c>
      <c r="F601">
        <v>1</v>
      </c>
      <c r="G601" t="s">
        <v>302</v>
      </c>
      <c r="AT601" t="str">
        <f t="shared" si="74"/>
        <v>GND</v>
      </c>
      <c r="AU601" t="str">
        <f t="shared" si="75"/>
        <v>--</v>
      </c>
    </row>
    <row r="602" spans="1:47" x14ac:dyDescent="0.35">
      <c r="A602" t="str">
        <f t="shared" si="70"/>
        <v>C31-2</v>
      </c>
      <c r="B602" t="str">
        <f t="shared" si="71"/>
        <v>1V</v>
      </c>
      <c r="C602" t="str">
        <f t="shared" si="72"/>
        <v>C31-1V</v>
      </c>
      <c r="D602" t="str">
        <f t="shared" si="73"/>
        <v>C31-2</v>
      </c>
      <c r="E602" t="s">
        <v>344</v>
      </c>
      <c r="F602">
        <v>2</v>
      </c>
      <c r="G602" t="s">
        <v>761</v>
      </c>
      <c r="AT602" t="str">
        <f t="shared" si="74"/>
        <v>1V</v>
      </c>
      <c r="AU602" t="str">
        <f t="shared" si="75"/>
        <v>--</v>
      </c>
    </row>
    <row r="603" spans="1:47" x14ac:dyDescent="0.35">
      <c r="A603" t="str">
        <f t="shared" si="70"/>
        <v>C32-1</v>
      </c>
      <c r="B603" t="str">
        <f t="shared" si="71"/>
        <v>GND</v>
      </c>
      <c r="C603" t="str">
        <f t="shared" si="72"/>
        <v>C32-GND</v>
      </c>
      <c r="D603" t="str">
        <f t="shared" si="73"/>
        <v>C32-1</v>
      </c>
      <c r="E603" t="s">
        <v>566</v>
      </c>
      <c r="F603">
        <v>1</v>
      </c>
      <c r="G603" t="s">
        <v>302</v>
      </c>
      <c r="AT603" t="str">
        <f t="shared" si="74"/>
        <v>GND</v>
      </c>
      <c r="AU603" t="str">
        <f t="shared" si="75"/>
        <v>--</v>
      </c>
    </row>
    <row r="604" spans="1:47" x14ac:dyDescent="0.35">
      <c r="A604" t="str">
        <f t="shared" si="70"/>
        <v>C32-2</v>
      </c>
      <c r="B604" t="str">
        <f t="shared" si="71"/>
        <v>1V</v>
      </c>
      <c r="C604" t="str">
        <f t="shared" si="72"/>
        <v>C32-1V</v>
      </c>
      <c r="D604" t="str">
        <f t="shared" si="73"/>
        <v>C32-2</v>
      </c>
      <c r="E604" t="s">
        <v>566</v>
      </c>
      <c r="F604">
        <v>2</v>
      </c>
      <c r="G604" t="s">
        <v>761</v>
      </c>
      <c r="AT604" t="str">
        <f t="shared" si="74"/>
        <v>1V</v>
      </c>
      <c r="AU604" t="str">
        <f t="shared" si="75"/>
        <v>--</v>
      </c>
    </row>
    <row r="605" spans="1:47" x14ac:dyDescent="0.35">
      <c r="A605" t="str">
        <f t="shared" si="70"/>
        <v>C36-1</v>
      </c>
      <c r="B605" t="str">
        <f t="shared" si="71"/>
        <v>GND</v>
      </c>
      <c r="C605" t="str">
        <f t="shared" si="72"/>
        <v>C36-GND</v>
      </c>
      <c r="D605" t="str">
        <f t="shared" si="73"/>
        <v>C36-1</v>
      </c>
      <c r="E605" t="s">
        <v>647</v>
      </c>
      <c r="F605">
        <v>1</v>
      </c>
      <c r="G605" t="s">
        <v>302</v>
      </c>
      <c r="AT605" t="str">
        <f t="shared" si="74"/>
        <v>GND</v>
      </c>
      <c r="AU605" t="str">
        <f t="shared" si="75"/>
        <v>--</v>
      </c>
    </row>
    <row r="606" spans="1:47" x14ac:dyDescent="0.35">
      <c r="A606" t="str">
        <f t="shared" si="70"/>
        <v>C36-2</v>
      </c>
      <c r="B606" t="str">
        <f t="shared" si="71"/>
        <v>1V</v>
      </c>
      <c r="C606" t="str">
        <f t="shared" si="72"/>
        <v>C36-1V</v>
      </c>
      <c r="D606" t="str">
        <f t="shared" si="73"/>
        <v>C36-2</v>
      </c>
      <c r="E606" t="s">
        <v>647</v>
      </c>
      <c r="F606">
        <v>2</v>
      </c>
      <c r="G606" t="s">
        <v>761</v>
      </c>
      <c r="AT606" t="str">
        <f t="shared" si="74"/>
        <v>1V</v>
      </c>
      <c r="AU606" t="str">
        <f t="shared" si="75"/>
        <v>--</v>
      </c>
    </row>
    <row r="607" spans="1:47" x14ac:dyDescent="0.35">
      <c r="A607" t="str">
        <f t="shared" si="70"/>
        <v>C42-1</v>
      </c>
      <c r="B607" t="str">
        <f t="shared" si="71"/>
        <v>1.8V</v>
      </c>
      <c r="C607" t="str">
        <f t="shared" si="72"/>
        <v>C42-1.8V</v>
      </c>
      <c r="D607" t="str">
        <f t="shared" si="73"/>
        <v>C42-1</v>
      </c>
      <c r="E607" t="s">
        <v>653</v>
      </c>
      <c r="F607">
        <v>1</v>
      </c>
      <c r="G607" t="s">
        <v>667</v>
      </c>
      <c r="AT607" t="str">
        <f t="shared" si="74"/>
        <v>1.8V</v>
      </c>
      <c r="AU607" t="str">
        <f t="shared" si="75"/>
        <v>--</v>
      </c>
    </row>
    <row r="608" spans="1:47" x14ac:dyDescent="0.35">
      <c r="A608" t="str">
        <f t="shared" si="70"/>
        <v>C42-2</v>
      </c>
      <c r="B608" t="str">
        <f t="shared" si="71"/>
        <v>GND</v>
      </c>
      <c r="C608" t="str">
        <f t="shared" si="72"/>
        <v>C42-GND</v>
      </c>
      <c r="D608" t="str">
        <f t="shared" si="73"/>
        <v>C42-2</v>
      </c>
      <c r="E608" t="s">
        <v>653</v>
      </c>
      <c r="F608">
        <v>2</v>
      </c>
      <c r="G608" t="s">
        <v>302</v>
      </c>
      <c r="AT608" t="str">
        <f t="shared" si="74"/>
        <v>GND</v>
      </c>
      <c r="AU608" t="str">
        <f t="shared" si="75"/>
        <v>--</v>
      </c>
    </row>
    <row r="609" spans="1:47" x14ac:dyDescent="0.35">
      <c r="A609" t="str">
        <f t="shared" si="70"/>
        <v>C43-1</v>
      </c>
      <c r="B609" t="str">
        <f t="shared" si="71"/>
        <v>1.8V</v>
      </c>
      <c r="C609" t="str">
        <f t="shared" si="72"/>
        <v>C43-1.8V</v>
      </c>
      <c r="D609" t="str">
        <f t="shared" si="73"/>
        <v>C43-1</v>
      </c>
      <c r="E609" t="s">
        <v>654</v>
      </c>
      <c r="F609">
        <v>1</v>
      </c>
      <c r="G609" t="s">
        <v>667</v>
      </c>
      <c r="AT609" t="str">
        <f t="shared" si="74"/>
        <v>1.8V</v>
      </c>
      <c r="AU609" t="str">
        <f t="shared" si="75"/>
        <v>--</v>
      </c>
    </row>
    <row r="610" spans="1:47" x14ac:dyDescent="0.35">
      <c r="A610" t="str">
        <f t="shared" si="70"/>
        <v>C43-2</v>
      </c>
      <c r="B610" t="str">
        <f t="shared" si="71"/>
        <v>GND</v>
      </c>
      <c r="C610" t="str">
        <f t="shared" si="72"/>
        <v>C43-GND</v>
      </c>
      <c r="D610" t="str">
        <f t="shared" si="73"/>
        <v>C43-2</v>
      </c>
      <c r="E610" t="s">
        <v>654</v>
      </c>
      <c r="F610">
        <v>2</v>
      </c>
      <c r="G610" t="s">
        <v>302</v>
      </c>
      <c r="AT610" t="str">
        <f t="shared" si="74"/>
        <v>GND</v>
      </c>
      <c r="AU610" t="str">
        <f t="shared" si="75"/>
        <v>--</v>
      </c>
    </row>
    <row r="611" spans="1:47" x14ac:dyDescent="0.35">
      <c r="A611" t="str">
        <f t="shared" si="70"/>
        <v>C44-1</v>
      </c>
      <c r="B611" t="str">
        <f t="shared" si="71"/>
        <v>GND</v>
      </c>
      <c r="C611" t="str">
        <f t="shared" si="72"/>
        <v>C44-GND</v>
      </c>
      <c r="D611" t="str">
        <f t="shared" si="73"/>
        <v>C44-1</v>
      </c>
      <c r="E611" t="s">
        <v>655</v>
      </c>
      <c r="F611">
        <v>1</v>
      </c>
      <c r="G611" t="s">
        <v>302</v>
      </c>
      <c r="AT611" t="str">
        <f t="shared" si="74"/>
        <v>GND</v>
      </c>
      <c r="AU611" t="str">
        <f t="shared" si="75"/>
        <v>--</v>
      </c>
    </row>
    <row r="612" spans="1:47" x14ac:dyDescent="0.35">
      <c r="A612" t="str">
        <f t="shared" si="70"/>
        <v>C44-2</v>
      </c>
      <c r="B612" t="str">
        <f t="shared" si="71"/>
        <v>1.8V</v>
      </c>
      <c r="C612" t="str">
        <f t="shared" si="72"/>
        <v>C44-1.8V</v>
      </c>
      <c r="D612" t="str">
        <f t="shared" si="73"/>
        <v>C44-2</v>
      </c>
      <c r="E612" t="s">
        <v>655</v>
      </c>
      <c r="F612">
        <v>2</v>
      </c>
      <c r="G612" t="s">
        <v>667</v>
      </c>
      <c r="AT612" t="str">
        <f t="shared" si="74"/>
        <v>1.8V</v>
      </c>
      <c r="AU612" t="str">
        <f t="shared" si="75"/>
        <v>--</v>
      </c>
    </row>
    <row r="613" spans="1:47" x14ac:dyDescent="0.35">
      <c r="A613" t="str">
        <f t="shared" si="70"/>
        <v>C45-1</v>
      </c>
      <c r="B613" t="str">
        <f t="shared" si="71"/>
        <v>1.8V</v>
      </c>
      <c r="C613" t="str">
        <f t="shared" si="72"/>
        <v>C45-1.8V</v>
      </c>
      <c r="D613" t="str">
        <f t="shared" si="73"/>
        <v>C45-1</v>
      </c>
      <c r="E613" t="s">
        <v>656</v>
      </c>
      <c r="F613">
        <v>1</v>
      </c>
      <c r="G613" t="s">
        <v>667</v>
      </c>
      <c r="AT613" t="str">
        <f t="shared" si="74"/>
        <v>1.8V</v>
      </c>
      <c r="AU613" t="str">
        <f t="shared" si="75"/>
        <v>--</v>
      </c>
    </row>
    <row r="614" spans="1:47" x14ac:dyDescent="0.35">
      <c r="A614" t="str">
        <f t="shared" si="70"/>
        <v>C45-2</v>
      </c>
      <c r="B614" t="str">
        <f t="shared" si="71"/>
        <v>GND</v>
      </c>
      <c r="C614" t="str">
        <f t="shared" si="72"/>
        <v>C45-GND</v>
      </c>
      <c r="D614" t="str">
        <f t="shared" si="73"/>
        <v>C45-2</v>
      </c>
      <c r="E614" t="s">
        <v>656</v>
      </c>
      <c r="F614">
        <v>2</v>
      </c>
      <c r="G614" t="s">
        <v>302</v>
      </c>
      <c r="AT614" t="str">
        <f t="shared" si="74"/>
        <v>GND</v>
      </c>
      <c r="AU614" t="str">
        <f t="shared" si="75"/>
        <v>--</v>
      </c>
    </row>
    <row r="615" spans="1:47" x14ac:dyDescent="0.35">
      <c r="A615" t="str">
        <f t="shared" si="70"/>
        <v>C46-1</v>
      </c>
      <c r="B615" t="str">
        <f t="shared" si="71"/>
        <v>V_P</v>
      </c>
      <c r="C615" t="str">
        <f t="shared" si="72"/>
        <v>C46-V_P</v>
      </c>
      <c r="D615" t="str">
        <f t="shared" si="73"/>
        <v>C46-1</v>
      </c>
      <c r="E615" t="s">
        <v>657</v>
      </c>
      <c r="F615">
        <v>1</v>
      </c>
      <c r="G615" t="s">
        <v>916</v>
      </c>
      <c r="AT615" t="str">
        <f t="shared" si="74"/>
        <v>XADC_P</v>
      </c>
      <c r="AU615" t="str">
        <f t="shared" si="75"/>
        <v>R54</v>
      </c>
    </row>
    <row r="616" spans="1:47" x14ac:dyDescent="0.35">
      <c r="A616" t="str">
        <f t="shared" si="70"/>
        <v>C46-2</v>
      </c>
      <c r="B616" t="str">
        <f t="shared" si="71"/>
        <v>V_N</v>
      </c>
      <c r="C616" t="str">
        <f t="shared" si="72"/>
        <v>C46-V_N</v>
      </c>
      <c r="D616" t="str">
        <f t="shared" si="73"/>
        <v>C46-2</v>
      </c>
      <c r="E616" t="s">
        <v>657</v>
      </c>
      <c r="F616">
        <v>2</v>
      </c>
      <c r="G616" t="s">
        <v>915</v>
      </c>
      <c r="AT616" t="str">
        <f t="shared" si="74"/>
        <v>XADC_N</v>
      </c>
      <c r="AU616" t="str">
        <f t="shared" si="75"/>
        <v>R56</v>
      </c>
    </row>
    <row r="617" spans="1:47" x14ac:dyDescent="0.35">
      <c r="A617" t="str">
        <f t="shared" si="70"/>
        <v>C47-1</v>
      </c>
      <c r="B617" t="str">
        <f t="shared" si="71"/>
        <v>GND</v>
      </c>
      <c r="C617" t="str">
        <f t="shared" si="72"/>
        <v>C47-GND</v>
      </c>
      <c r="D617" t="str">
        <f t="shared" si="73"/>
        <v>C47-1</v>
      </c>
      <c r="E617" t="s">
        <v>568</v>
      </c>
      <c r="F617">
        <v>1</v>
      </c>
      <c r="G617" t="s">
        <v>302</v>
      </c>
      <c r="AT617" t="str">
        <f t="shared" si="74"/>
        <v>GND</v>
      </c>
      <c r="AU617" t="str">
        <f t="shared" si="75"/>
        <v>--</v>
      </c>
    </row>
    <row r="618" spans="1:47" x14ac:dyDescent="0.35">
      <c r="A618" t="str">
        <f t="shared" si="70"/>
        <v>C47-2</v>
      </c>
      <c r="B618" t="str">
        <f t="shared" si="71"/>
        <v>1.8V</v>
      </c>
      <c r="C618" t="str">
        <f t="shared" si="72"/>
        <v>C47-1.8V</v>
      </c>
      <c r="D618" t="str">
        <f t="shared" si="73"/>
        <v>C47-2</v>
      </c>
      <c r="E618" t="s">
        <v>568</v>
      </c>
      <c r="F618">
        <v>2</v>
      </c>
      <c r="G618" t="s">
        <v>667</v>
      </c>
      <c r="AT618" t="str">
        <f t="shared" si="74"/>
        <v>1.8V</v>
      </c>
      <c r="AU618" t="str">
        <f t="shared" si="75"/>
        <v>--</v>
      </c>
    </row>
    <row r="619" spans="1:47" x14ac:dyDescent="0.35">
      <c r="A619" t="str">
        <f t="shared" si="70"/>
        <v>C48-1</v>
      </c>
      <c r="B619" t="str">
        <f t="shared" si="71"/>
        <v>GND</v>
      </c>
      <c r="C619" t="str">
        <f t="shared" si="72"/>
        <v>C48-GND</v>
      </c>
      <c r="D619" t="str">
        <f t="shared" si="73"/>
        <v>C48-1</v>
      </c>
      <c r="E619" t="s">
        <v>658</v>
      </c>
      <c r="F619">
        <v>1</v>
      </c>
      <c r="G619" t="s">
        <v>302</v>
      </c>
      <c r="AT619" t="str">
        <f t="shared" si="74"/>
        <v>GND</v>
      </c>
      <c r="AU619" t="str">
        <f t="shared" si="75"/>
        <v>--</v>
      </c>
    </row>
    <row r="620" spans="1:47" x14ac:dyDescent="0.35">
      <c r="A620" t="str">
        <f t="shared" si="70"/>
        <v>C48-2</v>
      </c>
      <c r="B620" t="str">
        <f t="shared" si="71"/>
        <v>1.8V</v>
      </c>
      <c r="C620" t="str">
        <f t="shared" si="72"/>
        <v>C48-1.8V</v>
      </c>
      <c r="D620" t="str">
        <f t="shared" si="73"/>
        <v>C48-2</v>
      </c>
      <c r="E620" t="s">
        <v>658</v>
      </c>
      <c r="F620">
        <v>2</v>
      </c>
      <c r="G620" t="s">
        <v>667</v>
      </c>
      <c r="AT620" t="str">
        <f t="shared" si="74"/>
        <v>1.8V</v>
      </c>
      <c r="AU620" t="str">
        <f t="shared" si="75"/>
        <v>--</v>
      </c>
    </row>
    <row r="621" spans="1:47" x14ac:dyDescent="0.35">
      <c r="A621" t="str">
        <f t="shared" si="70"/>
        <v>C49-1</v>
      </c>
      <c r="B621" t="str">
        <f t="shared" si="71"/>
        <v>GND</v>
      </c>
      <c r="C621" t="str">
        <f t="shared" si="72"/>
        <v>C49-GND</v>
      </c>
      <c r="D621" t="str">
        <f t="shared" si="73"/>
        <v>C49-1</v>
      </c>
      <c r="E621" t="s">
        <v>659</v>
      </c>
      <c r="F621">
        <v>1</v>
      </c>
      <c r="G621" t="s">
        <v>302</v>
      </c>
      <c r="AT621" t="str">
        <f t="shared" si="74"/>
        <v>GND</v>
      </c>
      <c r="AU621" t="str">
        <f t="shared" si="75"/>
        <v>--</v>
      </c>
    </row>
    <row r="622" spans="1:47" x14ac:dyDescent="0.35">
      <c r="A622" t="str">
        <f t="shared" si="70"/>
        <v>C49-2</v>
      </c>
      <c r="B622" t="str">
        <f t="shared" si="71"/>
        <v>VCCIO35</v>
      </c>
      <c r="C622" t="str">
        <f t="shared" si="72"/>
        <v>C49-VCCIO35</v>
      </c>
      <c r="D622" t="str">
        <f t="shared" si="73"/>
        <v>C49-2</v>
      </c>
      <c r="E622" t="s">
        <v>659</v>
      </c>
      <c r="F622">
        <v>2</v>
      </c>
      <c r="G622" t="s">
        <v>765</v>
      </c>
      <c r="AT622" t="str">
        <f t="shared" si="74"/>
        <v>VCCIO35</v>
      </c>
      <c r="AU622" t="str">
        <f t="shared" si="75"/>
        <v>--</v>
      </c>
    </row>
    <row r="623" spans="1:47" x14ac:dyDescent="0.35">
      <c r="A623" t="str">
        <f t="shared" si="70"/>
        <v>C50-1</v>
      </c>
      <c r="B623" t="str">
        <f t="shared" si="71"/>
        <v>GND</v>
      </c>
      <c r="C623" t="str">
        <f t="shared" si="72"/>
        <v>C50-GND</v>
      </c>
      <c r="D623" t="str">
        <f t="shared" si="73"/>
        <v>C50-1</v>
      </c>
      <c r="E623" t="s">
        <v>660</v>
      </c>
      <c r="F623">
        <v>1</v>
      </c>
      <c r="G623" t="s">
        <v>302</v>
      </c>
      <c r="AT623" t="str">
        <f t="shared" si="74"/>
        <v>GND</v>
      </c>
      <c r="AU623" t="str">
        <f t="shared" si="75"/>
        <v>--</v>
      </c>
    </row>
    <row r="624" spans="1:47" x14ac:dyDescent="0.35">
      <c r="A624" t="str">
        <f t="shared" si="70"/>
        <v>C50-2</v>
      </c>
      <c r="B624" t="str">
        <f t="shared" si="71"/>
        <v>1.8V</v>
      </c>
      <c r="C624" t="str">
        <f t="shared" si="72"/>
        <v>C50-1.8V</v>
      </c>
      <c r="D624" t="str">
        <f t="shared" si="73"/>
        <v>C50-2</v>
      </c>
      <c r="E624" t="s">
        <v>660</v>
      </c>
      <c r="F624">
        <v>2</v>
      </c>
      <c r="G624" t="s">
        <v>667</v>
      </c>
      <c r="AT624" t="str">
        <f t="shared" si="74"/>
        <v>1.8V</v>
      </c>
      <c r="AU624" t="str">
        <f t="shared" si="75"/>
        <v>--</v>
      </c>
    </row>
    <row r="625" spans="1:47" x14ac:dyDescent="0.35">
      <c r="A625" t="str">
        <f t="shared" si="70"/>
        <v>C51-1</v>
      </c>
      <c r="B625" t="str">
        <f t="shared" si="71"/>
        <v>GND</v>
      </c>
      <c r="C625" t="str">
        <f t="shared" si="72"/>
        <v>C51-GND</v>
      </c>
      <c r="D625" t="str">
        <f t="shared" si="73"/>
        <v>C51-1</v>
      </c>
      <c r="E625" t="s">
        <v>661</v>
      </c>
      <c r="F625">
        <v>1</v>
      </c>
      <c r="G625" t="s">
        <v>302</v>
      </c>
      <c r="AT625" t="str">
        <f t="shared" si="74"/>
        <v>GND</v>
      </c>
      <c r="AU625" t="str">
        <f t="shared" si="75"/>
        <v>--</v>
      </c>
    </row>
    <row r="626" spans="1:47" x14ac:dyDescent="0.35">
      <c r="A626" t="str">
        <f t="shared" si="70"/>
        <v>C51-2</v>
      </c>
      <c r="B626" t="str">
        <f t="shared" si="71"/>
        <v>1.8V</v>
      </c>
      <c r="C626" t="str">
        <f t="shared" si="72"/>
        <v>C51-1.8V</v>
      </c>
      <c r="D626" t="str">
        <f t="shared" si="73"/>
        <v>C51-2</v>
      </c>
      <c r="E626" t="s">
        <v>661</v>
      </c>
      <c r="F626">
        <v>2</v>
      </c>
      <c r="G626" t="s">
        <v>667</v>
      </c>
      <c r="AT626" t="str">
        <f t="shared" si="74"/>
        <v>1.8V</v>
      </c>
      <c r="AU626" t="str">
        <f t="shared" si="75"/>
        <v>--</v>
      </c>
    </row>
    <row r="627" spans="1:47" x14ac:dyDescent="0.35">
      <c r="A627" t="str">
        <f t="shared" si="70"/>
        <v>C52-1</v>
      </c>
      <c r="B627" t="str">
        <f t="shared" si="71"/>
        <v>1V</v>
      </c>
      <c r="C627" t="str">
        <f t="shared" si="72"/>
        <v>C52-1V</v>
      </c>
      <c r="D627" t="str">
        <f t="shared" si="73"/>
        <v>C52-1</v>
      </c>
      <c r="E627" t="s">
        <v>662</v>
      </c>
      <c r="F627">
        <v>1</v>
      </c>
      <c r="G627" t="s">
        <v>761</v>
      </c>
      <c r="AT627" t="str">
        <f t="shared" si="74"/>
        <v>1V</v>
      </c>
      <c r="AU627" t="str">
        <f t="shared" si="75"/>
        <v>--</v>
      </c>
    </row>
    <row r="628" spans="1:47" x14ac:dyDescent="0.35">
      <c r="A628" t="str">
        <f t="shared" si="70"/>
        <v>C52-2</v>
      </c>
      <c r="B628" t="str">
        <f t="shared" si="71"/>
        <v>GND</v>
      </c>
      <c r="C628" t="str">
        <f t="shared" si="72"/>
        <v>C52-GND</v>
      </c>
      <c r="D628" t="str">
        <f t="shared" si="73"/>
        <v>C52-2</v>
      </c>
      <c r="E628" t="s">
        <v>662</v>
      </c>
      <c r="F628">
        <v>2</v>
      </c>
      <c r="G628" t="s">
        <v>302</v>
      </c>
      <c r="AT628" t="str">
        <f t="shared" si="74"/>
        <v>GND</v>
      </c>
      <c r="AU628" t="str">
        <f t="shared" si="75"/>
        <v>--</v>
      </c>
    </row>
    <row r="629" spans="1:47" x14ac:dyDescent="0.35">
      <c r="A629" t="str">
        <f t="shared" si="70"/>
        <v>C53-1</v>
      </c>
      <c r="B629" t="str">
        <f t="shared" si="71"/>
        <v>GND</v>
      </c>
      <c r="C629" t="str">
        <f t="shared" si="72"/>
        <v>C53-GND</v>
      </c>
      <c r="D629" t="str">
        <f t="shared" si="73"/>
        <v>C53-1</v>
      </c>
      <c r="E629" t="s">
        <v>663</v>
      </c>
      <c r="F629">
        <v>1</v>
      </c>
      <c r="G629" t="s">
        <v>302</v>
      </c>
      <c r="AT629" t="str">
        <f t="shared" si="74"/>
        <v>GND</v>
      </c>
      <c r="AU629" t="str">
        <f t="shared" si="75"/>
        <v>--</v>
      </c>
    </row>
    <row r="630" spans="1:47" x14ac:dyDescent="0.35">
      <c r="A630" t="str">
        <f t="shared" si="70"/>
        <v>C53-2</v>
      </c>
      <c r="B630" t="str">
        <f t="shared" si="71"/>
        <v>1V</v>
      </c>
      <c r="C630" t="str">
        <f t="shared" si="72"/>
        <v>C53-1V</v>
      </c>
      <c r="D630" t="str">
        <f t="shared" si="73"/>
        <v>C53-2</v>
      </c>
      <c r="E630" t="s">
        <v>663</v>
      </c>
      <c r="F630">
        <v>2</v>
      </c>
      <c r="G630" t="s">
        <v>761</v>
      </c>
      <c r="AT630" t="str">
        <f t="shared" si="74"/>
        <v>1V</v>
      </c>
      <c r="AU630" t="str">
        <f t="shared" si="75"/>
        <v>--</v>
      </c>
    </row>
    <row r="631" spans="1:47" x14ac:dyDescent="0.35">
      <c r="A631" t="str">
        <f t="shared" si="70"/>
        <v>C54-1</v>
      </c>
      <c r="B631" t="str">
        <f t="shared" si="71"/>
        <v>GND</v>
      </c>
      <c r="C631" t="str">
        <f t="shared" si="72"/>
        <v>C54-GND</v>
      </c>
      <c r="D631" t="str">
        <f t="shared" si="73"/>
        <v>C54-1</v>
      </c>
      <c r="E631" t="s">
        <v>664</v>
      </c>
      <c r="F631">
        <v>1</v>
      </c>
      <c r="G631" t="s">
        <v>302</v>
      </c>
      <c r="AT631" t="str">
        <f t="shared" si="74"/>
        <v>GND</v>
      </c>
      <c r="AU631" t="str">
        <f t="shared" si="75"/>
        <v>--</v>
      </c>
    </row>
    <row r="632" spans="1:47" x14ac:dyDescent="0.35">
      <c r="A632" t="str">
        <f t="shared" si="70"/>
        <v>C54-2</v>
      </c>
      <c r="B632" t="str">
        <f t="shared" si="71"/>
        <v>1V</v>
      </c>
      <c r="C632" t="str">
        <f t="shared" si="72"/>
        <v>C54-1V</v>
      </c>
      <c r="D632" t="str">
        <f t="shared" si="73"/>
        <v>C54-2</v>
      </c>
      <c r="E632" t="s">
        <v>664</v>
      </c>
      <c r="F632">
        <v>2</v>
      </c>
      <c r="G632" t="s">
        <v>761</v>
      </c>
      <c r="AT632" t="str">
        <f t="shared" si="74"/>
        <v>1V</v>
      </c>
      <c r="AU632" t="str">
        <f t="shared" si="75"/>
        <v>--</v>
      </c>
    </row>
    <row r="633" spans="1:47" x14ac:dyDescent="0.35">
      <c r="A633" t="str">
        <f t="shared" si="70"/>
        <v>C55-1</v>
      </c>
      <c r="B633" t="str">
        <f t="shared" si="71"/>
        <v>GND</v>
      </c>
      <c r="C633" t="str">
        <f t="shared" si="72"/>
        <v>C55-GND</v>
      </c>
      <c r="D633" t="str">
        <f t="shared" si="73"/>
        <v>C55-1</v>
      </c>
      <c r="E633" t="s">
        <v>665</v>
      </c>
      <c r="F633">
        <v>1</v>
      </c>
      <c r="G633" t="s">
        <v>302</v>
      </c>
      <c r="AT633" t="str">
        <f t="shared" si="74"/>
        <v>GND</v>
      </c>
      <c r="AU633" t="str">
        <f t="shared" si="75"/>
        <v>--</v>
      </c>
    </row>
    <row r="634" spans="1:47" x14ac:dyDescent="0.35">
      <c r="A634" t="str">
        <f t="shared" si="70"/>
        <v>C55-2</v>
      </c>
      <c r="B634" t="str">
        <f t="shared" si="71"/>
        <v>1V</v>
      </c>
      <c r="C634" t="str">
        <f t="shared" si="72"/>
        <v>C55-1V</v>
      </c>
      <c r="D634" t="str">
        <f t="shared" si="73"/>
        <v>C55-2</v>
      </c>
      <c r="E634" t="s">
        <v>665</v>
      </c>
      <c r="F634">
        <v>2</v>
      </c>
      <c r="G634" t="s">
        <v>761</v>
      </c>
      <c r="AT634" t="str">
        <f t="shared" si="74"/>
        <v>1V</v>
      </c>
      <c r="AU634" t="str">
        <f t="shared" si="75"/>
        <v>--</v>
      </c>
    </row>
    <row r="635" spans="1:47" x14ac:dyDescent="0.35">
      <c r="A635" t="str">
        <f t="shared" si="70"/>
        <v>C56-1</v>
      </c>
      <c r="B635" t="str">
        <f t="shared" si="71"/>
        <v>GND</v>
      </c>
      <c r="C635" t="str">
        <f t="shared" si="72"/>
        <v>C56-GND</v>
      </c>
      <c r="D635" t="str">
        <f t="shared" si="73"/>
        <v>C56-1</v>
      </c>
      <c r="E635" t="s">
        <v>735</v>
      </c>
      <c r="F635">
        <v>1</v>
      </c>
      <c r="G635" t="s">
        <v>302</v>
      </c>
      <c r="AT635" t="str">
        <f t="shared" si="74"/>
        <v>GND</v>
      </c>
      <c r="AU635" t="str">
        <f t="shared" si="75"/>
        <v>--</v>
      </c>
    </row>
    <row r="636" spans="1:47" x14ac:dyDescent="0.35">
      <c r="A636" t="str">
        <f t="shared" si="70"/>
        <v>C56-2</v>
      </c>
      <c r="B636" t="str">
        <f t="shared" si="71"/>
        <v>VCCIO35</v>
      </c>
      <c r="C636" t="str">
        <f t="shared" si="72"/>
        <v>C56-VCCIO35</v>
      </c>
      <c r="D636" t="str">
        <f t="shared" si="73"/>
        <v>C56-2</v>
      </c>
      <c r="E636" t="s">
        <v>735</v>
      </c>
      <c r="F636">
        <v>2</v>
      </c>
      <c r="G636" t="s">
        <v>765</v>
      </c>
      <c r="AT636" t="str">
        <f t="shared" si="74"/>
        <v>VCCIO35</v>
      </c>
      <c r="AU636" t="str">
        <f t="shared" si="75"/>
        <v>--</v>
      </c>
    </row>
    <row r="637" spans="1:47" x14ac:dyDescent="0.35">
      <c r="A637" t="str">
        <f t="shared" si="70"/>
        <v>C57-1</v>
      </c>
      <c r="B637" t="str">
        <f t="shared" si="71"/>
        <v>GND</v>
      </c>
      <c r="C637" t="str">
        <f t="shared" si="72"/>
        <v>C57-GND</v>
      </c>
      <c r="D637" t="str">
        <f t="shared" si="73"/>
        <v>C57-1</v>
      </c>
      <c r="E637" t="s">
        <v>736</v>
      </c>
      <c r="F637">
        <v>1</v>
      </c>
      <c r="G637" t="s">
        <v>302</v>
      </c>
      <c r="AT637" t="str">
        <f t="shared" si="74"/>
        <v>GND</v>
      </c>
      <c r="AU637" t="str">
        <f t="shared" si="75"/>
        <v>--</v>
      </c>
    </row>
    <row r="638" spans="1:47" x14ac:dyDescent="0.35">
      <c r="A638" t="str">
        <f t="shared" si="70"/>
        <v>C57-2</v>
      </c>
      <c r="B638" t="str">
        <f t="shared" si="71"/>
        <v>1.8V</v>
      </c>
      <c r="C638" t="str">
        <f t="shared" si="72"/>
        <v>C57-1.8V</v>
      </c>
      <c r="D638" t="str">
        <f t="shared" si="73"/>
        <v>C57-2</v>
      </c>
      <c r="E638" t="s">
        <v>736</v>
      </c>
      <c r="F638">
        <v>2</v>
      </c>
      <c r="G638" t="s">
        <v>667</v>
      </c>
      <c r="AT638" t="str">
        <f t="shared" si="74"/>
        <v>1.8V</v>
      </c>
      <c r="AU638" t="str">
        <f t="shared" si="75"/>
        <v>--</v>
      </c>
    </row>
    <row r="639" spans="1:47" x14ac:dyDescent="0.35">
      <c r="A639" t="str">
        <f t="shared" si="70"/>
        <v>C59-1</v>
      </c>
      <c r="B639" t="str">
        <f t="shared" si="71"/>
        <v>1V</v>
      </c>
      <c r="C639" t="str">
        <f t="shared" si="72"/>
        <v>C59-1V</v>
      </c>
      <c r="D639" t="str">
        <f t="shared" si="73"/>
        <v>C59-1</v>
      </c>
      <c r="E639" t="s">
        <v>738</v>
      </c>
      <c r="F639">
        <v>1</v>
      </c>
      <c r="G639" t="s">
        <v>761</v>
      </c>
      <c r="AT639" t="str">
        <f t="shared" si="74"/>
        <v>1V</v>
      </c>
      <c r="AU639" t="str">
        <f t="shared" si="75"/>
        <v>--</v>
      </c>
    </row>
    <row r="640" spans="1:47" x14ac:dyDescent="0.35">
      <c r="A640" t="str">
        <f t="shared" si="70"/>
        <v>C59-2</v>
      </c>
      <c r="B640" t="str">
        <f t="shared" si="71"/>
        <v>GND</v>
      </c>
      <c r="C640" t="str">
        <f t="shared" si="72"/>
        <v>C59-GND</v>
      </c>
      <c r="D640" t="str">
        <f t="shared" si="73"/>
        <v>C59-2</v>
      </c>
      <c r="E640" t="s">
        <v>738</v>
      </c>
      <c r="F640">
        <v>2</v>
      </c>
      <c r="G640" t="s">
        <v>302</v>
      </c>
      <c r="AT640" t="str">
        <f t="shared" si="74"/>
        <v>GND</v>
      </c>
      <c r="AU640" t="str">
        <f t="shared" si="75"/>
        <v>--</v>
      </c>
    </row>
    <row r="641" spans="1:47" x14ac:dyDescent="0.35">
      <c r="A641" t="str">
        <f t="shared" si="70"/>
        <v>C60-1</v>
      </c>
      <c r="B641" t="str">
        <f t="shared" si="71"/>
        <v>1.8V</v>
      </c>
      <c r="C641" t="str">
        <f t="shared" si="72"/>
        <v>C60-1.8V</v>
      </c>
      <c r="D641" t="str">
        <f t="shared" si="73"/>
        <v>C60-1</v>
      </c>
      <c r="E641" t="s">
        <v>739</v>
      </c>
      <c r="F641">
        <v>1</v>
      </c>
      <c r="G641" t="s">
        <v>667</v>
      </c>
      <c r="AT641" t="str">
        <f t="shared" si="74"/>
        <v>1.8V</v>
      </c>
      <c r="AU641" t="str">
        <f t="shared" si="75"/>
        <v>--</v>
      </c>
    </row>
    <row r="642" spans="1:47" x14ac:dyDescent="0.35">
      <c r="A642" t="str">
        <f t="shared" si="70"/>
        <v>C60-2</v>
      </c>
      <c r="B642" t="str">
        <f t="shared" si="71"/>
        <v>GND</v>
      </c>
      <c r="C642" t="str">
        <f t="shared" si="72"/>
        <v>C60-GND</v>
      </c>
      <c r="D642" t="str">
        <f t="shared" si="73"/>
        <v>C60-2</v>
      </c>
      <c r="E642" t="s">
        <v>739</v>
      </c>
      <c r="F642">
        <v>2</v>
      </c>
      <c r="G642" t="s">
        <v>302</v>
      </c>
      <c r="AT642" t="str">
        <f t="shared" si="74"/>
        <v>GND</v>
      </c>
      <c r="AU642" t="str">
        <f t="shared" si="75"/>
        <v>--</v>
      </c>
    </row>
    <row r="643" spans="1:47" x14ac:dyDescent="0.35">
      <c r="A643" t="str">
        <f t="shared" si="70"/>
        <v>C61-1</v>
      </c>
      <c r="B643" t="str">
        <f t="shared" si="71"/>
        <v>1.8V</v>
      </c>
      <c r="C643" t="str">
        <f t="shared" si="72"/>
        <v>C61-1.8V</v>
      </c>
      <c r="D643" t="str">
        <f t="shared" si="73"/>
        <v>C61-1</v>
      </c>
      <c r="E643" t="s">
        <v>740</v>
      </c>
      <c r="F643">
        <v>1</v>
      </c>
      <c r="G643" t="s">
        <v>667</v>
      </c>
      <c r="AT643" t="str">
        <f t="shared" si="74"/>
        <v>1.8V</v>
      </c>
      <c r="AU643" t="str">
        <f t="shared" si="75"/>
        <v>--</v>
      </c>
    </row>
    <row r="644" spans="1:47" x14ac:dyDescent="0.35">
      <c r="A644" t="str">
        <f t="shared" si="70"/>
        <v>C61-2</v>
      </c>
      <c r="B644" t="str">
        <f t="shared" si="71"/>
        <v>GND</v>
      </c>
      <c r="C644" t="str">
        <f t="shared" si="72"/>
        <v>C61-GND</v>
      </c>
      <c r="D644" t="str">
        <f t="shared" si="73"/>
        <v>C61-2</v>
      </c>
      <c r="E644" t="s">
        <v>740</v>
      </c>
      <c r="F644">
        <v>2</v>
      </c>
      <c r="G644" t="s">
        <v>302</v>
      </c>
      <c r="AT644" t="str">
        <f t="shared" si="74"/>
        <v>GND</v>
      </c>
      <c r="AU644" t="str">
        <f t="shared" si="75"/>
        <v>--</v>
      </c>
    </row>
    <row r="645" spans="1:47" x14ac:dyDescent="0.35">
      <c r="A645" t="str">
        <f t="shared" si="70"/>
        <v>C62-1</v>
      </c>
      <c r="B645" t="str">
        <f t="shared" si="71"/>
        <v>1.8V</v>
      </c>
      <c r="C645" t="str">
        <f t="shared" si="72"/>
        <v>C62-1.8V</v>
      </c>
      <c r="D645" t="str">
        <f t="shared" si="73"/>
        <v>C62-1</v>
      </c>
      <c r="E645" t="s">
        <v>741</v>
      </c>
      <c r="F645">
        <v>1</v>
      </c>
      <c r="G645" t="s">
        <v>667</v>
      </c>
      <c r="AT645" t="str">
        <f t="shared" si="74"/>
        <v>1.8V</v>
      </c>
      <c r="AU645" t="str">
        <f t="shared" si="75"/>
        <v>--</v>
      </c>
    </row>
    <row r="646" spans="1:47" x14ac:dyDescent="0.35">
      <c r="A646" t="str">
        <f t="shared" ref="A646:A709" si="76">$E646&amp;"-"&amp;$F646</f>
        <v>C62-2</v>
      </c>
      <c r="B646" t="str">
        <f t="shared" ref="B646:B709" si="77">IF(OR(E646=$A$2,E646=$B$2,E646=$C$2,E646=$D$2),"--",G646)</f>
        <v>GND</v>
      </c>
      <c r="C646" t="str">
        <f t="shared" ref="C646:C709" si="78">$E646&amp;"-"&amp;$G646</f>
        <v>C62-GND</v>
      </c>
      <c r="D646" t="str">
        <f t="shared" ref="D646:D709" si="79">A646</f>
        <v>C62-2</v>
      </c>
      <c r="E646" t="s">
        <v>741</v>
      </c>
      <c r="F646">
        <v>2</v>
      </c>
      <c r="G646" t="s">
        <v>302</v>
      </c>
      <c r="AT646" t="str">
        <f t="shared" ref="AT646:AT709" si="80">IF(IF(COUNTIF($AO$6:$AQ$150,B646)&gt;0,"---","--")="---",VLOOKUP(B646,$AO$6:$AQ$150,3,0),B646)</f>
        <v>GND</v>
      </c>
      <c r="AU646" t="str">
        <f t="shared" ref="AU646:AU709" si="81">IF(IF(COUNTIF($AO$6:$AQ$150,B646)&gt;0,"---","--")="---",VLOOKUP(B646,$AO$6:$AQ$150,2,0),"--")</f>
        <v>--</v>
      </c>
    </row>
    <row r="647" spans="1:47" x14ac:dyDescent="0.35">
      <c r="A647" t="str">
        <f t="shared" si="76"/>
        <v>C63-1</v>
      </c>
      <c r="B647" t="str">
        <f t="shared" si="77"/>
        <v>AVCC</v>
      </c>
      <c r="C647" t="str">
        <f t="shared" si="78"/>
        <v>C63-AVCC</v>
      </c>
      <c r="D647" t="str">
        <f t="shared" si="79"/>
        <v>C63-1</v>
      </c>
      <c r="E647" t="s">
        <v>742</v>
      </c>
      <c r="F647">
        <v>1</v>
      </c>
      <c r="G647" t="s">
        <v>764</v>
      </c>
      <c r="AT647" t="str">
        <f t="shared" si="80"/>
        <v>AVCC</v>
      </c>
      <c r="AU647" t="str">
        <f t="shared" si="81"/>
        <v>--</v>
      </c>
    </row>
    <row r="648" spans="1:47" x14ac:dyDescent="0.35">
      <c r="A648" t="str">
        <f t="shared" si="76"/>
        <v>C63-2</v>
      </c>
      <c r="B648" t="str">
        <f t="shared" si="77"/>
        <v>AGND</v>
      </c>
      <c r="C648" t="str">
        <f t="shared" si="78"/>
        <v>C63-AGND</v>
      </c>
      <c r="D648" t="str">
        <f t="shared" si="79"/>
        <v>C63-2</v>
      </c>
      <c r="E648" t="s">
        <v>742</v>
      </c>
      <c r="F648">
        <v>2</v>
      </c>
      <c r="G648" t="s">
        <v>763</v>
      </c>
      <c r="AT648" t="str">
        <f t="shared" si="80"/>
        <v>AGND</v>
      </c>
      <c r="AU648" t="str">
        <f t="shared" si="81"/>
        <v>--</v>
      </c>
    </row>
    <row r="649" spans="1:47" x14ac:dyDescent="0.35">
      <c r="A649" t="str">
        <f t="shared" si="76"/>
        <v>C64-1</v>
      </c>
      <c r="B649" t="str">
        <f t="shared" si="77"/>
        <v>GND</v>
      </c>
      <c r="C649" t="str">
        <f t="shared" si="78"/>
        <v>C64-GND</v>
      </c>
      <c r="D649" t="str">
        <f t="shared" si="79"/>
        <v>C64-1</v>
      </c>
      <c r="E649" t="s">
        <v>743</v>
      </c>
      <c r="F649">
        <v>1</v>
      </c>
      <c r="G649" t="s">
        <v>302</v>
      </c>
      <c r="AT649" t="str">
        <f t="shared" si="80"/>
        <v>GND</v>
      </c>
      <c r="AU649" t="str">
        <f t="shared" si="81"/>
        <v>--</v>
      </c>
    </row>
    <row r="650" spans="1:47" x14ac:dyDescent="0.35">
      <c r="A650" t="str">
        <f t="shared" si="76"/>
        <v>C64-2</v>
      </c>
      <c r="B650" t="str">
        <f t="shared" si="77"/>
        <v>VCCIO34</v>
      </c>
      <c r="C650" t="str">
        <f t="shared" si="78"/>
        <v>C64-VCCIO34</v>
      </c>
      <c r="D650" t="str">
        <f t="shared" si="79"/>
        <v>C64-2</v>
      </c>
      <c r="E650" t="s">
        <v>743</v>
      </c>
      <c r="F650">
        <v>2</v>
      </c>
      <c r="G650" t="s">
        <v>848</v>
      </c>
      <c r="AT650" t="str">
        <f t="shared" si="80"/>
        <v>VCCIO34</v>
      </c>
      <c r="AU650" t="str">
        <f t="shared" si="81"/>
        <v>--</v>
      </c>
    </row>
    <row r="651" spans="1:47" x14ac:dyDescent="0.35">
      <c r="A651" t="str">
        <f t="shared" si="76"/>
        <v>C69-1</v>
      </c>
      <c r="B651" t="str">
        <f t="shared" si="77"/>
        <v>VCCIO35</v>
      </c>
      <c r="C651" t="str">
        <f t="shared" si="78"/>
        <v>C69-VCCIO35</v>
      </c>
      <c r="D651" t="str">
        <f t="shared" si="79"/>
        <v>C69-1</v>
      </c>
      <c r="E651" t="s">
        <v>748</v>
      </c>
      <c r="F651">
        <v>1</v>
      </c>
      <c r="G651" t="s">
        <v>765</v>
      </c>
      <c r="AT651" t="str">
        <f t="shared" si="80"/>
        <v>VCCIO35</v>
      </c>
      <c r="AU651" t="str">
        <f t="shared" si="81"/>
        <v>--</v>
      </c>
    </row>
    <row r="652" spans="1:47" x14ac:dyDescent="0.35">
      <c r="A652" t="str">
        <f t="shared" si="76"/>
        <v>C69-2</v>
      </c>
      <c r="B652" t="str">
        <f t="shared" si="77"/>
        <v>GND</v>
      </c>
      <c r="C652" t="str">
        <f t="shared" si="78"/>
        <v>C69-GND</v>
      </c>
      <c r="D652" t="str">
        <f t="shared" si="79"/>
        <v>C69-2</v>
      </c>
      <c r="E652" t="s">
        <v>748</v>
      </c>
      <c r="F652">
        <v>2</v>
      </c>
      <c r="G652" t="s">
        <v>302</v>
      </c>
      <c r="AT652" t="str">
        <f t="shared" si="80"/>
        <v>GND</v>
      </c>
      <c r="AU652" t="str">
        <f t="shared" si="81"/>
        <v>--</v>
      </c>
    </row>
    <row r="653" spans="1:47" x14ac:dyDescent="0.35">
      <c r="A653" t="str">
        <f t="shared" si="76"/>
        <v>C70-1</v>
      </c>
      <c r="B653" t="str">
        <f t="shared" si="77"/>
        <v>GND</v>
      </c>
      <c r="C653" t="str">
        <f t="shared" si="78"/>
        <v>C70-GND</v>
      </c>
      <c r="D653" t="str">
        <f t="shared" si="79"/>
        <v>C70-1</v>
      </c>
      <c r="E653" t="s">
        <v>749</v>
      </c>
      <c r="F653">
        <v>1</v>
      </c>
      <c r="G653" t="s">
        <v>302</v>
      </c>
      <c r="AT653" t="str">
        <f t="shared" si="80"/>
        <v>GND</v>
      </c>
      <c r="AU653" t="str">
        <f t="shared" si="81"/>
        <v>--</v>
      </c>
    </row>
    <row r="654" spans="1:47" x14ac:dyDescent="0.35">
      <c r="A654" t="str">
        <f t="shared" si="76"/>
        <v>C70-2</v>
      </c>
      <c r="B654" t="str">
        <f t="shared" si="77"/>
        <v>1.8V</v>
      </c>
      <c r="C654" t="str">
        <f t="shared" si="78"/>
        <v>C70-1.8V</v>
      </c>
      <c r="D654" t="str">
        <f t="shared" si="79"/>
        <v>C70-2</v>
      </c>
      <c r="E654" t="s">
        <v>749</v>
      </c>
      <c r="F654">
        <v>2</v>
      </c>
      <c r="G654" t="s">
        <v>667</v>
      </c>
      <c r="AT654" t="str">
        <f t="shared" si="80"/>
        <v>1.8V</v>
      </c>
      <c r="AU654" t="str">
        <f t="shared" si="81"/>
        <v>--</v>
      </c>
    </row>
    <row r="655" spans="1:47" x14ac:dyDescent="0.35">
      <c r="A655" t="str">
        <f t="shared" si="76"/>
        <v>C71-1</v>
      </c>
      <c r="B655" t="str">
        <f t="shared" si="77"/>
        <v>GND</v>
      </c>
      <c r="C655" t="str">
        <f t="shared" si="78"/>
        <v>C71-GND</v>
      </c>
      <c r="D655" t="str">
        <f t="shared" si="79"/>
        <v>C71-1</v>
      </c>
      <c r="E655" t="s">
        <v>750</v>
      </c>
      <c r="F655">
        <v>1</v>
      </c>
      <c r="G655" t="s">
        <v>302</v>
      </c>
      <c r="AT655" t="str">
        <f t="shared" si="80"/>
        <v>GND</v>
      </c>
      <c r="AU655" t="str">
        <f t="shared" si="81"/>
        <v>--</v>
      </c>
    </row>
    <row r="656" spans="1:47" x14ac:dyDescent="0.35">
      <c r="A656" t="str">
        <f t="shared" si="76"/>
        <v>C71-2</v>
      </c>
      <c r="B656" t="str">
        <f t="shared" si="77"/>
        <v>VCCIO35</v>
      </c>
      <c r="C656" t="str">
        <f t="shared" si="78"/>
        <v>C71-VCCIO35</v>
      </c>
      <c r="D656" t="str">
        <f t="shared" si="79"/>
        <v>C71-2</v>
      </c>
      <c r="E656" t="s">
        <v>750</v>
      </c>
      <c r="F656">
        <v>2</v>
      </c>
      <c r="G656" t="s">
        <v>765</v>
      </c>
      <c r="AT656" t="str">
        <f t="shared" si="80"/>
        <v>VCCIO35</v>
      </c>
      <c r="AU656" t="str">
        <f t="shared" si="81"/>
        <v>--</v>
      </c>
    </row>
    <row r="657" spans="1:47" x14ac:dyDescent="0.35">
      <c r="A657" t="str">
        <f t="shared" si="76"/>
        <v>C82-1</v>
      </c>
      <c r="B657" t="str">
        <f t="shared" si="77"/>
        <v>GND</v>
      </c>
      <c r="C657" t="str">
        <f t="shared" si="78"/>
        <v>C82-GND</v>
      </c>
      <c r="D657" t="str">
        <f t="shared" si="79"/>
        <v>C82-1</v>
      </c>
      <c r="E657" t="s">
        <v>1006</v>
      </c>
      <c r="F657">
        <v>1</v>
      </c>
      <c r="G657" t="s">
        <v>302</v>
      </c>
      <c r="AT657" t="str">
        <f t="shared" si="80"/>
        <v>GND</v>
      </c>
      <c r="AU657" t="str">
        <f t="shared" si="81"/>
        <v>--</v>
      </c>
    </row>
    <row r="658" spans="1:47" x14ac:dyDescent="0.35">
      <c r="A658" t="str">
        <f t="shared" si="76"/>
        <v>C82-2</v>
      </c>
      <c r="B658" t="str">
        <f t="shared" si="77"/>
        <v>1.8V</v>
      </c>
      <c r="C658" t="str">
        <f t="shared" si="78"/>
        <v>C82-1.8V</v>
      </c>
      <c r="D658" t="str">
        <f t="shared" si="79"/>
        <v>C82-2</v>
      </c>
      <c r="E658" t="s">
        <v>1006</v>
      </c>
      <c r="F658">
        <v>2</v>
      </c>
      <c r="G658" t="s">
        <v>667</v>
      </c>
      <c r="AT658" t="str">
        <f t="shared" si="80"/>
        <v>1.8V</v>
      </c>
      <c r="AU658" t="str">
        <f t="shared" si="81"/>
        <v>--</v>
      </c>
    </row>
    <row r="659" spans="1:47" x14ac:dyDescent="0.35">
      <c r="A659" t="str">
        <f t="shared" si="76"/>
        <v>C83-1</v>
      </c>
      <c r="B659" t="str">
        <f t="shared" si="77"/>
        <v>VCCIO35</v>
      </c>
      <c r="C659" t="str">
        <f t="shared" si="78"/>
        <v>C83-VCCIO35</v>
      </c>
      <c r="D659" t="str">
        <f t="shared" si="79"/>
        <v>C83-1</v>
      </c>
      <c r="E659" t="s">
        <v>1007</v>
      </c>
      <c r="F659">
        <v>1</v>
      </c>
      <c r="G659" t="s">
        <v>765</v>
      </c>
      <c r="AT659" t="str">
        <f t="shared" si="80"/>
        <v>VCCIO35</v>
      </c>
      <c r="AU659" t="str">
        <f t="shared" si="81"/>
        <v>--</v>
      </c>
    </row>
    <row r="660" spans="1:47" x14ac:dyDescent="0.35">
      <c r="A660" t="str">
        <f t="shared" si="76"/>
        <v>C83-2</v>
      </c>
      <c r="B660" t="str">
        <f t="shared" si="77"/>
        <v>GND</v>
      </c>
      <c r="C660" t="str">
        <f t="shared" si="78"/>
        <v>C83-GND</v>
      </c>
      <c r="D660" t="str">
        <f t="shared" si="79"/>
        <v>C83-2</v>
      </c>
      <c r="E660" t="s">
        <v>1007</v>
      </c>
      <c r="F660">
        <v>2</v>
      </c>
      <c r="G660" t="s">
        <v>302</v>
      </c>
      <c r="AT660" t="str">
        <f t="shared" si="80"/>
        <v>GND</v>
      </c>
      <c r="AU660" t="str">
        <f t="shared" si="81"/>
        <v>--</v>
      </c>
    </row>
    <row r="661" spans="1:47" x14ac:dyDescent="0.35">
      <c r="A661" t="str">
        <f t="shared" si="76"/>
        <v>C84-1</v>
      </c>
      <c r="B661" t="str">
        <f t="shared" si="77"/>
        <v>GND</v>
      </c>
      <c r="C661" t="str">
        <f t="shared" si="78"/>
        <v>C84-GND</v>
      </c>
      <c r="D661" t="str">
        <f t="shared" si="79"/>
        <v>C84-1</v>
      </c>
      <c r="E661" t="s">
        <v>1008</v>
      </c>
      <c r="F661">
        <v>1</v>
      </c>
      <c r="G661" t="s">
        <v>302</v>
      </c>
      <c r="AT661" t="str">
        <f t="shared" si="80"/>
        <v>GND</v>
      </c>
      <c r="AU661" t="str">
        <f t="shared" si="81"/>
        <v>--</v>
      </c>
    </row>
    <row r="662" spans="1:47" x14ac:dyDescent="0.35">
      <c r="A662" t="str">
        <f t="shared" si="76"/>
        <v>C84-2</v>
      </c>
      <c r="B662" t="str">
        <f t="shared" si="77"/>
        <v>1.8V</v>
      </c>
      <c r="C662" t="str">
        <f t="shared" si="78"/>
        <v>C84-1.8V</v>
      </c>
      <c r="D662" t="str">
        <f t="shared" si="79"/>
        <v>C84-2</v>
      </c>
      <c r="E662" t="s">
        <v>1008</v>
      </c>
      <c r="F662">
        <v>2</v>
      </c>
      <c r="G662" t="s">
        <v>667</v>
      </c>
      <c r="AT662" t="str">
        <f t="shared" si="80"/>
        <v>1.8V</v>
      </c>
      <c r="AU662" t="str">
        <f t="shared" si="81"/>
        <v>--</v>
      </c>
    </row>
    <row r="663" spans="1:47" x14ac:dyDescent="0.35">
      <c r="A663" t="str">
        <f t="shared" si="76"/>
        <v>C85-1</v>
      </c>
      <c r="B663" t="str">
        <f t="shared" si="77"/>
        <v>GND</v>
      </c>
      <c r="C663" t="str">
        <f t="shared" si="78"/>
        <v>C85-GND</v>
      </c>
      <c r="D663" t="str">
        <f t="shared" si="79"/>
        <v>C85-1</v>
      </c>
      <c r="E663" t="s">
        <v>1009</v>
      </c>
      <c r="F663">
        <v>1</v>
      </c>
      <c r="G663" t="s">
        <v>302</v>
      </c>
      <c r="AT663" t="str">
        <f t="shared" si="80"/>
        <v>GND</v>
      </c>
      <c r="AU663" t="str">
        <f t="shared" si="81"/>
        <v>--</v>
      </c>
    </row>
    <row r="664" spans="1:47" x14ac:dyDescent="0.35">
      <c r="A664" t="str">
        <f t="shared" si="76"/>
        <v>C85-2</v>
      </c>
      <c r="B664" t="str">
        <f t="shared" si="77"/>
        <v>1.8V</v>
      </c>
      <c r="C664" t="str">
        <f t="shared" si="78"/>
        <v>C85-1.8V</v>
      </c>
      <c r="D664" t="str">
        <f t="shared" si="79"/>
        <v>C85-2</v>
      </c>
      <c r="E664" t="s">
        <v>1009</v>
      </c>
      <c r="F664">
        <v>2</v>
      </c>
      <c r="G664" t="s">
        <v>667</v>
      </c>
      <c r="AT664" t="str">
        <f t="shared" si="80"/>
        <v>1.8V</v>
      </c>
      <c r="AU664" t="str">
        <f t="shared" si="81"/>
        <v>--</v>
      </c>
    </row>
    <row r="665" spans="1:47" x14ac:dyDescent="0.35">
      <c r="A665" t="str">
        <f t="shared" si="76"/>
        <v>C86-1</v>
      </c>
      <c r="B665" t="str">
        <f t="shared" si="77"/>
        <v>GND</v>
      </c>
      <c r="C665" t="str">
        <f t="shared" si="78"/>
        <v>C86-GND</v>
      </c>
      <c r="D665" t="str">
        <f t="shared" si="79"/>
        <v>C86-1</v>
      </c>
      <c r="E665" t="s">
        <v>1010</v>
      </c>
      <c r="F665">
        <v>1</v>
      </c>
      <c r="G665" t="s">
        <v>302</v>
      </c>
      <c r="AT665" t="str">
        <f t="shared" si="80"/>
        <v>GND</v>
      </c>
      <c r="AU665" t="str">
        <f t="shared" si="81"/>
        <v>--</v>
      </c>
    </row>
    <row r="666" spans="1:47" x14ac:dyDescent="0.35">
      <c r="A666" t="str">
        <f t="shared" si="76"/>
        <v>C86-2</v>
      </c>
      <c r="B666" t="str">
        <f t="shared" si="77"/>
        <v>1.8V</v>
      </c>
      <c r="C666" t="str">
        <f t="shared" si="78"/>
        <v>C86-1.8V</v>
      </c>
      <c r="D666" t="str">
        <f t="shared" si="79"/>
        <v>C86-2</v>
      </c>
      <c r="E666" t="s">
        <v>1010</v>
      </c>
      <c r="F666">
        <v>2</v>
      </c>
      <c r="G666" t="s">
        <v>667</v>
      </c>
      <c r="AT666" t="str">
        <f t="shared" si="80"/>
        <v>1.8V</v>
      </c>
      <c r="AU666" t="str">
        <f t="shared" si="81"/>
        <v>--</v>
      </c>
    </row>
    <row r="667" spans="1:47" x14ac:dyDescent="0.35">
      <c r="A667" t="str">
        <f t="shared" si="76"/>
        <v>C87-1</v>
      </c>
      <c r="B667" t="str">
        <f t="shared" si="77"/>
        <v>GND</v>
      </c>
      <c r="C667" t="str">
        <f t="shared" si="78"/>
        <v>C87-GND</v>
      </c>
      <c r="D667" t="str">
        <f t="shared" si="79"/>
        <v>C87-1</v>
      </c>
      <c r="E667" t="s">
        <v>1011</v>
      </c>
      <c r="F667">
        <v>1</v>
      </c>
      <c r="G667" t="s">
        <v>302</v>
      </c>
      <c r="AT667" t="str">
        <f t="shared" si="80"/>
        <v>GND</v>
      </c>
      <c r="AU667" t="str">
        <f t="shared" si="81"/>
        <v>--</v>
      </c>
    </row>
    <row r="668" spans="1:47" x14ac:dyDescent="0.35">
      <c r="A668" t="str">
        <f t="shared" si="76"/>
        <v>C87-2</v>
      </c>
      <c r="B668" t="str">
        <f t="shared" si="77"/>
        <v>1.8V</v>
      </c>
      <c r="C668" t="str">
        <f t="shared" si="78"/>
        <v>C87-1.8V</v>
      </c>
      <c r="D668" t="str">
        <f t="shared" si="79"/>
        <v>C87-2</v>
      </c>
      <c r="E668" t="s">
        <v>1011</v>
      </c>
      <c r="F668">
        <v>2</v>
      </c>
      <c r="G668" t="s">
        <v>667</v>
      </c>
      <c r="AT668" t="str">
        <f t="shared" si="80"/>
        <v>1.8V</v>
      </c>
      <c r="AU668" t="str">
        <f t="shared" si="81"/>
        <v>--</v>
      </c>
    </row>
    <row r="669" spans="1:47" x14ac:dyDescent="0.35">
      <c r="A669" t="str">
        <f t="shared" si="76"/>
        <v>C88-1</v>
      </c>
      <c r="B669" t="str">
        <f t="shared" si="77"/>
        <v>GND</v>
      </c>
      <c r="C669" t="str">
        <f t="shared" si="78"/>
        <v>C88-GND</v>
      </c>
      <c r="D669" t="str">
        <f t="shared" si="79"/>
        <v>C88-1</v>
      </c>
      <c r="E669" t="s">
        <v>1012</v>
      </c>
      <c r="F669">
        <v>1</v>
      </c>
      <c r="G669" t="s">
        <v>302</v>
      </c>
      <c r="AT669" t="str">
        <f t="shared" si="80"/>
        <v>GND</v>
      </c>
      <c r="AU669" t="str">
        <f t="shared" si="81"/>
        <v>--</v>
      </c>
    </row>
    <row r="670" spans="1:47" x14ac:dyDescent="0.35">
      <c r="A670" t="str">
        <f t="shared" si="76"/>
        <v>C88-2</v>
      </c>
      <c r="B670" t="str">
        <f t="shared" si="77"/>
        <v>VCCIO34</v>
      </c>
      <c r="C670" t="str">
        <f t="shared" si="78"/>
        <v>C88-VCCIO34</v>
      </c>
      <c r="D670" t="str">
        <f t="shared" si="79"/>
        <v>C88-2</v>
      </c>
      <c r="E670" t="s">
        <v>1012</v>
      </c>
      <c r="F670">
        <v>2</v>
      </c>
      <c r="G670" t="s">
        <v>848</v>
      </c>
      <c r="AT670" t="str">
        <f t="shared" si="80"/>
        <v>VCCIO34</v>
      </c>
      <c r="AU670" t="str">
        <f t="shared" si="81"/>
        <v>--</v>
      </c>
    </row>
    <row r="671" spans="1:47" x14ac:dyDescent="0.35">
      <c r="A671" t="str">
        <f t="shared" si="76"/>
        <v>C89-1</v>
      </c>
      <c r="B671" t="str">
        <f t="shared" si="77"/>
        <v>GND</v>
      </c>
      <c r="C671" t="str">
        <f t="shared" si="78"/>
        <v>C89-GND</v>
      </c>
      <c r="D671" t="str">
        <f t="shared" si="79"/>
        <v>C89-1</v>
      </c>
      <c r="E671" t="s">
        <v>1013</v>
      </c>
      <c r="F671">
        <v>1</v>
      </c>
      <c r="G671" t="s">
        <v>302</v>
      </c>
      <c r="AT671" t="str">
        <f t="shared" si="80"/>
        <v>GND</v>
      </c>
      <c r="AU671" t="str">
        <f t="shared" si="81"/>
        <v>--</v>
      </c>
    </row>
    <row r="672" spans="1:47" x14ac:dyDescent="0.35">
      <c r="A672" t="str">
        <f t="shared" si="76"/>
        <v>C89-2</v>
      </c>
      <c r="B672" t="str">
        <f t="shared" si="77"/>
        <v>VCCIO34</v>
      </c>
      <c r="C672" t="str">
        <f t="shared" si="78"/>
        <v>C89-VCCIO34</v>
      </c>
      <c r="D672" t="str">
        <f t="shared" si="79"/>
        <v>C89-2</v>
      </c>
      <c r="E672" t="s">
        <v>1013</v>
      </c>
      <c r="F672">
        <v>2</v>
      </c>
      <c r="G672" t="s">
        <v>848</v>
      </c>
      <c r="AT672" t="str">
        <f t="shared" si="80"/>
        <v>VCCIO34</v>
      </c>
      <c r="AU672" t="str">
        <f t="shared" si="81"/>
        <v>--</v>
      </c>
    </row>
    <row r="673" spans="1:47" x14ac:dyDescent="0.35">
      <c r="A673" t="str">
        <f t="shared" si="76"/>
        <v>C90-1</v>
      </c>
      <c r="B673" t="str">
        <f t="shared" si="77"/>
        <v>GND</v>
      </c>
      <c r="C673" t="str">
        <f t="shared" si="78"/>
        <v>C90-GND</v>
      </c>
      <c r="D673" t="str">
        <f t="shared" si="79"/>
        <v>C90-1</v>
      </c>
      <c r="E673" t="s">
        <v>1014</v>
      </c>
      <c r="F673">
        <v>1</v>
      </c>
      <c r="G673" t="s">
        <v>302</v>
      </c>
      <c r="AT673" t="str">
        <f t="shared" si="80"/>
        <v>GND</v>
      </c>
      <c r="AU673" t="str">
        <f t="shared" si="81"/>
        <v>--</v>
      </c>
    </row>
    <row r="674" spans="1:47" x14ac:dyDescent="0.35">
      <c r="A674" t="str">
        <f t="shared" si="76"/>
        <v>C90-2</v>
      </c>
      <c r="B674" t="str">
        <f t="shared" si="77"/>
        <v>VCCIO34</v>
      </c>
      <c r="C674" t="str">
        <f t="shared" si="78"/>
        <v>C90-VCCIO34</v>
      </c>
      <c r="D674" t="str">
        <f t="shared" si="79"/>
        <v>C90-2</v>
      </c>
      <c r="E674" t="s">
        <v>1014</v>
      </c>
      <c r="F674">
        <v>2</v>
      </c>
      <c r="G674" t="s">
        <v>848</v>
      </c>
      <c r="AT674" t="str">
        <f t="shared" si="80"/>
        <v>VCCIO34</v>
      </c>
      <c r="AU674" t="str">
        <f t="shared" si="81"/>
        <v>--</v>
      </c>
    </row>
    <row r="675" spans="1:47" x14ac:dyDescent="0.35">
      <c r="A675" t="str">
        <f t="shared" si="76"/>
        <v>C92-1</v>
      </c>
      <c r="B675" t="str">
        <f t="shared" si="77"/>
        <v>GND</v>
      </c>
      <c r="C675" t="str">
        <f t="shared" si="78"/>
        <v>C92-GND</v>
      </c>
      <c r="D675" t="str">
        <f t="shared" si="79"/>
        <v>C92-1</v>
      </c>
      <c r="E675" t="s">
        <v>1015</v>
      </c>
      <c r="F675">
        <v>1</v>
      </c>
      <c r="G675" t="s">
        <v>302</v>
      </c>
      <c r="AT675" t="str">
        <f t="shared" si="80"/>
        <v>GND</v>
      </c>
      <c r="AU675" t="str">
        <f t="shared" si="81"/>
        <v>--</v>
      </c>
    </row>
    <row r="676" spans="1:47" x14ac:dyDescent="0.35">
      <c r="A676" t="str">
        <f t="shared" si="76"/>
        <v>C92-2</v>
      </c>
      <c r="B676" t="str">
        <f t="shared" si="77"/>
        <v>1.8V</v>
      </c>
      <c r="C676" t="str">
        <f t="shared" si="78"/>
        <v>C92-1.8V</v>
      </c>
      <c r="D676" t="str">
        <f t="shared" si="79"/>
        <v>C92-2</v>
      </c>
      <c r="E676" t="s">
        <v>1015</v>
      </c>
      <c r="F676">
        <v>2</v>
      </c>
      <c r="G676" t="s">
        <v>667</v>
      </c>
      <c r="AT676" t="str">
        <f t="shared" si="80"/>
        <v>1.8V</v>
      </c>
      <c r="AU676" t="str">
        <f t="shared" si="81"/>
        <v>--</v>
      </c>
    </row>
    <row r="677" spans="1:47" x14ac:dyDescent="0.35">
      <c r="A677" t="str">
        <f t="shared" si="76"/>
        <v>C93-1</v>
      </c>
      <c r="B677" t="str">
        <f t="shared" si="77"/>
        <v>GND</v>
      </c>
      <c r="C677" t="str">
        <f t="shared" si="78"/>
        <v>C93-GND</v>
      </c>
      <c r="D677" t="str">
        <f t="shared" si="79"/>
        <v>C93-1</v>
      </c>
      <c r="E677" t="s">
        <v>1016</v>
      </c>
      <c r="F677">
        <v>1</v>
      </c>
      <c r="G677" t="s">
        <v>302</v>
      </c>
      <c r="AT677" t="str">
        <f t="shared" si="80"/>
        <v>GND</v>
      </c>
      <c r="AU677" t="str">
        <f t="shared" si="81"/>
        <v>--</v>
      </c>
    </row>
    <row r="678" spans="1:47" x14ac:dyDescent="0.35">
      <c r="A678" t="str">
        <f t="shared" si="76"/>
        <v>C93-2</v>
      </c>
      <c r="B678" t="str">
        <f t="shared" si="77"/>
        <v>VCCIO34</v>
      </c>
      <c r="C678" t="str">
        <f t="shared" si="78"/>
        <v>C93-VCCIO34</v>
      </c>
      <c r="D678" t="str">
        <f t="shared" si="79"/>
        <v>C93-2</v>
      </c>
      <c r="E678" t="s">
        <v>1016</v>
      </c>
      <c r="F678">
        <v>2</v>
      </c>
      <c r="G678" t="s">
        <v>848</v>
      </c>
      <c r="AT678" t="str">
        <f t="shared" si="80"/>
        <v>VCCIO34</v>
      </c>
      <c r="AU678" t="str">
        <f t="shared" si="81"/>
        <v>--</v>
      </c>
    </row>
    <row r="679" spans="1:47" x14ac:dyDescent="0.35">
      <c r="A679" t="str">
        <f t="shared" si="76"/>
        <v>C127-1</v>
      </c>
      <c r="B679" t="str">
        <f t="shared" si="77"/>
        <v>VCCIO35</v>
      </c>
      <c r="C679" t="str">
        <f t="shared" si="78"/>
        <v>C127-VCCIO35</v>
      </c>
      <c r="D679" t="str">
        <f t="shared" si="79"/>
        <v>C127-1</v>
      </c>
      <c r="E679" t="s">
        <v>1017</v>
      </c>
      <c r="F679">
        <v>1</v>
      </c>
      <c r="G679" t="s">
        <v>765</v>
      </c>
      <c r="AT679" t="str">
        <f t="shared" si="80"/>
        <v>VCCIO35</v>
      </c>
      <c r="AU679" t="str">
        <f t="shared" si="81"/>
        <v>--</v>
      </c>
    </row>
    <row r="680" spans="1:47" x14ac:dyDescent="0.35">
      <c r="A680" t="str">
        <f t="shared" si="76"/>
        <v>C127-2</v>
      </c>
      <c r="B680" t="str">
        <f t="shared" si="77"/>
        <v>GND</v>
      </c>
      <c r="C680" t="str">
        <f t="shared" si="78"/>
        <v>C127-GND</v>
      </c>
      <c r="D680" t="str">
        <f t="shared" si="79"/>
        <v>C127-2</v>
      </c>
      <c r="E680" t="s">
        <v>1017</v>
      </c>
      <c r="F680">
        <v>2</v>
      </c>
      <c r="G680" t="s">
        <v>302</v>
      </c>
      <c r="AT680" t="str">
        <f t="shared" si="80"/>
        <v>GND</v>
      </c>
      <c r="AU680" t="str">
        <f t="shared" si="81"/>
        <v>--</v>
      </c>
    </row>
    <row r="681" spans="1:47" x14ac:dyDescent="0.35">
      <c r="A681" t="str">
        <f t="shared" si="76"/>
        <v>D2-A</v>
      </c>
      <c r="B681" t="str">
        <f t="shared" si="77"/>
        <v>NetD2_A</v>
      </c>
      <c r="C681" t="str">
        <f t="shared" si="78"/>
        <v>D2-NetD2_A</v>
      </c>
      <c r="D681" t="str">
        <f t="shared" si="79"/>
        <v>D2-A</v>
      </c>
      <c r="E681" t="s">
        <v>289</v>
      </c>
      <c r="F681" t="s">
        <v>345</v>
      </c>
      <c r="G681" t="s">
        <v>305</v>
      </c>
      <c r="AT681" t="str">
        <f t="shared" si="80"/>
        <v>SYSLED</v>
      </c>
      <c r="AU681" t="str">
        <f t="shared" si="81"/>
        <v>R19</v>
      </c>
    </row>
    <row r="682" spans="1:47" x14ac:dyDescent="0.35">
      <c r="A682" t="str">
        <f t="shared" si="76"/>
        <v>D2-K</v>
      </c>
      <c r="B682" t="str">
        <f t="shared" si="77"/>
        <v>GND</v>
      </c>
      <c r="C682" t="str">
        <f t="shared" si="78"/>
        <v>D2-GND</v>
      </c>
      <c r="D682" t="str">
        <f t="shared" si="79"/>
        <v>D2-K</v>
      </c>
      <c r="E682" t="s">
        <v>289</v>
      </c>
      <c r="F682" t="s">
        <v>346</v>
      </c>
      <c r="G682" t="s">
        <v>302</v>
      </c>
      <c r="AT682" t="str">
        <f t="shared" si="80"/>
        <v>GND</v>
      </c>
      <c r="AU682" t="str">
        <f t="shared" si="81"/>
        <v>--</v>
      </c>
    </row>
    <row r="683" spans="1:47" x14ac:dyDescent="0.35">
      <c r="A683" t="str">
        <f t="shared" si="76"/>
        <v>H1-1</v>
      </c>
      <c r="B683" t="str">
        <f t="shared" si="77"/>
        <v>GND</v>
      </c>
      <c r="C683" t="str">
        <f t="shared" si="78"/>
        <v>H1-GND</v>
      </c>
      <c r="D683" t="str">
        <f t="shared" si="79"/>
        <v>H1-1</v>
      </c>
      <c r="E683" t="s">
        <v>347</v>
      </c>
      <c r="F683">
        <v>1</v>
      </c>
      <c r="G683" t="s">
        <v>302</v>
      </c>
      <c r="AT683" t="str">
        <f t="shared" si="80"/>
        <v>GND</v>
      </c>
      <c r="AU683" t="str">
        <f t="shared" si="81"/>
        <v>--</v>
      </c>
    </row>
    <row r="684" spans="1:47" x14ac:dyDescent="0.35">
      <c r="A684" t="str">
        <f t="shared" si="76"/>
        <v>L1-1</v>
      </c>
      <c r="B684" t="str">
        <f t="shared" si="77"/>
        <v>AGND</v>
      </c>
      <c r="C684" t="str">
        <f t="shared" si="78"/>
        <v>L1-AGND</v>
      </c>
      <c r="D684" t="str">
        <f t="shared" si="79"/>
        <v>L1-1</v>
      </c>
      <c r="E684" t="s">
        <v>351</v>
      </c>
      <c r="F684">
        <v>1</v>
      </c>
      <c r="G684" t="s">
        <v>763</v>
      </c>
      <c r="AT684" t="str">
        <f t="shared" si="80"/>
        <v>AGND</v>
      </c>
      <c r="AU684" t="str">
        <f t="shared" si="81"/>
        <v>--</v>
      </c>
    </row>
    <row r="685" spans="1:47" x14ac:dyDescent="0.35">
      <c r="A685" t="str">
        <f t="shared" si="76"/>
        <v>L1-2</v>
      </c>
      <c r="B685" t="str">
        <f t="shared" si="77"/>
        <v>GND</v>
      </c>
      <c r="C685" t="str">
        <f t="shared" si="78"/>
        <v>L1-GND</v>
      </c>
      <c r="D685" t="str">
        <f t="shared" si="79"/>
        <v>L1-2</v>
      </c>
      <c r="E685" t="s">
        <v>351</v>
      </c>
      <c r="F685">
        <v>2</v>
      </c>
      <c r="G685" t="s">
        <v>302</v>
      </c>
      <c r="AT685" t="str">
        <f t="shared" si="80"/>
        <v>GND</v>
      </c>
      <c r="AU685" t="str">
        <f t="shared" si="81"/>
        <v>--</v>
      </c>
    </row>
    <row r="686" spans="1:47" x14ac:dyDescent="0.35">
      <c r="A686" t="str">
        <f t="shared" si="76"/>
        <v>L2-1</v>
      </c>
      <c r="B686" t="str">
        <f t="shared" si="77"/>
        <v>NetC13_2</v>
      </c>
      <c r="C686" t="str">
        <f t="shared" si="78"/>
        <v>L2-NetC13_2</v>
      </c>
      <c r="D686" t="str">
        <f t="shared" si="79"/>
        <v>L2-1</v>
      </c>
      <c r="E686" t="s">
        <v>352</v>
      </c>
      <c r="F686">
        <v>1</v>
      </c>
      <c r="G686" t="s">
        <v>894</v>
      </c>
      <c r="AT686" t="str">
        <f t="shared" si="80"/>
        <v>NetC13_2</v>
      </c>
      <c r="AU686" t="str">
        <f t="shared" si="81"/>
        <v>--</v>
      </c>
    </row>
    <row r="687" spans="1:47" x14ac:dyDescent="0.35">
      <c r="A687" t="str">
        <f t="shared" si="76"/>
        <v>L2-2</v>
      </c>
      <c r="B687" t="str">
        <f t="shared" si="77"/>
        <v>1.8V</v>
      </c>
      <c r="C687" t="str">
        <f t="shared" si="78"/>
        <v>L2-1.8V</v>
      </c>
      <c r="D687" t="str">
        <f t="shared" si="79"/>
        <v>L2-2</v>
      </c>
      <c r="E687" t="s">
        <v>352</v>
      </c>
      <c r="F687">
        <v>2</v>
      </c>
      <c r="G687" t="s">
        <v>667</v>
      </c>
      <c r="AT687" t="str">
        <f t="shared" si="80"/>
        <v>1.8V</v>
      </c>
      <c r="AU687" t="str">
        <f t="shared" si="81"/>
        <v>--</v>
      </c>
    </row>
    <row r="688" spans="1:47" x14ac:dyDescent="0.35">
      <c r="A688" t="str">
        <f t="shared" si="76"/>
        <v>L3-1</v>
      </c>
      <c r="B688" t="str">
        <f t="shared" si="77"/>
        <v>NetL3_1</v>
      </c>
      <c r="C688" t="str">
        <f t="shared" si="78"/>
        <v>L3-NetL3_1</v>
      </c>
      <c r="D688" t="str">
        <f t="shared" si="79"/>
        <v>L3-1</v>
      </c>
      <c r="E688" t="s">
        <v>503</v>
      </c>
      <c r="F688">
        <v>1</v>
      </c>
      <c r="G688" t="s">
        <v>900</v>
      </c>
      <c r="AT688" t="str">
        <f t="shared" si="80"/>
        <v>NetL3_1</v>
      </c>
      <c r="AU688" t="str">
        <f t="shared" si="81"/>
        <v>--</v>
      </c>
    </row>
    <row r="689" spans="1:47" x14ac:dyDescent="0.35">
      <c r="A689" t="str">
        <f t="shared" si="76"/>
        <v>L3-2</v>
      </c>
      <c r="B689" t="str">
        <f t="shared" si="77"/>
        <v>1V</v>
      </c>
      <c r="C689" t="str">
        <f t="shared" si="78"/>
        <v>L3-1V</v>
      </c>
      <c r="D689" t="str">
        <f t="shared" si="79"/>
        <v>L3-2</v>
      </c>
      <c r="E689" t="s">
        <v>503</v>
      </c>
      <c r="F689">
        <v>2</v>
      </c>
      <c r="G689" t="s">
        <v>761</v>
      </c>
      <c r="AT689" t="str">
        <f t="shared" si="80"/>
        <v>1V</v>
      </c>
      <c r="AU689" t="str">
        <f t="shared" si="81"/>
        <v>--</v>
      </c>
    </row>
    <row r="690" spans="1:47" x14ac:dyDescent="0.35">
      <c r="A690" t="str">
        <f t="shared" si="76"/>
        <v>L4-1</v>
      </c>
      <c r="B690" t="str">
        <f t="shared" si="77"/>
        <v>NetL4_1</v>
      </c>
      <c r="C690" t="str">
        <f t="shared" si="78"/>
        <v>L4-NetL4_1</v>
      </c>
      <c r="D690" t="str">
        <f t="shared" si="79"/>
        <v>L4-1</v>
      </c>
      <c r="E690" t="s">
        <v>504</v>
      </c>
      <c r="F690">
        <v>1</v>
      </c>
      <c r="G690" t="s">
        <v>901</v>
      </c>
      <c r="AT690" t="str">
        <f t="shared" si="80"/>
        <v>NetL4_1</v>
      </c>
      <c r="AU690" t="str">
        <f t="shared" si="81"/>
        <v>--</v>
      </c>
    </row>
    <row r="691" spans="1:47" x14ac:dyDescent="0.35">
      <c r="A691" t="str">
        <f t="shared" si="76"/>
        <v>L4-2</v>
      </c>
      <c r="B691" t="str">
        <f t="shared" si="77"/>
        <v>1.8V_OUT</v>
      </c>
      <c r="C691" t="str">
        <f t="shared" si="78"/>
        <v>L4-1.8V_OUT</v>
      </c>
      <c r="D691" t="str">
        <f t="shared" si="79"/>
        <v>L4-2</v>
      </c>
      <c r="E691" t="s">
        <v>504</v>
      </c>
      <c r="F691">
        <v>2</v>
      </c>
      <c r="G691" t="s">
        <v>759</v>
      </c>
      <c r="AT691" t="str">
        <f t="shared" si="80"/>
        <v>1.8V_OUT</v>
      </c>
      <c r="AU691" t="str">
        <f t="shared" si="81"/>
        <v>--</v>
      </c>
    </row>
    <row r="692" spans="1:47" x14ac:dyDescent="0.35">
      <c r="A692" t="str">
        <f t="shared" si="76"/>
        <v>L6-1</v>
      </c>
      <c r="B692" t="str">
        <f t="shared" si="77"/>
        <v>AVCC</v>
      </c>
      <c r="C692" t="str">
        <f t="shared" si="78"/>
        <v>L6-AVCC</v>
      </c>
      <c r="D692" t="str">
        <f t="shared" si="79"/>
        <v>L6-1</v>
      </c>
      <c r="E692" t="s">
        <v>506</v>
      </c>
      <c r="F692">
        <v>1</v>
      </c>
      <c r="G692" t="s">
        <v>764</v>
      </c>
      <c r="AT692" t="str">
        <f t="shared" si="80"/>
        <v>AVCC</v>
      </c>
      <c r="AU692" t="str">
        <f t="shared" si="81"/>
        <v>--</v>
      </c>
    </row>
    <row r="693" spans="1:47" x14ac:dyDescent="0.35">
      <c r="A693" t="str">
        <f t="shared" si="76"/>
        <v>L6-2</v>
      </c>
      <c r="B693" t="str">
        <f t="shared" si="77"/>
        <v>1.8V</v>
      </c>
      <c r="C693" t="str">
        <f t="shared" si="78"/>
        <v>L6-1.8V</v>
      </c>
      <c r="D693" t="str">
        <f t="shared" si="79"/>
        <v>L6-2</v>
      </c>
      <c r="E693" t="s">
        <v>506</v>
      </c>
      <c r="F693">
        <v>2</v>
      </c>
      <c r="G693" t="s">
        <v>667</v>
      </c>
      <c r="AT693" t="str">
        <f t="shared" si="80"/>
        <v>1.8V</v>
      </c>
      <c r="AU693" t="str">
        <f t="shared" si="81"/>
        <v>--</v>
      </c>
    </row>
    <row r="694" spans="1:47" x14ac:dyDescent="0.35">
      <c r="A694" t="str">
        <f t="shared" si="76"/>
        <v>R1-1</v>
      </c>
      <c r="B694" t="str">
        <f t="shared" si="77"/>
        <v>VIN</v>
      </c>
      <c r="C694" t="str">
        <f t="shared" si="78"/>
        <v>R1-VIN</v>
      </c>
      <c r="D694" t="str">
        <f t="shared" si="79"/>
        <v>R1-1</v>
      </c>
      <c r="E694" t="s">
        <v>353</v>
      </c>
      <c r="F694">
        <v>1</v>
      </c>
      <c r="G694" t="s">
        <v>303</v>
      </c>
      <c r="AT694" t="str">
        <f t="shared" si="80"/>
        <v>VIN</v>
      </c>
      <c r="AU694" t="str">
        <f t="shared" si="81"/>
        <v>--</v>
      </c>
    </row>
    <row r="695" spans="1:47" x14ac:dyDescent="0.35">
      <c r="A695" t="str">
        <f t="shared" si="76"/>
        <v>R1-2</v>
      </c>
      <c r="B695" t="str">
        <f t="shared" si="77"/>
        <v>NetC11_1</v>
      </c>
      <c r="C695" t="str">
        <f t="shared" si="78"/>
        <v>R1-NetC11_1</v>
      </c>
      <c r="D695" t="str">
        <f t="shared" si="79"/>
        <v>R1-2</v>
      </c>
      <c r="E695" t="s">
        <v>353</v>
      </c>
      <c r="F695">
        <v>2</v>
      </c>
      <c r="G695" t="s">
        <v>893</v>
      </c>
      <c r="AT695" t="str">
        <f t="shared" si="80"/>
        <v>NetC11_1</v>
      </c>
      <c r="AU695" t="str">
        <f t="shared" si="81"/>
        <v>--</v>
      </c>
    </row>
    <row r="696" spans="1:47" x14ac:dyDescent="0.35">
      <c r="A696" t="str">
        <f t="shared" si="76"/>
        <v>R2-1</v>
      </c>
      <c r="B696" t="str">
        <f t="shared" si="77"/>
        <v>VIN</v>
      </c>
      <c r="C696" t="str">
        <f t="shared" si="78"/>
        <v>R2-VIN</v>
      </c>
      <c r="D696" t="str">
        <f t="shared" si="79"/>
        <v>R2-1</v>
      </c>
      <c r="E696" t="s">
        <v>354</v>
      </c>
      <c r="F696">
        <v>1</v>
      </c>
      <c r="G696" t="s">
        <v>303</v>
      </c>
      <c r="AT696" t="str">
        <f t="shared" si="80"/>
        <v>VIN</v>
      </c>
      <c r="AU696" t="str">
        <f t="shared" si="81"/>
        <v>--</v>
      </c>
    </row>
    <row r="697" spans="1:47" x14ac:dyDescent="0.35">
      <c r="A697" t="str">
        <f t="shared" si="76"/>
        <v>R2-2</v>
      </c>
      <c r="B697" t="str">
        <f t="shared" si="77"/>
        <v>NetC26_1</v>
      </c>
      <c r="C697" t="str">
        <f t="shared" si="78"/>
        <v>R2-NetC26_1</v>
      </c>
      <c r="D697" t="str">
        <f t="shared" si="79"/>
        <v>R2-2</v>
      </c>
      <c r="E697" t="s">
        <v>354</v>
      </c>
      <c r="F697">
        <v>2</v>
      </c>
      <c r="G697" t="s">
        <v>898</v>
      </c>
      <c r="AT697" t="str">
        <f t="shared" si="80"/>
        <v>NetC26_1</v>
      </c>
      <c r="AU697" t="str">
        <f t="shared" si="81"/>
        <v>--</v>
      </c>
    </row>
    <row r="698" spans="1:47" x14ac:dyDescent="0.35">
      <c r="A698" t="str">
        <f t="shared" si="76"/>
        <v>R3-1</v>
      </c>
      <c r="B698" t="str">
        <f t="shared" si="77"/>
        <v>I2C_SDA</v>
      </c>
      <c r="C698" t="str">
        <f t="shared" si="78"/>
        <v>R3-I2C_SDA</v>
      </c>
      <c r="D698" t="str">
        <f t="shared" si="79"/>
        <v>R3-1</v>
      </c>
      <c r="E698" t="s">
        <v>355</v>
      </c>
      <c r="F698">
        <v>1</v>
      </c>
      <c r="G698" t="s">
        <v>887</v>
      </c>
      <c r="AT698" t="str">
        <f t="shared" si="80"/>
        <v>I2C_SDA</v>
      </c>
      <c r="AU698" t="str">
        <f t="shared" si="81"/>
        <v>--</v>
      </c>
    </row>
    <row r="699" spans="1:47" x14ac:dyDescent="0.35">
      <c r="A699" t="str">
        <f t="shared" si="76"/>
        <v>R3-2</v>
      </c>
      <c r="B699" t="str">
        <f t="shared" si="77"/>
        <v>1.8V</v>
      </c>
      <c r="C699" t="str">
        <f t="shared" si="78"/>
        <v>R3-1.8V</v>
      </c>
      <c r="D699" t="str">
        <f t="shared" si="79"/>
        <v>R3-2</v>
      </c>
      <c r="E699" t="s">
        <v>355</v>
      </c>
      <c r="F699">
        <v>2</v>
      </c>
      <c r="G699" t="s">
        <v>667</v>
      </c>
      <c r="AT699" t="str">
        <f t="shared" si="80"/>
        <v>1.8V</v>
      </c>
      <c r="AU699" t="str">
        <f t="shared" si="81"/>
        <v>--</v>
      </c>
    </row>
    <row r="700" spans="1:47" x14ac:dyDescent="0.35">
      <c r="A700" t="str">
        <f t="shared" si="76"/>
        <v>R4-1</v>
      </c>
      <c r="B700" t="str">
        <f t="shared" si="77"/>
        <v>GND</v>
      </c>
      <c r="C700" t="str">
        <f t="shared" si="78"/>
        <v>R4-GND</v>
      </c>
      <c r="D700" t="str">
        <f t="shared" si="79"/>
        <v>R4-1</v>
      </c>
      <c r="E700" t="s">
        <v>356</v>
      </c>
      <c r="F700">
        <v>1</v>
      </c>
      <c r="G700" t="s">
        <v>302</v>
      </c>
      <c r="AT700" t="str">
        <f t="shared" si="80"/>
        <v>GND</v>
      </c>
      <c r="AU700" t="str">
        <f t="shared" si="81"/>
        <v>--</v>
      </c>
    </row>
    <row r="701" spans="1:47" x14ac:dyDescent="0.35">
      <c r="A701" t="str">
        <f t="shared" si="76"/>
        <v>R4-2</v>
      </c>
      <c r="B701" t="str">
        <f t="shared" si="77"/>
        <v>NetR4_2</v>
      </c>
      <c r="C701" t="str">
        <f t="shared" si="78"/>
        <v>R4-NetR4_2</v>
      </c>
      <c r="D701" t="str">
        <f t="shared" si="79"/>
        <v>R4-2</v>
      </c>
      <c r="E701" t="s">
        <v>356</v>
      </c>
      <c r="F701">
        <v>2</v>
      </c>
      <c r="G701" t="s">
        <v>675</v>
      </c>
      <c r="AT701" t="str">
        <f t="shared" si="80"/>
        <v>NetR4_2</v>
      </c>
      <c r="AU701" t="str">
        <f t="shared" si="81"/>
        <v>--</v>
      </c>
    </row>
    <row r="702" spans="1:47" x14ac:dyDescent="0.35">
      <c r="A702" t="str">
        <f t="shared" si="76"/>
        <v>R5-1</v>
      </c>
      <c r="B702" t="str">
        <f t="shared" si="77"/>
        <v>1V</v>
      </c>
      <c r="C702" t="str">
        <f t="shared" si="78"/>
        <v>R5-1V</v>
      </c>
      <c r="D702" t="str">
        <f t="shared" si="79"/>
        <v>R5-1</v>
      </c>
      <c r="E702" t="s">
        <v>357</v>
      </c>
      <c r="F702">
        <v>1</v>
      </c>
      <c r="G702" t="s">
        <v>761</v>
      </c>
      <c r="AT702" t="str">
        <f t="shared" si="80"/>
        <v>1V</v>
      </c>
      <c r="AU702" t="str">
        <f t="shared" si="81"/>
        <v>--</v>
      </c>
    </row>
    <row r="703" spans="1:47" x14ac:dyDescent="0.35">
      <c r="A703" t="str">
        <f t="shared" si="76"/>
        <v>R5-2</v>
      </c>
      <c r="B703" t="str">
        <f t="shared" si="77"/>
        <v>NetC15_2</v>
      </c>
      <c r="C703" t="str">
        <f t="shared" si="78"/>
        <v>R5-NetC15_2</v>
      </c>
      <c r="D703" t="str">
        <f t="shared" si="79"/>
        <v>R5-2</v>
      </c>
      <c r="E703" t="s">
        <v>357</v>
      </c>
      <c r="F703">
        <v>2</v>
      </c>
      <c r="G703" t="s">
        <v>895</v>
      </c>
      <c r="AT703" t="str">
        <f t="shared" si="80"/>
        <v>NetC15_2</v>
      </c>
      <c r="AU703" t="str">
        <f t="shared" si="81"/>
        <v>--</v>
      </c>
    </row>
    <row r="704" spans="1:47" x14ac:dyDescent="0.35">
      <c r="A704" t="str">
        <f t="shared" si="76"/>
        <v>R6-1</v>
      </c>
      <c r="B704" t="str">
        <f t="shared" si="77"/>
        <v>VIN</v>
      </c>
      <c r="C704" t="str">
        <f t="shared" si="78"/>
        <v>R6-VIN</v>
      </c>
      <c r="D704" t="str">
        <f t="shared" si="79"/>
        <v>R6-1</v>
      </c>
      <c r="E704" t="s">
        <v>358</v>
      </c>
      <c r="F704">
        <v>1</v>
      </c>
      <c r="G704" t="s">
        <v>303</v>
      </c>
      <c r="AT704" t="str">
        <f t="shared" si="80"/>
        <v>VIN</v>
      </c>
      <c r="AU704" t="str">
        <f t="shared" si="81"/>
        <v>--</v>
      </c>
    </row>
    <row r="705" spans="1:47" x14ac:dyDescent="0.35">
      <c r="A705" t="str">
        <f t="shared" si="76"/>
        <v>R6-2</v>
      </c>
      <c r="B705" t="str">
        <f t="shared" si="77"/>
        <v>1.8V</v>
      </c>
      <c r="C705" t="str">
        <f t="shared" si="78"/>
        <v>R6-1.8V</v>
      </c>
      <c r="D705" t="str">
        <f t="shared" si="79"/>
        <v>R6-2</v>
      </c>
      <c r="E705" t="s">
        <v>358</v>
      </c>
      <c r="F705">
        <v>2</v>
      </c>
      <c r="G705" t="s">
        <v>667</v>
      </c>
      <c r="AT705" t="str">
        <f t="shared" si="80"/>
        <v>1.8V</v>
      </c>
      <c r="AU705" t="str">
        <f t="shared" si="81"/>
        <v>--</v>
      </c>
    </row>
    <row r="706" spans="1:47" x14ac:dyDescent="0.35">
      <c r="A706" t="str">
        <f t="shared" si="76"/>
        <v>R7-1</v>
      </c>
      <c r="B706" t="str">
        <f t="shared" si="77"/>
        <v>1.8V</v>
      </c>
      <c r="C706" t="str">
        <f t="shared" si="78"/>
        <v>R7-1.8V</v>
      </c>
      <c r="D706" t="str">
        <f t="shared" si="79"/>
        <v>R7-1</v>
      </c>
      <c r="E706" t="s">
        <v>359</v>
      </c>
      <c r="F706">
        <v>1</v>
      </c>
      <c r="G706" t="s">
        <v>667</v>
      </c>
      <c r="AT706" t="str">
        <f t="shared" si="80"/>
        <v>1.8V</v>
      </c>
      <c r="AU706" t="str">
        <f t="shared" si="81"/>
        <v>--</v>
      </c>
    </row>
    <row r="707" spans="1:47" x14ac:dyDescent="0.35">
      <c r="A707" t="str">
        <f t="shared" si="76"/>
        <v>R7-2</v>
      </c>
      <c r="B707" t="str">
        <f t="shared" si="77"/>
        <v>NetR7_2</v>
      </c>
      <c r="C707" t="str">
        <f t="shared" si="78"/>
        <v>R7-NetR7_2</v>
      </c>
      <c r="D707" t="str">
        <f t="shared" si="79"/>
        <v>R7-2</v>
      </c>
      <c r="E707" t="s">
        <v>359</v>
      </c>
      <c r="F707">
        <v>2</v>
      </c>
      <c r="G707" t="s">
        <v>676</v>
      </c>
      <c r="AT707" t="str">
        <f t="shared" si="80"/>
        <v>NetR7_2</v>
      </c>
      <c r="AU707" t="str">
        <f t="shared" si="81"/>
        <v>--</v>
      </c>
    </row>
    <row r="708" spans="1:47" x14ac:dyDescent="0.35">
      <c r="A708" t="str">
        <f t="shared" si="76"/>
        <v>R8-1</v>
      </c>
      <c r="B708" t="str">
        <f t="shared" si="77"/>
        <v>NetC15_2</v>
      </c>
      <c r="C708" t="str">
        <f t="shared" si="78"/>
        <v>R8-NetC15_2</v>
      </c>
      <c r="D708" t="str">
        <f t="shared" si="79"/>
        <v>R8-1</v>
      </c>
      <c r="E708" t="s">
        <v>360</v>
      </c>
      <c r="F708">
        <v>1</v>
      </c>
      <c r="G708" t="s">
        <v>895</v>
      </c>
      <c r="AT708" t="str">
        <f t="shared" si="80"/>
        <v>NetC15_2</v>
      </c>
      <c r="AU708" t="str">
        <f t="shared" si="81"/>
        <v>--</v>
      </c>
    </row>
    <row r="709" spans="1:47" x14ac:dyDescent="0.35">
      <c r="A709" t="str">
        <f t="shared" si="76"/>
        <v>R8-2</v>
      </c>
      <c r="B709" t="str">
        <f t="shared" si="77"/>
        <v>GND</v>
      </c>
      <c r="C709" t="str">
        <f t="shared" si="78"/>
        <v>R8-GND</v>
      </c>
      <c r="D709" t="str">
        <f t="shared" si="79"/>
        <v>R8-2</v>
      </c>
      <c r="E709" t="s">
        <v>360</v>
      </c>
      <c r="F709">
        <v>2</v>
      </c>
      <c r="G709" t="s">
        <v>302</v>
      </c>
      <c r="AT709" t="str">
        <f t="shared" si="80"/>
        <v>GND</v>
      </c>
      <c r="AU709" t="str">
        <f t="shared" si="81"/>
        <v>--</v>
      </c>
    </row>
    <row r="710" spans="1:47" x14ac:dyDescent="0.35">
      <c r="A710" t="str">
        <f t="shared" ref="A710:A755" si="82">$E710&amp;"-"&amp;$F710</f>
        <v>R9-1</v>
      </c>
      <c r="B710" t="str">
        <f t="shared" ref="B710:B755" si="83">IF(OR(E710=$A$2,E710=$B$2,E710=$C$2,E710=$D$2),"--",G710)</f>
        <v>I2C_SCL</v>
      </c>
      <c r="C710" t="str">
        <f t="shared" ref="C710:C755" si="84">$E710&amp;"-"&amp;$G710</f>
        <v>R9-I2C_SCL</v>
      </c>
      <c r="D710" t="str">
        <f t="shared" ref="D710:D755" si="85">A710</f>
        <v>R9-1</v>
      </c>
      <c r="E710" t="s">
        <v>361</v>
      </c>
      <c r="F710">
        <v>1</v>
      </c>
      <c r="G710" t="s">
        <v>886</v>
      </c>
      <c r="AT710" t="str">
        <f t="shared" ref="AT710:AT755" si="86">IF(IF(COUNTIF($AO$6:$AQ$150,B710)&gt;0,"---","--")="---",VLOOKUP(B710,$AO$6:$AQ$150,3,0),B710)</f>
        <v>I2C_SCL</v>
      </c>
      <c r="AU710" t="str">
        <f t="shared" ref="AU710:AU755" si="87">IF(IF(COUNTIF($AO$6:$AQ$150,B710)&gt;0,"---","--")="---",VLOOKUP(B710,$AO$6:$AQ$150,2,0),"--")</f>
        <v>--</v>
      </c>
    </row>
    <row r="711" spans="1:47" x14ac:dyDescent="0.35">
      <c r="A711" t="str">
        <f t="shared" si="82"/>
        <v>R9-2</v>
      </c>
      <c r="B711" t="str">
        <f t="shared" si="83"/>
        <v>1.8V</v>
      </c>
      <c r="C711" t="str">
        <f t="shared" si="84"/>
        <v>R9-1.8V</v>
      </c>
      <c r="D711" t="str">
        <f t="shared" si="85"/>
        <v>R9-2</v>
      </c>
      <c r="E711" t="s">
        <v>361</v>
      </c>
      <c r="F711">
        <v>2</v>
      </c>
      <c r="G711" t="s">
        <v>667</v>
      </c>
      <c r="AT711" t="str">
        <f t="shared" si="86"/>
        <v>1.8V</v>
      </c>
      <c r="AU711" t="str">
        <f t="shared" si="87"/>
        <v>--</v>
      </c>
    </row>
    <row r="712" spans="1:47" x14ac:dyDescent="0.35">
      <c r="A712" t="str">
        <f t="shared" si="82"/>
        <v>R10-1</v>
      </c>
      <c r="B712" t="str">
        <f t="shared" si="83"/>
        <v>NetR10_1</v>
      </c>
      <c r="C712" t="str">
        <f t="shared" si="84"/>
        <v>R10-NetR10_1</v>
      </c>
      <c r="D712" t="str">
        <f t="shared" si="85"/>
        <v>R10-1</v>
      </c>
      <c r="E712" t="s">
        <v>362</v>
      </c>
      <c r="F712">
        <v>1</v>
      </c>
      <c r="G712" t="s">
        <v>673</v>
      </c>
      <c r="AT712" t="str">
        <f t="shared" si="86"/>
        <v>CLK_SYS</v>
      </c>
      <c r="AU712" t="str">
        <f t="shared" si="87"/>
        <v>R10</v>
      </c>
    </row>
    <row r="713" spans="1:47" x14ac:dyDescent="0.35">
      <c r="A713" t="str">
        <f t="shared" si="82"/>
        <v>R10-2</v>
      </c>
      <c r="B713" t="str">
        <f t="shared" si="83"/>
        <v>CLK_SYS</v>
      </c>
      <c r="C713" t="str">
        <f t="shared" si="84"/>
        <v>R10-CLK_SYS</v>
      </c>
      <c r="D713" t="str">
        <f t="shared" si="85"/>
        <v>R10-2</v>
      </c>
      <c r="E713" t="s">
        <v>362</v>
      </c>
      <c r="F713">
        <v>2</v>
      </c>
      <c r="G713" t="s">
        <v>849</v>
      </c>
      <c r="AT713" t="str">
        <f t="shared" si="86"/>
        <v>NetR10_1</v>
      </c>
      <c r="AU713" t="str">
        <f t="shared" si="87"/>
        <v>R10</v>
      </c>
    </row>
    <row r="714" spans="1:47" x14ac:dyDescent="0.35">
      <c r="A714" t="str">
        <f t="shared" si="82"/>
        <v>R11-1</v>
      </c>
      <c r="B714" t="str">
        <f t="shared" si="83"/>
        <v>1.8V_OUT</v>
      </c>
      <c r="C714" t="str">
        <f t="shared" si="84"/>
        <v>R11-1.8V_OUT</v>
      </c>
      <c r="D714" t="str">
        <f t="shared" si="85"/>
        <v>R11-1</v>
      </c>
      <c r="E714" t="s">
        <v>363</v>
      </c>
      <c r="F714">
        <v>1</v>
      </c>
      <c r="G714" t="s">
        <v>759</v>
      </c>
      <c r="AT714" t="str">
        <f t="shared" si="86"/>
        <v>1.8V_OUT</v>
      </c>
      <c r="AU714" t="str">
        <f t="shared" si="87"/>
        <v>--</v>
      </c>
    </row>
    <row r="715" spans="1:47" x14ac:dyDescent="0.35">
      <c r="A715" t="str">
        <f t="shared" si="82"/>
        <v>R11-2</v>
      </c>
      <c r="B715" t="str">
        <f t="shared" si="83"/>
        <v>NetC19_2</v>
      </c>
      <c r="C715" t="str">
        <f t="shared" si="84"/>
        <v>R11-NetC19_2</v>
      </c>
      <c r="D715" t="str">
        <f t="shared" si="85"/>
        <v>R11-2</v>
      </c>
      <c r="E715" t="s">
        <v>363</v>
      </c>
      <c r="F715">
        <v>2</v>
      </c>
      <c r="G715" t="s">
        <v>897</v>
      </c>
      <c r="AT715" t="str">
        <f t="shared" si="86"/>
        <v>NetC19_2</v>
      </c>
      <c r="AU715" t="str">
        <f t="shared" si="87"/>
        <v>--</v>
      </c>
    </row>
    <row r="716" spans="1:47" x14ac:dyDescent="0.35">
      <c r="A716" t="str">
        <f t="shared" si="82"/>
        <v>R12-1</v>
      </c>
      <c r="B716" t="str">
        <f t="shared" si="83"/>
        <v>NetC19_2</v>
      </c>
      <c r="C716" t="str">
        <f t="shared" si="84"/>
        <v>R12-NetC19_2</v>
      </c>
      <c r="D716" t="str">
        <f t="shared" si="85"/>
        <v>R12-1</v>
      </c>
      <c r="E716" t="s">
        <v>364</v>
      </c>
      <c r="F716">
        <v>1</v>
      </c>
      <c r="G716" t="s">
        <v>897</v>
      </c>
      <c r="AT716" t="str">
        <f t="shared" si="86"/>
        <v>NetC19_2</v>
      </c>
      <c r="AU716" t="str">
        <f t="shared" si="87"/>
        <v>--</v>
      </c>
    </row>
    <row r="717" spans="1:47" x14ac:dyDescent="0.35">
      <c r="A717" t="str">
        <f t="shared" si="82"/>
        <v>R12-2</v>
      </c>
      <c r="B717" t="str">
        <f t="shared" si="83"/>
        <v>GND</v>
      </c>
      <c r="C717" t="str">
        <f t="shared" si="84"/>
        <v>R12-GND</v>
      </c>
      <c r="D717" t="str">
        <f t="shared" si="85"/>
        <v>R12-2</v>
      </c>
      <c r="E717" t="s">
        <v>364</v>
      </c>
      <c r="F717">
        <v>2</v>
      </c>
      <c r="G717" t="s">
        <v>302</v>
      </c>
      <c r="AT717" t="str">
        <f t="shared" si="86"/>
        <v>GND</v>
      </c>
      <c r="AU717" t="str">
        <f t="shared" si="87"/>
        <v>--</v>
      </c>
    </row>
    <row r="718" spans="1:47" x14ac:dyDescent="0.35">
      <c r="A718" t="str">
        <f t="shared" si="82"/>
        <v>R13-1</v>
      </c>
      <c r="B718" t="str">
        <f t="shared" si="83"/>
        <v>PROG_B</v>
      </c>
      <c r="C718" t="str">
        <f t="shared" si="84"/>
        <v>R13-PROG_B</v>
      </c>
      <c r="D718" t="str">
        <f t="shared" si="85"/>
        <v>R13-1</v>
      </c>
      <c r="E718" t="s">
        <v>365</v>
      </c>
      <c r="F718">
        <v>1</v>
      </c>
      <c r="G718" t="s">
        <v>906</v>
      </c>
      <c r="AT718" t="str">
        <f t="shared" si="86"/>
        <v>PROG_B</v>
      </c>
      <c r="AU718" t="str">
        <f t="shared" si="87"/>
        <v>--</v>
      </c>
    </row>
    <row r="719" spans="1:47" x14ac:dyDescent="0.35">
      <c r="A719" t="str">
        <f t="shared" si="82"/>
        <v>R13-2</v>
      </c>
      <c r="B719" t="str">
        <f t="shared" si="83"/>
        <v>1.8V</v>
      </c>
      <c r="C719" t="str">
        <f t="shared" si="84"/>
        <v>R13-1.8V</v>
      </c>
      <c r="D719" t="str">
        <f t="shared" si="85"/>
        <v>R13-2</v>
      </c>
      <c r="E719" t="s">
        <v>365</v>
      </c>
      <c r="F719">
        <v>2</v>
      </c>
      <c r="G719" t="s">
        <v>667</v>
      </c>
      <c r="AT719" t="str">
        <f t="shared" si="86"/>
        <v>1.8V</v>
      </c>
      <c r="AU719" t="str">
        <f t="shared" si="87"/>
        <v>--</v>
      </c>
    </row>
    <row r="720" spans="1:47" x14ac:dyDescent="0.35">
      <c r="A720" t="str">
        <f t="shared" si="82"/>
        <v>R14-1</v>
      </c>
      <c r="B720" t="str">
        <f t="shared" si="83"/>
        <v>SPI_SCK</v>
      </c>
      <c r="C720" t="str">
        <f t="shared" si="84"/>
        <v>R14-SPI_SCK</v>
      </c>
      <c r="D720" t="str">
        <f t="shared" si="85"/>
        <v>R14-1</v>
      </c>
      <c r="E720" t="s">
        <v>366</v>
      </c>
      <c r="F720">
        <v>1</v>
      </c>
      <c r="G720" t="s">
        <v>913</v>
      </c>
      <c r="AT720" t="str">
        <f t="shared" si="86"/>
        <v>SPI-SCK</v>
      </c>
      <c r="AU720" t="str">
        <f t="shared" si="87"/>
        <v>R14</v>
      </c>
    </row>
    <row r="721" spans="1:47" x14ac:dyDescent="0.35">
      <c r="A721" t="str">
        <f t="shared" si="82"/>
        <v>R14-2</v>
      </c>
      <c r="B721" t="str">
        <f t="shared" si="83"/>
        <v>SPI-SCK</v>
      </c>
      <c r="C721" t="str">
        <f t="shared" si="84"/>
        <v>R14-SPI-SCK</v>
      </c>
      <c r="D721" t="str">
        <f t="shared" si="85"/>
        <v>R14-2</v>
      </c>
      <c r="E721" t="s">
        <v>366</v>
      </c>
      <c r="F721">
        <v>2</v>
      </c>
      <c r="G721" t="s">
        <v>912</v>
      </c>
      <c r="AT721" t="str">
        <f t="shared" si="86"/>
        <v>SPI_SCK</v>
      </c>
      <c r="AU721" t="str">
        <f t="shared" si="87"/>
        <v>R14</v>
      </c>
    </row>
    <row r="722" spans="1:47" x14ac:dyDescent="0.35">
      <c r="A722" t="str">
        <f t="shared" si="82"/>
        <v>R15-1</v>
      </c>
      <c r="B722" t="str">
        <f t="shared" si="83"/>
        <v>1.8V</v>
      </c>
      <c r="C722" t="str">
        <f t="shared" si="84"/>
        <v>R15-1.8V</v>
      </c>
      <c r="D722" t="str">
        <f t="shared" si="85"/>
        <v>R15-1</v>
      </c>
      <c r="E722" t="s">
        <v>367</v>
      </c>
      <c r="F722">
        <v>1</v>
      </c>
      <c r="G722" t="s">
        <v>667</v>
      </c>
      <c r="AT722" t="str">
        <f t="shared" si="86"/>
        <v>1.8V</v>
      </c>
      <c r="AU722" t="str">
        <f t="shared" si="87"/>
        <v>--</v>
      </c>
    </row>
    <row r="723" spans="1:47" x14ac:dyDescent="0.35">
      <c r="A723" t="str">
        <f t="shared" si="82"/>
        <v>R15-2</v>
      </c>
      <c r="B723" t="str">
        <f t="shared" si="83"/>
        <v>NetR4_2</v>
      </c>
      <c r="C723" t="str">
        <f t="shared" si="84"/>
        <v>R15-NetR4_2</v>
      </c>
      <c r="D723" t="str">
        <f t="shared" si="85"/>
        <v>R15-2</v>
      </c>
      <c r="E723" t="s">
        <v>367</v>
      </c>
      <c r="F723">
        <v>2</v>
      </c>
      <c r="G723" t="s">
        <v>675</v>
      </c>
      <c r="AT723" t="str">
        <f t="shared" si="86"/>
        <v>NetR4_2</v>
      </c>
      <c r="AU723" t="str">
        <f t="shared" si="87"/>
        <v>--</v>
      </c>
    </row>
    <row r="724" spans="1:47" x14ac:dyDescent="0.35">
      <c r="A724" t="str">
        <f t="shared" si="82"/>
        <v>R16-1</v>
      </c>
      <c r="B724" t="str">
        <f t="shared" si="83"/>
        <v>1.8V</v>
      </c>
      <c r="C724" t="str">
        <f t="shared" si="84"/>
        <v>R16-1.8V</v>
      </c>
      <c r="D724" t="str">
        <f t="shared" si="85"/>
        <v>R16-1</v>
      </c>
      <c r="E724" t="s">
        <v>368</v>
      </c>
      <c r="F724">
        <v>1</v>
      </c>
      <c r="G724" t="s">
        <v>667</v>
      </c>
      <c r="AT724" t="str">
        <f t="shared" si="86"/>
        <v>1.8V</v>
      </c>
      <c r="AU724" t="str">
        <f t="shared" si="87"/>
        <v>--</v>
      </c>
    </row>
    <row r="725" spans="1:47" x14ac:dyDescent="0.35">
      <c r="A725" t="str">
        <f t="shared" si="82"/>
        <v>R16-2</v>
      </c>
      <c r="B725" t="str">
        <f t="shared" si="83"/>
        <v>DONE</v>
      </c>
      <c r="C725" t="str">
        <f t="shared" si="84"/>
        <v>R16-DONE</v>
      </c>
      <c r="D725" t="str">
        <f t="shared" si="85"/>
        <v>R16-2</v>
      </c>
      <c r="E725" t="s">
        <v>368</v>
      </c>
      <c r="F725">
        <v>2</v>
      </c>
      <c r="G725" t="s">
        <v>672</v>
      </c>
      <c r="AT725" t="str">
        <f t="shared" si="86"/>
        <v>DONE</v>
      </c>
      <c r="AU725" t="str">
        <f t="shared" si="87"/>
        <v>--</v>
      </c>
    </row>
    <row r="726" spans="1:47" x14ac:dyDescent="0.35">
      <c r="A726" t="str">
        <f t="shared" si="82"/>
        <v>R17-1</v>
      </c>
      <c r="B726" t="str">
        <f t="shared" si="83"/>
        <v>VCCIO34</v>
      </c>
      <c r="C726" t="str">
        <f t="shared" si="84"/>
        <v>R17-VCCIO34</v>
      </c>
      <c r="D726" t="str">
        <f t="shared" si="85"/>
        <v>R17-1</v>
      </c>
      <c r="E726" t="s">
        <v>369</v>
      </c>
      <c r="F726">
        <v>1</v>
      </c>
      <c r="G726" t="s">
        <v>848</v>
      </c>
      <c r="AT726" t="str">
        <f t="shared" si="86"/>
        <v>VCCIO34</v>
      </c>
      <c r="AU726" t="str">
        <f t="shared" si="87"/>
        <v>--</v>
      </c>
    </row>
    <row r="727" spans="1:47" x14ac:dyDescent="0.35">
      <c r="A727" t="str">
        <f t="shared" si="82"/>
        <v>R17-2</v>
      </c>
      <c r="B727" t="str">
        <f t="shared" si="83"/>
        <v>1.8V</v>
      </c>
      <c r="C727" t="str">
        <f t="shared" si="84"/>
        <v>R17-1.8V</v>
      </c>
      <c r="D727" t="str">
        <f t="shared" si="85"/>
        <v>R17-2</v>
      </c>
      <c r="E727" t="s">
        <v>369</v>
      </c>
      <c r="F727">
        <v>2</v>
      </c>
      <c r="G727" t="s">
        <v>667</v>
      </c>
      <c r="AT727" t="str">
        <f t="shared" si="86"/>
        <v>1.8V</v>
      </c>
      <c r="AU727" t="str">
        <f t="shared" si="87"/>
        <v>--</v>
      </c>
    </row>
    <row r="728" spans="1:47" x14ac:dyDescent="0.35">
      <c r="A728" t="str">
        <f t="shared" si="82"/>
        <v>R18-1</v>
      </c>
      <c r="B728" t="str">
        <f t="shared" si="83"/>
        <v>1.8V</v>
      </c>
      <c r="C728" t="str">
        <f t="shared" si="84"/>
        <v>R18-1.8V</v>
      </c>
      <c r="D728" t="str">
        <f t="shared" si="85"/>
        <v>R18-1</v>
      </c>
      <c r="E728" t="s">
        <v>370</v>
      </c>
      <c r="F728">
        <v>1</v>
      </c>
      <c r="G728" t="s">
        <v>667</v>
      </c>
      <c r="AT728" t="str">
        <f t="shared" si="86"/>
        <v>1.8V</v>
      </c>
      <c r="AU728" t="str">
        <f t="shared" si="87"/>
        <v>--</v>
      </c>
    </row>
    <row r="729" spans="1:47" x14ac:dyDescent="0.35">
      <c r="A729" t="str">
        <f t="shared" si="82"/>
        <v>R18-2</v>
      </c>
      <c r="B729" t="str">
        <f t="shared" si="83"/>
        <v>SPI-CS</v>
      </c>
      <c r="C729" t="str">
        <f t="shared" si="84"/>
        <v>R18-SPI-CS</v>
      </c>
      <c r="D729" t="str">
        <f t="shared" si="85"/>
        <v>R18-2</v>
      </c>
      <c r="E729" t="s">
        <v>370</v>
      </c>
      <c r="F729">
        <v>2</v>
      </c>
      <c r="G729" t="s">
        <v>907</v>
      </c>
      <c r="AT729" t="str">
        <f t="shared" si="86"/>
        <v>SPI-CS</v>
      </c>
      <c r="AU729" t="str">
        <f t="shared" si="87"/>
        <v>--</v>
      </c>
    </row>
    <row r="730" spans="1:47" x14ac:dyDescent="0.35">
      <c r="A730" t="str">
        <f t="shared" si="82"/>
        <v>R19-1</v>
      </c>
      <c r="B730" t="str">
        <f t="shared" si="83"/>
        <v>SYSLED</v>
      </c>
      <c r="C730" t="str">
        <f t="shared" si="84"/>
        <v>R19-SYSLED</v>
      </c>
      <c r="D730" t="str">
        <f t="shared" si="85"/>
        <v>R19-1</v>
      </c>
      <c r="E730" t="s">
        <v>371</v>
      </c>
      <c r="F730">
        <v>1</v>
      </c>
      <c r="G730" t="s">
        <v>914</v>
      </c>
      <c r="AT730" t="str">
        <f t="shared" si="86"/>
        <v>NetD2_A</v>
      </c>
      <c r="AU730" t="str">
        <f t="shared" si="87"/>
        <v>R19</v>
      </c>
    </row>
    <row r="731" spans="1:47" x14ac:dyDescent="0.35">
      <c r="A731" t="str">
        <f t="shared" si="82"/>
        <v>R19-2</v>
      </c>
      <c r="B731" t="str">
        <f t="shared" si="83"/>
        <v>NetD2_A</v>
      </c>
      <c r="C731" t="str">
        <f t="shared" si="84"/>
        <v>R19-NetD2_A</v>
      </c>
      <c r="D731" t="str">
        <f t="shared" si="85"/>
        <v>R19-2</v>
      </c>
      <c r="E731" t="s">
        <v>371</v>
      </c>
      <c r="F731">
        <v>2</v>
      </c>
      <c r="G731" t="s">
        <v>305</v>
      </c>
      <c r="AT731" t="str">
        <f t="shared" si="86"/>
        <v>SYSLED</v>
      </c>
      <c r="AU731" t="str">
        <f t="shared" si="87"/>
        <v>R19</v>
      </c>
    </row>
    <row r="732" spans="1:47" x14ac:dyDescent="0.35">
      <c r="A732" t="str">
        <f t="shared" si="82"/>
        <v>R20-1</v>
      </c>
      <c r="B732" t="str">
        <f t="shared" si="83"/>
        <v>SPI-DQ3</v>
      </c>
      <c r="C732" t="str">
        <f t="shared" si="84"/>
        <v>R20-SPI-DQ3</v>
      </c>
      <c r="D732" t="str">
        <f t="shared" si="85"/>
        <v>R20-1</v>
      </c>
      <c r="E732" t="s">
        <v>372</v>
      </c>
      <c r="F732">
        <v>1</v>
      </c>
      <c r="G732" t="s">
        <v>910</v>
      </c>
      <c r="AT732" t="str">
        <f t="shared" si="86"/>
        <v>SPI-DQ3</v>
      </c>
      <c r="AU732" t="str">
        <f t="shared" si="87"/>
        <v>--</v>
      </c>
    </row>
    <row r="733" spans="1:47" x14ac:dyDescent="0.35">
      <c r="A733" t="str">
        <f t="shared" si="82"/>
        <v>R20-2</v>
      </c>
      <c r="B733" t="str">
        <f t="shared" si="83"/>
        <v>1.8V</v>
      </c>
      <c r="C733" t="str">
        <f t="shared" si="84"/>
        <v>R20-1.8V</v>
      </c>
      <c r="D733" t="str">
        <f t="shared" si="85"/>
        <v>R20-2</v>
      </c>
      <c r="E733" t="s">
        <v>372</v>
      </c>
      <c r="F733">
        <v>2</v>
      </c>
      <c r="G733" t="s">
        <v>667</v>
      </c>
      <c r="AT733" t="str">
        <f t="shared" si="86"/>
        <v>1.8V</v>
      </c>
      <c r="AU733" t="str">
        <f t="shared" si="87"/>
        <v>--</v>
      </c>
    </row>
    <row r="734" spans="1:47" x14ac:dyDescent="0.35">
      <c r="A734" t="str">
        <f t="shared" si="82"/>
        <v>R21-1</v>
      </c>
      <c r="B734" t="str">
        <f t="shared" si="83"/>
        <v>NetR7_2</v>
      </c>
      <c r="C734" t="str">
        <f t="shared" si="84"/>
        <v>R21-NetR7_2</v>
      </c>
      <c r="D734" t="str">
        <f t="shared" si="85"/>
        <v>R21-1</v>
      </c>
      <c r="E734" t="s">
        <v>569</v>
      </c>
      <c r="F734">
        <v>1</v>
      </c>
      <c r="G734" t="s">
        <v>676</v>
      </c>
      <c r="AT734" t="str">
        <f t="shared" si="86"/>
        <v>NetR7_2</v>
      </c>
      <c r="AU734" t="str">
        <f t="shared" si="87"/>
        <v>--</v>
      </c>
    </row>
    <row r="735" spans="1:47" x14ac:dyDescent="0.35">
      <c r="A735" t="str">
        <f t="shared" si="82"/>
        <v>R21-2</v>
      </c>
      <c r="B735" t="str">
        <f t="shared" si="83"/>
        <v>GND</v>
      </c>
      <c r="C735" t="str">
        <f t="shared" si="84"/>
        <v>R21-GND</v>
      </c>
      <c r="D735" t="str">
        <f t="shared" si="85"/>
        <v>R21-2</v>
      </c>
      <c r="E735" t="s">
        <v>569</v>
      </c>
      <c r="F735">
        <v>2</v>
      </c>
      <c r="G735" t="s">
        <v>302</v>
      </c>
      <c r="AT735" t="str">
        <f t="shared" si="86"/>
        <v>GND</v>
      </c>
      <c r="AU735" t="str">
        <f t="shared" si="87"/>
        <v>--</v>
      </c>
    </row>
    <row r="736" spans="1:47" x14ac:dyDescent="0.35">
      <c r="A736" t="str">
        <f t="shared" si="82"/>
        <v>R22-1</v>
      </c>
      <c r="B736" t="str">
        <f t="shared" si="83"/>
        <v>1.8V_OUT</v>
      </c>
      <c r="C736" t="str">
        <f t="shared" si="84"/>
        <v>R22-1.8V_OUT</v>
      </c>
      <c r="D736" t="str">
        <f t="shared" si="85"/>
        <v>R22-1</v>
      </c>
      <c r="E736" t="s">
        <v>570</v>
      </c>
      <c r="F736">
        <v>1</v>
      </c>
      <c r="G736" t="s">
        <v>759</v>
      </c>
      <c r="AT736" t="str">
        <f t="shared" si="86"/>
        <v>1.8V_OUT</v>
      </c>
      <c r="AU736" t="str">
        <f t="shared" si="87"/>
        <v>--</v>
      </c>
    </row>
    <row r="737" spans="1:47" x14ac:dyDescent="0.35">
      <c r="A737" t="str">
        <f t="shared" si="82"/>
        <v>R22-2</v>
      </c>
      <c r="B737" t="str">
        <f t="shared" si="83"/>
        <v>1.8V</v>
      </c>
      <c r="C737" t="str">
        <f t="shared" si="84"/>
        <v>R22-1.8V</v>
      </c>
      <c r="D737" t="str">
        <f t="shared" si="85"/>
        <v>R22-2</v>
      </c>
      <c r="E737" t="s">
        <v>570</v>
      </c>
      <c r="F737">
        <v>2</v>
      </c>
      <c r="G737" t="s">
        <v>667</v>
      </c>
      <c r="AT737" t="str">
        <f t="shared" si="86"/>
        <v>1.8V</v>
      </c>
      <c r="AU737" t="str">
        <f t="shared" si="87"/>
        <v>--</v>
      </c>
    </row>
    <row r="738" spans="1:47" x14ac:dyDescent="0.35">
      <c r="A738" t="str">
        <f t="shared" si="82"/>
        <v>R23-1</v>
      </c>
      <c r="B738" t="str">
        <f t="shared" si="83"/>
        <v>H1_RSTO</v>
      </c>
      <c r="C738" t="str">
        <f t="shared" si="84"/>
        <v>R23-H1_RSTO</v>
      </c>
      <c r="D738" t="str">
        <f t="shared" si="85"/>
        <v>R23-1</v>
      </c>
      <c r="E738" t="s">
        <v>373</v>
      </c>
      <c r="F738">
        <v>1</v>
      </c>
      <c r="G738" t="s">
        <v>883</v>
      </c>
      <c r="AT738" t="str">
        <f t="shared" si="86"/>
        <v>H1_RSTO</v>
      </c>
      <c r="AU738" t="str">
        <f t="shared" si="87"/>
        <v>--</v>
      </c>
    </row>
    <row r="739" spans="1:47" x14ac:dyDescent="0.35">
      <c r="A739" t="str">
        <f t="shared" si="82"/>
        <v>R23-2</v>
      </c>
      <c r="B739" t="str">
        <f t="shared" si="83"/>
        <v>1.8V</v>
      </c>
      <c r="C739" t="str">
        <f t="shared" si="84"/>
        <v>R23-1.8V</v>
      </c>
      <c r="D739" t="str">
        <f t="shared" si="85"/>
        <v>R23-2</v>
      </c>
      <c r="E739" t="s">
        <v>373</v>
      </c>
      <c r="F739">
        <v>2</v>
      </c>
      <c r="G739" t="s">
        <v>667</v>
      </c>
      <c r="AT739" t="str">
        <f t="shared" si="86"/>
        <v>1.8V</v>
      </c>
      <c r="AU739" t="str">
        <f t="shared" si="87"/>
        <v>--</v>
      </c>
    </row>
    <row r="740" spans="1:47" x14ac:dyDescent="0.35">
      <c r="A740" t="str">
        <f t="shared" si="82"/>
        <v>R24-1</v>
      </c>
      <c r="B740" t="str">
        <f t="shared" si="83"/>
        <v>H1_INT</v>
      </c>
      <c r="C740" t="str">
        <f t="shared" si="84"/>
        <v>R24-H1_INT</v>
      </c>
      <c r="D740" t="str">
        <f t="shared" si="85"/>
        <v>R24-1</v>
      </c>
      <c r="E740" t="s">
        <v>374</v>
      </c>
      <c r="F740">
        <v>1</v>
      </c>
      <c r="G740" t="s">
        <v>880</v>
      </c>
      <c r="AT740" t="str">
        <f t="shared" si="86"/>
        <v>H1_INT</v>
      </c>
      <c r="AU740" t="str">
        <f t="shared" si="87"/>
        <v>--</v>
      </c>
    </row>
    <row r="741" spans="1:47" x14ac:dyDescent="0.35">
      <c r="A741" t="str">
        <f t="shared" si="82"/>
        <v>R24-2</v>
      </c>
      <c r="B741" t="str">
        <f t="shared" si="83"/>
        <v>1.8V</v>
      </c>
      <c r="C741" t="str">
        <f t="shared" si="84"/>
        <v>R24-1.8V</v>
      </c>
      <c r="D741" t="str">
        <f t="shared" si="85"/>
        <v>R24-2</v>
      </c>
      <c r="E741" t="s">
        <v>374</v>
      </c>
      <c r="F741">
        <v>2</v>
      </c>
      <c r="G741" t="s">
        <v>667</v>
      </c>
      <c r="AT741" t="str">
        <f t="shared" si="86"/>
        <v>1.8V</v>
      </c>
      <c r="AU741" t="str">
        <f t="shared" si="87"/>
        <v>--</v>
      </c>
    </row>
    <row r="742" spans="1:47" x14ac:dyDescent="0.35">
      <c r="A742" t="str">
        <f t="shared" si="82"/>
        <v>R25-1</v>
      </c>
      <c r="B742" t="str">
        <f t="shared" si="83"/>
        <v>VCCIO35</v>
      </c>
      <c r="C742" t="str">
        <f t="shared" si="84"/>
        <v>R25-VCCIO35</v>
      </c>
      <c r="D742" t="str">
        <f t="shared" si="85"/>
        <v>R25-1</v>
      </c>
      <c r="E742" t="s">
        <v>375</v>
      </c>
      <c r="F742">
        <v>1</v>
      </c>
      <c r="G742" t="s">
        <v>765</v>
      </c>
      <c r="AT742" t="str">
        <f t="shared" si="86"/>
        <v>VCCIO35</v>
      </c>
      <c r="AU742" t="str">
        <f t="shared" si="87"/>
        <v>--</v>
      </c>
    </row>
    <row r="743" spans="1:47" x14ac:dyDescent="0.35">
      <c r="A743" t="str">
        <f t="shared" si="82"/>
        <v>R25-2</v>
      </c>
      <c r="B743" t="str">
        <f t="shared" si="83"/>
        <v>1.8V</v>
      </c>
      <c r="C743" t="str">
        <f t="shared" si="84"/>
        <v>R25-1.8V</v>
      </c>
      <c r="D743" t="str">
        <f t="shared" si="85"/>
        <v>R25-2</v>
      </c>
      <c r="E743" t="s">
        <v>375</v>
      </c>
      <c r="F743">
        <v>2</v>
      </c>
      <c r="G743" t="s">
        <v>667</v>
      </c>
      <c r="AT743" t="str">
        <f t="shared" si="86"/>
        <v>1.8V</v>
      </c>
      <c r="AU743" t="str">
        <f t="shared" si="87"/>
        <v>--</v>
      </c>
    </row>
    <row r="744" spans="1:47" x14ac:dyDescent="0.35">
      <c r="A744" t="str">
        <f t="shared" si="82"/>
        <v>R26-1</v>
      </c>
      <c r="B744" t="str">
        <f t="shared" si="83"/>
        <v>VIN</v>
      </c>
      <c r="C744" t="str">
        <f t="shared" si="84"/>
        <v>R26-VIN</v>
      </c>
      <c r="D744" t="str">
        <f t="shared" si="85"/>
        <v>R26-1</v>
      </c>
      <c r="E744" t="s">
        <v>571</v>
      </c>
      <c r="F744">
        <v>1</v>
      </c>
      <c r="G744" t="s">
        <v>303</v>
      </c>
      <c r="AT744" t="str">
        <f t="shared" si="86"/>
        <v>VIN</v>
      </c>
      <c r="AU744" t="str">
        <f t="shared" si="87"/>
        <v>--</v>
      </c>
    </row>
    <row r="745" spans="1:47" x14ac:dyDescent="0.35">
      <c r="A745" t="str">
        <f t="shared" si="82"/>
        <v>R26-2</v>
      </c>
      <c r="B745" t="str">
        <f t="shared" si="83"/>
        <v>NetR26_2</v>
      </c>
      <c r="C745" t="str">
        <f t="shared" si="84"/>
        <v>R26-NetR26_2</v>
      </c>
      <c r="D745" t="str">
        <f t="shared" si="85"/>
        <v>R26-2</v>
      </c>
      <c r="E745" t="s">
        <v>571</v>
      </c>
      <c r="F745">
        <v>2</v>
      </c>
      <c r="G745" t="s">
        <v>903</v>
      </c>
      <c r="AT745" t="str">
        <f t="shared" si="86"/>
        <v>NetR26_2</v>
      </c>
      <c r="AU745" t="str">
        <f t="shared" si="87"/>
        <v>--</v>
      </c>
    </row>
    <row r="746" spans="1:47" x14ac:dyDescent="0.35">
      <c r="A746" t="str">
        <f t="shared" si="82"/>
        <v>R27-1</v>
      </c>
      <c r="B746" t="str">
        <f t="shared" si="83"/>
        <v>VIN</v>
      </c>
      <c r="C746" t="str">
        <f t="shared" si="84"/>
        <v>R27-VIN</v>
      </c>
      <c r="D746" t="str">
        <f t="shared" si="85"/>
        <v>R27-1</v>
      </c>
      <c r="E746" t="s">
        <v>376</v>
      </c>
      <c r="F746">
        <v>1</v>
      </c>
      <c r="G746" t="s">
        <v>303</v>
      </c>
      <c r="AT746" t="str">
        <f t="shared" si="86"/>
        <v>VIN</v>
      </c>
      <c r="AU746" t="str">
        <f t="shared" si="87"/>
        <v>--</v>
      </c>
    </row>
    <row r="747" spans="1:47" x14ac:dyDescent="0.35">
      <c r="A747" t="str">
        <f t="shared" si="82"/>
        <v>R27-2</v>
      </c>
      <c r="B747" t="str">
        <f t="shared" si="83"/>
        <v>NetR27_2</v>
      </c>
      <c r="C747" t="str">
        <f t="shared" si="84"/>
        <v>R27-NetR27_2</v>
      </c>
      <c r="D747" t="str">
        <f t="shared" si="85"/>
        <v>R27-2</v>
      </c>
      <c r="E747" t="s">
        <v>376</v>
      </c>
      <c r="F747">
        <v>2</v>
      </c>
      <c r="G747" t="s">
        <v>306</v>
      </c>
      <c r="AT747" t="str">
        <f t="shared" si="86"/>
        <v>NetR27_2</v>
      </c>
      <c r="AU747" t="str">
        <f t="shared" si="87"/>
        <v>--</v>
      </c>
    </row>
    <row r="748" spans="1:47" x14ac:dyDescent="0.35">
      <c r="A748" t="str">
        <f t="shared" si="82"/>
        <v>R28-1</v>
      </c>
      <c r="B748" t="str">
        <f t="shared" si="83"/>
        <v>GND</v>
      </c>
      <c r="C748" t="str">
        <f t="shared" si="84"/>
        <v>R28-GND</v>
      </c>
      <c r="D748" t="str">
        <f t="shared" si="85"/>
        <v>R28-1</v>
      </c>
      <c r="E748" t="s">
        <v>377</v>
      </c>
      <c r="F748">
        <v>1</v>
      </c>
      <c r="G748" t="s">
        <v>302</v>
      </c>
      <c r="AT748" t="str">
        <f t="shared" si="86"/>
        <v>GND</v>
      </c>
      <c r="AU748" t="str">
        <f t="shared" si="87"/>
        <v>--</v>
      </c>
    </row>
    <row r="749" spans="1:47" x14ac:dyDescent="0.35">
      <c r="A749" t="str">
        <f t="shared" si="82"/>
        <v>R28-2</v>
      </c>
      <c r="B749" t="str">
        <f t="shared" si="83"/>
        <v>NetR27_2</v>
      </c>
      <c r="C749" t="str">
        <f t="shared" si="84"/>
        <v>R28-NetR27_2</v>
      </c>
      <c r="D749" t="str">
        <f t="shared" si="85"/>
        <v>R28-2</v>
      </c>
      <c r="E749" t="s">
        <v>377</v>
      </c>
      <c r="F749">
        <v>2</v>
      </c>
      <c r="G749" t="s">
        <v>306</v>
      </c>
      <c r="AT749" t="str">
        <f t="shared" si="86"/>
        <v>NetR27_2</v>
      </c>
      <c r="AU749" t="str">
        <f t="shared" si="87"/>
        <v>--</v>
      </c>
    </row>
    <row r="750" spans="1:47" x14ac:dyDescent="0.35">
      <c r="A750" t="str">
        <f t="shared" si="82"/>
        <v>R54-1</v>
      </c>
      <c r="B750" t="str">
        <f t="shared" si="83"/>
        <v>V_P</v>
      </c>
      <c r="C750" t="str">
        <f t="shared" si="84"/>
        <v>R54-V_P</v>
      </c>
      <c r="D750" t="str">
        <f t="shared" si="85"/>
        <v>R54-1</v>
      </c>
      <c r="E750" t="s">
        <v>754</v>
      </c>
      <c r="F750">
        <v>1</v>
      </c>
      <c r="G750" t="s">
        <v>916</v>
      </c>
      <c r="AT750" t="str">
        <f t="shared" si="86"/>
        <v>XADC_P</v>
      </c>
      <c r="AU750" t="str">
        <f t="shared" si="87"/>
        <v>R54</v>
      </c>
    </row>
    <row r="751" spans="1:47" x14ac:dyDescent="0.35">
      <c r="A751" t="str">
        <f t="shared" si="82"/>
        <v>R54-2</v>
      </c>
      <c r="B751" t="str">
        <f t="shared" si="83"/>
        <v>XADC_P</v>
      </c>
      <c r="C751" t="str">
        <f t="shared" si="84"/>
        <v>R54-XADC_P</v>
      </c>
      <c r="D751" t="str">
        <f t="shared" si="85"/>
        <v>R54-2</v>
      </c>
      <c r="E751" t="s">
        <v>754</v>
      </c>
      <c r="F751">
        <v>2</v>
      </c>
      <c r="G751" t="s">
        <v>872</v>
      </c>
      <c r="AT751" t="str">
        <f t="shared" si="86"/>
        <v>V_P</v>
      </c>
      <c r="AU751" t="str">
        <f t="shared" si="87"/>
        <v>R54</v>
      </c>
    </row>
    <row r="752" spans="1:47" x14ac:dyDescent="0.35">
      <c r="A752" t="str">
        <f t="shared" si="82"/>
        <v>R56-1</v>
      </c>
      <c r="B752" t="str">
        <f t="shared" si="83"/>
        <v>V_N</v>
      </c>
      <c r="C752" t="str">
        <f t="shared" si="84"/>
        <v>R56-V_N</v>
      </c>
      <c r="D752" t="str">
        <f t="shared" si="85"/>
        <v>R56-1</v>
      </c>
      <c r="E752" t="s">
        <v>756</v>
      </c>
      <c r="F752">
        <v>1</v>
      </c>
      <c r="G752" t="s">
        <v>915</v>
      </c>
      <c r="AT752" t="str">
        <f t="shared" si="86"/>
        <v>XADC_N</v>
      </c>
      <c r="AU752" t="str">
        <f t="shared" si="87"/>
        <v>R56</v>
      </c>
    </row>
    <row r="753" spans="1:47" x14ac:dyDescent="0.35">
      <c r="A753" t="str">
        <f t="shared" si="82"/>
        <v>R56-2</v>
      </c>
      <c r="B753" t="str">
        <f t="shared" si="83"/>
        <v>XADC_N</v>
      </c>
      <c r="C753" t="str">
        <f t="shared" si="84"/>
        <v>R56-XADC_N</v>
      </c>
      <c r="D753" t="str">
        <f t="shared" si="85"/>
        <v>R56-2</v>
      </c>
      <c r="E753" t="s">
        <v>756</v>
      </c>
      <c r="F753">
        <v>2</v>
      </c>
      <c r="G753" t="s">
        <v>870</v>
      </c>
      <c r="AT753" t="str">
        <f t="shared" si="86"/>
        <v>V_N</v>
      </c>
      <c r="AU753" t="str">
        <f t="shared" si="87"/>
        <v>R56</v>
      </c>
    </row>
    <row r="754" spans="1:47" x14ac:dyDescent="0.35">
      <c r="A754" t="str">
        <f t="shared" si="82"/>
        <v>R72-1</v>
      </c>
      <c r="B754" t="str">
        <f t="shared" si="83"/>
        <v>INIT</v>
      </c>
      <c r="C754" t="str">
        <f t="shared" si="84"/>
        <v>R72-INIT</v>
      </c>
      <c r="D754" t="str">
        <f t="shared" si="85"/>
        <v>R72-1</v>
      </c>
      <c r="E754" t="s">
        <v>1018</v>
      </c>
      <c r="F754">
        <v>1</v>
      </c>
      <c r="G754" t="s">
        <v>890</v>
      </c>
      <c r="AT754" t="str">
        <f t="shared" si="86"/>
        <v>INIT</v>
      </c>
      <c r="AU754" t="str">
        <f t="shared" si="87"/>
        <v>--</v>
      </c>
    </row>
    <row r="755" spans="1:47" x14ac:dyDescent="0.35">
      <c r="A755" t="str">
        <f t="shared" si="82"/>
        <v>R72-2</v>
      </c>
      <c r="B755" t="str">
        <f t="shared" si="83"/>
        <v>1.8V</v>
      </c>
      <c r="C755" t="str">
        <f t="shared" si="84"/>
        <v>R72-1.8V</v>
      </c>
      <c r="D755" t="str">
        <f t="shared" si="85"/>
        <v>R72-2</v>
      </c>
      <c r="E755" t="s">
        <v>1018</v>
      </c>
      <c r="F755">
        <v>2</v>
      </c>
      <c r="G755" t="s">
        <v>667</v>
      </c>
      <c r="AT755" t="str">
        <f t="shared" si="86"/>
        <v>1.8V</v>
      </c>
      <c r="AU755" t="str">
        <f t="shared" si="87"/>
        <v>--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E536-63AF-4001-BFD9-C20705CB80E0}">
  <sheetPr codeName="Tabelle240"/>
  <dimension ref="A1:I262"/>
  <sheetViews>
    <sheetView workbookViewId="0">
      <selection activeCell="I3" sqref="I3"/>
    </sheetView>
  </sheetViews>
  <sheetFormatPr defaultColWidth="11.453125" defaultRowHeight="14.5" x14ac:dyDescent="0.35"/>
  <sheetData>
    <row r="1" spans="1:9" x14ac:dyDescent="0.35">
      <c r="H1" t="str">
        <f t="shared" ref="H1:H2" si="0">B1&amp;"-"&amp;C1</f>
        <v>-</v>
      </c>
      <c r="I1" t="str">
        <f t="shared" ref="I1:I2" si="1">D1&amp;"-"&amp;E1</f>
        <v>-</v>
      </c>
    </row>
    <row r="2" spans="1:9" x14ac:dyDescent="0.35">
      <c r="B2" t="s">
        <v>188</v>
      </c>
      <c r="D2" t="s">
        <v>166</v>
      </c>
      <c r="F2" t="s">
        <v>728</v>
      </c>
      <c r="H2" t="str">
        <f t="shared" si="0"/>
        <v>_carrier-</v>
      </c>
      <c r="I2" t="str">
        <f t="shared" si="1"/>
        <v>_module-</v>
      </c>
    </row>
    <row r="3" spans="1:9" x14ac:dyDescent="0.35">
      <c r="A3">
        <v>1</v>
      </c>
      <c r="B3" t="s">
        <v>167</v>
      </c>
      <c r="C3" t="s">
        <v>169</v>
      </c>
      <c r="D3" t="s">
        <v>167</v>
      </c>
      <c r="E3" t="s">
        <v>168</v>
      </c>
      <c r="F3" t="s">
        <v>302</v>
      </c>
      <c r="H3" t="str">
        <f>B3&amp;"-"&amp;C3</f>
        <v>J1-2</v>
      </c>
      <c r="I3" t="str">
        <f>D3&amp;"-"&amp;E3</f>
        <v>J1-1</v>
      </c>
    </row>
    <row r="4" spans="1:9" x14ac:dyDescent="0.35">
      <c r="A4">
        <v>2</v>
      </c>
      <c r="B4" t="s">
        <v>167</v>
      </c>
      <c r="C4" t="s">
        <v>168</v>
      </c>
      <c r="D4" t="s">
        <v>167</v>
      </c>
      <c r="E4" t="s">
        <v>169</v>
      </c>
      <c r="F4" t="s">
        <v>302</v>
      </c>
    </row>
    <row r="5" spans="1:9" x14ac:dyDescent="0.35">
      <c r="A5">
        <v>3</v>
      </c>
      <c r="B5" t="s">
        <v>167</v>
      </c>
      <c r="C5" t="s">
        <v>171</v>
      </c>
      <c r="D5" t="s">
        <v>167</v>
      </c>
      <c r="E5" t="s">
        <v>170</v>
      </c>
      <c r="F5" t="s">
        <v>729</v>
      </c>
    </row>
    <row r="6" spans="1:9" x14ac:dyDescent="0.35">
      <c r="A6">
        <v>4</v>
      </c>
      <c r="B6" t="s">
        <v>167</v>
      </c>
      <c r="C6" t="s">
        <v>170</v>
      </c>
      <c r="D6" t="s">
        <v>167</v>
      </c>
      <c r="E6" t="s">
        <v>171</v>
      </c>
      <c r="F6" t="s">
        <v>729</v>
      </c>
    </row>
    <row r="7" spans="1:9" x14ac:dyDescent="0.35">
      <c r="A7">
        <v>5</v>
      </c>
      <c r="B7" t="s">
        <v>167</v>
      </c>
      <c r="C7" t="s">
        <v>173</v>
      </c>
      <c r="D7" t="s">
        <v>167</v>
      </c>
      <c r="E7" t="s">
        <v>172</v>
      </c>
      <c r="F7" t="s">
        <v>730</v>
      </c>
    </row>
    <row r="8" spans="1:9" x14ac:dyDescent="0.35">
      <c r="A8">
        <v>6</v>
      </c>
      <c r="B8" t="s">
        <v>167</v>
      </c>
      <c r="C8" t="s">
        <v>172</v>
      </c>
      <c r="D8" t="s">
        <v>167</v>
      </c>
      <c r="E8" t="s">
        <v>173</v>
      </c>
      <c r="F8" t="s">
        <v>730</v>
      </c>
    </row>
    <row r="9" spans="1:9" x14ac:dyDescent="0.35">
      <c r="A9">
        <v>7</v>
      </c>
      <c r="B9" t="s">
        <v>167</v>
      </c>
      <c r="C9" t="s">
        <v>175</v>
      </c>
      <c r="D9" t="s">
        <v>167</v>
      </c>
      <c r="E9" t="s">
        <v>174</v>
      </c>
      <c r="F9" t="s">
        <v>729</v>
      </c>
    </row>
    <row r="10" spans="1:9" x14ac:dyDescent="0.35">
      <c r="A10">
        <v>8</v>
      </c>
      <c r="B10" t="s">
        <v>167</v>
      </c>
      <c r="C10" t="s">
        <v>174</v>
      </c>
      <c r="D10" t="s">
        <v>167</v>
      </c>
      <c r="E10" t="s">
        <v>175</v>
      </c>
      <c r="F10" t="s">
        <v>729</v>
      </c>
    </row>
    <row r="11" spans="1:9" x14ac:dyDescent="0.35">
      <c r="A11">
        <v>9</v>
      </c>
      <c r="B11" t="s">
        <v>167</v>
      </c>
      <c r="C11" t="s">
        <v>177</v>
      </c>
      <c r="D11" t="s">
        <v>167</v>
      </c>
      <c r="E11" t="s">
        <v>176</v>
      </c>
      <c r="F11" t="s">
        <v>729</v>
      </c>
    </row>
    <row r="12" spans="1:9" x14ac:dyDescent="0.35">
      <c r="A12">
        <v>10</v>
      </c>
      <c r="B12" t="s">
        <v>167</v>
      </c>
      <c r="C12" t="s">
        <v>176</v>
      </c>
      <c r="D12" t="s">
        <v>167</v>
      </c>
      <c r="E12" t="s">
        <v>177</v>
      </c>
      <c r="F12" t="s">
        <v>729</v>
      </c>
    </row>
    <row r="13" spans="1:9" x14ac:dyDescent="0.35">
      <c r="A13">
        <v>11</v>
      </c>
      <c r="B13" t="s">
        <v>167</v>
      </c>
      <c r="C13" t="s">
        <v>179</v>
      </c>
      <c r="D13" t="s">
        <v>167</v>
      </c>
      <c r="E13" t="s">
        <v>178</v>
      </c>
      <c r="F13" t="s">
        <v>729</v>
      </c>
    </row>
    <row r="14" spans="1:9" x14ac:dyDescent="0.35">
      <c r="A14">
        <v>12</v>
      </c>
      <c r="B14" t="s">
        <v>167</v>
      </c>
      <c r="C14" t="s">
        <v>178</v>
      </c>
      <c r="D14" t="s">
        <v>167</v>
      </c>
      <c r="E14" t="s">
        <v>179</v>
      </c>
      <c r="F14" t="s">
        <v>729</v>
      </c>
    </row>
    <row r="15" spans="1:9" x14ac:dyDescent="0.35">
      <c r="A15">
        <v>13</v>
      </c>
      <c r="B15" t="s">
        <v>167</v>
      </c>
      <c r="C15" t="s">
        <v>181</v>
      </c>
      <c r="D15" t="s">
        <v>167</v>
      </c>
      <c r="E15" t="s">
        <v>180</v>
      </c>
      <c r="F15" t="s">
        <v>729</v>
      </c>
    </row>
    <row r="16" spans="1:9" x14ac:dyDescent="0.35">
      <c r="A16">
        <v>14</v>
      </c>
      <c r="B16" t="s">
        <v>167</v>
      </c>
      <c r="C16" t="s">
        <v>180</v>
      </c>
      <c r="D16" t="s">
        <v>167</v>
      </c>
      <c r="E16" t="s">
        <v>181</v>
      </c>
      <c r="F16" t="s">
        <v>729</v>
      </c>
    </row>
    <row r="17" spans="1:6" x14ac:dyDescent="0.35">
      <c r="A17">
        <v>15</v>
      </c>
      <c r="B17" t="s">
        <v>167</v>
      </c>
      <c r="C17" t="s">
        <v>189</v>
      </c>
      <c r="D17" t="s">
        <v>167</v>
      </c>
      <c r="E17" t="s">
        <v>182</v>
      </c>
      <c r="F17" t="s">
        <v>729</v>
      </c>
    </row>
    <row r="18" spans="1:6" x14ac:dyDescent="0.35">
      <c r="A18">
        <v>16</v>
      </c>
      <c r="B18" t="s">
        <v>167</v>
      </c>
      <c r="C18" t="s">
        <v>182</v>
      </c>
      <c r="D18" t="s">
        <v>167</v>
      </c>
      <c r="E18" t="s">
        <v>189</v>
      </c>
      <c r="F18" t="s">
        <v>729</v>
      </c>
    </row>
    <row r="19" spans="1:6" x14ac:dyDescent="0.35">
      <c r="A19">
        <v>17</v>
      </c>
      <c r="B19" t="s">
        <v>167</v>
      </c>
      <c r="C19" t="s">
        <v>190</v>
      </c>
      <c r="D19" t="s">
        <v>167</v>
      </c>
      <c r="E19" t="s">
        <v>191</v>
      </c>
      <c r="F19" t="s">
        <v>729</v>
      </c>
    </row>
    <row r="20" spans="1:6" x14ac:dyDescent="0.35">
      <c r="A20">
        <v>18</v>
      </c>
      <c r="B20" t="s">
        <v>167</v>
      </c>
      <c r="C20" t="s">
        <v>191</v>
      </c>
      <c r="D20" t="s">
        <v>167</v>
      </c>
      <c r="E20" t="s">
        <v>190</v>
      </c>
      <c r="F20" t="s">
        <v>729</v>
      </c>
    </row>
    <row r="21" spans="1:6" x14ac:dyDescent="0.35">
      <c r="A21">
        <v>19</v>
      </c>
      <c r="B21" t="s">
        <v>167</v>
      </c>
      <c r="C21" t="s">
        <v>192</v>
      </c>
      <c r="D21" t="s">
        <v>167</v>
      </c>
      <c r="E21" t="s">
        <v>193</v>
      </c>
      <c r="F21" t="s">
        <v>729</v>
      </c>
    </row>
    <row r="22" spans="1:6" x14ac:dyDescent="0.35">
      <c r="A22">
        <v>20</v>
      </c>
      <c r="B22" t="s">
        <v>167</v>
      </c>
      <c r="C22" t="s">
        <v>193</v>
      </c>
      <c r="D22" t="s">
        <v>167</v>
      </c>
      <c r="E22" t="s">
        <v>192</v>
      </c>
      <c r="F22" t="s">
        <v>729</v>
      </c>
    </row>
    <row r="23" spans="1:6" x14ac:dyDescent="0.35">
      <c r="A23">
        <v>21</v>
      </c>
      <c r="B23" t="s">
        <v>167</v>
      </c>
      <c r="C23" t="s">
        <v>194</v>
      </c>
      <c r="D23" t="s">
        <v>167</v>
      </c>
      <c r="E23" t="s">
        <v>195</v>
      </c>
      <c r="F23" t="s">
        <v>729</v>
      </c>
    </row>
    <row r="24" spans="1:6" x14ac:dyDescent="0.35">
      <c r="A24">
        <v>22</v>
      </c>
      <c r="B24" t="s">
        <v>167</v>
      </c>
      <c r="C24" t="s">
        <v>195</v>
      </c>
      <c r="D24" t="s">
        <v>167</v>
      </c>
      <c r="E24" t="s">
        <v>194</v>
      </c>
      <c r="F24" t="s">
        <v>729</v>
      </c>
    </row>
    <row r="25" spans="1:6" x14ac:dyDescent="0.35">
      <c r="A25">
        <v>23</v>
      </c>
      <c r="B25" t="s">
        <v>167</v>
      </c>
      <c r="C25" t="s">
        <v>196</v>
      </c>
      <c r="D25" t="s">
        <v>167</v>
      </c>
      <c r="E25" t="s">
        <v>197</v>
      </c>
      <c r="F25" t="s">
        <v>729</v>
      </c>
    </row>
    <row r="26" spans="1:6" x14ac:dyDescent="0.35">
      <c r="A26">
        <v>24</v>
      </c>
      <c r="B26" t="s">
        <v>167</v>
      </c>
      <c r="C26" t="s">
        <v>197</v>
      </c>
      <c r="D26" t="s">
        <v>167</v>
      </c>
      <c r="E26" t="s">
        <v>196</v>
      </c>
      <c r="F26" t="s">
        <v>729</v>
      </c>
    </row>
    <row r="27" spans="1:6" x14ac:dyDescent="0.35">
      <c r="A27">
        <v>25</v>
      </c>
      <c r="B27" t="s">
        <v>167</v>
      </c>
      <c r="C27" t="s">
        <v>198</v>
      </c>
      <c r="D27" t="s">
        <v>167</v>
      </c>
      <c r="E27" t="s">
        <v>199</v>
      </c>
      <c r="F27" t="s">
        <v>729</v>
      </c>
    </row>
    <row r="28" spans="1:6" x14ac:dyDescent="0.35">
      <c r="A28">
        <v>26</v>
      </c>
      <c r="B28" t="s">
        <v>167</v>
      </c>
      <c r="C28" t="s">
        <v>199</v>
      </c>
      <c r="D28" t="s">
        <v>167</v>
      </c>
      <c r="E28" t="s">
        <v>198</v>
      </c>
      <c r="F28" t="s">
        <v>729</v>
      </c>
    </row>
    <row r="29" spans="1:6" x14ac:dyDescent="0.35">
      <c r="A29">
        <v>27</v>
      </c>
      <c r="B29" t="s">
        <v>167</v>
      </c>
      <c r="C29" t="s">
        <v>200</v>
      </c>
      <c r="D29" t="s">
        <v>167</v>
      </c>
      <c r="E29" t="s">
        <v>201</v>
      </c>
      <c r="F29" t="s">
        <v>729</v>
      </c>
    </row>
    <row r="30" spans="1:6" x14ac:dyDescent="0.35">
      <c r="A30">
        <v>28</v>
      </c>
      <c r="B30" t="s">
        <v>167</v>
      </c>
      <c r="C30" t="s">
        <v>201</v>
      </c>
      <c r="D30" t="s">
        <v>167</v>
      </c>
      <c r="E30" t="s">
        <v>200</v>
      </c>
      <c r="F30" t="s">
        <v>729</v>
      </c>
    </row>
    <row r="31" spans="1:6" x14ac:dyDescent="0.35">
      <c r="A31">
        <v>29</v>
      </c>
      <c r="B31" t="s">
        <v>167</v>
      </c>
      <c r="C31" t="s">
        <v>202</v>
      </c>
      <c r="D31" t="s">
        <v>167</v>
      </c>
      <c r="E31" t="s">
        <v>203</v>
      </c>
      <c r="F31" t="s">
        <v>729</v>
      </c>
    </row>
    <row r="32" spans="1:6" x14ac:dyDescent="0.35">
      <c r="A32">
        <v>30</v>
      </c>
      <c r="B32" t="s">
        <v>167</v>
      </c>
      <c r="C32" t="s">
        <v>203</v>
      </c>
      <c r="D32" t="s">
        <v>167</v>
      </c>
      <c r="E32" t="s">
        <v>202</v>
      </c>
      <c r="F32" t="s">
        <v>729</v>
      </c>
    </row>
    <row r="33" spans="1:6" x14ac:dyDescent="0.35">
      <c r="A33">
        <v>31</v>
      </c>
      <c r="B33" t="s">
        <v>167</v>
      </c>
      <c r="C33" t="s">
        <v>204</v>
      </c>
      <c r="D33" t="s">
        <v>167</v>
      </c>
      <c r="E33" t="s">
        <v>205</v>
      </c>
      <c r="F33" t="s">
        <v>729</v>
      </c>
    </row>
    <row r="34" spans="1:6" x14ac:dyDescent="0.35">
      <c r="A34">
        <v>32</v>
      </c>
      <c r="B34" t="s">
        <v>167</v>
      </c>
      <c r="C34" t="s">
        <v>205</v>
      </c>
      <c r="D34" t="s">
        <v>167</v>
      </c>
      <c r="E34" t="s">
        <v>204</v>
      </c>
      <c r="F34" t="s">
        <v>729</v>
      </c>
    </row>
    <row r="35" spans="1:6" x14ac:dyDescent="0.35">
      <c r="A35">
        <v>33</v>
      </c>
      <c r="B35" t="s">
        <v>167</v>
      </c>
      <c r="C35" t="s">
        <v>206</v>
      </c>
      <c r="D35" t="s">
        <v>167</v>
      </c>
      <c r="E35" t="s">
        <v>207</v>
      </c>
      <c r="F35" t="s">
        <v>729</v>
      </c>
    </row>
    <row r="36" spans="1:6" x14ac:dyDescent="0.35">
      <c r="A36">
        <v>34</v>
      </c>
      <c r="B36" t="s">
        <v>167</v>
      </c>
      <c r="C36" t="s">
        <v>207</v>
      </c>
      <c r="D36" t="s">
        <v>167</v>
      </c>
      <c r="E36" t="s">
        <v>206</v>
      </c>
      <c r="F36" t="s">
        <v>729</v>
      </c>
    </row>
    <row r="37" spans="1:6" x14ac:dyDescent="0.35">
      <c r="A37">
        <v>35</v>
      </c>
      <c r="B37" t="s">
        <v>167</v>
      </c>
      <c r="C37" t="s">
        <v>208</v>
      </c>
      <c r="D37" t="s">
        <v>167</v>
      </c>
      <c r="E37" t="s">
        <v>209</v>
      </c>
      <c r="F37" t="s">
        <v>729</v>
      </c>
    </row>
    <row r="38" spans="1:6" x14ac:dyDescent="0.35">
      <c r="A38">
        <v>36</v>
      </c>
      <c r="B38" t="s">
        <v>167</v>
      </c>
      <c r="C38" t="s">
        <v>209</v>
      </c>
      <c r="D38" t="s">
        <v>167</v>
      </c>
      <c r="E38" t="s">
        <v>208</v>
      </c>
      <c r="F38" t="s">
        <v>729</v>
      </c>
    </row>
    <row r="39" spans="1:6" x14ac:dyDescent="0.35">
      <c r="A39">
        <v>37</v>
      </c>
      <c r="B39" t="s">
        <v>167</v>
      </c>
      <c r="C39" t="s">
        <v>210</v>
      </c>
      <c r="D39" t="s">
        <v>167</v>
      </c>
      <c r="E39" t="s">
        <v>211</v>
      </c>
      <c r="F39" t="s">
        <v>729</v>
      </c>
    </row>
    <row r="40" spans="1:6" x14ac:dyDescent="0.35">
      <c r="A40">
        <v>38</v>
      </c>
      <c r="B40" t="s">
        <v>167</v>
      </c>
      <c r="C40" t="s">
        <v>211</v>
      </c>
      <c r="D40" t="s">
        <v>167</v>
      </c>
      <c r="E40" t="s">
        <v>210</v>
      </c>
      <c r="F40" t="s">
        <v>729</v>
      </c>
    </row>
    <row r="41" spans="1:6" x14ac:dyDescent="0.35">
      <c r="A41">
        <v>39</v>
      </c>
      <c r="B41" t="s">
        <v>167</v>
      </c>
      <c r="C41" t="s">
        <v>212</v>
      </c>
      <c r="D41" t="s">
        <v>167</v>
      </c>
      <c r="E41" t="s">
        <v>213</v>
      </c>
      <c r="F41" t="s">
        <v>729</v>
      </c>
    </row>
    <row r="42" spans="1:6" x14ac:dyDescent="0.35">
      <c r="A42">
        <v>40</v>
      </c>
      <c r="B42" t="s">
        <v>167</v>
      </c>
      <c r="C42" t="s">
        <v>213</v>
      </c>
      <c r="D42" t="s">
        <v>167</v>
      </c>
      <c r="E42" t="s">
        <v>212</v>
      </c>
      <c r="F42" t="s">
        <v>729</v>
      </c>
    </row>
    <row r="43" spans="1:6" x14ac:dyDescent="0.35">
      <c r="A43">
        <v>41</v>
      </c>
      <c r="B43" t="s">
        <v>167</v>
      </c>
      <c r="C43" t="s">
        <v>214</v>
      </c>
      <c r="D43" t="s">
        <v>167</v>
      </c>
      <c r="E43" t="s">
        <v>215</v>
      </c>
      <c r="F43" t="s">
        <v>729</v>
      </c>
    </row>
    <row r="44" spans="1:6" x14ac:dyDescent="0.35">
      <c r="A44">
        <v>42</v>
      </c>
      <c r="B44" t="s">
        <v>167</v>
      </c>
      <c r="C44" t="s">
        <v>215</v>
      </c>
      <c r="D44" t="s">
        <v>167</v>
      </c>
      <c r="E44" t="s">
        <v>214</v>
      </c>
      <c r="F44" t="s">
        <v>729</v>
      </c>
    </row>
    <row r="45" spans="1:6" x14ac:dyDescent="0.35">
      <c r="A45">
        <v>43</v>
      </c>
      <c r="B45" t="s">
        <v>167</v>
      </c>
      <c r="C45" t="s">
        <v>216</v>
      </c>
      <c r="D45" t="s">
        <v>167</v>
      </c>
      <c r="E45" t="s">
        <v>217</v>
      </c>
      <c r="F45" t="s">
        <v>729</v>
      </c>
    </row>
    <row r="46" spans="1:6" x14ac:dyDescent="0.35">
      <c r="A46">
        <v>44</v>
      </c>
      <c r="B46" t="s">
        <v>167</v>
      </c>
      <c r="C46" t="s">
        <v>217</v>
      </c>
      <c r="D46" t="s">
        <v>167</v>
      </c>
      <c r="E46" t="s">
        <v>216</v>
      </c>
      <c r="F46" t="s">
        <v>729</v>
      </c>
    </row>
    <row r="47" spans="1:6" x14ac:dyDescent="0.35">
      <c r="A47">
        <v>45</v>
      </c>
      <c r="B47" t="s">
        <v>167</v>
      </c>
      <c r="C47" t="s">
        <v>218</v>
      </c>
      <c r="D47" t="s">
        <v>167</v>
      </c>
      <c r="E47" t="s">
        <v>219</v>
      </c>
      <c r="F47" t="s">
        <v>730</v>
      </c>
    </row>
    <row r="48" spans="1:6" x14ac:dyDescent="0.35">
      <c r="A48">
        <v>46</v>
      </c>
      <c r="B48" t="s">
        <v>167</v>
      </c>
      <c r="C48" t="s">
        <v>219</v>
      </c>
      <c r="D48" t="s">
        <v>167</v>
      </c>
      <c r="E48" t="s">
        <v>218</v>
      </c>
      <c r="F48" t="s">
        <v>730</v>
      </c>
    </row>
    <row r="49" spans="1:6" x14ac:dyDescent="0.35">
      <c r="A49">
        <v>47</v>
      </c>
      <c r="B49" t="s">
        <v>167</v>
      </c>
      <c r="C49" t="s">
        <v>220</v>
      </c>
      <c r="D49" t="s">
        <v>167</v>
      </c>
      <c r="E49" t="s">
        <v>221</v>
      </c>
      <c r="F49" t="s">
        <v>729</v>
      </c>
    </row>
    <row r="50" spans="1:6" x14ac:dyDescent="0.35">
      <c r="A50">
        <v>48</v>
      </c>
      <c r="B50" t="s">
        <v>167</v>
      </c>
      <c r="C50" t="s">
        <v>221</v>
      </c>
      <c r="D50" t="s">
        <v>167</v>
      </c>
      <c r="E50" t="s">
        <v>220</v>
      </c>
      <c r="F50" t="s">
        <v>729</v>
      </c>
    </row>
    <row r="51" spans="1:6" x14ac:dyDescent="0.35">
      <c r="A51">
        <v>49</v>
      </c>
      <c r="B51" t="s">
        <v>167</v>
      </c>
      <c r="C51" t="s">
        <v>222</v>
      </c>
      <c r="D51" t="s">
        <v>167</v>
      </c>
      <c r="E51" t="s">
        <v>223</v>
      </c>
      <c r="F51" t="s">
        <v>302</v>
      </c>
    </row>
    <row r="52" spans="1:6" x14ac:dyDescent="0.35">
      <c r="A52">
        <v>50</v>
      </c>
      <c r="B52" t="s">
        <v>167</v>
      </c>
      <c r="C52" t="s">
        <v>223</v>
      </c>
      <c r="D52" t="s">
        <v>167</v>
      </c>
      <c r="E52" t="s">
        <v>222</v>
      </c>
      <c r="F52" t="s">
        <v>302</v>
      </c>
    </row>
    <row r="53" spans="1:6" x14ac:dyDescent="0.35">
      <c r="A53">
        <v>51</v>
      </c>
      <c r="B53" t="s">
        <v>167</v>
      </c>
      <c r="C53" t="s">
        <v>224</v>
      </c>
      <c r="D53" t="s">
        <v>183</v>
      </c>
      <c r="E53" t="s">
        <v>168</v>
      </c>
      <c r="F53" t="s">
        <v>302</v>
      </c>
    </row>
    <row r="54" spans="1:6" x14ac:dyDescent="0.35">
      <c r="A54">
        <v>52</v>
      </c>
      <c r="B54" t="s">
        <v>167</v>
      </c>
      <c r="C54" t="s">
        <v>225</v>
      </c>
      <c r="D54" t="s">
        <v>183</v>
      </c>
      <c r="E54" t="s">
        <v>169</v>
      </c>
      <c r="F54" t="s">
        <v>302</v>
      </c>
    </row>
    <row r="55" spans="1:6" x14ac:dyDescent="0.35">
      <c r="A55">
        <v>53</v>
      </c>
      <c r="B55" t="s">
        <v>167</v>
      </c>
      <c r="C55" t="s">
        <v>226</v>
      </c>
      <c r="D55" t="s">
        <v>183</v>
      </c>
      <c r="E55" t="s">
        <v>170</v>
      </c>
      <c r="F55" t="s">
        <v>729</v>
      </c>
    </row>
    <row r="56" spans="1:6" x14ac:dyDescent="0.35">
      <c r="A56">
        <v>54</v>
      </c>
      <c r="B56" t="s">
        <v>167</v>
      </c>
      <c r="C56" t="s">
        <v>227</v>
      </c>
      <c r="D56" t="s">
        <v>183</v>
      </c>
      <c r="E56" t="s">
        <v>171</v>
      </c>
      <c r="F56" t="s">
        <v>729</v>
      </c>
    </row>
    <row r="57" spans="1:6" x14ac:dyDescent="0.35">
      <c r="A57">
        <v>55</v>
      </c>
      <c r="B57" t="s">
        <v>167</v>
      </c>
      <c r="C57" t="s">
        <v>228</v>
      </c>
      <c r="D57" t="s">
        <v>183</v>
      </c>
      <c r="E57" t="s">
        <v>172</v>
      </c>
      <c r="F57" t="s">
        <v>730</v>
      </c>
    </row>
    <row r="58" spans="1:6" x14ac:dyDescent="0.35">
      <c r="A58">
        <v>56</v>
      </c>
      <c r="B58" t="s">
        <v>167</v>
      </c>
      <c r="C58" t="s">
        <v>229</v>
      </c>
      <c r="D58" t="s">
        <v>183</v>
      </c>
      <c r="E58" t="s">
        <v>173</v>
      </c>
      <c r="F58" t="s">
        <v>730</v>
      </c>
    </row>
    <row r="59" spans="1:6" x14ac:dyDescent="0.35">
      <c r="A59">
        <v>57</v>
      </c>
      <c r="B59" t="s">
        <v>167</v>
      </c>
      <c r="C59" t="s">
        <v>230</v>
      </c>
      <c r="D59" t="s">
        <v>183</v>
      </c>
      <c r="E59" t="s">
        <v>174</v>
      </c>
      <c r="F59" t="s">
        <v>729</v>
      </c>
    </row>
    <row r="60" spans="1:6" x14ac:dyDescent="0.35">
      <c r="A60">
        <v>58</v>
      </c>
      <c r="B60" t="s">
        <v>167</v>
      </c>
      <c r="C60" t="s">
        <v>231</v>
      </c>
      <c r="D60" t="s">
        <v>183</v>
      </c>
      <c r="E60" t="s">
        <v>175</v>
      </c>
      <c r="F60" t="s">
        <v>729</v>
      </c>
    </row>
    <row r="61" spans="1:6" x14ac:dyDescent="0.35">
      <c r="A61">
        <v>59</v>
      </c>
      <c r="B61" t="s">
        <v>167</v>
      </c>
      <c r="C61" t="s">
        <v>232</v>
      </c>
      <c r="D61" t="s">
        <v>183</v>
      </c>
      <c r="E61" t="s">
        <v>176</v>
      </c>
      <c r="F61" t="s">
        <v>729</v>
      </c>
    </row>
    <row r="62" spans="1:6" x14ac:dyDescent="0.35">
      <c r="A62">
        <v>60</v>
      </c>
      <c r="B62" t="s">
        <v>167</v>
      </c>
      <c r="C62" t="s">
        <v>233</v>
      </c>
      <c r="D62" t="s">
        <v>183</v>
      </c>
      <c r="E62" t="s">
        <v>177</v>
      </c>
      <c r="F62" t="s">
        <v>729</v>
      </c>
    </row>
    <row r="63" spans="1:6" x14ac:dyDescent="0.35">
      <c r="A63">
        <v>61</v>
      </c>
      <c r="B63" t="s">
        <v>167</v>
      </c>
      <c r="C63" t="s">
        <v>234</v>
      </c>
      <c r="D63" t="s">
        <v>183</v>
      </c>
      <c r="E63" t="s">
        <v>178</v>
      </c>
      <c r="F63" t="s">
        <v>729</v>
      </c>
    </row>
    <row r="64" spans="1:6" x14ac:dyDescent="0.35">
      <c r="A64">
        <v>62</v>
      </c>
      <c r="B64" t="s">
        <v>167</v>
      </c>
      <c r="C64" t="s">
        <v>235</v>
      </c>
      <c r="D64" t="s">
        <v>183</v>
      </c>
      <c r="E64" t="s">
        <v>179</v>
      </c>
      <c r="F64" t="s">
        <v>729</v>
      </c>
    </row>
    <row r="65" spans="1:6" x14ac:dyDescent="0.35">
      <c r="A65">
        <v>63</v>
      </c>
      <c r="B65" t="s">
        <v>167</v>
      </c>
      <c r="C65" t="s">
        <v>236</v>
      </c>
      <c r="D65" t="s">
        <v>183</v>
      </c>
      <c r="E65" t="s">
        <v>180</v>
      </c>
      <c r="F65" t="s">
        <v>729</v>
      </c>
    </row>
    <row r="66" spans="1:6" x14ac:dyDescent="0.35">
      <c r="A66">
        <v>64</v>
      </c>
      <c r="B66" t="s">
        <v>167</v>
      </c>
      <c r="C66" t="s">
        <v>237</v>
      </c>
      <c r="D66" t="s">
        <v>183</v>
      </c>
      <c r="E66" t="s">
        <v>181</v>
      </c>
      <c r="F66" t="s">
        <v>729</v>
      </c>
    </row>
    <row r="67" spans="1:6" x14ac:dyDescent="0.35">
      <c r="A67">
        <v>65</v>
      </c>
      <c r="B67" t="s">
        <v>167</v>
      </c>
      <c r="C67" t="s">
        <v>238</v>
      </c>
      <c r="D67" t="s">
        <v>183</v>
      </c>
      <c r="E67" t="s">
        <v>182</v>
      </c>
      <c r="F67" t="s">
        <v>729</v>
      </c>
    </row>
    <row r="68" spans="1:6" x14ac:dyDescent="0.35">
      <c r="A68">
        <v>66</v>
      </c>
      <c r="B68" t="s">
        <v>167</v>
      </c>
      <c r="C68" t="s">
        <v>239</v>
      </c>
      <c r="D68" t="s">
        <v>183</v>
      </c>
      <c r="E68" t="s">
        <v>189</v>
      </c>
      <c r="F68" t="s">
        <v>729</v>
      </c>
    </row>
    <row r="69" spans="1:6" x14ac:dyDescent="0.35">
      <c r="A69">
        <v>67</v>
      </c>
      <c r="B69" t="s">
        <v>167</v>
      </c>
      <c r="C69" t="s">
        <v>240</v>
      </c>
      <c r="D69" t="s">
        <v>183</v>
      </c>
      <c r="E69" t="s">
        <v>191</v>
      </c>
      <c r="F69" t="s">
        <v>729</v>
      </c>
    </row>
    <row r="70" spans="1:6" x14ac:dyDescent="0.35">
      <c r="A70">
        <v>68</v>
      </c>
      <c r="B70" t="s">
        <v>167</v>
      </c>
      <c r="C70" t="s">
        <v>241</v>
      </c>
      <c r="D70" t="s">
        <v>183</v>
      </c>
      <c r="E70" t="s">
        <v>190</v>
      </c>
      <c r="F70" t="s">
        <v>729</v>
      </c>
    </row>
    <row r="71" spans="1:6" x14ac:dyDescent="0.35">
      <c r="A71">
        <v>69</v>
      </c>
      <c r="B71" t="s">
        <v>167</v>
      </c>
      <c r="C71" t="s">
        <v>242</v>
      </c>
      <c r="D71" t="s">
        <v>183</v>
      </c>
      <c r="E71" t="s">
        <v>193</v>
      </c>
      <c r="F71" t="s">
        <v>729</v>
      </c>
    </row>
    <row r="72" spans="1:6" x14ac:dyDescent="0.35">
      <c r="A72">
        <v>70</v>
      </c>
      <c r="B72" t="s">
        <v>167</v>
      </c>
      <c r="C72" t="s">
        <v>243</v>
      </c>
      <c r="D72" t="s">
        <v>183</v>
      </c>
      <c r="E72" t="s">
        <v>192</v>
      </c>
      <c r="F72" t="s">
        <v>729</v>
      </c>
    </row>
    <row r="73" spans="1:6" x14ac:dyDescent="0.35">
      <c r="A73">
        <v>71</v>
      </c>
      <c r="B73" t="s">
        <v>167</v>
      </c>
      <c r="C73" t="s">
        <v>244</v>
      </c>
      <c r="D73" t="s">
        <v>183</v>
      </c>
      <c r="E73" t="s">
        <v>195</v>
      </c>
      <c r="F73" t="s">
        <v>729</v>
      </c>
    </row>
    <row r="74" spans="1:6" x14ac:dyDescent="0.35">
      <c r="A74">
        <v>72</v>
      </c>
      <c r="B74" t="s">
        <v>167</v>
      </c>
      <c r="C74" t="s">
        <v>245</v>
      </c>
      <c r="D74" t="s">
        <v>183</v>
      </c>
      <c r="E74" t="s">
        <v>194</v>
      </c>
      <c r="F74" t="s">
        <v>729</v>
      </c>
    </row>
    <row r="75" spans="1:6" x14ac:dyDescent="0.35">
      <c r="A75">
        <v>73</v>
      </c>
      <c r="B75" t="s">
        <v>167</v>
      </c>
      <c r="C75" t="s">
        <v>246</v>
      </c>
      <c r="D75" t="s">
        <v>183</v>
      </c>
      <c r="E75" t="s">
        <v>197</v>
      </c>
      <c r="F75" t="s">
        <v>729</v>
      </c>
    </row>
    <row r="76" spans="1:6" x14ac:dyDescent="0.35">
      <c r="A76">
        <v>74</v>
      </c>
      <c r="B76" t="s">
        <v>167</v>
      </c>
      <c r="C76" t="s">
        <v>247</v>
      </c>
      <c r="D76" t="s">
        <v>183</v>
      </c>
      <c r="E76" t="s">
        <v>196</v>
      </c>
      <c r="F76" t="s">
        <v>729</v>
      </c>
    </row>
    <row r="77" spans="1:6" x14ac:dyDescent="0.35">
      <c r="A77">
        <v>75</v>
      </c>
      <c r="B77" t="s">
        <v>167</v>
      </c>
      <c r="C77" t="s">
        <v>248</v>
      </c>
      <c r="D77" t="s">
        <v>183</v>
      </c>
      <c r="E77" t="s">
        <v>199</v>
      </c>
      <c r="F77" t="s">
        <v>729</v>
      </c>
    </row>
    <row r="78" spans="1:6" x14ac:dyDescent="0.35">
      <c r="A78">
        <v>76</v>
      </c>
      <c r="B78" t="s">
        <v>167</v>
      </c>
      <c r="C78" t="s">
        <v>249</v>
      </c>
      <c r="D78" t="s">
        <v>183</v>
      </c>
      <c r="E78" t="s">
        <v>198</v>
      </c>
      <c r="F78" t="s">
        <v>729</v>
      </c>
    </row>
    <row r="79" spans="1:6" x14ac:dyDescent="0.35">
      <c r="A79">
        <v>77</v>
      </c>
      <c r="B79" t="s">
        <v>167</v>
      </c>
      <c r="C79" t="s">
        <v>250</v>
      </c>
      <c r="D79" t="s">
        <v>183</v>
      </c>
      <c r="E79" t="s">
        <v>201</v>
      </c>
      <c r="F79" t="s">
        <v>729</v>
      </c>
    </row>
    <row r="80" spans="1:6" x14ac:dyDescent="0.35">
      <c r="A80">
        <v>78</v>
      </c>
      <c r="B80" t="s">
        <v>167</v>
      </c>
      <c r="C80" t="s">
        <v>251</v>
      </c>
      <c r="D80" t="s">
        <v>183</v>
      </c>
      <c r="E80" t="s">
        <v>200</v>
      </c>
      <c r="F80" t="s">
        <v>729</v>
      </c>
    </row>
    <row r="81" spans="1:6" x14ac:dyDescent="0.35">
      <c r="A81">
        <v>79</v>
      </c>
      <c r="B81" t="s">
        <v>167</v>
      </c>
      <c r="C81" t="s">
        <v>252</v>
      </c>
      <c r="D81" t="s">
        <v>183</v>
      </c>
      <c r="E81" t="s">
        <v>203</v>
      </c>
      <c r="F81" t="s">
        <v>729</v>
      </c>
    </row>
    <row r="82" spans="1:6" x14ac:dyDescent="0.35">
      <c r="A82">
        <v>80</v>
      </c>
      <c r="B82" t="s">
        <v>167</v>
      </c>
      <c r="C82" t="s">
        <v>253</v>
      </c>
      <c r="D82" t="s">
        <v>183</v>
      </c>
      <c r="E82" t="s">
        <v>202</v>
      </c>
      <c r="F82" t="s">
        <v>729</v>
      </c>
    </row>
    <row r="83" spans="1:6" x14ac:dyDescent="0.35">
      <c r="A83">
        <v>81</v>
      </c>
      <c r="B83" t="s">
        <v>167</v>
      </c>
      <c r="C83" t="s">
        <v>254</v>
      </c>
      <c r="D83" t="s">
        <v>183</v>
      </c>
      <c r="E83" t="s">
        <v>205</v>
      </c>
      <c r="F83" t="s">
        <v>729</v>
      </c>
    </row>
    <row r="84" spans="1:6" x14ac:dyDescent="0.35">
      <c r="A84">
        <v>82</v>
      </c>
      <c r="B84" t="s">
        <v>167</v>
      </c>
      <c r="C84" t="s">
        <v>255</v>
      </c>
      <c r="D84" t="s">
        <v>183</v>
      </c>
      <c r="E84" t="s">
        <v>204</v>
      </c>
      <c r="F84" t="s">
        <v>729</v>
      </c>
    </row>
    <row r="85" spans="1:6" x14ac:dyDescent="0.35">
      <c r="A85">
        <v>83</v>
      </c>
      <c r="B85" t="s">
        <v>167</v>
      </c>
      <c r="C85" t="s">
        <v>256</v>
      </c>
      <c r="D85" t="s">
        <v>183</v>
      </c>
      <c r="E85" t="s">
        <v>207</v>
      </c>
      <c r="F85" t="s">
        <v>729</v>
      </c>
    </row>
    <row r="86" spans="1:6" x14ac:dyDescent="0.35">
      <c r="A86">
        <v>84</v>
      </c>
      <c r="B86" t="s">
        <v>167</v>
      </c>
      <c r="C86" t="s">
        <v>257</v>
      </c>
      <c r="D86" t="s">
        <v>183</v>
      </c>
      <c r="E86" t="s">
        <v>206</v>
      </c>
      <c r="F86" t="s">
        <v>729</v>
      </c>
    </row>
    <row r="87" spans="1:6" x14ac:dyDescent="0.35">
      <c r="A87">
        <v>85</v>
      </c>
      <c r="B87" t="s">
        <v>167</v>
      </c>
      <c r="C87" t="s">
        <v>258</v>
      </c>
      <c r="D87" t="s">
        <v>183</v>
      </c>
      <c r="E87" t="s">
        <v>209</v>
      </c>
      <c r="F87" t="s">
        <v>729</v>
      </c>
    </row>
    <row r="88" spans="1:6" x14ac:dyDescent="0.35">
      <c r="A88">
        <v>86</v>
      </c>
      <c r="B88" t="s">
        <v>167</v>
      </c>
      <c r="C88" t="s">
        <v>259</v>
      </c>
      <c r="D88" t="s">
        <v>183</v>
      </c>
      <c r="E88" t="s">
        <v>208</v>
      </c>
      <c r="F88" t="s">
        <v>729</v>
      </c>
    </row>
    <row r="89" spans="1:6" x14ac:dyDescent="0.35">
      <c r="A89">
        <v>87</v>
      </c>
      <c r="B89" t="s">
        <v>167</v>
      </c>
      <c r="C89" t="s">
        <v>260</v>
      </c>
      <c r="D89" t="s">
        <v>183</v>
      </c>
      <c r="E89" t="s">
        <v>211</v>
      </c>
      <c r="F89" t="s">
        <v>729</v>
      </c>
    </row>
    <row r="90" spans="1:6" x14ac:dyDescent="0.35">
      <c r="A90">
        <v>88</v>
      </c>
      <c r="B90" t="s">
        <v>167</v>
      </c>
      <c r="C90" t="s">
        <v>261</v>
      </c>
      <c r="D90" t="s">
        <v>183</v>
      </c>
      <c r="E90" t="s">
        <v>210</v>
      </c>
      <c r="F90" t="s">
        <v>729</v>
      </c>
    </row>
    <row r="91" spans="1:6" x14ac:dyDescent="0.35">
      <c r="A91">
        <v>89</v>
      </c>
      <c r="B91" t="s">
        <v>167</v>
      </c>
      <c r="C91" t="s">
        <v>262</v>
      </c>
      <c r="D91" t="s">
        <v>183</v>
      </c>
      <c r="E91" t="s">
        <v>213</v>
      </c>
      <c r="F91" t="s">
        <v>729</v>
      </c>
    </row>
    <row r="92" spans="1:6" x14ac:dyDescent="0.35">
      <c r="A92">
        <v>90</v>
      </c>
      <c r="B92" t="s">
        <v>167</v>
      </c>
      <c r="C92" t="s">
        <v>263</v>
      </c>
      <c r="D92" t="s">
        <v>183</v>
      </c>
      <c r="E92" t="s">
        <v>212</v>
      </c>
      <c r="F92" t="s">
        <v>729</v>
      </c>
    </row>
    <row r="93" spans="1:6" x14ac:dyDescent="0.35">
      <c r="A93">
        <v>91</v>
      </c>
      <c r="B93" t="s">
        <v>167</v>
      </c>
      <c r="C93" t="s">
        <v>264</v>
      </c>
      <c r="D93" t="s">
        <v>183</v>
      </c>
      <c r="E93" t="s">
        <v>215</v>
      </c>
      <c r="F93" t="s">
        <v>729</v>
      </c>
    </row>
    <row r="94" spans="1:6" x14ac:dyDescent="0.35">
      <c r="A94">
        <v>92</v>
      </c>
      <c r="B94" t="s">
        <v>167</v>
      </c>
      <c r="C94" t="s">
        <v>265</v>
      </c>
      <c r="D94" t="s">
        <v>183</v>
      </c>
      <c r="E94" t="s">
        <v>214</v>
      </c>
      <c r="F94" t="s">
        <v>729</v>
      </c>
    </row>
    <row r="95" spans="1:6" x14ac:dyDescent="0.35">
      <c r="A95">
        <v>93</v>
      </c>
      <c r="B95" t="s">
        <v>167</v>
      </c>
      <c r="C95" t="s">
        <v>266</v>
      </c>
      <c r="D95" t="s">
        <v>183</v>
      </c>
      <c r="E95" t="s">
        <v>217</v>
      </c>
      <c r="F95" t="s">
        <v>729</v>
      </c>
    </row>
    <row r="96" spans="1:6" x14ac:dyDescent="0.35">
      <c r="A96">
        <v>94</v>
      </c>
      <c r="B96" t="s">
        <v>167</v>
      </c>
      <c r="C96" t="s">
        <v>267</v>
      </c>
      <c r="D96" t="s">
        <v>183</v>
      </c>
      <c r="E96" t="s">
        <v>216</v>
      </c>
      <c r="F96" t="s">
        <v>729</v>
      </c>
    </row>
    <row r="97" spans="1:6" x14ac:dyDescent="0.35">
      <c r="A97">
        <v>95</v>
      </c>
      <c r="B97" t="s">
        <v>167</v>
      </c>
      <c r="C97" t="s">
        <v>268</v>
      </c>
      <c r="D97" t="s">
        <v>183</v>
      </c>
      <c r="E97" t="s">
        <v>219</v>
      </c>
      <c r="F97" t="s">
        <v>730</v>
      </c>
    </row>
    <row r="98" spans="1:6" x14ac:dyDescent="0.35">
      <c r="A98">
        <v>96</v>
      </c>
      <c r="B98" t="s">
        <v>167</v>
      </c>
      <c r="C98" t="s">
        <v>269</v>
      </c>
      <c r="D98" t="s">
        <v>183</v>
      </c>
      <c r="E98" t="s">
        <v>218</v>
      </c>
      <c r="F98" t="s">
        <v>730</v>
      </c>
    </row>
    <row r="99" spans="1:6" x14ac:dyDescent="0.35">
      <c r="A99">
        <v>97</v>
      </c>
      <c r="B99" t="s">
        <v>167</v>
      </c>
      <c r="C99" t="s">
        <v>270</v>
      </c>
      <c r="D99" t="s">
        <v>183</v>
      </c>
      <c r="E99" t="s">
        <v>221</v>
      </c>
      <c r="F99" t="s">
        <v>729</v>
      </c>
    </row>
    <row r="100" spans="1:6" x14ac:dyDescent="0.35">
      <c r="A100">
        <v>98</v>
      </c>
      <c r="B100" t="s">
        <v>167</v>
      </c>
      <c r="C100" t="s">
        <v>271</v>
      </c>
      <c r="D100" t="s">
        <v>183</v>
      </c>
      <c r="E100" t="s">
        <v>220</v>
      </c>
      <c r="F100" t="s">
        <v>729</v>
      </c>
    </row>
    <row r="101" spans="1:6" x14ac:dyDescent="0.35">
      <c r="A101">
        <v>99</v>
      </c>
      <c r="B101" t="s">
        <v>167</v>
      </c>
      <c r="C101" t="s">
        <v>272</v>
      </c>
      <c r="D101" t="s">
        <v>183</v>
      </c>
      <c r="E101" t="s">
        <v>223</v>
      </c>
      <c r="F101" t="s">
        <v>302</v>
      </c>
    </row>
    <row r="102" spans="1:6" x14ac:dyDescent="0.35">
      <c r="A102">
        <v>100</v>
      </c>
      <c r="B102" t="s">
        <v>167</v>
      </c>
      <c r="C102" t="s">
        <v>273</v>
      </c>
      <c r="D102" t="s">
        <v>183</v>
      </c>
      <c r="E102" t="s">
        <v>222</v>
      </c>
      <c r="F102" t="s">
        <v>302</v>
      </c>
    </row>
    <row r="103" spans="1:6" x14ac:dyDescent="0.35">
      <c r="A103">
        <v>101</v>
      </c>
      <c r="B103" t="s">
        <v>183</v>
      </c>
      <c r="C103" t="s">
        <v>169</v>
      </c>
      <c r="D103" t="s">
        <v>758</v>
      </c>
      <c r="E103" t="s">
        <v>168</v>
      </c>
      <c r="F103" t="s">
        <v>302</v>
      </c>
    </row>
    <row r="104" spans="1:6" x14ac:dyDescent="0.35">
      <c r="A104">
        <v>102</v>
      </c>
      <c r="B104" t="s">
        <v>183</v>
      </c>
      <c r="C104" t="s">
        <v>168</v>
      </c>
      <c r="D104" t="s">
        <v>758</v>
      </c>
      <c r="E104" t="s">
        <v>169</v>
      </c>
      <c r="F104" t="s">
        <v>302</v>
      </c>
    </row>
    <row r="105" spans="1:6" x14ac:dyDescent="0.35">
      <c r="A105">
        <v>103</v>
      </c>
      <c r="B105" t="s">
        <v>183</v>
      </c>
      <c r="C105" t="s">
        <v>171</v>
      </c>
      <c r="D105" t="s">
        <v>758</v>
      </c>
      <c r="E105" t="s">
        <v>170</v>
      </c>
      <c r="F105" t="s">
        <v>1071</v>
      </c>
    </row>
    <row r="106" spans="1:6" x14ac:dyDescent="0.35">
      <c r="A106">
        <v>104</v>
      </c>
      <c r="B106" t="s">
        <v>183</v>
      </c>
      <c r="C106" t="s">
        <v>170</v>
      </c>
      <c r="D106" t="s">
        <v>758</v>
      </c>
      <c r="E106" t="s">
        <v>171</v>
      </c>
      <c r="F106" t="s">
        <v>1071</v>
      </c>
    </row>
    <row r="107" spans="1:6" x14ac:dyDescent="0.35">
      <c r="A107">
        <v>105</v>
      </c>
      <c r="B107" t="s">
        <v>183</v>
      </c>
      <c r="C107" t="s">
        <v>173</v>
      </c>
      <c r="D107" t="s">
        <v>758</v>
      </c>
      <c r="E107" t="s">
        <v>172</v>
      </c>
      <c r="F107" t="s">
        <v>730</v>
      </c>
    </row>
    <row r="108" spans="1:6" x14ac:dyDescent="0.35">
      <c r="A108">
        <v>106</v>
      </c>
      <c r="B108" t="s">
        <v>183</v>
      </c>
      <c r="C108" t="s">
        <v>172</v>
      </c>
      <c r="D108" t="s">
        <v>758</v>
      </c>
      <c r="E108" t="s">
        <v>173</v>
      </c>
      <c r="F108" t="s">
        <v>730</v>
      </c>
    </row>
    <row r="109" spans="1:6" x14ac:dyDescent="0.35">
      <c r="A109">
        <v>107</v>
      </c>
      <c r="B109" t="s">
        <v>183</v>
      </c>
      <c r="C109" t="s">
        <v>175</v>
      </c>
      <c r="D109" t="s">
        <v>758</v>
      </c>
      <c r="E109" t="s">
        <v>174</v>
      </c>
      <c r="F109" t="s">
        <v>1071</v>
      </c>
    </row>
    <row r="110" spans="1:6" x14ac:dyDescent="0.35">
      <c r="A110">
        <v>108</v>
      </c>
      <c r="B110" t="s">
        <v>183</v>
      </c>
      <c r="C110" t="s">
        <v>174</v>
      </c>
      <c r="D110" t="s">
        <v>758</v>
      </c>
      <c r="E110" t="s">
        <v>175</v>
      </c>
      <c r="F110" t="s">
        <v>1071</v>
      </c>
    </row>
    <row r="111" spans="1:6" x14ac:dyDescent="0.35">
      <c r="A111">
        <v>109</v>
      </c>
      <c r="B111" t="s">
        <v>183</v>
      </c>
      <c r="C111" t="s">
        <v>177</v>
      </c>
      <c r="D111" t="s">
        <v>758</v>
      </c>
      <c r="E111" t="s">
        <v>176</v>
      </c>
      <c r="F111" t="s">
        <v>1071</v>
      </c>
    </row>
    <row r="112" spans="1:6" x14ac:dyDescent="0.35">
      <c r="A112">
        <v>110</v>
      </c>
      <c r="B112" t="s">
        <v>183</v>
      </c>
      <c r="C112" t="s">
        <v>176</v>
      </c>
      <c r="D112" t="s">
        <v>758</v>
      </c>
      <c r="E112" t="s">
        <v>177</v>
      </c>
      <c r="F112" t="s">
        <v>1071</v>
      </c>
    </row>
    <row r="113" spans="1:6" x14ac:dyDescent="0.35">
      <c r="A113">
        <v>111</v>
      </c>
      <c r="B113" t="s">
        <v>183</v>
      </c>
      <c r="C113" t="s">
        <v>179</v>
      </c>
      <c r="D113" t="s">
        <v>758</v>
      </c>
      <c r="E113" t="s">
        <v>178</v>
      </c>
      <c r="F113" t="s">
        <v>1071</v>
      </c>
    </row>
    <row r="114" spans="1:6" x14ac:dyDescent="0.35">
      <c r="A114">
        <v>112</v>
      </c>
      <c r="B114" t="s">
        <v>183</v>
      </c>
      <c r="C114" t="s">
        <v>178</v>
      </c>
      <c r="D114" t="s">
        <v>758</v>
      </c>
      <c r="E114" t="s">
        <v>179</v>
      </c>
      <c r="F114" t="s">
        <v>1071</v>
      </c>
    </row>
    <row r="115" spans="1:6" x14ac:dyDescent="0.35">
      <c r="A115">
        <v>113</v>
      </c>
      <c r="B115" t="s">
        <v>183</v>
      </c>
      <c r="C115" t="s">
        <v>181</v>
      </c>
      <c r="D115" t="s">
        <v>758</v>
      </c>
      <c r="E115" t="s">
        <v>347</v>
      </c>
      <c r="F115" t="s">
        <v>302</v>
      </c>
    </row>
    <row r="116" spans="1:6" x14ac:dyDescent="0.35">
      <c r="B116" t="s">
        <v>183</v>
      </c>
      <c r="C116" t="s">
        <v>180</v>
      </c>
    </row>
    <row r="117" spans="1:6" x14ac:dyDescent="0.35">
      <c r="B117" t="s">
        <v>183</v>
      </c>
      <c r="C117" t="s">
        <v>189</v>
      </c>
    </row>
    <row r="118" spans="1:6" x14ac:dyDescent="0.35">
      <c r="B118" t="s">
        <v>183</v>
      </c>
      <c r="C118" t="s">
        <v>182</v>
      </c>
    </row>
    <row r="119" spans="1:6" x14ac:dyDescent="0.35">
      <c r="B119" t="s">
        <v>183</v>
      </c>
      <c r="C119" t="s">
        <v>190</v>
      </c>
    </row>
    <row r="120" spans="1:6" x14ac:dyDescent="0.35">
      <c r="B120" t="s">
        <v>183</v>
      </c>
      <c r="C120" t="s">
        <v>191</v>
      </c>
    </row>
    <row r="121" spans="1:6" x14ac:dyDescent="0.35">
      <c r="B121" t="s">
        <v>183</v>
      </c>
      <c r="C121" t="s">
        <v>192</v>
      </c>
    </row>
    <row r="122" spans="1:6" x14ac:dyDescent="0.35">
      <c r="B122" t="s">
        <v>183</v>
      </c>
      <c r="C122" t="s">
        <v>193</v>
      </c>
    </row>
    <row r="123" spans="1:6" x14ac:dyDescent="0.35">
      <c r="B123" t="s">
        <v>183</v>
      </c>
      <c r="C123" t="s">
        <v>194</v>
      </c>
    </row>
    <row r="124" spans="1:6" x14ac:dyDescent="0.35">
      <c r="B124" t="s">
        <v>183</v>
      </c>
      <c r="C124" t="s">
        <v>195</v>
      </c>
    </row>
    <row r="125" spans="1:6" x14ac:dyDescent="0.35">
      <c r="B125" t="s">
        <v>183</v>
      </c>
      <c r="C125" t="s">
        <v>196</v>
      </c>
    </row>
    <row r="126" spans="1:6" x14ac:dyDescent="0.35">
      <c r="B126" t="s">
        <v>183</v>
      </c>
      <c r="C126" t="s">
        <v>197</v>
      </c>
    </row>
    <row r="127" spans="1:6" x14ac:dyDescent="0.35">
      <c r="B127" t="s">
        <v>183</v>
      </c>
      <c r="C127" t="s">
        <v>198</v>
      </c>
    </row>
    <row r="128" spans="1:6" x14ac:dyDescent="0.35">
      <c r="B128" t="s">
        <v>183</v>
      </c>
      <c r="C128" t="s">
        <v>199</v>
      </c>
    </row>
    <row r="129" spans="2:3" x14ac:dyDescent="0.35">
      <c r="B129" t="s">
        <v>183</v>
      </c>
      <c r="C129" t="s">
        <v>200</v>
      </c>
    </row>
    <row r="130" spans="2:3" x14ac:dyDescent="0.35">
      <c r="B130" t="s">
        <v>183</v>
      </c>
      <c r="C130" t="s">
        <v>201</v>
      </c>
    </row>
    <row r="131" spans="2:3" x14ac:dyDescent="0.35">
      <c r="B131" t="s">
        <v>183</v>
      </c>
      <c r="C131" t="s">
        <v>202</v>
      </c>
    </row>
    <row r="132" spans="2:3" x14ac:dyDescent="0.35">
      <c r="B132" t="s">
        <v>183</v>
      </c>
      <c r="C132" t="s">
        <v>203</v>
      </c>
    </row>
    <row r="133" spans="2:3" x14ac:dyDescent="0.35">
      <c r="B133" t="s">
        <v>183</v>
      </c>
      <c r="C133" t="s">
        <v>204</v>
      </c>
    </row>
    <row r="134" spans="2:3" x14ac:dyDescent="0.35">
      <c r="B134" t="s">
        <v>183</v>
      </c>
      <c r="C134" t="s">
        <v>205</v>
      </c>
    </row>
    <row r="135" spans="2:3" x14ac:dyDescent="0.35">
      <c r="B135" t="s">
        <v>183</v>
      </c>
      <c r="C135" t="s">
        <v>206</v>
      </c>
    </row>
    <row r="136" spans="2:3" x14ac:dyDescent="0.35">
      <c r="B136" t="s">
        <v>183</v>
      </c>
      <c r="C136" t="s">
        <v>207</v>
      </c>
    </row>
    <row r="137" spans="2:3" x14ac:dyDescent="0.35">
      <c r="B137" t="s">
        <v>183</v>
      </c>
      <c r="C137" t="s">
        <v>208</v>
      </c>
    </row>
    <row r="138" spans="2:3" x14ac:dyDescent="0.35">
      <c r="B138" t="s">
        <v>183</v>
      </c>
      <c r="C138" t="s">
        <v>209</v>
      </c>
    </row>
    <row r="139" spans="2:3" x14ac:dyDescent="0.35">
      <c r="B139" t="s">
        <v>183</v>
      </c>
      <c r="C139" t="s">
        <v>210</v>
      </c>
    </row>
    <row r="140" spans="2:3" x14ac:dyDescent="0.35">
      <c r="B140" t="s">
        <v>183</v>
      </c>
      <c r="C140" t="s">
        <v>211</v>
      </c>
    </row>
    <row r="141" spans="2:3" x14ac:dyDescent="0.35">
      <c r="B141" t="s">
        <v>183</v>
      </c>
      <c r="C141" t="s">
        <v>212</v>
      </c>
    </row>
    <row r="142" spans="2:3" x14ac:dyDescent="0.35">
      <c r="B142" t="s">
        <v>183</v>
      </c>
      <c r="C142" t="s">
        <v>213</v>
      </c>
    </row>
    <row r="143" spans="2:3" x14ac:dyDescent="0.35">
      <c r="B143" t="s">
        <v>183</v>
      </c>
      <c r="C143" t="s">
        <v>214</v>
      </c>
    </row>
    <row r="144" spans="2:3" x14ac:dyDescent="0.35">
      <c r="B144" t="s">
        <v>183</v>
      </c>
      <c r="C144" t="s">
        <v>215</v>
      </c>
    </row>
    <row r="145" spans="2:3" x14ac:dyDescent="0.35">
      <c r="B145" t="s">
        <v>183</v>
      </c>
      <c r="C145" t="s">
        <v>216</v>
      </c>
    </row>
    <row r="146" spans="2:3" x14ac:dyDescent="0.35">
      <c r="B146" t="s">
        <v>183</v>
      </c>
      <c r="C146" t="s">
        <v>217</v>
      </c>
    </row>
    <row r="147" spans="2:3" x14ac:dyDescent="0.35">
      <c r="B147" t="s">
        <v>183</v>
      </c>
      <c r="C147" t="s">
        <v>218</v>
      </c>
    </row>
    <row r="148" spans="2:3" x14ac:dyDescent="0.35">
      <c r="B148" t="s">
        <v>183</v>
      </c>
      <c r="C148" t="s">
        <v>219</v>
      </c>
    </row>
    <row r="149" spans="2:3" x14ac:dyDescent="0.35">
      <c r="B149" t="s">
        <v>183</v>
      </c>
      <c r="C149" t="s">
        <v>220</v>
      </c>
    </row>
    <row r="150" spans="2:3" x14ac:dyDescent="0.35">
      <c r="B150" t="s">
        <v>183</v>
      </c>
      <c r="C150" t="s">
        <v>221</v>
      </c>
    </row>
    <row r="151" spans="2:3" x14ac:dyDescent="0.35">
      <c r="B151" t="s">
        <v>183</v>
      </c>
      <c r="C151" t="s">
        <v>222</v>
      </c>
    </row>
    <row r="152" spans="2:3" x14ac:dyDescent="0.35">
      <c r="B152" t="s">
        <v>183</v>
      </c>
      <c r="C152" t="s">
        <v>223</v>
      </c>
    </row>
    <row r="153" spans="2:3" x14ac:dyDescent="0.35">
      <c r="B153" t="s">
        <v>183</v>
      </c>
      <c r="C153" t="s">
        <v>224</v>
      </c>
    </row>
    <row r="154" spans="2:3" x14ac:dyDescent="0.35">
      <c r="B154" t="s">
        <v>183</v>
      </c>
      <c r="C154" t="s">
        <v>225</v>
      </c>
    </row>
    <row r="155" spans="2:3" x14ac:dyDescent="0.35">
      <c r="B155" t="s">
        <v>183</v>
      </c>
      <c r="C155" t="s">
        <v>226</v>
      </c>
    </row>
    <row r="156" spans="2:3" x14ac:dyDescent="0.35">
      <c r="B156" t="s">
        <v>183</v>
      </c>
      <c r="C156" t="s">
        <v>227</v>
      </c>
    </row>
    <row r="157" spans="2:3" x14ac:dyDescent="0.35">
      <c r="B157" t="s">
        <v>183</v>
      </c>
      <c r="C157" t="s">
        <v>228</v>
      </c>
    </row>
    <row r="158" spans="2:3" x14ac:dyDescent="0.35">
      <c r="B158" t="s">
        <v>183</v>
      </c>
      <c r="C158" t="s">
        <v>229</v>
      </c>
    </row>
    <row r="159" spans="2:3" x14ac:dyDescent="0.35">
      <c r="B159" t="s">
        <v>183</v>
      </c>
      <c r="C159" t="s">
        <v>230</v>
      </c>
    </row>
    <row r="160" spans="2:3" x14ac:dyDescent="0.35">
      <c r="B160" t="s">
        <v>183</v>
      </c>
      <c r="C160" t="s">
        <v>231</v>
      </c>
    </row>
    <row r="161" spans="2:3" x14ac:dyDescent="0.35">
      <c r="B161" t="s">
        <v>183</v>
      </c>
      <c r="C161" t="s">
        <v>232</v>
      </c>
    </row>
    <row r="162" spans="2:3" x14ac:dyDescent="0.35">
      <c r="B162" t="s">
        <v>183</v>
      </c>
      <c r="C162" t="s">
        <v>233</v>
      </c>
    </row>
    <row r="163" spans="2:3" x14ac:dyDescent="0.35">
      <c r="B163" t="s">
        <v>183</v>
      </c>
      <c r="C163" t="s">
        <v>234</v>
      </c>
    </row>
    <row r="164" spans="2:3" x14ac:dyDescent="0.35">
      <c r="B164" t="s">
        <v>183</v>
      </c>
      <c r="C164" t="s">
        <v>235</v>
      </c>
    </row>
    <row r="165" spans="2:3" x14ac:dyDescent="0.35">
      <c r="B165" t="s">
        <v>183</v>
      </c>
      <c r="C165" t="s">
        <v>236</v>
      </c>
    </row>
    <row r="166" spans="2:3" x14ac:dyDescent="0.35">
      <c r="B166" t="s">
        <v>183</v>
      </c>
      <c r="C166" t="s">
        <v>237</v>
      </c>
    </row>
    <row r="167" spans="2:3" x14ac:dyDescent="0.35">
      <c r="B167" t="s">
        <v>183</v>
      </c>
      <c r="C167" t="s">
        <v>238</v>
      </c>
    </row>
    <row r="168" spans="2:3" x14ac:dyDescent="0.35">
      <c r="B168" t="s">
        <v>183</v>
      </c>
      <c r="C168" t="s">
        <v>239</v>
      </c>
    </row>
    <row r="169" spans="2:3" x14ac:dyDescent="0.35">
      <c r="B169" t="s">
        <v>183</v>
      </c>
      <c r="C169" t="s">
        <v>240</v>
      </c>
    </row>
    <row r="170" spans="2:3" x14ac:dyDescent="0.35">
      <c r="B170" t="s">
        <v>183</v>
      </c>
      <c r="C170" t="s">
        <v>241</v>
      </c>
    </row>
    <row r="171" spans="2:3" x14ac:dyDescent="0.35">
      <c r="B171" t="s">
        <v>183</v>
      </c>
      <c r="C171" t="s">
        <v>242</v>
      </c>
    </row>
    <row r="172" spans="2:3" x14ac:dyDescent="0.35">
      <c r="B172" t="s">
        <v>183</v>
      </c>
      <c r="C172" t="s">
        <v>243</v>
      </c>
    </row>
    <row r="173" spans="2:3" x14ac:dyDescent="0.35">
      <c r="B173" t="s">
        <v>183</v>
      </c>
      <c r="C173" t="s">
        <v>244</v>
      </c>
    </row>
    <row r="174" spans="2:3" x14ac:dyDescent="0.35">
      <c r="B174" t="s">
        <v>183</v>
      </c>
      <c r="C174" t="s">
        <v>245</v>
      </c>
    </row>
    <row r="175" spans="2:3" x14ac:dyDescent="0.35">
      <c r="B175" t="s">
        <v>183</v>
      </c>
      <c r="C175" t="s">
        <v>246</v>
      </c>
    </row>
    <row r="176" spans="2:3" x14ac:dyDescent="0.35">
      <c r="B176" t="s">
        <v>183</v>
      </c>
      <c r="C176" t="s">
        <v>247</v>
      </c>
    </row>
    <row r="177" spans="2:3" x14ac:dyDescent="0.35">
      <c r="B177" t="s">
        <v>183</v>
      </c>
      <c r="C177" t="s">
        <v>248</v>
      </c>
    </row>
    <row r="178" spans="2:3" x14ac:dyDescent="0.35">
      <c r="B178" t="s">
        <v>183</v>
      </c>
      <c r="C178" t="s">
        <v>249</v>
      </c>
    </row>
    <row r="179" spans="2:3" x14ac:dyDescent="0.35">
      <c r="B179" t="s">
        <v>183</v>
      </c>
      <c r="C179" t="s">
        <v>250</v>
      </c>
    </row>
    <row r="180" spans="2:3" x14ac:dyDescent="0.35">
      <c r="B180" t="s">
        <v>183</v>
      </c>
      <c r="C180" t="s">
        <v>251</v>
      </c>
    </row>
    <row r="181" spans="2:3" x14ac:dyDescent="0.35">
      <c r="B181" t="s">
        <v>183</v>
      </c>
      <c r="C181" t="s">
        <v>252</v>
      </c>
    </row>
    <row r="182" spans="2:3" x14ac:dyDescent="0.35">
      <c r="B182" t="s">
        <v>183</v>
      </c>
      <c r="C182" t="s">
        <v>253</v>
      </c>
    </row>
    <row r="183" spans="2:3" x14ac:dyDescent="0.35">
      <c r="B183" t="s">
        <v>183</v>
      </c>
      <c r="C183" t="s">
        <v>254</v>
      </c>
    </row>
    <row r="184" spans="2:3" x14ac:dyDescent="0.35">
      <c r="B184" t="s">
        <v>183</v>
      </c>
      <c r="C184" t="s">
        <v>255</v>
      </c>
    </row>
    <row r="185" spans="2:3" x14ac:dyDescent="0.35">
      <c r="B185" t="s">
        <v>183</v>
      </c>
      <c r="C185" t="s">
        <v>256</v>
      </c>
    </row>
    <row r="186" spans="2:3" x14ac:dyDescent="0.35">
      <c r="B186" t="s">
        <v>183</v>
      </c>
      <c r="C186" t="s">
        <v>257</v>
      </c>
    </row>
    <row r="187" spans="2:3" x14ac:dyDescent="0.35">
      <c r="B187" t="s">
        <v>183</v>
      </c>
      <c r="C187" t="s">
        <v>258</v>
      </c>
    </row>
    <row r="188" spans="2:3" x14ac:dyDescent="0.35">
      <c r="B188" t="s">
        <v>183</v>
      </c>
      <c r="C188" t="s">
        <v>259</v>
      </c>
    </row>
    <row r="189" spans="2:3" x14ac:dyDescent="0.35">
      <c r="B189" t="s">
        <v>183</v>
      </c>
      <c r="C189" t="s">
        <v>260</v>
      </c>
    </row>
    <row r="190" spans="2:3" x14ac:dyDescent="0.35">
      <c r="B190" t="s">
        <v>183</v>
      </c>
      <c r="C190" t="s">
        <v>261</v>
      </c>
    </row>
    <row r="191" spans="2:3" x14ac:dyDescent="0.35">
      <c r="B191" t="s">
        <v>183</v>
      </c>
      <c r="C191" t="s">
        <v>262</v>
      </c>
    </row>
    <row r="192" spans="2:3" x14ac:dyDescent="0.35">
      <c r="B192" t="s">
        <v>183</v>
      </c>
      <c r="C192" t="s">
        <v>263</v>
      </c>
    </row>
    <row r="193" spans="2:3" x14ac:dyDescent="0.35">
      <c r="B193" t="s">
        <v>183</v>
      </c>
      <c r="C193" t="s">
        <v>264</v>
      </c>
    </row>
    <row r="194" spans="2:3" x14ac:dyDescent="0.35">
      <c r="B194" t="s">
        <v>183</v>
      </c>
      <c r="C194" t="s">
        <v>265</v>
      </c>
    </row>
    <row r="195" spans="2:3" x14ac:dyDescent="0.35">
      <c r="B195" t="s">
        <v>183</v>
      </c>
      <c r="C195" t="s">
        <v>266</v>
      </c>
    </row>
    <row r="196" spans="2:3" x14ac:dyDescent="0.35">
      <c r="B196" t="s">
        <v>183</v>
      </c>
      <c r="C196" t="s">
        <v>267</v>
      </c>
    </row>
    <row r="197" spans="2:3" x14ac:dyDescent="0.35">
      <c r="B197" t="s">
        <v>183</v>
      </c>
      <c r="C197" t="s">
        <v>268</v>
      </c>
    </row>
    <row r="198" spans="2:3" x14ac:dyDescent="0.35">
      <c r="B198" t="s">
        <v>183</v>
      </c>
      <c r="C198" t="s">
        <v>269</v>
      </c>
    </row>
    <row r="199" spans="2:3" x14ac:dyDescent="0.35">
      <c r="B199" t="s">
        <v>183</v>
      </c>
      <c r="C199" t="s">
        <v>270</v>
      </c>
    </row>
    <row r="200" spans="2:3" x14ac:dyDescent="0.35">
      <c r="B200" t="s">
        <v>183</v>
      </c>
      <c r="C200" t="s">
        <v>271</v>
      </c>
    </row>
    <row r="201" spans="2:3" x14ac:dyDescent="0.35">
      <c r="B201" t="s">
        <v>183</v>
      </c>
      <c r="C201" t="s">
        <v>272</v>
      </c>
    </row>
    <row r="202" spans="2:3" x14ac:dyDescent="0.35">
      <c r="B202" t="s">
        <v>183</v>
      </c>
      <c r="C202" t="s">
        <v>273</v>
      </c>
    </row>
    <row r="203" spans="2:3" x14ac:dyDescent="0.35">
      <c r="B203" t="s">
        <v>184</v>
      </c>
      <c r="C203" t="s">
        <v>169</v>
      </c>
    </row>
    <row r="204" spans="2:3" x14ac:dyDescent="0.35">
      <c r="B204" t="s">
        <v>184</v>
      </c>
      <c r="C204" t="s">
        <v>168</v>
      </c>
    </row>
    <row r="205" spans="2:3" x14ac:dyDescent="0.35">
      <c r="B205" t="s">
        <v>184</v>
      </c>
      <c r="C205" t="s">
        <v>171</v>
      </c>
    </row>
    <row r="206" spans="2:3" x14ac:dyDescent="0.35">
      <c r="B206" t="s">
        <v>184</v>
      </c>
      <c r="C206" t="s">
        <v>170</v>
      </c>
    </row>
    <row r="207" spans="2:3" x14ac:dyDescent="0.35">
      <c r="B207" t="s">
        <v>184</v>
      </c>
      <c r="C207" t="s">
        <v>173</v>
      </c>
    </row>
    <row r="208" spans="2:3" x14ac:dyDescent="0.35">
      <c r="B208" t="s">
        <v>184</v>
      </c>
      <c r="C208" t="s">
        <v>172</v>
      </c>
    </row>
    <row r="209" spans="2:3" x14ac:dyDescent="0.35">
      <c r="B209" t="s">
        <v>184</v>
      </c>
      <c r="C209" t="s">
        <v>175</v>
      </c>
    </row>
    <row r="210" spans="2:3" x14ac:dyDescent="0.35">
      <c r="B210" t="s">
        <v>184</v>
      </c>
      <c r="C210" t="s">
        <v>174</v>
      </c>
    </row>
    <row r="211" spans="2:3" x14ac:dyDescent="0.35">
      <c r="B211" t="s">
        <v>184</v>
      </c>
      <c r="C211" t="s">
        <v>177</v>
      </c>
    </row>
    <row r="212" spans="2:3" x14ac:dyDescent="0.35">
      <c r="B212" t="s">
        <v>184</v>
      </c>
      <c r="C212" t="s">
        <v>176</v>
      </c>
    </row>
    <row r="213" spans="2:3" x14ac:dyDescent="0.35">
      <c r="B213" t="s">
        <v>184</v>
      </c>
      <c r="C213" t="s">
        <v>179</v>
      </c>
    </row>
    <row r="214" spans="2:3" x14ac:dyDescent="0.35">
      <c r="B214" t="s">
        <v>184</v>
      </c>
      <c r="C214" t="s">
        <v>178</v>
      </c>
    </row>
    <row r="215" spans="2:3" x14ac:dyDescent="0.35">
      <c r="B215" t="s">
        <v>184</v>
      </c>
      <c r="C215" t="s">
        <v>181</v>
      </c>
    </row>
    <row r="216" spans="2:3" x14ac:dyDescent="0.35">
      <c r="B216" t="s">
        <v>184</v>
      </c>
      <c r="C216" t="s">
        <v>180</v>
      </c>
    </row>
    <row r="217" spans="2:3" x14ac:dyDescent="0.35">
      <c r="B217" t="s">
        <v>184</v>
      </c>
      <c r="C217" t="s">
        <v>189</v>
      </c>
    </row>
    <row r="218" spans="2:3" x14ac:dyDescent="0.35">
      <c r="B218" t="s">
        <v>184</v>
      </c>
      <c r="C218" t="s">
        <v>182</v>
      </c>
    </row>
    <row r="219" spans="2:3" x14ac:dyDescent="0.35">
      <c r="B219" t="s">
        <v>184</v>
      </c>
      <c r="C219" t="s">
        <v>190</v>
      </c>
    </row>
    <row r="220" spans="2:3" x14ac:dyDescent="0.35">
      <c r="B220" t="s">
        <v>184</v>
      </c>
      <c r="C220" t="s">
        <v>191</v>
      </c>
    </row>
    <row r="221" spans="2:3" x14ac:dyDescent="0.35">
      <c r="B221" t="s">
        <v>184</v>
      </c>
      <c r="C221" t="s">
        <v>192</v>
      </c>
    </row>
    <row r="222" spans="2:3" x14ac:dyDescent="0.35">
      <c r="B222" t="s">
        <v>184</v>
      </c>
      <c r="C222" t="s">
        <v>193</v>
      </c>
    </row>
    <row r="223" spans="2:3" x14ac:dyDescent="0.35">
      <c r="B223" t="s">
        <v>184</v>
      </c>
      <c r="C223" t="s">
        <v>194</v>
      </c>
    </row>
    <row r="224" spans="2:3" x14ac:dyDescent="0.35">
      <c r="B224" t="s">
        <v>184</v>
      </c>
      <c r="C224" t="s">
        <v>195</v>
      </c>
    </row>
    <row r="225" spans="2:3" x14ac:dyDescent="0.35">
      <c r="B225" t="s">
        <v>184</v>
      </c>
      <c r="C225" t="s">
        <v>196</v>
      </c>
    </row>
    <row r="226" spans="2:3" x14ac:dyDescent="0.35">
      <c r="B226" t="s">
        <v>184</v>
      </c>
      <c r="C226" t="s">
        <v>197</v>
      </c>
    </row>
    <row r="227" spans="2:3" x14ac:dyDescent="0.35">
      <c r="B227" t="s">
        <v>184</v>
      </c>
      <c r="C227" t="s">
        <v>198</v>
      </c>
    </row>
    <row r="228" spans="2:3" x14ac:dyDescent="0.35">
      <c r="B228" t="s">
        <v>184</v>
      </c>
      <c r="C228" t="s">
        <v>199</v>
      </c>
    </row>
    <row r="229" spans="2:3" x14ac:dyDescent="0.35">
      <c r="B229" t="s">
        <v>184</v>
      </c>
      <c r="C229" t="s">
        <v>200</v>
      </c>
    </row>
    <row r="230" spans="2:3" x14ac:dyDescent="0.35">
      <c r="B230" t="s">
        <v>184</v>
      </c>
      <c r="C230" t="s">
        <v>201</v>
      </c>
    </row>
    <row r="231" spans="2:3" x14ac:dyDescent="0.35">
      <c r="B231" t="s">
        <v>184</v>
      </c>
      <c r="C231" t="s">
        <v>202</v>
      </c>
    </row>
    <row r="232" spans="2:3" x14ac:dyDescent="0.35">
      <c r="B232" t="s">
        <v>184</v>
      </c>
      <c r="C232" t="s">
        <v>203</v>
      </c>
    </row>
    <row r="233" spans="2:3" x14ac:dyDescent="0.35">
      <c r="B233" t="s">
        <v>184</v>
      </c>
      <c r="C233" t="s">
        <v>204</v>
      </c>
    </row>
    <row r="234" spans="2:3" x14ac:dyDescent="0.35">
      <c r="B234" t="s">
        <v>184</v>
      </c>
      <c r="C234" t="s">
        <v>205</v>
      </c>
    </row>
    <row r="235" spans="2:3" x14ac:dyDescent="0.35">
      <c r="B235" t="s">
        <v>184</v>
      </c>
      <c r="C235" t="s">
        <v>206</v>
      </c>
    </row>
    <row r="236" spans="2:3" x14ac:dyDescent="0.35">
      <c r="B236" t="s">
        <v>184</v>
      </c>
      <c r="C236" t="s">
        <v>207</v>
      </c>
    </row>
    <row r="237" spans="2:3" x14ac:dyDescent="0.35">
      <c r="B237" t="s">
        <v>184</v>
      </c>
      <c r="C237" t="s">
        <v>208</v>
      </c>
    </row>
    <row r="238" spans="2:3" x14ac:dyDescent="0.35">
      <c r="B238" t="s">
        <v>184</v>
      </c>
      <c r="C238" t="s">
        <v>209</v>
      </c>
    </row>
    <row r="239" spans="2:3" x14ac:dyDescent="0.35">
      <c r="B239" t="s">
        <v>184</v>
      </c>
      <c r="C239" t="s">
        <v>210</v>
      </c>
    </row>
    <row r="240" spans="2:3" x14ac:dyDescent="0.35">
      <c r="B240" t="s">
        <v>184</v>
      </c>
      <c r="C240" t="s">
        <v>211</v>
      </c>
    </row>
    <row r="241" spans="2:3" x14ac:dyDescent="0.35">
      <c r="B241" t="s">
        <v>184</v>
      </c>
      <c r="C241" t="s">
        <v>212</v>
      </c>
    </row>
    <row r="242" spans="2:3" x14ac:dyDescent="0.35">
      <c r="B242" t="s">
        <v>184</v>
      </c>
      <c r="C242" t="s">
        <v>213</v>
      </c>
    </row>
    <row r="243" spans="2:3" x14ac:dyDescent="0.35">
      <c r="B243" t="s">
        <v>184</v>
      </c>
      <c r="C243" t="s">
        <v>214</v>
      </c>
    </row>
    <row r="244" spans="2:3" x14ac:dyDescent="0.35">
      <c r="B244" t="s">
        <v>184</v>
      </c>
      <c r="C244" t="s">
        <v>215</v>
      </c>
    </row>
    <row r="245" spans="2:3" x14ac:dyDescent="0.35">
      <c r="B245" t="s">
        <v>184</v>
      </c>
      <c r="C245" t="s">
        <v>216</v>
      </c>
    </row>
    <row r="246" spans="2:3" x14ac:dyDescent="0.35">
      <c r="B246" t="s">
        <v>184</v>
      </c>
      <c r="C246" t="s">
        <v>217</v>
      </c>
    </row>
    <row r="247" spans="2:3" x14ac:dyDescent="0.35">
      <c r="B247" t="s">
        <v>184</v>
      </c>
      <c r="C247" t="s">
        <v>218</v>
      </c>
    </row>
    <row r="248" spans="2:3" x14ac:dyDescent="0.35">
      <c r="B248" t="s">
        <v>184</v>
      </c>
      <c r="C248" t="s">
        <v>219</v>
      </c>
    </row>
    <row r="249" spans="2:3" x14ac:dyDescent="0.35">
      <c r="B249" t="s">
        <v>184</v>
      </c>
      <c r="C249" t="s">
        <v>220</v>
      </c>
    </row>
    <row r="250" spans="2:3" x14ac:dyDescent="0.35">
      <c r="B250" t="s">
        <v>184</v>
      </c>
      <c r="C250" t="s">
        <v>221</v>
      </c>
    </row>
    <row r="251" spans="2:3" x14ac:dyDescent="0.35">
      <c r="B251" t="s">
        <v>184</v>
      </c>
      <c r="C251" t="s">
        <v>222</v>
      </c>
    </row>
    <row r="252" spans="2:3" x14ac:dyDescent="0.35">
      <c r="B252" t="s">
        <v>184</v>
      </c>
      <c r="C252" t="s">
        <v>223</v>
      </c>
    </row>
    <row r="253" spans="2:3" x14ac:dyDescent="0.35">
      <c r="B253" t="s">
        <v>184</v>
      </c>
      <c r="C253" t="s">
        <v>224</v>
      </c>
    </row>
    <row r="254" spans="2:3" x14ac:dyDescent="0.35">
      <c r="B254" t="s">
        <v>184</v>
      </c>
      <c r="C254" t="s">
        <v>225</v>
      </c>
    </row>
    <row r="255" spans="2:3" x14ac:dyDescent="0.35">
      <c r="B255" t="s">
        <v>184</v>
      </c>
      <c r="C255" t="s">
        <v>226</v>
      </c>
    </row>
    <row r="256" spans="2:3" x14ac:dyDescent="0.35">
      <c r="B256" t="s">
        <v>184</v>
      </c>
      <c r="C256" t="s">
        <v>227</v>
      </c>
    </row>
    <row r="257" spans="2:3" x14ac:dyDescent="0.35">
      <c r="B257" t="s">
        <v>184</v>
      </c>
      <c r="C257" t="s">
        <v>228</v>
      </c>
    </row>
    <row r="258" spans="2:3" x14ac:dyDescent="0.35">
      <c r="B258" t="s">
        <v>184</v>
      </c>
      <c r="C258" t="s">
        <v>229</v>
      </c>
    </row>
    <row r="259" spans="2:3" x14ac:dyDescent="0.35">
      <c r="B259" t="s">
        <v>184</v>
      </c>
      <c r="C259" t="s">
        <v>230</v>
      </c>
    </row>
    <row r="260" spans="2:3" x14ac:dyDescent="0.35">
      <c r="B260" t="s">
        <v>184</v>
      </c>
      <c r="C260" t="s">
        <v>231</v>
      </c>
    </row>
    <row r="261" spans="2:3" x14ac:dyDescent="0.35">
      <c r="B261" t="s">
        <v>184</v>
      </c>
      <c r="C261" t="s">
        <v>232</v>
      </c>
    </row>
    <row r="262" spans="2:3" x14ac:dyDescent="0.35">
      <c r="B262" t="s">
        <v>184</v>
      </c>
      <c r="C262" t="s">
        <v>233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6"/>
  <dimension ref="A1:S7"/>
  <sheetViews>
    <sheetView workbookViewId="0"/>
  </sheetViews>
  <sheetFormatPr defaultColWidth="11.453125" defaultRowHeight="14.5" x14ac:dyDescent="0.35"/>
  <cols>
    <col min="2" max="2" width="15.1796875" bestFit="1" customWidth="1"/>
  </cols>
  <sheetData>
    <row r="1" spans="1:19" x14ac:dyDescent="0.35">
      <c r="A1" s="10"/>
      <c r="B1" s="10"/>
    </row>
    <row r="2" spans="1:19" x14ac:dyDescent="0.35">
      <c r="A2" s="10" t="s">
        <v>108</v>
      </c>
      <c r="B2" s="11">
        <v>43699.376157407409</v>
      </c>
    </row>
    <row r="3" spans="1:19" x14ac:dyDescent="0.35">
      <c r="A3" s="10"/>
      <c r="B3" s="12"/>
      <c r="M3" t="s">
        <v>757</v>
      </c>
      <c r="O3" t="s">
        <v>154</v>
      </c>
      <c r="Q3" t="s">
        <v>1072</v>
      </c>
      <c r="S3" t="s">
        <v>154</v>
      </c>
    </row>
    <row r="4" spans="1:19" x14ac:dyDescent="0.35">
      <c r="A4" s="82" t="s">
        <v>109</v>
      </c>
      <c r="B4" s="14"/>
      <c r="Q4" t="s">
        <v>1073</v>
      </c>
    </row>
    <row r="5" spans="1:19" x14ac:dyDescent="0.35">
      <c r="A5" s="82"/>
      <c r="B5" s="14" t="str">
        <f>"v"&amp;B6&amp;"."&amp;B7</f>
        <v>v2.6.3</v>
      </c>
      <c r="Q5" t="s">
        <v>1074</v>
      </c>
    </row>
    <row r="6" spans="1:19" x14ac:dyDescent="0.35">
      <c r="A6" s="16" t="s">
        <v>110</v>
      </c>
      <c r="B6" s="22" t="s">
        <v>132</v>
      </c>
      <c r="Q6" t="s">
        <v>1075</v>
      </c>
    </row>
    <row r="7" spans="1:19" x14ac:dyDescent="0.35">
      <c r="A7" s="16" t="s">
        <v>111</v>
      </c>
      <c r="B7" s="14">
        <v>3</v>
      </c>
    </row>
  </sheetData>
  <mergeCells count="1">
    <mergeCell ref="A4:A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AK71"/>
  <sheetViews>
    <sheetView zoomScale="85" zoomScaleNormal="85" workbookViewId="0">
      <selection activeCell="J17" sqref="J17:K17"/>
    </sheetView>
  </sheetViews>
  <sheetFormatPr defaultColWidth="9.1796875" defaultRowHeight="14.5" x14ac:dyDescent="0.35"/>
  <cols>
    <col min="1" max="4" width="9.1796875" style="1"/>
    <col min="5" max="5" width="11.54296875" style="1" customWidth="1"/>
    <col min="6" max="6" width="15.7265625" style="1" customWidth="1"/>
    <col min="7" max="7" width="12.7265625" style="1" customWidth="1"/>
    <col min="8" max="8" width="16.81640625" style="1" customWidth="1"/>
    <col min="9" max="9" width="12.7265625" style="1" customWidth="1"/>
    <col min="10" max="19" width="9.1796875" style="1"/>
    <col min="20" max="16384" width="9.1796875" style="37"/>
  </cols>
  <sheetData>
    <row r="1" spans="1:37" x14ac:dyDescent="0.35"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7" x14ac:dyDescent="0.35"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 spans="1:37" x14ac:dyDescent="0.35"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 spans="1:37" ht="33.5" x14ac:dyDescent="0.75">
      <c r="F4" s="8"/>
      <c r="G4" s="8"/>
      <c r="H4" s="9" t="str">
        <f>"Pinout Planner and Trace length for " &amp;history!M3 &amp;" Series"</f>
        <v>Pinout Planner and Trace length for 3.5x7.3 Series</v>
      </c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</row>
    <row r="5" spans="1:37" x14ac:dyDescent="0.35"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</row>
    <row r="6" spans="1:37" ht="21" x14ac:dyDescent="0.35">
      <c r="H6" s="7" t="str">
        <f>"Version " &amp; history!B5</f>
        <v>Version v2.6.3</v>
      </c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</row>
    <row r="7" spans="1:37" x14ac:dyDescent="0.35"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spans="1:37" ht="15" thickBo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</row>
    <row r="9" spans="1:37" x14ac:dyDescent="0.35"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</row>
    <row r="10" spans="1:37" ht="20.25" customHeight="1" x14ac:dyDescent="0.5">
      <c r="A10" s="6"/>
      <c r="B10" s="3" t="s">
        <v>33</v>
      </c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</row>
    <row r="11" spans="1:37" ht="0.75" hidden="1" customHeight="1" x14ac:dyDescent="0.35"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</row>
    <row r="12" spans="1:37" hidden="1" x14ac:dyDescent="0.35"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</row>
    <row r="13" spans="1:37" ht="0.75" customHeight="1" x14ac:dyDescent="0.35"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 spans="1:37" x14ac:dyDescent="0.35"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</row>
    <row r="15" spans="1:37" ht="15" thickBot="1" x14ac:dyDescent="0.4">
      <c r="M15" s="52"/>
      <c r="N15" s="52"/>
      <c r="O15" s="52"/>
      <c r="P15" s="52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</row>
    <row r="16" spans="1:37" ht="15.5" x14ac:dyDescent="0.35">
      <c r="E16" s="87"/>
      <c r="F16" s="87"/>
      <c r="H16" s="75"/>
      <c r="J16" s="88" t="s">
        <v>32</v>
      </c>
      <c r="K16" s="89"/>
      <c r="M16" s="52"/>
      <c r="N16" s="53"/>
      <c r="O16" s="53"/>
      <c r="P16" s="52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 spans="1:37" ht="16" thickBot="1" x14ac:dyDescent="0.4">
      <c r="E17" s="90"/>
      <c r="F17" s="90"/>
      <c r="H17" s="52"/>
      <c r="J17" s="85" t="s">
        <v>1072</v>
      </c>
      <c r="K17" s="86"/>
      <c r="M17" s="52"/>
      <c r="N17" s="83"/>
      <c r="O17" s="83"/>
      <c r="P17" s="52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 spans="1:37" ht="18.5" x14ac:dyDescent="0.35">
      <c r="H18" s="38" t="s">
        <v>31</v>
      </c>
      <c r="I18" s="39"/>
      <c r="M18" s="52"/>
      <c r="N18" s="52"/>
      <c r="O18" s="52"/>
      <c r="P18" s="52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</row>
    <row r="19" spans="1:37" ht="26" x14ac:dyDescent="0.6">
      <c r="G19" s="41"/>
      <c r="H19" s="41" t="s">
        <v>49</v>
      </c>
      <c r="I19" s="40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 spans="1:37" ht="26" x14ac:dyDescent="0.6">
      <c r="H20" s="41" t="s">
        <v>50</v>
      </c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 spans="1:37" ht="19.5" customHeight="1" thickBot="1" x14ac:dyDescent="0.4">
      <c r="A21" s="2"/>
      <c r="B21" s="2"/>
      <c r="C21" s="2"/>
      <c r="D21" s="2"/>
      <c r="E21" s="2"/>
      <c r="F21" s="2"/>
      <c r="G21" s="84" t="s">
        <v>30</v>
      </c>
      <c r="H21" s="84"/>
      <c r="I21" s="84"/>
      <c r="J21" s="2"/>
      <c r="K21" s="2"/>
      <c r="L21" s="2"/>
      <c r="M21" s="2"/>
      <c r="N21" s="2"/>
      <c r="O21" s="2"/>
      <c r="P21" s="2"/>
      <c r="Q21" s="2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</row>
    <row r="22" spans="1:37" ht="15" thickTop="1" x14ac:dyDescent="0.35"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</row>
    <row r="23" spans="1:37" ht="21" x14ac:dyDescent="0.5">
      <c r="B23" s="3" t="s">
        <v>29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</row>
    <row r="24" spans="1:37" x14ac:dyDescent="0.35"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</row>
    <row r="25" spans="1:37" x14ac:dyDescent="0.35">
      <c r="C25" s="1" t="s">
        <v>28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</row>
    <row r="26" spans="1:37" x14ac:dyDescent="0.35">
      <c r="C26" s="1" t="s">
        <v>27</v>
      </c>
      <c r="F26" s="5">
        <f>history!B2</f>
        <v>43699.376157407409</v>
      </c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</row>
    <row r="27" spans="1:37" x14ac:dyDescent="0.35">
      <c r="C27" s="4" t="s">
        <v>26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</row>
    <row r="28" spans="1:37" x14ac:dyDescent="0.35">
      <c r="C28" s="1" t="s">
        <v>25</v>
      </c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</row>
    <row r="29" spans="1:37" ht="15" thickBo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</row>
    <row r="30" spans="1:37" x14ac:dyDescent="0.35"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</row>
    <row r="31" spans="1:37" ht="21" x14ac:dyDescent="0.5">
      <c r="B31" s="3" t="s">
        <v>24</v>
      </c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</row>
    <row r="32" spans="1:37" x14ac:dyDescent="0.35"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</row>
    <row r="33" spans="1:37" x14ac:dyDescent="0.35">
      <c r="C33" s="4" t="s">
        <v>23</v>
      </c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</row>
    <row r="34" spans="1:37" x14ac:dyDescent="0.35">
      <c r="C34" s="4" t="s">
        <v>22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</row>
    <row r="35" spans="1:37" x14ac:dyDescent="0.35">
      <c r="C35" s="4" t="s">
        <v>21</v>
      </c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</row>
    <row r="36" spans="1:37" x14ac:dyDescent="0.35"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</row>
    <row r="37" spans="1:37" ht="15" thickBo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</row>
    <row r="38" spans="1:37" x14ac:dyDescent="0.35"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</row>
    <row r="39" spans="1:37" ht="21" x14ac:dyDescent="0.5">
      <c r="B39" s="3" t="s">
        <v>20</v>
      </c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</row>
    <row r="40" spans="1:37" x14ac:dyDescent="0.35"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</row>
    <row r="41" spans="1:37" x14ac:dyDescent="0.35">
      <c r="C41" s="1" t="s">
        <v>51</v>
      </c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</row>
    <row r="42" spans="1:37" x14ac:dyDescent="0.35">
      <c r="C42" s="1" t="s">
        <v>52</v>
      </c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</row>
    <row r="43" spans="1:37" x14ac:dyDescent="0.35"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</row>
    <row r="44" spans="1:37" x14ac:dyDescent="0.35"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</row>
    <row r="45" spans="1:37" x14ac:dyDescent="0.35"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</row>
    <row r="46" spans="1:37" x14ac:dyDescent="0.35"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</row>
    <row r="47" spans="1:37" x14ac:dyDescent="0.35"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</row>
    <row r="48" spans="1:37" x14ac:dyDescent="0.35"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</row>
    <row r="49" spans="20:37" x14ac:dyDescent="0.35"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</row>
    <row r="50" spans="20:37" x14ac:dyDescent="0.35"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</row>
    <row r="51" spans="20:37" x14ac:dyDescent="0.35"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spans="20:37" x14ac:dyDescent="0.35"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20:37" x14ac:dyDescent="0.35"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20:37" x14ac:dyDescent="0.35"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20:37" x14ac:dyDescent="0.35"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20:37" x14ac:dyDescent="0.35"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20:37" x14ac:dyDescent="0.35"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20:37" x14ac:dyDescent="0.35"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20:37" x14ac:dyDescent="0.35"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20:37" x14ac:dyDescent="0.35"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20:37" x14ac:dyDescent="0.35"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20:37" x14ac:dyDescent="0.35"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20:37" x14ac:dyDescent="0.35"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20:37" x14ac:dyDescent="0.35"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20:37" x14ac:dyDescent="0.35"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20:37" x14ac:dyDescent="0.35"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20:37" x14ac:dyDescent="0.35"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spans="20:37" x14ac:dyDescent="0.35"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spans="20:37" x14ac:dyDescent="0.35"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spans="20:37" x14ac:dyDescent="0.35"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spans="20:37" x14ac:dyDescent="0.35"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</sheetData>
  <mergeCells count="6">
    <mergeCell ref="N17:O17"/>
    <mergeCell ref="G21:I21"/>
    <mergeCell ref="J17:K17"/>
    <mergeCell ref="E16:F16"/>
    <mergeCell ref="J16:K16"/>
    <mergeCell ref="E17:F17"/>
  </mergeCells>
  <dataValidations count="1">
    <dataValidation allowBlank="1" showInputMessage="1" showErrorMessage="1" sqref="H17 E17:F17" xr:uid="{5AAEFA9B-15F0-403E-A921-D3B66FB79A18}"/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2BAA3E-FC35-47A6-8DF6-88AEB544446F}">
          <x14:formula1>
            <xm:f>history!$Q$3:$Q$6</xm:f>
          </x14:formula1>
          <xm:sqref>J17:K17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e 0 8 0 7 _ r e v 0 1 _ t r a c e     8 _ 7 d 8 6 c c d d - 3 e 0 c - 4 6 9 b - 8 0 d 0 - 1 6 0 7 6 9 1 b 4 b 1 6 " > < C u s t o m C o n t e n t   x m l n s = " h t t p : / / g e m i n i / p i v o t c u s t o m i z a t i o n / T a b l e X M L _ t e 0 8 0 7 _ r e v 0 1 _ t r a c e   8 _ 7 d 8 6 c c d d - 3 e 0 c - 4 6 9 b - 8 0 d 0 - 1 6 0 7 6 9 1 b 4 b 1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 N e t s < / s t r i n g > < / k e y > < v a l u e > < i n t > 6 5 < / i n t > < / v a l u e > < / i t e m > < i t e m > < k e y > < s t r i n g > L a y e r < / s t r i n g > < / k e y > < v a l u e > < i n t > 6 9 < / i n t > < / v a l u e > < / i t e m > < i t e m > < k e y > < s t r i n g > L e n g t h < / s t r i n g > < / k e y > < v a l u e > < i n t > 7 8 < / i n t > < / v a l u e > < / i t e m > < / C o l u m n W i d t h s > < C o l u m n D i s p l a y I n d e x > < i t e m > < k e y > < s t r i n g > N e t s < / s t r i n g > < / k e y > < v a l u e > < i n t > 0 < / i n t > < / v a l u e > < / i t e m > < i t e m > < k e y > < s t r i n g > L a y e r < / s t r i n g > < / k e y > < v a l u e > < i n t > 1 < / i n t > < / v a l u e > < / i t e m > < i t e m > < k e y > < s t r i n g > L e n g t h 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e 0 8 0 7 _ r e v 0 1 _ t r a c e     3 _ b 8 a 1 9 1 b 3 - 7 3 f f - 4 2 a a - 8 b 9 1 - 0 2 2 e e 5 5 7 3 f 0 2 " > < C u s t o m C o n t e n t   x m l n s = " h t t p : / / g e m i n i / p i v o t c u s t o m i z a t i o n / T a b l e X M L _ t e 0 8 0 7 _ r e v 0 1 _ t r a c e   3 _ b 8 a 1 9 1 b 3 - 7 3 f f - 4 2 a a - 8 b 9 1 - 0 2 2 e e 5 5 7 3 f 0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e 0 8 0 7 _ r e v 0 1 _ t r a c e     9 _ 1 6 6 2 e 6 b 8 - a 1 5 8 - 4 5 5 d - a 2 d f - a 1 3 d 4 8 6 e d f 3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e 0 8 0 7 _ r e v 0 1 _ t r a c e     8 _ 7 d 8 6 c c d d - 3 e 0 c - 4 6 9 b - 8 0 d 0 - 1 6 0 7 6 9 1 b 4 b 1 6 " > < C u s t o m C o n t e n t   x m l n s = " h t t p : / / g e m i n i / p i v o t c u s t o m i z a t i o n / T a b l e X M L _ t e 0 8 0 7 _ r e v 0 1 _ t r a c e   8 _ 7 d 8 6 c c d d - 3 e 0 c - 4 6 9 b - 8 0 d 0 - 1 6 0 7 6 9 1 b 4 b 1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 N e t s < / s t r i n g > < / k e y > < v a l u e > < i n t > 6 5 < / i n t > < / v a l u e > < / i t e m > < i t e m > < k e y > < s t r i n g > L a y e r < / s t r i n g > < / k e y > < v a l u e > < i n t > 6 9 < / i n t > < / v a l u e > < / i t e m > < i t e m > < k e y > < s t r i n g > L e n g t h < / s t r i n g > < / k e y > < v a l u e > < i n t > 7 8 < / i n t > < / v a l u e > < / i t e m > < / C o l u m n W i d t h s > < C o l u m n D i s p l a y I n d e x > < i t e m > < k e y > < s t r i n g > N e t s < / s t r i n g > < / k e y > < v a l u e > < i n t > 0 < / i n t > < / v a l u e > < / i t e m > < i t e m > < k e y > < s t r i n g > L a y e r < / s t r i n g > < / k e y > < v a l u e > < i n t > 1 < / i n t > < / v a l u e > < / i t e m > < i t e m > < k e y > < s t r i n g > L e n g t h 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e 0 8 0 7 _ r e v 0 1 _ t r a c e     3 _ b 8 a 1 9 1 b 3 - 7 3 f f - 4 2 a a - 8 b 9 1 - 0 2 2 e e 5 5 7 3 f 0 2 " > < C u s t o m C o n t e n t   x m l n s = " h t t p : / / g e m i n i / p i v o t c u s t o m i z a t i o n / T a b l e X M L _ t e 0 8 0 7 _ r e v 0 1 _ t r a c e   3 _ b 8 a 1 9 1 b 3 - 7 3 f f - 4 2 a a - 8 b 9 1 - 0 2 2 e e 5 5 7 3 f 0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e 0 8 0 7 _ r e v 0 1 _ t r a c e     9 _ 1 6 6 2 e 6 b 8 - a 1 5 8 - 4 5 5 d - a 2 d f - a 1 3 d 4 8 6 e d f 3 9 " > < C u s t o m C o n t e n t   x m l n s = " h t t p : / / g e m i n i / p i v o t c u s t o m i z a t i o n / T a b l e X M L _ t e 0 8 0 7 _ r e v 0 1 _ t r a c e   9 _ 1 6 6 2 e 6 b 8 - a 1 5 8 - 4 5 5 d - a 2 d f - a 1 3 d 4 8 6 e d f 3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 N e t s < / s t r i n g > < / k e y > < v a l u e > < i n t > 6 5 < / i n t > < / v a l u e > < / i t e m > < i t e m > < k e y > < s t r i n g > L a y e r < / s t r i n g > < / k e y > < v a l u e > < i n t > 6 9 < / i n t > < / v a l u e > < / i t e m > < i t e m > < k e y > < s t r i n g > L e n g t h < / s t r i n g > < / k e y > < v a l u e > < i n t > 7 8 < / i n t > < / v a l u e > < / i t e m > < / C o l u m n W i d t h s > < C o l u m n D i s p l a y I n d e x > < i t e m > < k e y > < s t r i n g > N e t s < / s t r i n g > < / k e y > < v a l u e > < i n t > 0 < / i n t > < / v a l u e > < / i t e m > < i t e m > < k e y > < s t r i n g > L a y e r < / s t r i n g > < / k e y > < v a l u e > < i n t > 1 < / i n t > < / v a l u e > < / i t e m > < i t e m > < k e y > < s t r i n g > L e n g t h 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e 0 8 0 7 _ r e v 0 1 _ t r a c e     7 _ e 9 5 5 0 1 3 0 - c 4 c 0 - 4 5 9 1 - 9 d c 4 - 7 0 d 3 8 c b c d 6 f a " > < C u s t o m C o n t e n t   x m l n s = " h t t p : / / g e m i n i / p i v o t c u s t o m i z a t i o n / T a b l e X M L _ t e 0 8 0 7 _ r e v 0 1 _ t r a c e   7 _ e 9 5 5 0 1 3 0 - c 4 c 0 - 4 5 9 1 - 9 d c 4 - 7 0 d 3 8 c b c d 6 f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D a t a M a s h u p   s q m i d = " f 3 6 9 8 9 7 c - e 3 1 5 - 4 b 8 9 - a 7 6 a - 4 0 2 5 1 9 a e 7 8 5 5 "   x m l n s = " h t t p : / / s c h e m a s . m i c r o s o f t . c o m / D a t a M a s h u p " > A A A A A B g D A A B Q S w M E F A A C A A g A N G L 2 T v h g V S 6 o A A A A + A A A A B I A H A B D b 2 5 m a W c v U G F j a 2 F n Z S 5 4 b W w g o h g A K K A U A A A A A A A A A A A A A A A A A A A A A A A A A A A A h Y 9 N D o I w F I S v Q r q n r y D G n z z K Q t 1 J Y m J i 3 J J S o R G K o c V y N x c e y S t I o q g 7 V 5 O Z f I t v H r c 7 J n 1 d e V f Z G t X o m A S U E U 9 q 0 e R K F z H p 7 M m f k 4 T j L h P n r J D e A G u z 7 E 0 e k 9 L a y x L A O U f d h D Z t A S F j A R z T 7 V 6 U s s 7 I B 1 b / Y V 9 p Y z M t J O F 4 e M n w k M 4 Y n U a L a M g A Y Z w x V f q L h I M x Z Q g / I 6 6 6 y n a t 5 L n 0 1 x u E s S K 8 X / A n U E s D B B Q A A g A I A D R i 9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Y v Z O K I p H u A 4 A A A A R A A A A E w A c A E Z v c m 1 1 b G F z L 1 N l Y 3 R p b 2 4 x L m 0 g o h g A K K A U A A A A A A A A A A A A A A A A A A A A A A A A A A A A K 0 5 N L s n M z 1 M I h t C G 1 g B Q S w E C L Q A U A A I A C A A 0 Y v Z O + G B V L q g A A A D 4 A A A A E g A A A A A A A A A A A A A A A A A A A A A A Q 2 9 u Z m l n L 1 B h Y 2 t h Z 2 U u e G 1 s U E s B A i 0 A F A A C A A g A N G L 2 T g / K 6 a u k A A A A 6 Q A A A B M A A A A A A A A A A A A A A A A A 9 A A A A F t D b 2 5 0 Z W 5 0 X 1 R 5 c G V z X S 5 4 b W x Q S w E C L Q A U A A I A C A A 0 Y v Z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l d 8 Z h J K H E m B s 6 9 X e 9 X 1 k Q A A A A A C A A A A A A A D Z g A A w A A A A B A A A A A F w O Y w O 9 w 2 z B 5 j j b z D L 3 n E A A A A A A S A A A C g A A A A E A A A A I G N m 6 3 r A o a / r v U g S A r N c q 1 Q A A A A O A H G u W V n 8 Z 9 T M 2 r 8 9 2 z Q O e N q o t 7 g e u 3 R 1 u 3 A r C m A g y S x 1 D C 7 C A R q s H t p O D t B l g B 6 S q f g x U 1 V t X E A 8 5 C V F K c / L 2 B p G Z / T N J 3 k b x t R 5 w 1 G f J 0 U A A A A r 9 Q D N 9 J J h X L k u F K Z t i f k a u A r u A 4 =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e 0 8 0 7 _ r e v 0 1 _ t r a c e     9 _ 1 6 6 2 e 6 b 8 - a 1 5 8 - 4 5 5 d - a 2 d f - a 1 3 d 4 8 6 e d f 3 9 " > < C u s t o m C o n t e n t   x m l n s = " h t t p : / / g e m i n i / p i v o t c u s t o m i z a t i o n / T a b l e X M L _ t e 0 8 0 7 _ r e v 0 1 _ t r a c e   9 _ 1 6 6 2 e 6 b 8 - a 1 5 8 - 4 5 5 d - a 2 d f - a 1 3 d 4 8 6 e d f 3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 N e t s < / s t r i n g > < / k e y > < v a l u e > < i n t > 6 5 < / i n t > < / v a l u e > < / i t e m > < i t e m > < k e y > < s t r i n g > L a y e r < / s t r i n g > < / k e y > < v a l u e > < i n t > 6 9 < / i n t > < / v a l u e > < / i t e m > < i t e m > < k e y > < s t r i n g > L e n g t h < / s t r i n g > < / k e y > < v a l u e > < i n t > 7 8 < / i n t > < / v a l u e > < / i t e m > < / C o l u m n W i d t h s > < C o l u m n D i s p l a y I n d e x > < i t e m > < k e y > < s t r i n g > N e t s < / s t r i n g > < / k e y > < v a l u e > < i n t > 0 < / i n t > < / v a l u e > < / i t e m > < i t e m > < k e y > < s t r i n g > L a y e r < / s t r i n g > < / k e y > < v a l u e > < i n t > 1 < / i n t > < / v a l u e > < / i t e m > < i t e m > < k e y > < s t r i n g > L e n g t h 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t e 0 8 0 7 _ r e v 0 1 _ t r a c e     3 _ b 8 a 1 9 1 b 3 - 7 3 f f - 4 2 a a - 8 b 9 1 - 0 2 2 e e 5 5 7 3 f 0 2 , t e 0 8 0 7 _ r e v 0 1 _ t r a c e     7 _ e 9 5 5 0 1 3 0 - c 4 c 0 - 4 5 9 1 - 9 d c 4 - 7 0 d 3 8 c b c d 6 f a , t e 0 8 0 7 _ r e v 0 1 _ t r a c e     8 _ 7 d 8 6 c c d d - 3 e 0 c - 4 6 9 b - 8 0 d 0 - 1 6 0 7 6 9 1 b 4 b 1 6 , t e 0 8 0 7 _ r e v 0 1 _ t r a c e     9 _ 1 6 6 2 e 6 b 8 - a 1 5 8 - 4 5 5 d - a 2 d f - a 1 3 d 4 8 6 e d f 3 9 , t e 0 8 0 7 _ r e v 0 1 _ t r a c e     1 0 _ 7 8 3 1 d 8 2 2 - c 8 f 5 - 4 5 1 b - 8 e 1 5 - e 4 e a 8 a e 7 7 f 7 4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t e 0 8 0 7 _ r e v 0 1 _ t r a c e     1 0 _ 7 8 3 1 d 8 2 2 - c 8 f 5 - 4 5 1 b - 8 e 1 5 - e 4 e a 8 a e 7 7 f 7 4 " > < C u s t o m C o n t e n t   x m l n s = " h t t p : / / g e m i n i / p i v o t c u s t o m i z a t i o n / T a b l e X M L _ t e 0 8 0 7 _ r e v 0 1 _ t r a c e   1 0 _ 7 8 3 1 d 8 2 2 - c 8 f 5 - 4 5 1 b - 8 e 1 5 - e 4 e a 8 a e 7 7 f 7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 A U X _ R < / s t r i n g > < / k e y > < v a l u e > < i n t > 7 7 < / i n t > < / v a l u e > < / i t e m > < i t e m > < k e y > < s t r i n g > S i g n a l   L a y e r s   O n l y < / s t r i n g > < / k e y > < v a l u e > < i n t > 1 4 7 < / i n t > < / v a l u e > < / i t e m > < i t e m > < k e y > < s t r i n g > 4 . 7 7 2 m m < / s t r i n g > < / k e y > < v a l u e > < i n t > 9 2 < / i n t > < / v a l u e > < / i t e m > < / C o l u m n W i d t h s > < C o l u m n D i s p l a y I n d e x > < i t e m > < k e y > < s t r i n g > A U X _ R < / s t r i n g > < / k e y > < v a l u e > < i n t > 0 < / i n t > < / v a l u e > < / i t e m > < i t e m > < k e y > < s t r i n g > S i g n a l   L a y e r s   O n l y < / s t r i n g > < / k e y > < v a l u e > < i n t > 1 < / i n t > < / v a l u e > < / i t e m > < i t e m > < k e y > < s t r i n g > 4 . 7 7 2 m m 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 2 0 1 9 - 0 7 - 0 8 T 0 9 : 0 2 : 4 5 . 9 3 6 9 5 3 4 + 0 2 : 0 0 < / L a s t P r o c e s s e d T i m e > < / D a t a M o d e l i n g S a n d b o x . S e r i a l i z e d S a n d b o x E r r o r C a c h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 t e 0 8 0 7 _ r e v 0 1 _ t r a c e 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 t e 0 8 0 7 _ r e v 0 1 _ t r a c e 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 t e 0 8 0 7 _ r e v 0 1 _ t r a c e    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 t e 0 8 0 7 _ r e v 0 1 _ t r a c e    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 t e 0 8 0 7 _ r e v 0 1 _ t r a c e    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 t e 0 8 0 7 _ r e v 0 1 _ t r a c e    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 t e 0 8 0 7 _ r e v 0 1 _ t r a c e     1 0 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 t e 0 8 0 7 _ r e v 0 1 _ t r a c e     1 0 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 C o l u m n s \ A U X _ R 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 C o l u m n s \ S i g n a l   L a y e r s   O n l y 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 C o l u m n s \ 4 . 7 7 2 m m 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 t e 0 8 0 7 _ r e v 0 1 _ t r a c e    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 t e 0 8 0 7 _ r e v 0 1 _ t r a c e    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e 0 8 0 7 _ r e v 0 1 _ t r a c e     8 _ 7 d 8 6 c c d d - 3 e 0 c - 4 6 9 b - 8 0 d 0 - 1 6 0 7 6 9 1 b 4 b 1 6 " > < C u s t o m C o n t e n t   x m l n s = " h t t p : / / g e m i n i / p i v o t c u s t o m i z a t i o n / T a b l e X M L _ t e 0 8 0 7 _ r e v 0 1 _ t r a c e   8 _ 7 d 8 6 c c d d - 3 e 0 c - 4 6 9 b - 8 0 d 0 - 1 6 0 7 6 9 1 b 4 b 1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 N e t s < / s t r i n g > < / k e y > < v a l u e > < i n t > 6 5 < / i n t > < / v a l u e > < / i t e m > < i t e m > < k e y > < s t r i n g > L a y e r < / s t r i n g > < / k e y > < v a l u e > < i n t > 6 9 < / i n t > < / v a l u e > < / i t e m > < i t e m > < k e y > < s t r i n g > L e n g t h < / s t r i n g > < / k e y > < v a l u e > < i n t > 7 8 < / i n t > < / v a l u e > < / i t e m > < / C o l u m n W i d t h s > < C o l u m n D i s p l a y I n d e x > < i t e m > < k e y > < s t r i n g > N e t s < / s t r i n g > < / k e y > < v a l u e > < i n t > 0 < / i n t > < / v a l u e > < / i t e m > < i t e m > < k e y > < s t r i n g > L a y e r < / s t r i n g > < / k e y > < v a l u e > < i n t > 1 < / i n t > < / v a l u e > < / i t e m > < i t e m > < k e y > < s t r i n g > L e n g t h 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e 0 8 0 7 _ r e v 0 1 _ t r a c e     1 0 _ 7 8 3 1 d 8 2 2 - c 8 f 5 - 4 5 1 b - 8 e 1 5 - e 4 e a 8 a e 7 7 f 7 4 " > < C u s t o m C o n t e n t   x m l n s = " h t t p : / / g e m i n i / p i v o t c u s t o m i z a t i o n / T a b l e X M L _ t e 0 8 0 7 _ r e v 0 1 _ t r a c e   1 0 _ 7 8 3 1 d 8 2 2 - c 8 f 5 - 4 5 1 b - 8 e 1 5 - e 4 e a 8 a e 7 7 f 7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 A U X _ R < / s t r i n g > < / k e y > < v a l u e > < i n t > 7 7 < / i n t > < / v a l u e > < / i t e m > < i t e m > < k e y > < s t r i n g > S i g n a l   L a y e r s   O n l y < / s t r i n g > < / k e y > < v a l u e > < i n t > 1 4 7 < / i n t > < / v a l u e > < / i t e m > < i t e m > < k e y > < s t r i n g > 4 . 7 7 2 m m < / s t r i n g > < / k e y > < v a l u e > < i n t > 9 2 < / i n t > < / v a l u e > < / i t e m > < / C o l u m n W i d t h s > < C o l u m n D i s p l a y I n d e x > < i t e m > < k e y > < s t r i n g > A U X _ R < / s t r i n g > < / k e y > < v a l u e > < i n t > 0 < / i n t > < / v a l u e > < / i t e m > < i t e m > < k e y > < s t r i n g > S i g n a l   L a y e r s   O n l y < / s t r i n g > < / k e y > < v a l u e > < i n t > 1 < / i n t > < / v a l u e > < / i t e m > < i t e m > < k e y > < s t r i n g > 4 . 7 7 2 m m 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 t e 0 8 0 7 _ r e v 0 1 _ t r a c e     1 0 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 t e 0 8 0 7 _ r e v 0 1 _ t r a c e     1 0 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 C o l u m n s \ A U X _ R < / K e y > < / D i a g r a m O b j e c t K e y > < D i a g r a m O b j e c t K e y > < K e y > C o l u m n s \ S i g n a l   L a y e r s   O n l y < / K e y > < / D i a g r a m O b j e c t K e y > < D i a g r a m O b j e c t K e y > < K e y > C o l u m n s \ 4 . 7 7 2 m m 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 C o l u m n s \ A U X _ R 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 C o l u m n s \ S i g n a l   L a y e r s   O n l y 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 C o l u m n s \ 4 . 7 7 2 m m 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 t e 0 8 0 7 _ r e v 0 1 _ t r a c e 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 t e 0 8 0 7 _ r e v 0 1 _ t r a c e 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 t e 0 8 0 7 _ r e v 0 1 _ t r a c e    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 t e 0 8 0 7 _ r e v 0 1 _ t r a c e    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 t e 0 8 0 7 _ r e v 0 1 _ t r a c e    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 t e 0 8 0 7 _ r e v 0 1 _ t r a c e    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 C o l u m n s \ N e t s < / K e y > < / D i a g r a m O b j e c t K e y > < D i a g r a m O b j e c t K e y > < K e y > C o l u m n s \ L a y e r < / K e y > < / D i a g r a m O b j e c t K e y > < D i a g r a m O b j e c t K e y > < K e y > C o l u m n s \ L e n g t h 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 C o l u m n s \ N e t s 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 C o l u m n s \ L a y e r 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 t e 0 8 0 7 _ r e v 0 1 _ t r a c e    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 t e 0 8 0 7 _ r e v 0 1 _ t r a c e    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 C o l u m n s \ N e t s < / K e y > < / D i a g r a m O b j e c t K e y > < D i a g r a m O b j e c t K e y > < K e y > C o l u m n s \ L a y e r < / K e y > < / D i a g r a m O b j e c t K e y > < D i a g r a m O b j e c t K e y > < K e y > C o l u m n s \ L e n g t h 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 C o l u m n s \ N e t s 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 C o l u m n s \ L a y e r 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 t e 0 8 0 7 _ r e v 0 1 _ t r a c e     3 _ b 8 a 1 9 1 b 3 - 7 3 f f - 4 2 a a - 8 b 9 1 - 0 2 2 e e 5 5 7 3 f 0 2 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 t e 0 8 0 7 _ r e v 0 1 _ t r a c e     7 _ e 9 5 5 0 1 3 0 - c 4 c 0 - 4 5 9 1 - 9 d c 4 - 7 0 d 3 8 c b c d 6 f a 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 t e 0 8 0 7 _ r e v 0 1 _ t r a c e     8 _ 7 d 8 6 c c d d - 3 e 0 c - 4 6 9 b - 8 0 d 0 - 1 6 0 7 6 9 1 b 4 b 1 6 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 t e 0 8 0 7 _ r e v 0 1 _ t r a c e     9 _ 1 6 6 2 e 6 b 8 - a 1 5 8 - 4 5 5 d - a 2 d f - a 1 3 d 4 8 6 e d f 3 9 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 t e 0 8 0 7 _ r e v 0 1 _ t r a c e     1 0 _ 7 8 3 1 d 8 2 2 - c 8 f 5 - 4 5 1 b - 8 e 1 5 - e 4 e a 8 a e 7 7 f 7 4 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e 0 8 0 7 _ r e v 0 1 _ t r a c e     7 _ e 9 5 5 0 1 3 0 - c 4 c 0 - 4 5 9 1 - 9 d c 4 - 7 0 d 3 8 c b c d 6 f a " > < C u s t o m C o n t e n t   x m l n s = " h t t p : / / g e m i n i / p i v o t c u s t o m i z a t i o n / T a b l e X M L _ t e 0 8 0 7 _ r e v 0 1 _ t r a c e   7 _ e 9 5 5 0 1 3 0 - c 4 c 0 - 4 5 9 1 - 9 d c 4 - 7 0 d 3 8 c b c d 6 f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57D3C2D-4B2E-46EA-AFCF-D8F83824B2F3}">
  <ds:schemaRefs/>
</ds:datastoreItem>
</file>

<file path=customXml/itemProps10.xml><?xml version="1.0" encoding="utf-8"?>
<ds:datastoreItem xmlns:ds="http://schemas.openxmlformats.org/officeDocument/2006/customXml" ds:itemID="{1E784D07-5AD1-4E63-BAB0-994915082132}">
  <ds:schemaRefs/>
</ds:datastoreItem>
</file>

<file path=customXml/itemProps11.xml><?xml version="1.0" encoding="utf-8"?>
<ds:datastoreItem xmlns:ds="http://schemas.openxmlformats.org/officeDocument/2006/customXml" ds:itemID="{B8357853-8500-4195-BD1F-616175003F97}">
  <ds:schemaRefs/>
</ds:datastoreItem>
</file>

<file path=customXml/itemProps12.xml><?xml version="1.0" encoding="utf-8"?>
<ds:datastoreItem xmlns:ds="http://schemas.openxmlformats.org/officeDocument/2006/customXml" ds:itemID="{12B0D222-0A2B-4CEE-B766-C54EFB8C479A}">
  <ds:schemaRefs/>
</ds:datastoreItem>
</file>

<file path=customXml/itemProps13.xml><?xml version="1.0" encoding="utf-8"?>
<ds:datastoreItem xmlns:ds="http://schemas.openxmlformats.org/officeDocument/2006/customXml" ds:itemID="{B057DF68-F9F9-4003-991A-98A49FF896F3}">
  <ds:schemaRefs/>
</ds:datastoreItem>
</file>

<file path=customXml/itemProps14.xml><?xml version="1.0" encoding="utf-8"?>
<ds:datastoreItem xmlns:ds="http://schemas.openxmlformats.org/officeDocument/2006/customXml" ds:itemID="{DE9E84B6-8B2B-4CA4-BA7C-67288269B5CC}">
  <ds:schemaRefs/>
</ds:datastoreItem>
</file>

<file path=customXml/itemProps15.xml><?xml version="1.0" encoding="utf-8"?>
<ds:datastoreItem xmlns:ds="http://schemas.openxmlformats.org/officeDocument/2006/customXml" ds:itemID="{32307BBD-A0E1-4424-B4C3-A2704616D6FD}">
  <ds:schemaRefs/>
</ds:datastoreItem>
</file>

<file path=customXml/itemProps16.xml><?xml version="1.0" encoding="utf-8"?>
<ds:datastoreItem xmlns:ds="http://schemas.openxmlformats.org/officeDocument/2006/customXml" ds:itemID="{229C772F-E103-44EF-9453-698F9B351F74}">
  <ds:schemaRefs/>
</ds:datastoreItem>
</file>

<file path=customXml/itemProps17.xml><?xml version="1.0" encoding="utf-8"?>
<ds:datastoreItem xmlns:ds="http://schemas.openxmlformats.org/officeDocument/2006/customXml" ds:itemID="{6AF0F9EA-AFF4-4964-83C9-35DFAEEDF3E5}">
  <ds:schemaRefs/>
</ds:datastoreItem>
</file>

<file path=customXml/itemProps18.xml><?xml version="1.0" encoding="utf-8"?>
<ds:datastoreItem xmlns:ds="http://schemas.openxmlformats.org/officeDocument/2006/customXml" ds:itemID="{AFBBA96D-843A-4874-845F-F9E0428283E5}">
  <ds:schemaRefs/>
</ds:datastoreItem>
</file>

<file path=customXml/itemProps19.xml><?xml version="1.0" encoding="utf-8"?>
<ds:datastoreItem xmlns:ds="http://schemas.openxmlformats.org/officeDocument/2006/customXml" ds:itemID="{14C8FA45-0AAD-493E-842C-4DF91522A23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6238C7F-E6FC-48C8-B1EE-6D36DBB9ACE4}">
  <ds:schemaRefs/>
</ds:datastoreItem>
</file>

<file path=customXml/itemProps20.xml><?xml version="1.0" encoding="utf-8"?>
<ds:datastoreItem xmlns:ds="http://schemas.openxmlformats.org/officeDocument/2006/customXml" ds:itemID="{5056BC6B-9278-4DCE-B3B8-ED0E18040F11}">
  <ds:schemaRefs/>
</ds:datastoreItem>
</file>

<file path=customXml/itemProps21.xml><?xml version="1.0" encoding="utf-8"?>
<ds:datastoreItem xmlns:ds="http://schemas.openxmlformats.org/officeDocument/2006/customXml" ds:itemID="{B2CCDEEA-4BBF-464E-9FEA-3C49B57EC159}">
  <ds:schemaRefs/>
</ds:datastoreItem>
</file>

<file path=customXml/itemProps22.xml><?xml version="1.0" encoding="utf-8"?>
<ds:datastoreItem xmlns:ds="http://schemas.openxmlformats.org/officeDocument/2006/customXml" ds:itemID="{DE7164D4-DAE5-4723-A057-35AADA3B1155}">
  <ds:schemaRefs/>
</ds:datastoreItem>
</file>

<file path=customXml/itemProps23.xml><?xml version="1.0" encoding="utf-8"?>
<ds:datastoreItem xmlns:ds="http://schemas.openxmlformats.org/officeDocument/2006/customXml" ds:itemID="{87A3AF3F-9BC6-46E4-8071-5C6FF463FD02}">
  <ds:schemaRefs/>
</ds:datastoreItem>
</file>

<file path=customXml/itemProps24.xml><?xml version="1.0" encoding="utf-8"?>
<ds:datastoreItem xmlns:ds="http://schemas.openxmlformats.org/officeDocument/2006/customXml" ds:itemID="{7C4C5A2D-7623-4ABF-AE82-7ED984F7E127}">
  <ds:schemaRefs/>
</ds:datastoreItem>
</file>

<file path=customXml/itemProps25.xml><?xml version="1.0" encoding="utf-8"?>
<ds:datastoreItem xmlns:ds="http://schemas.openxmlformats.org/officeDocument/2006/customXml" ds:itemID="{488831AA-8728-4CB0-B888-94A4D924804E}">
  <ds:schemaRefs/>
</ds:datastoreItem>
</file>

<file path=customXml/itemProps26.xml><?xml version="1.0" encoding="utf-8"?>
<ds:datastoreItem xmlns:ds="http://schemas.openxmlformats.org/officeDocument/2006/customXml" ds:itemID="{D3DC8744-20D0-41C0-9368-810D30A3B2CC}">
  <ds:schemaRefs/>
</ds:datastoreItem>
</file>

<file path=customXml/itemProps27.xml><?xml version="1.0" encoding="utf-8"?>
<ds:datastoreItem xmlns:ds="http://schemas.openxmlformats.org/officeDocument/2006/customXml" ds:itemID="{DD84CAF1-3B4E-41AC-9F2C-6867F4319E87}">
  <ds:schemaRefs/>
</ds:datastoreItem>
</file>

<file path=customXml/itemProps3.xml><?xml version="1.0" encoding="utf-8"?>
<ds:datastoreItem xmlns:ds="http://schemas.openxmlformats.org/officeDocument/2006/customXml" ds:itemID="{F076AEE1-3B9B-45F9-960B-37FA56ABFC79}">
  <ds:schemaRefs/>
</ds:datastoreItem>
</file>

<file path=customXml/itemProps4.xml><?xml version="1.0" encoding="utf-8"?>
<ds:datastoreItem xmlns:ds="http://schemas.openxmlformats.org/officeDocument/2006/customXml" ds:itemID="{F385C7C4-D4FB-4851-AD8F-9784EC0835D2}">
  <ds:schemaRefs/>
</ds:datastoreItem>
</file>

<file path=customXml/itemProps5.xml><?xml version="1.0" encoding="utf-8"?>
<ds:datastoreItem xmlns:ds="http://schemas.openxmlformats.org/officeDocument/2006/customXml" ds:itemID="{A3AEF167-EBCC-4EB4-897E-91904CD1932E}">
  <ds:schemaRefs/>
</ds:datastoreItem>
</file>

<file path=customXml/itemProps6.xml><?xml version="1.0" encoding="utf-8"?>
<ds:datastoreItem xmlns:ds="http://schemas.openxmlformats.org/officeDocument/2006/customXml" ds:itemID="{6B1A99D2-4DAC-421C-A28F-D704D56DA593}">
  <ds:schemaRefs/>
</ds:datastoreItem>
</file>

<file path=customXml/itemProps7.xml><?xml version="1.0" encoding="utf-8"?>
<ds:datastoreItem xmlns:ds="http://schemas.openxmlformats.org/officeDocument/2006/customXml" ds:itemID="{96D8F947-C287-4617-88C9-AEE8C042DABD}">
  <ds:schemaRefs/>
</ds:datastoreItem>
</file>

<file path=customXml/itemProps8.xml><?xml version="1.0" encoding="utf-8"?>
<ds:datastoreItem xmlns:ds="http://schemas.openxmlformats.org/officeDocument/2006/customXml" ds:itemID="{F665453B-8C94-4698-B588-492BF1A5FE2D}">
  <ds:schemaRefs/>
</ds:datastoreItem>
</file>

<file path=customXml/itemProps9.xml><?xml version="1.0" encoding="utf-8"?>
<ds:datastoreItem xmlns:ds="http://schemas.openxmlformats.org/officeDocument/2006/customXml" ds:itemID="{A21FC974-86F8-4F8D-872D-754EB9512E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Overview, Notes &amp; Disclaimer</vt:lpstr>
      <vt:lpstr>Module Pin Table</vt:lpstr>
      <vt:lpstr>Sheet1</vt:lpstr>
      <vt:lpstr>User Manual for modules</vt:lpstr>
    </vt:vector>
  </TitlesOfParts>
  <Company>Trenz Electronic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Steffens</dc:creator>
  <cp:lastModifiedBy>Harper, Kevin</cp:lastModifiedBy>
  <cp:revision>10</cp:revision>
  <dcterms:created xsi:type="dcterms:W3CDTF">2018-10-23T14:48:18Z</dcterms:created>
  <dcterms:modified xsi:type="dcterms:W3CDTF">2024-05-04T22:59:17Z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Trenz Electronic GmbH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