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harp\Desktop\School\2024\S2024\CSCI2226-DatastructuresAndAlgorithms\Labs\Lab 3\Lab3_5\projCopy\Report\"/>
    </mc:Choice>
  </mc:AlternateContent>
  <xr:revisionPtr revIDLastSave="0" documentId="13_ncr:1_{610C895D-A2D0-4AD2-BD20-4445285D2B3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solver_adj" localSheetId="0" hidden="1">Sheet1!$CJ$3,Sheet1!$CJ$5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Sheet1!$CJ$3</definedName>
    <definedName name="solver_lhs2" localSheetId="0" hidden="1">Sheet1!$CJ$3</definedName>
    <definedName name="solver_lhs3" localSheetId="0" hidden="1">Sheet1!$CJ$5</definedName>
    <definedName name="solver_lhs4" localSheetId="0" hidden="1">Sheet1!$CJ$5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Sheet1!$CL$15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0.0001</definedName>
    <definedName name="solver_rhs2" localSheetId="0" hidden="1">0.000000000001</definedName>
    <definedName name="solver_rhs3" localSheetId="0" hidden="1">1</definedName>
    <definedName name="solver_rhs4" localSheetId="0" hidden="1">0.001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Z45" i="1"/>
  <c r="S45" i="1"/>
  <c r="L45" i="1"/>
  <c r="Z44" i="1"/>
  <c r="S44" i="1"/>
  <c r="L44" i="1"/>
  <c r="Z43" i="1"/>
  <c r="S43" i="1"/>
  <c r="L43" i="1"/>
  <c r="Z42" i="1"/>
  <c r="S42" i="1"/>
  <c r="L42" i="1"/>
  <c r="Z41" i="1"/>
  <c r="S41" i="1"/>
  <c r="L41" i="1"/>
  <c r="Z40" i="1"/>
  <c r="S40" i="1"/>
  <c r="L40" i="1"/>
  <c r="CX14" i="1"/>
  <c r="CX10" i="1"/>
  <c r="CX11" i="1"/>
  <c r="CX12" i="1"/>
  <c r="CX13" i="1"/>
  <c r="CX9" i="1"/>
  <c r="DE8" i="1"/>
  <c r="DC8" i="1"/>
  <c r="DA8" i="1"/>
  <c r="CP9" i="1"/>
  <c r="CP10" i="1"/>
  <c r="CP11" i="1"/>
  <c r="CP12" i="1"/>
  <c r="CP13" i="1"/>
  <c r="CP8" i="1"/>
  <c r="CQ8" i="1" s="1"/>
  <c r="AJ4" i="1"/>
  <c r="AP4" i="1"/>
  <c r="AV4" i="1"/>
  <c r="AJ5" i="1"/>
  <c r="AP5" i="1"/>
  <c r="AV5" i="1"/>
  <c r="AJ6" i="1"/>
  <c r="AP6" i="1"/>
  <c r="AV6" i="1"/>
  <c r="AJ7" i="1"/>
  <c r="AP7" i="1"/>
  <c r="AV7" i="1"/>
  <c r="AJ8" i="1"/>
  <c r="AP8" i="1"/>
  <c r="AV8" i="1"/>
  <c r="AJ9" i="1"/>
  <c r="AP9" i="1"/>
  <c r="AV9" i="1"/>
  <c r="AJ10" i="1"/>
  <c r="AP10" i="1"/>
  <c r="AV10" i="1"/>
  <c r="AJ11" i="1"/>
  <c r="AP11" i="1"/>
  <c r="AV11" i="1"/>
  <c r="AJ12" i="1"/>
  <c r="AP12" i="1"/>
  <c r="AV12" i="1"/>
  <c r="AJ13" i="1"/>
  <c r="AP13" i="1"/>
  <c r="AV13" i="1"/>
  <c r="AJ14" i="1"/>
  <c r="AP14" i="1"/>
  <c r="AV14" i="1"/>
  <c r="AJ15" i="1"/>
  <c r="AP15" i="1"/>
  <c r="AV15" i="1"/>
  <c r="AJ16" i="1"/>
  <c r="AP16" i="1"/>
  <c r="CW9" i="1" s="1"/>
  <c r="AV16" i="1"/>
  <c r="AJ17" i="1"/>
  <c r="AP17" i="1"/>
  <c r="CW10" i="1" s="1"/>
  <c r="AV17" i="1"/>
  <c r="AJ18" i="1"/>
  <c r="AP18" i="1"/>
  <c r="CW11" i="1" s="1"/>
  <c r="AV18" i="1"/>
  <c r="AJ19" i="1"/>
  <c r="AP19" i="1"/>
  <c r="CW12" i="1" s="1"/>
  <c r="AV19" i="1"/>
  <c r="AJ20" i="1"/>
  <c r="AP20" i="1"/>
  <c r="CW13" i="1" s="1"/>
  <c r="AV20" i="1"/>
  <c r="AJ21" i="1"/>
  <c r="AP21" i="1"/>
  <c r="CW14" i="1" s="1"/>
  <c r="AV21" i="1"/>
  <c r="AJ22" i="1"/>
  <c r="AP22" i="1"/>
  <c r="AV22" i="1"/>
  <c r="AJ23" i="1"/>
  <c r="AP23" i="1"/>
  <c r="AV23" i="1"/>
  <c r="AJ24" i="1"/>
  <c r="AP24" i="1"/>
  <c r="AV24" i="1"/>
  <c r="AJ25" i="1"/>
  <c r="AP25" i="1"/>
  <c r="AV25" i="1"/>
  <c r="AJ26" i="1"/>
  <c r="AP26" i="1"/>
  <c r="AV26" i="1"/>
  <c r="AJ27" i="1"/>
  <c r="AP27" i="1"/>
  <c r="AV27" i="1"/>
  <c r="AJ28" i="1"/>
  <c r="AP28" i="1"/>
  <c r="AV28" i="1"/>
  <c r="AJ29" i="1"/>
  <c r="AP29" i="1"/>
  <c r="AV29" i="1"/>
  <c r="AJ30" i="1"/>
  <c r="AP30" i="1"/>
  <c r="AV30" i="1"/>
  <c r="AJ31" i="1"/>
  <c r="AP31" i="1"/>
  <c r="AV31" i="1"/>
  <c r="AJ32" i="1"/>
  <c r="AP32" i="1"/>
  <c r="AV32" i="1"/>
  <c r="AJ33" i="1"/>
  <c r="AP33" i="1"/>
  <c r="AV33" i="1"/>
  <c r="AJ34" i="1"/>
  <c r="AP34" i="1"/>
  <c r="CV9" i="1" s="1"/>
  <c r="AV34" i="1"/>
  <c r="AJ35" i="1"/>
  <c r="AP35" i="1"/>
  <c r="CV10" i="1" s="1"/>
  <c r="AV35" i="1"/>
  <c r="AJ36" i="1"/>
  <c r="AP36" i="1"/>
  <c r="CV11" i="1" s="1"/>
  <c r="AV36" i="1"/>
  <c r="AJ37" i="1"/>
  <c r="AP37" i="1"/>
  <c r="CV12" i="1" s="1"/>
  <c r="AV37" i="1"/>
  <c r="AJ38" i="1"/>
  <c r="AP38" i="1"/>
  <c r="CV13" i="1" s="1"/>
  <c r="AV38" i="1"/>
  <c r="AJ39" i="1"/>
  <c r="AP39" i="1"/>
  <c r="CV14" i="1" s="1"/>
  <c r="AV39" i="1"/>
  <c r="CM8" i="1"/>
  <c r="CM9" i="1"/>
  <c r="CM10" i="1"/>
  <c r="CM11" i="1"/>
  <c r="CM12" i="1"/>
  <c r="CM13" i="1"/>
  <c r="CJ8" i="1"/>
  <c r="CJ9" i="1"/>
  <c r="CJ10" i="1"/>
  <c r="CJ11" i="1"/>
  <c r="CJ12" i="1"/>
  <c r="CK12" i="1" s="1"/>
  <c r="CJ13" i="1"/>
  <c r="CK13" i="1" s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D39" i="1"/>
  <c r="E39" i="1" s="1"/>
  <c r="D38" i="1"/>
  <c r="E38" i="1" s="1"/>
  <c r="D37" i="1"/>
  <c r="E37" i="1" s="1"/>
  <c r="D36" i="1"/>
  <c r="E36" i="1" s="1"/>
  <c r="D35" i="1"/>
  <c r="E35" i="1" s="1"/>
  <c r="D33" i="1"/>
  <c r="E33" i="1" s="1"/>
  <c r="D32" i="1"/>
  <c r="E32" i="1" s="1"/>
  <c r="D31" i="1"/>
  <c r="E31" i="1" s="1"/>
  <c r="D30" i="1"/>
  <c r="E30" i="1" s="1"/>
  <c r="D29" i="1"/>
  <c r="E29" i="1" s="1"/>
  <c r="D27" i="1"/>
  <c r="F27" i="1" s="1"/>
  <c r="D26" i="1"/>
  <c r="E26" i="1" s="1"/>
  <c r="D25" i="1"/>
  <c r="E25" i="1" s="1"/>
  <c r="D24" i="1"/>
  <c r="E24" i="1" s="1"/>
  <c r="D23" i="1"/>
  <c r="E23" i="1" s="1"/>
  <c r="D21" i="1"/>
  <c r="E21" i="1" s="1"/>
  <c r="D20" i="1"/>
  <c r="E20" i="1" s="1"/>
  <c r="D19" i="1"/>
  <c r="E19" i="1" s="1"/>
  <c r="D18" i="1"/>
  <c r="F18" i="1" s="1"/>
  <c r="D17" i="1"/>
  <c r="E17" i="1" s="1"/>
  <c r="D15" i="1"/>
  <c r="E15" i="1" s="1"/>
  <c r="D14" i="1"/>
  <c r="E14" i="1" s="1"/>
  <c r="D13" i="1"/>
  <c r="E13" i="1" s="1"/>
  <c r="D12" i="1"/>
  <c r="F12" i="1" s="1"/>
  <c r="D11" i="1"/>
  <c r="E11" i="1" s="1"/>
  <c r="D6" i="1"/>
  <c r="E6" i="1" s="1"/>
  <c r="D7" i="1"/>
  <c r="E7" i="1" s="1"/>
  <c r="D8" i="1"/>
  <c r="E8" i="1" s="1"/>
  <c r="D9" i="1"/>
  <c r="E9" i="1" s="1"/>
  <c r="D5" i="1"/>
  <c r="E5" i="1" s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" i="1"/>
  <c r="M41" i="1" l="1"/>
  <c r="M42" i="1"/>
  <c r="M43" i="1"/>
  <c r="M44" i="1"/>
  <c r="M45" i="1"/>
  <c r="T44" i="1"/>
  <c r="T45" i="1"/>
  <c r="AA42" i="1"/>
  <c r="AA43" i="1"/>
  <c r="AA44" i="1"/>
  <c r="AA45" i="1"/>
  <c r="AA41" i="1"/>
  <c r="T41" i="1"/>
  <c r="T42" i="1"/>
  <c r="T43" i="1"/>
  <c r="CK11" i="1"/>
  <c r="CL11" i="1" s="1"/>
  <c r="CQ11" i="1" s="1"/>
  <c r="CR11" i="1" s="1"/>
  <c r="BR64" i="1"/>
  <c r="CK10" i="1"/>
  <c r="CL10" i="1" s="1"/>
  <c r="CQ10" i="1" s="1"/>
  <c r="CR10" i="1" s="1"/>
  <c r="CU14" i="1"/>
  <c r="CU13" i="1"/>
  <c r="CU9" i="1"/>
  <c r="CU11" i="1"/>
  <c r="CU12" i="1"/>
  <c r="CN11" i="1"/>
  <c r="CO11" i="1" s="1"/>
  <c r="CU10" i="1"/>
  <c r="CK9" i="1"/>
  <c r="CL9" i="1" s="1"/>
  <c r="CQ9" i="1" s="1"/>
  <c r="CR9" i="1" s="1"/>
  <c r="CK8" i="1"/>
  <c r="CL8" i="1" s="1"/>
  <c r="CN8" i="1"/>
  <c r="CO8" i="1" s="1"/>
  <c r="CL13" i="1"/>
  <c r="CQ13" i="1" s="1"/>
  <c r="CR13" i="1" s="1"/>
  <c r="CL12" i="1"/>
  <c r="CQ12" i="1" s="1"/>
  <c r="CR12" i="1" s="1"/>
  <c r="BO48" i="1"/>
  <c r="BP51" i="1"/>
  <c r="CN9" i="1"/>
  <c r="CO9" i="1" s="1"/>
  <c r="CN13" i="1"/>
  <c r="CO13" i="1" s="1"/>
  <c r="CN12" i="1"/>
  <c r="CO12" i="1" s="1"/>
  <c r="CN10" i="1"/>
  <c r="CO10" i="1" s="1"/>
  <c r="BO46" i="1"/>
  <c r="BP59" i="1"/>
  <c r="BM50" i="1"/>
  <c r="BM51" i="1"/>
  <c r="BM48" i="1"/>
  <c r="BQ73" i="1"/>
  <c r="BR52" i="1"/>
  <c r="BQ47" i="1"/>
  <c r="BO71" i="1"/>
  <c r="BN52" i="1"/>
  <c r="BM47" i="1"/>
  <c r="BO58" i="1"/>
  <c r="BQ51" i="1"/>
  <c r="BQ62" i="1"/>
  <c r="BQ72" i="1"/>
  <c r="BR53" i="1"/>
  <c r="BN60" i="1"/>
  <c r="BP64" i="1"/>
  <c r="BQ59" i="1"/>
  <c r="M8" i="1"/>
  <c r="BR60" i="1"/>
  <c r="BP60" i="1"/>
  <c r="BO60" i="1"/>
  <c r="BR50" i="1"/>
  <c r="BP68" i="1"/>
  <c r="BN50" i="1"/>
  <c r="BP73" i="1"/>
  <c r="BP47" i="1"/>
  <c r="BO55" i="1"/>
  <c r="BN55" i="1"/>
  <c r="BR74" i="1"/>
  <c r="BM55" i="1"/>
  <c r="BP44" i="1"/>
  <c r="BO53" i="1"/>
  <c r="BN62" i="1"/>
  <c r="BR54" i="1"/>
  <c r="BP43" i="1"/>
  <c r="BR43" i="1"/>
  <c r="BP52" i="1"/>
  <c r="BP61" i="1"/>
  <c r="BM43" i="1"/>
  <c r="BR69" i="1"/>
  <c r="BO51" i="1"/>
  <c r="BO52" i="1"/>
  <c r="BM59" i="1"/>
  <c r="BN47" i="1"/>
  <c r="BQ69" i="1"/>
  <c r="BQ50" i="1"/>
  <c r="BM69" i="1"/>
  <c r="BP50" i="1"/>
  <c r="BN53" i="1"/>
  <c r="BO69" i="1"/>
  <c r="BN69" i="1"/>
  <c r="BR68" i="1"/>
  <c r="BN43" i="1"/>
  <c r="BM52" i="1"/>
  <c r="BM65" i="1"/>
  <c r="BP46" i="1"/>
  <c r="BN74" i="1"/>
  <c r="BQ64" i="1"/>
  <c r="BN46" i="1"/>
  <c r="BQ44" i="1"/>
  <c r="BR44" i="1"/>
  <c r="BR58" i="1"/>
  <c r="BR72" i="1"/>
  <c r="BR51" i="1"/>
  <c r="BR65" i="1"/>
  <c r="BM44" i="1"/>
  <c r="BP53" i="1"/>
  <c r="BQ53" i="1"/>
  <c r="BQ67" i="1"/>
  <c r="BQ46" i="1"/>
  <c r="BQ60" i="1"/>
  <c r="BQ74" i="1"/>
  <c r="BR46" i="1"/>
  <c r="BP62" i="1"/>
  <c r="BP55" i="1"/>
  <c r="BP69" i="1"/>
  <c r="BO62" i="1"/>
  <c r="BP48" i="1"/>
  <c r="BP76" i="1"/>
  <c r="BQ55" i="1"/>
  <c r="BR55" i="1"/>
  <c r="BN44" i="1"/>
  <c r="BN58" i="1"/>
  <c r="BN72" i="1"/>
  <c r="BN65" i="1"/>
  <c r="BO65" i="1"/>
  <c r="BP65" i="1"/>
  <c r="BM72" i="1"/>
  <c r="BN51" i="1"/>
  <c r="BQ65" i="1"/>
  <c r="BO74" i="1"/>
  <c r="BM74" i="1"/>
  <c r="BM60" i="1"/>
  <c r="BM46" i="1"/>
  <c r="BQ68" i="1"/>
  <c r="BQ54" i="1"/>
  <c r="BP54" i="1"/>
  <c r="BP45" i="1"/>
  <c r="BO73" i="1"/>
  <c r="BO68" i="1"/>
  <c r="BO59" i="1"/>
  <c r="BO54" i="1"/>
  <c r="BO45" i="1"/>
  <c r="BN68" i="1"/>
  <c r="BM73" i="1"/>
  <c r="BM64" i="1"/>
  <c r="BM54" i="1"/>
  <c r="BM45" i="1"/>
  <c r="BR67" i="1"/>
  <c r="BR48" i="1"/>
  <c r="BQ48" i="1"/>
  <c r="BP67" i="1"/>
  <c r="BP58" i="1"/>
  <c r="BO76" i="1"/>
  <c r="BO44" i="1"/>
  <c r="BN76" i="1"/>
  <c r="BN48" i="1"/>
  <c r="BM67" i="1"/>
  <c r="BM62" i="1"/>
  <c r="BM58" i="1"/>
  <c r="BM53" i="1"/>
  <c r="BR75" i="1"/>
  <c r="BR47" i="1"/>
  <c r="BQ75" i="1"/>
  <c r="BQ71" i="1"/>
  <c r="BQ66" i="1"/>
  <c r="BQ61" i="1"/>
  <c r="BQ57" i="1"/>
  <c r="BQ52" i="1"/>
  <c r="BQ43" i="1"/>
  <c r="BO75" i="1"/>
  <c r="BO66" i="1"/>
  <c r="BO61" i="1"/>
  <c r="BO57" i="1"/>
  <c r="BO47" i="1"/>
  <c r="BO43" i="1"/>
  <c r="BP74" i="1"/>
  <c r="BR73" i="1"/>
  <c r="BR59" i="1"/>
  <c r="BR45" i="1"/>
  <c r="BQ45" i="1"/>
  <c r="BO64" i="1"/>
  <c r="BO50" i="1"/>
  <c r="BN73" i="1"/>
  <c r="BN64" i="1"/>
  <c r="BN59" i="1"/>
  <c r="BN54" i="1"/>
  <c r="BN45" i="1"/>
  <c r="BM68" i="1"/>
  <c r="BR76" i="1"/>
  <c r="BR62" i="1"/>
  <c r="BQ76" i="1"/>
  <c r="BQ58" i="1"/>
  <c r="BP72" i="1"/>
  <c r="BO72" i="1"/>
  <c r="BO67" i="1"/>
  <c r="BN67" i="1"/>
  <c r="BM76" i="1"/>
  <c r="BR71" i="1"/>
  <c r="BR66" i="1"/>
  <c r="BR61" i="1"/>
  <c r="BR57" i="1"/>
  <c r="BP75" i="1"/>
  <c r="BP71" i="1"/>
  <c r="BP66" i="1"/>
  <c r="BP57" i="1"/>
  <c r="BN75" i="1"/>
  <c r="BN71" i="1"/>
  <c r="BN66" i="1"/>
  <c r="BN61" i="1"/>
  <c r="BN57" i="1"/>
  <c r="BM75" i="1"/>
  <c r="BM71" i="1"/>
  <c r="BM66" i="1"/>
  <c r="BM61" i="1"/>
  <c r="BM57" i="1"/>
  <c r="M39" i="1"/>
  <c r="M15" i="1"/>
  <c r="M27" i="1"/>
  <c r="M24" i="1"/>
  <c r="M20" i="1"/>
  <c r="F23" i="1"/>
  <c r="M9" i="1"/>
  <c r="F9" i="1"/>
  <c r="F8" i="1"/>
  <c r="F7" i="1"/>
  <c r="F6" i="1"/>
  <c r="F11" i="1"/>
  <c r="F24" i="1"/>
  <c r="F25" i="1"/>
  <c r="F26" i="1"/>
  <c r="M25" i="1"/>
  <c r="T8" i="1"/>
  <c r="F32" i="1"/>
  <c r="F33" i="1"/>
  <c r="F35" i="1"/>
  <c r="F36" i="1"/>
  <c r="F37" i="1"/>
  <c r="F38" i="1"/>
  <c r="E18" i="1"/>
  <c r="F39" i="1"/>
  <c r="M31" i="1"/>
  <c r="M7" i="1"/>
  <c r="E27" i="1"/>
  <c r="F17" i="1"/>
  <c r="F19" i="1"/>
  <c r="F20" i="1"/>
  <c r="F21" i="1"/>
  <c r="F14" i="1"/>
  <c r="E12" i="1"/>
  <c r="F29" i="1"/>
  <c r="F30" i="1"/>
  <c r="F31" i="1"/>
  <c r="F13" i="1"/>
  <c r="M21" i="1"/>
  <c r="F15" i="1"/>
  <c r="F5" i="1"/>
  <c r="M35" i="1"/>
  <c r="M11" i="1"/>
  <c r="T33" i="1"/>
  <c r="T32" i="1"/>
  <c r="T31" i="1"/>
  <c r="T30" i="1"/>
  <c r="T29" i="1"/>
  <c r="M33" i="1"/>
  <c r="M32" i="1"/>
  <c r="AA21" i="1"/>
  <c r="AA8" i="1"/>
  <c r="AA17" i="1"/>
  <c r="AA35" i="1"/>
  <c r="AA36" i="1"/>
  <c r="AA13" i="1"/>
  <c r="AA38" i="1"/>
  <c r="AA18" i="1"/>
  <c r="AA23" i="1"/>
  <c r="AA24" i="1"/>
  <c r="AA25" i="1"/>
  <c r="AA26" i="1"/>
  <c r="AA27" i="1"/>
  <c r="AA11" i="1"/>
  <c r="AA12" i="1"/>
  <c r="AA37" i="1"/>
  <c r="AA14" i="1"/>
  <c r="AA19" i="1"/>
  <c r="AA29" i="1"/>
  <c r="AA30" i="1"/>
  <c r="AA31" i="1"/>
  <c r="AA32" i="1"/>
  <c r="AA9" i="1"/>
  <c r="AA33" i="1"/>
  <c r="AA15" i="1"/>
  <c r="AA39" i="1"/>
  <c r="AA6" i="1"/>
  <c r="AA5" i="1"/>
  <c r="AA7" i="1"/>
  <c r="AA20" i="1"/>
  <c r="M38" i="1"/>
  <c r="M14" i="1"/>
  <c r="M30" i="1"/>
  <c r="M6" i="1"/>
  <c r="M17" i="1"/>
  <c r="M23" i="1"/>
  <c r="M19" i="1"/>
  <c r="M29" i="1"/>
  <c r="T6" i="1"/>
  <c r="M5" i="1"/>
  <c r="T17" i="1"/>
  <c r="M18" i="1"/>
  <c r="T19" i="1"/>
  <c r="T18" i="1"/>
  <c r="M26" i="1"/>
  <c r="T7" i="1"/>
  <c r="T11" i="1"/>
  <c r="T15" i="1"/>
  <c r="T35" i="1"/>
  <c r="T12" i="1"/>
  <c r="T36" i="1"/>
  <c r="T13" i="1"/>
  <c r="T37" i="1"/>
  <c r="T14" i="1"/>
  <c r="T38" i="1"/>
  <c r="T39" i="1"/>
  <c r="M37" i="1"/>
  <c r="M13" i="1"/>
  <c r="T20" i="1"/>
  <c r="T21" i="1"/>
  <c r="T23" i="1"/>
  <c r="T24" i="1"/>
  <c r="T25" i="1"/>
  <c r="T26" i="1"/>
  <c r="T27" i="1"/>
  <c r="M12" i="1"/>
  <c r="M36" i="1"/>
  <c r="T9" i="1"/>
  <c r="T5" i="1"/>
  <c r="CL15" i="1" l="1"/>
  <c r="CL16" i="1" s="1"/>
  <c r="CR8" i="1"/>
  <c r="CR15" i="1" s="1"/>
  <c r="CR16" i="1" s="1"/>
  <c r="CO15" i="1"/>
  <c r="CO16" i="1" s="1"/>
</calcChain>
</file>

<file path=xl/sharedStrings.xml><?xml version="1.0" encoding="utf-8"?>
<sst xmlns="http://schemas.openxmlformats.org/spreadsheetml/2006/main" count="289" uniqueCount="130">
  <si>
    <t>Algorithm</t>
  </si>
  <si>
    <t>Trial 1</t>
  </si>
  <si>
    <t>Trial 2</t>
  </si>
  <si>
    <t>Trial 3</t>
  </si>
  <si>
    <t>Trial 4</t>
  </si>
  <si>
    <t>Trial 5</t>
  </si>
  <si>
    <t>Average</t>
  </si>
  <si>
    <t>n</t>
  </si>
  <si>
    <t>Worst-Case Time Complexity</t>
  </si>
  <si>
    <r>
      <t>O(n</t>
    </r>
    <r>
      <rPr>
        <i/>
        <sz val="11"/>
        <color theme="1"/>
        <rFont val="Aptos Narrow"/>
        <family val="2"/>
      </rPr>
      <t>·</t>
    </r>
    <r>
      <rPr>
        <i/>
        <sz val="11"/>
        <color theme="1"/>
        <rFont val="Calibri"/>
        <family val="2"/>
      </rPr>
      <t>log(n))</t>
    </r>
  </si>
  <si>
    <r>
      <t>O(n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</t>
    </r>
  </si>
  <si>
    <t>Unsorted Input</t>
  </si>
  <si>
    <t>Time Factor</t>
  </si>
  <si>
    <t>n Factor</t>
  </si>
  <si>
    <r>
      <t>(n Factor)</t>
    </r>
    <r>
      <rPr>
        <vertAlign val="superscript"/>
        <sz val="11"/>
        <color theme="1"/>
        <rFont val="Calibri"/>
        <family val="2"/>
        <scheme val="minor"/>
      </rPr>
      <t>2</t>
    </r>
  </si>
  <si>
    <t>nlog(n)</t>
  </si>
  <si>
    <t>-</t>
  </si>
  <si>
    <t>Ascending Sorted Input</t>
  </si>
  <si>
    <t>Descending Sorted Input</t>
  </si>
  <si>
    <t>Unsorted Datasets</t>
  </si>
  <si>
    <t>Sorted Datasets</t>
  </si>
  <si>
    <t>Descending Order Sorted Datasets</t>
  </si>
  <si>
    <t>Best Case</t>
  </si>
  <si>
    <t>Worst Case</t>
  </si>
  <si>
    <t>Average Case</t>
  </si>
  <si>
    <t>Time Complexity</t>
  </si>
  <si>
    <t>Space Complexity</t>
  </si>
  <si>
    <t>O(n)</t>
  </si>
  <si>
    <t>O(1)</t>
  </si>
  <si>
    <t>O(nlog(n))</t>
  </si>
  <si>
    <t>O(logn)</t>
  </si>
  <si>
    <t>Stable?</t>
  </si>
  <si>
    <t>Y</t>
  </si>
  <si>
    <t>N</t>
  </si>
  <si>
    <t>Implementation</t>
  </si>
  <si>
    <t>Unoptomized</t>
  </si>
  <si>
    <t>Recursive</t>
  </si>
  <si>
    <t>Reursive with median of three pivot selection</t>
  </si>
  <si>
    <t>bubble/shell</t>
  </si>
  <si>
    <t>bubble/quick</t>
  </si>
  <si>
    <t>quick/bubble</t>
  </si>
  <si>
    <t>merge/bubble</t>
  </si>
  <si>
    <t>insertion/bubble</t>
  </si>
  <si>
    <t>selection/bubble</t>
  </si>
  <si>
    <t>bubble/selection</t>
  </si>
  <si>
    <t>quick/selection</t>
  </si>
  <si>
    <t>merge/selection</t>
  </si>
  <si>
    <t>insertion/selection</t>
  </si>
  <si>
    <t>bubble/insertion</t>
  </si>
  <si>
    <t>shell/insertion</t>
  </si>
  <si>
    <t>quick/insertion</t>
  </si>
  <si>
    <t>merge/insertion</t>
  </si>
  <si>
    <t>insertion/merge</t>
  </si>
  <si>
    <t>bubble/merge</t>
  </si>
  <si>
    <t>shell/merge</t>
  </si>
  <si>
    <t>quick/merge</t>
  </si>
  <si>
    <t>merge/quick</t>
  </si>
  <si>
    <t>insertion/quick</t>
  </si>
  <si>
    <t>selection/quick</t>
  </si>
  <si>
    <t>shell/quick</t>
  </si>
  <si>
    <t>quick/shell</t>
  </si>
  <si>
    <t>merge/shell</t>
  </si>
  <si>
    <t>insertion/shell</t>
  </si>
  <si>
    <t>selection/shell</t>
  </si>
  <si>
    <t>shell/bubble</t>
  </si>
  <si>
    <t>shell/selection</t>
  </si>
  <si>
    <t>selection/insertion</t>
  </si>
  <si>
    <t>Key: if x/y &gt; 1 = s, then y is s times faster than x, otherwise, x is 1/s times faster than y.</t>
  </si>
  <si>
    <t>Iterative</t>
  </si>
  <si>
    <t>Iterative with Shell's standard sequence</t>
  </si>
  <si>
    <r>
      <rPr>
        <i/>
        <sz val="11"/>
        <color rgb="FFFF0000"/>
        <rFont val="Calibri"/>
        <family val="2"/>
        <scheme val="minor"/>
      </rPr>
      <t>O(n</t>
    </r>
    <r>
      <rPr>
        <i/>
        <vertAlign val="superscript"/>
        <sz val="11"/>
        <color rgb="FFFF0000"/>
        <rFont val="Calibri"/>
        <family val="2"/>
        <scheme val="minor"/>
      </rPr>
      <t>2</t>
    </r>
    <r>
      <rPr>
        <i/>
        <sz val="11"/>
        <color rgb="FFFF0000"/>
        <rFont val="Calibri"/>
        <family val="2"/>
        <scheme val="minor"/>
      </rPr>
      <t>)</t>
    </r>
  </si>
  <si>
    <t>selection/merge</t>
  </si>
  <si>
    <t>Numerator</t>
  </si>
  <si>
    <t>Denominator</t>
  </si>
  <si>
    <t>Bubble Sort</t>
  </si>
  <si>
    <t>Selection Sort</t>
  </si>
  <si>
    <t>Insertion Sort</t>
  </si>
  <si>
    <t>Merge Sort</t>
  </si>
  <si>
    <t>Quick Sort</t>
  </si>
  <si>
    <t>Shell Sort</t>
  </si>
  <si>
    <t>Selection/Bubble</t>
  </si>
  <si>
    <t>Insertion/Bubble</t>
  </si>
  <si>
    <t>Merge/Bubble</t>
  </si>
  <si>
    <t>Quick/Bubble</t>
  </si>
  <si>
    <t>Shell/Bubble</t>
  </si>
  <si>
    <t>Shell/Selection</t>
  </si>
  <si>
    <t>Merge/Selection</t>
  </si>
  <si>
    <t>Quick/Selection</t>
  </si>
  <si>
    <t>Insertion/Selection</t>
  </si>
  <si>
    <t>Bubble/Selection</t>
  </si>
  <si>
    <t>Bubble/Insertion</t>
  </si>
  <si>
    <t>Selection/Insertion</t>
  </si>
  <si>
    <t>Merge/Insertion</t>
  </si>
  <si>
    <t>Quick/Insertion</t>
  </si>
  <si>
    <t>Shell/Insertion</t>
  </si>
  <si>
    <t>Bubble/Merge</t>
  </si>
  <si>
    <t>Selection/Merge</t>
  </si>
  <si>
    <t>Insertion/Merge</t>
  </si>
  <si>
    <t>Quick/Merge</t>
  </si>
  <si>
    <t>Shell/Merge</t>
  </si>
  <si>
    <t>Shell/Quick</t>
  </si>
  <si>
    <t>Merge/Quick</t>
  </si>
  <si>
    <t>Insertion/Quick</t>
  </si>
  <si>
    <t>Selection/Quick</t>
  </si>
  <si>
    <t>Bubble/Quick</t>
  </si>
  <si>
    <t>Quick/Shell</t>
  </si>
  <si>
    <t>Merge/Shell</t>
  </si>
  <si>
    <t>Insertion/Shell</t>
  </si>
  <si>
    <t>Selection/Shell</t>
  </si>
  <si>
    <t>Bubble/Shell</t>
  </si>
  <si>
    <r>
      <rPr>
        <b/>
        <sz val="11"/>
        <color theme="1"/>
        <rFont val="Calibri"/>
        <family val="2"/>
        <scheme val="minor"/>
      </rPr>
      <t>Key:</t>
    </r>
    <r>
      <rPr>
        <sz val="11"/>
        <color theme="1"/>
        <rFont val="Calibri"/>
        <family val="2"/>
        <scheme val="minor"/>
      </rPr>
      <t xml:space="preserve"> if x/y &gt; 1 = </t>
    </r>
    <r>
      <rPr>
        <i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, then y is </t>
    </r>
    <r>
      <rPr>
        <i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times faster than x, otherwise, x is </t>
    </r>
    <r>
      <rPr>
        <i/>
        <sz val="11"/>
        <color theme="1"/>
        <rFont val="Calibri"/>
        <family val="2"/>
        <scheme val="minor"/>
      </rPr>
      <t>1/m</t>
    </r>
    <r>
      <rPr>
        <sz val="11"/>
        <color theme="1"/>
        <rFont val="Calibri"/>
        <family val="2"/>
        <scheme val="minor"/>
      </rPr>
      <t xml:space="preserve"> times faster than y.</t>
    </r>
  </si>
  <si>
    <t>a</t>
  </si>
  <si>
    <t>r</t>
  </si>
  <si>
    <t>r^2</t>
  </si>
  <si>
    <t>ssr</t>
  </si>
  <si>
    <t>Cop</t>
  </si>
  <si>
    <t>Quick sort fit on presort</t>
  </si>
  <si>
    <t>Shell sort fit on presort</t>
  </si>
  <si>
    <t>Merge sort fit on presorted</t>
  </si>
  <si>
    <t>Insertion</t>
  </si>
  <si>
    <t>y=a*n*logn*Cop</t>
  </si>
  <si>
    <t>Shell</t>
  </si>
  <si>
    <r>
      <t>Shell/log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(n)</t>
    </r>
  </si>
  <si>
    <t>SSR</t>
  </si>
  <si>
    <t>Runtime (s)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</si>
  <si>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op</t>
    </r>
    <r>
      <rPr>
        <b/>
        <sz val="11"/>
        <color theme="1"/>
        <rFont val="Calibri"/>
        <family val="2"/>
        <scheme val="minor"/>
      </rPr>
      <t xml:space="preserve"> (s)</t>
    </r>
  </si>
  <si>
    <r>
      <t xml:space="preserve">T(n) </t>
    </r>
    <r>
      <rPr>
        <b/>
        <sz val="11"/>
        <color theme="1"/>
        <rFont val="Aptos Narrow"/>
        <family val="2"/>
      </rPr>
      <t>≈ C</t>
    </r>
    <r>
      <rPr>
        <b/>
        <vertAlign val="subscript"/>
        <sz val="11"/>
        <color theme="1"/>
        <rFont val="Aptos Narrow"/>
        <family val="2"/>
      </rPr>
      <t>op</t>
    </r>
    <r>
      <rPr>
        <b/>
        <sz val="11"/>
        <color theme="1"/>
        <rFont val="Aptos Narrow"/>
        <family val="2"/>
      </rPr>
      <t>*C(n);</t>
    </r>
    <r>
      <rPr>
        <b/>
        <sz val="11"/>
        <color theme="1"/>
        <rFont val="Calibri"/>
        <family val="2"/>
        <scheme val="minor"/>
      </rPr>
      <t xml:space="preserve"> C(n) = nlog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n</t>
    </r>
  </si>
  <si>
    <t>% Error</t>
  </si>
  <si>
    <t>Heap Sort</t>
  </si>
  <si>
    <t>O(n·log(n))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</si>
</sst>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  <numFmt numFmtId="166" formatCode="0.00000"/>
    <numFmt numFmtId="167" formatCode="0.0000"/>
    <numFmt numFmtId="168" formatCode="_(* #,##0.00000_);_(* \(#,##0.00000\);_(* &quot;-&quot;??_);_(@_)"/>
    <numFmt numFmtId="169" formatCode="_(* #,##0.0000_);_(* \(#,##0.0000\);_(* &quot;-&quot;??_);_(@_)"/>
    <numFmt numFmtId="170" formatCode="_(* #,##0.0000000_);_(* \(#,##0.0000000\);_(* &quot;-&quot;??_);_(@_)"/>
    <numFmt numFmtId="171" formatCode="_(* #,##0.00000000_);_(* \(#,##0.00000000\);_(* &quot;-&quot;??_);_(@_)"/>
    <numFmt numFmtId="172" formatCode="_(* #,##0.000000000_);_(* \(#,##0.000000000\);_(* &quot;-&quot;??_);_(@_)"/>
    <numFmt numFmtId="173" formatCode="0.0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Aptos Narrow"/>
      <family val="2"/>
    </font>
    <font>
      <i/>
      <sz val="11"/>
      <color theme="1"/>
      <name val="Calibri"/>
      <family val="2"/>
    </font>
    <font>
      <i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vertAlign val="superscript"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b/>
      <vertAlign val="subscript"/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0" borderId="13" xfId="1" applyNumberFormat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0" borderId="0" xfId="0" applyNumberFormat="1"/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0" fillId="5" borderId="10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9" xfId="0" applyNumberFormat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16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15" xfId="0" applyNumberForma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67" fontId="0" fillId="0" borderId="16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166" fontId="0" fillId="0" borderId="31" xfId="0" applyNumberFormat="1" applyBorder="1" applyAlignment="1">
      <alignment horizontal="center" vertical="center"/>
    </xf>
    <xf numFmtId="166" fontId="0" fillId="0" borderId="27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7" fontId="0" fillId="0" borderId="31" xfId="0" applyNumberFormat="1" applyBorder="1" applyAlignment="1">
      <alignment horizontal="center" vertical="center"/>
    </xf>
    <xf numFmtId="167" fontId="0" fillId="0" borderId="27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2" fontId="9" fillId="5" borderId="1" xfId="0" applyNumberFormat="1" applyFont="1" applyFill="1" applyBorder="1" applyAlignment="1">
      <alignment horizontal="center" vertical="center"/>
    </xf>
    <xf numFmtId="2" fontId="9" fillId="5" borderId="2" xfId="0" applyNumberFormat="1" applyFont="1" applyFill="1" applyBorder="1" applyAlignment="1">
      <alignment horizontal="center" vertical="center"/>
    </xf>
    <xf numFmtId="166" fontId="9" fillId="5" borderId="1" xfId="0" applyNumberFormat="1" applyFont="1" applyFill="1" applyBorder="1" applyAlignment="1">
      <alignment horizontal="center" vertical="center"/>
    </xf>
    <xf numFmtId="166" fontId="9" fillId="5" borderId="2" xfId="0" applyNumberFormat="1" applyFont="1" applyFill="1" applyBorder="1" applyAlignment="1">
      <alignment horizontal="center" vertical="center"/>
    </xf>
    <xf numFmtId="167" fontId="9" fillId="5" borderId="1" xfId="0" applyNumberFormat="1" applyFont="1" applyFill="1" applyBorder="1" applyAlignment="1">
      <alignment horizontal="center" vertical="center"/>
    </xf>
    <xf numFmtId="167" fontId="9" fillId="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43" fontId="0" fillId="0" borderId="0" xfId="0" applyNumberFormat="1"/>
    <xf numFmtId="0" fontId="9" fillId="5" borderId="10" xfId="0" applyFont="1" applyFill="1" applyBorder="1" applyAlignment="1">
      <alignment horizontal="center" vertical="center"/>
    </xf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64" fontId="9" fillId="5" borderId="13" xfId="1" applyNumberFormat="1" applyFont="1" applyFill="1" applyBorder="1" applyAlignment="1">
      <alignment horizontal="center" vertical="center"/>
    </xf>
    <xf numFmtId="164" fontId="9" fillId="5" borderId="3" xfId="1" applyNumberFormat="1" applyFont="1" applyFill="1" applyBorder="1" applyAlignment="1">
      <alignment horizontal="center" vertical="center"/>
    </xf>
    <xf numFmtId="164" fontId="9" fillId="5" borderId="4" xfId="1" applyNumberFormat="1" applyFont="1" applyFill="1" applyBorder="1" applyAlignment="1">
      <alignment horizontal="center" vertical="center"/>
    </xf>
    <xf numFmtId="164" fontId="9" fillId="5" borderId="7" xfId="1" applyNumberFormat="1" applyFont="1" applyFill="1" applyBorder="1" applyAlignment="1">
      <alignment horizontal="center" vertical="center"/>
    </xf>
    <xf numFmtId="164" fontId="9" fillId="5" borderId="12" xfId="1" applyNumberFormat="1" applyFont="1" applyFill="1" applyBorder="1" applyAlignment="1">
      <alignment horizontal="center" vertical="center"/>
    </xf>
    <xf numFmtId="173" fontId="0" fillId="0" borderId="8" xfId="0" applyNumberFormat="1" applyBorder="1" applyAlignment="1">
      <alignment horizontal="center"/>
    </xf>
    <xf numFmtId="173" fontId="0" fillId="0" borderId="5" xfId="0" applyNumberFormat="1" applyBorder="1" applyAlignment="1">
      <alignment horizontal="center"/>
    </xf>
    <xf numFmtId="173" fontId="0" fillId="0" borderId="9" xfId="0" applyNumberFormat="1" applyBorder="1" applyAlignment="1">
      <alignment horizontal="center"/>
    </xf>
    <xf numFmtId="169" fontId="1" fillId="0" borderId="7" xfId="1" applyNumberFormat="1" applyFont="1" applyFill="1" applyBorder="1" applyAlignment="1">
      <alignment horizontal="center" vertical="center"/>
    </xf>
    <xf numFmtId="169" fontId="1" fillId="0" borderId="4" xfId="1" applyNumberFormat="1" applyFont="1" applyFill="1" applyBorder="1" applyAlignment="1">
      <alignment horizontal="center" vertical="center"/>
    </xf>
    <xf numFmtId="166" fontId="0" fillId="0" borderId="7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9" fillId="5" borderId="1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0" fillId="0" borderId="1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9" fillId="5" borderId="19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9" fillId="5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 textRotation="90"/>
    </xf>
    <xf numFmtId="0" fontId="9" fillId="5" borderId="16" xfId="0" applyFont="1" applyFill="1" applyBorder="1" applyAlignment="1">
      <alignment horizontal="center" vertical="center" textRotation="90"/>
    </xf>
    <xf numFmtId="0" fontId="9" fillId="5" borderId="12" xfId="0" applyFont="1" applyFill="1" applyBorder="1" applyAlignment="1">
      <alignment horizontal="center" vertical="center" textRotation="90"/>
    </xf>
    <xf numFmtId="0" fontId="9" fillId="5" borderId="10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9" fillId="5" borderId="10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 vertical="center"/>
    </xf>
    <xf numFmtId="11" fontId="0" fillId="0" borderId="29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1" fontId="0" fillId="0" borderId="15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0" borderId="30" xfId="0" applyNumberFormat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11" fontId="0" fillId="0" borderId="23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757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Time</a:t>
            </a:r>
            <a:r>
              <a:rPr lang="en-US" sz="1200" b="1" baseline="0"/>
              <a:t> Elapsed vs. Input Size n for Various Common Sorting Algorithms Using </a:t>
            </a:r>
            <a:r>
              <a:rPr lang="en-US" sz="1200" b="1" i="1" u="sng" baseline="0"/>
              <a:t>Unsorted</a:t>
            </a:r>
            <a:r>
              <a:rPr lang="en-US" sz="1200" b="1" baseline="0"/>
              <a:t> Data</a:t>
            </a:r>
            <a:endParaRPr lang="en-US" sz="1200" b="1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 cmpd="sng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444037383699177"/>
                  <c:y val="-2.071291154976679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1E-09x</a:t>
                    </a:r>
                    <a:r>
                      <a:rPr lang="en-US" baseline="30000"/>
                      <a:t>2.0293</a:t>
                    </a:r>
                    <a:r>
                      <a:rPr lang="en-US" baseline="0"/>
                      <a:t> R² = 0.9992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Sheet1!$L$4:$L$9</c:f>
              <c:numCache>
                <c:formatCode>General</c:formatCode>
                <c:ptCount val="6"/>
                <c:pt idx="0">
                  <c:v>3.8544863399999998</c:v>
                </c:pt>
                <c:pt idx="1">
                  <c:v>16.396082700000001</c:v>
                </c:pt>
                <c:pt idx="2">
                  <c:v>49.444212519999994</c:v>
                </c:pt>
                <c:pt idx="3">
                  <c:v>150.84097609999998</c:v>
                </c:pt>
                <c:pt idx="4">
                  <c:v>307.67407392000001</c:v>
                </c:pt>
                <c:pt idx="5">
                  <c:v>494.67564397999996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E-4154-9533-3DD093FA4E3A}"/>
            </c:ext>
          </c:extLst>
        </c:ser>
        <c:ser>
          <c:idx val="1"/>
          <c:order val="1"/>
          <c:tx>
            <c:v>Selection Sort</c:v>
          </c:tx>
          <c:spPr>
            <a:ln w="254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451798765678648"/>
                  <c:y val="-0.460219774086727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2.0213</a:t>
                    </a:r>
                    <a:r>
                      <a:rPr lang="en-US" baseline="0"/>
                      <a:t> R² = 0.9997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Sheet1!$C$10:$C$15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Sheet1!$L$10:$L$15</c:f>
              <c:numCache>
                <c:formatCode>General</c:formatCode>
                <c:ptCount val="6"/>
                <c:pt idx="0">
                  <c:v>0.87072990000000006</c:v>
                </c:pt>
                <c:pt idx="1">
                  <c:v>3.4654782999999996</c:v>
                </c:pt>
                <c:pt idx="2">
                  <c:v>10.908895239999998</c:v>
                </c:pt>
                <c:pt idx="3">
                  <c:v>31.52791706</c:v>
                </c:pt>
                <c:pt idx="4">
                  <c:v>66.703100739999996</c:v>
                </c:pt>
                <c:pt idx="5">
                  <c:v>109.7235924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E-4154-9533-3DD093FA4E3A}"/>
            </c:ext>
          </c:extLst>
        </c:ser>
        <c:ser>
          <c:idx val="2"/>
          <c:order val="2"/>
          <c:tx>
            <c:v>Insertion Sort</c:v>
          </c:tx>
          <c:spPr>
            <a:ln w="2540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117411395976116"/>
                  <c:y val="-0.462934530675135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2E-10x</a:t>
                    </a:r>
                    <a:r>
                      <a:rPr lang="en-US" baseline="30000"/>
                      <a:t>1.995</a:t>
                    </a:r>
                    <a:r>
                      <a:rPr lang="en-US" baseline="0"/>
                      <a:t> R² = 0.9999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Sheet1!$L$16:$L$21</c:f>
              <c:numCache>
                <c:formatCode>General</c:formatCode>
                <c:ptCount val="6"/>
                <c:pt idx="0">
                  <c:v>0.56140385999999998</c:v>
                </c:pt>
                <c:pt idx="1">
                  <c:v>2.2138705399999998</c:v>
                </c:pt>
                <c:pt idx="2">
                  <c:v>6.8691384599999994</c:v>
                </c:pt>
                <c:pt idx="3">
                  <c:v>20.141167800000002</c:v>
                </c:pt>
                <c:pt idx="4">
                  <c:v>40.321519960000003</c:v>
                </c:pt>
                <c:pt idx="5">
                  <c:v>66.27940498000001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FE-4154-9533-3DD093FA4E3A}"/>
            </c:ext>
          </c:extLst>
        </c:ser>
        <c:ser>
          <c:idx val="3"/>
          <c:order val="3"/>
          <c:tx>
            <c:v>Merge Sort</c:v>
          </c:tx>
          <c:spPr>
            <a:ln w="254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17315643196194"/>
                  <c:y val="-0.47619451478547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5E-07x + 0.002 R² = 0.9999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Sheet1!$L$22:$L$27</c:f>
              <c:numCache>
                <c:formatCode>General</c:formatCode>
                <c:ptCount val="6"/>
                <c:pt idx="0">
                  <c:v>2.733008E-2</c:v>
                </c:pt>
                <c:pt idx="1">
                  <c:v>4.9603040000000001E-2</c:v>
                </c:pt>
                <c:pt idx="2">
                  <c:v>8.4175180000000002E-2</c:v>
                </c:pt>
                <c:pt idx="3">
                  <c:v>0.14635941999999999</c:v>
                </c:pt>
                <c:pt idx="4">
                  <c:v>0.2058516</c:v>
                </c:pt>
                <c:pt idx="5">
                  <c:v>0.26584922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FE-4154-9533-3DD093FA4E3A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099419814895402"/>
                  <c:y val="-0.413653614240284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9E-08x - 0.001 R² = 0.9996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Sheet1!$L$28:$L$33</c:f>
              <c:numCache>
                <c:formatCode>General</c:formatCode>
                <c:ptCount val="6"/>
                <c:pt idx="0">
                  <c:v>3.73282E-3</c:v>
                </c:pt>
                <c:pt idx="1">
                  <c:v>7.9345600000000002E-3</c:v>
                </c:pt>
                <c:pt idx="2">
                  <c:v>1.4014560000000001E-2</c:v>
                </c:pt>
                <c:pt idx="3">
                  <c:v>2.5084059999999998E-2</c:v>
                </c:pt>
                <c:pt idx="4">
                  <c:v>3.6373019999999999E-2</c:v>
                </c:pt>
                <c:pt idx="5">
                  <c:v>4.7824020000000002E-2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FE-4154-9533-3DD093FA4E3A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89358796479998"/>
                  <c:y val="-0.354587208169822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2E-07x - 0.0043 R² = 0.9986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Sheet1!$L$34:$L$39</c:f>
              <c:numCache>
                <c:formatCode>General</c:formatCode>
                <c:ptCount val="6"/>
                <c:pt idx="0">
                  <c:v>7.6139999999999984E-3</c:v>
                </c:pt>
                <c:pt idx="1">
                  <c:v>1.6236999999999998E-2</c:v>
                </c:pt>
                <c:pt idx="2">
                  <c:v>2.9459000000000003E-2</c:v>
                </c:pt>
                <c:pt idx="3">
                  <c:v>5.6187880000000003E-2</c:v>
                </c:pt>
                <c:pt idx="4">
                  <c:v>8.0770339999999996E-2</c:v>
                </c:pt>
                <c:pt idx="5">
                  <c:v>0.10898352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FE-4154-9533-3DD093FA4E3A}"/>
            </c:ext>
          </c:extLst>
        </c:ser>
        <c:ser>
          <c:idx val="6"/>
          <c:order val="6"/>
          <c:tx>
            <c:strRef>
              <c:f>Sheet1!$A$40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rgbClr val="F757E8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757E8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757E8">
                    <a:alpha val="50000"/>
                  </a:srgb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53626943909926"/>
                  <c:y val="-0.257737947017173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9E-07x - 0.0114 R² = 0.9997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solidFill>
                    <a:srgbClr val="F757E8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Sheet1!$C$40:$C$45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Sheet1!$L$40:$L$45</c:f>
              <c:numCache>
                <c:formatCode>General</c:formatCode>
                <c:ptCount val="6"/>
                <c:pt idx="0">
                  <c:v>3.7486819999999997E-2</c:v>
                </c:pt>
                <c:pt idx="1">
                  <c:v>7.7304159999999997E-2</c:v>
                </c:pt>
                <c:pt idx="2">
                  <c:v>0.14224106</c:v>
                </c:pt>
                <c:pt idx="3">
                  <c:v>0.25225207999999999</c:v>
                </c:pt>
                <c:pt idx="4">
                  <c:v>0.36815888000000002</c:v>
                </c:pt>
                <c:pt idx="5">
                  <c:v>0.48195144000000001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E4-4709-BCF0-1DFA86022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12731604157988441"/>
          <c:y val="0.16654261638347839"/>
          <c:w val="0.19527032180781106"/>
          <c:h val="0.37471684512074405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Elapsed vs. Input Size n for Various Common Sorting Algorithms Using </a:t>
            </a:r>
            <a:r>
              <a:rPr lang="en-US" sz="1200" b="1" i="1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Unsorted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Data (Zoomed)</a:t>
            </a:r>
          </a:p>
        </c:rich>
      </c:tx>
      <c:layout>
        <c:manualLayout>
          <c:xMode val="edge"/>
          <c:yMode val="edge"/>
          <c:x val="0.15324876469301069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6203508771929825"/>
          <c:w val="0.81151290847641955"/>
          <c:h val="0.70672523829258171"/>
        </c:manualLayout>
      </c:layout>
      <c:scatterChart>
        <c:scatterStyle val="lineMarker"/>
        <c:varyColors val="0"/>
        <c:ser>
          <c:idx val="3"/>
          <c:order val="3"/>
          <c:tx>
            <c:v>Merge Sort</c:v>
          </c:tx>
          <c:spPr>
            <a:ln w="254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Sheet1!$L$22:$L$27</c:f>
              <c:numCache>
                <c:formatCode>General</c:formatCode>
                <c:ptCount val="6"/>
                <c:pt idx="0">
                  <c:v>2.733008E-2</c:v>
                </c:pt>
                <c:pt idx="1">
                  <c:v>4.9603040000000001E-2</c:v>
                </c:pt>
                <c:pt idx="2">
                  <c:v>8.4175180000000002E-2</c:v>
                </c:pt>
                <c:pt idx="3">
                  <c:v>0.14635941999999999</c:v>
                </c:pt>
                <c:pt idx="4">
                  <c:v>0.2058516</c:v>
                </c:pt>
                <c:pt idx="5">
                  <c:v>0.26584922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F0-40B3-A663-76A3C1366E99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Sheet1!$L$28:$L$33</c:f>
              <c:numCache>
                <c:formatCode>General</c:formatCode>
                <c:ptCount val="6"/>
                <c:pt idx="0">
                  <c:v>3.73282E-3</c:v>
                </c:pt>
                <c:pt idx="1">
                  <c:v>7.9345600000000002E-3</c:v>
                </c:pt>
                <c:pt idx="2">
                  <c:v>1.4014560000000001E-2</c:v>
                </c:pt>
                <c:pt idx="3">
                  <c:v>2.5084059999999998E-2</c:v>
                </c:pt>
                <c:pt idx="4">
                  <c:v>3.6373019999999999E-2</c:v>
                </c:pt>
                <c:pt idx="5">
                  <c:v>4.7824020000000002E-2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F0-40B3-A663-76A3C1366E99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Sheet1!$L$34:$L$39</c:f>
              <c:numCache>
                <c:formatCode>General</c:formatCode>
                <c:ptCount val="6"/>
                <c:pt idx="0">
                  <c:v>7.6139999999999984E-3</c:v>
                </c:pt>
                <c:pt idx="1">
                  <c:v>1.6236999999999998E-2</c:v>
                </c:pt>
                <c:pt idx="2">
                  <c:v>2.9459000000000003E-2</c:v>
                </c:pt>
                <c:pt idx="3">
                  <c:v>5.6187880000000003E-2</c:v>
                </c:pt>
                <c:pt idx="4">
                  <c:v>8.0770339999999996E-2</c:v>
                </c:pt>
                <c:pt idx="5">
                  <c:v>0.10898352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6F0-40B3-A663-76A3C1366E99}"/>
            </c:ext>
          </c:extLst>
        </c:ser>
        <c:ser>
          <c:idx val="6"/>
          <c:order val="6"/>
          <c:tx>
            <c:strRef>
              <c:f>Sheet1!$A$40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rgbClr val="F757E8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757E8"/>
              </a:solidFill>
              <a:ln w="9525">
                <a:noFill/>
              </a:ln>
              <a:effectLst/>
            </c:spPr>
          </c:marker>
          <c:xVal>
            <c:numRef>
              <c:f>Sheet1!$C$40:$C$45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Sheet1!$L$40:$L$45</c:f>
              <c:numCache>
                <c:formatCode>General</c:formatCode>
                <c:ptCount val="6"/>
                <c:pt idx="0">
                  <c:v>3.7486819999999997E-2</c:v>
                </c:pt>
                <c:pt idx="1">
                  <c:v>7.7304159999999997E-2</c:v>
                </c:pt>
                <c:pt idx="2">
                  <c:v>0.14224106</c:v>
                </c:pt>
                <c:pt idx="3">
                  <c:v>0.25225207999999999</c:v>
                </c:pt>
                <c:pt idx="4">
                  <c:v>0.36815888000000002</c:v>
                </c:pt>
                <c:pt idx="5">
                  <c:v>0.48195144000000001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91-4DD4-B671-DD485A217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Sheet1!$C$4:$C$9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6F0-40B3-A663-76A3C1366E9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Sheet1!$L$10:$L$15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F0-40B3-A663-76A3C1366E9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Insertion Sort</c:v>
                </c:tx>
                <c:spPr>
                  <a:ln w="25400" cap="rnd">
                    <a:solidFill>
                      <a:schemeClr val="accent3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Sheet1!$C$16:$C$21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Sheet1!$L$16:$L$21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0.56140385999999998</c:v>
                      </c:pt>
                      <c:pt idx="1">
                        <c:v>2.2138705399999998</c:v>
                      </c:pt>
                      <c:pt idx="2">
                        <c:v>6.8691384599999994</c:v>
                      </c:pt>
                      <c:pt idx="3">
                        <c:v>20.141167800000002</c:v>
                      </c:pt>
                      <c:pt idx="4">
                        <c:v>40.321519960000003</c:v>
                      </c:pt>
                      <c:pt idx="5">
                        <c:v>66.27940498000001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F0-40B3-A663-76A3C1366E99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3193231310097861"/>
          <c:y val="0.18759524796242574"/>
          <c:w val="0.17423345243607907"/>
          <c:h val="0.21405777284590349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Time</a:t>
            </a:r>
            <a:r>
              <a:rPr lang="en-US" sz="1200" b="1" baseline="0"/>
              <a:t> Elapsed vs. Input Size n for Various Common Sorting Algorithms Using </a:t>
            </a:r>
            <a:r>
              <a:rPr lang="en-US" sz="1200" b="1" i="1" u="sng" baseline="0"/>
              <a:t>Descending Order Sorted</a:t>
            </a:r>
            <a:r>
              <a:rPr lang="en-US" sz="1200" b="1" baseline="0"/>
              <a:t> Data</a:t>
            </a:r>
            <a:endParaRPr lang="en-US" sz="1200" b="1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542591579225449"/>
                  <c:y val="-3.97096396630857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8E-10x</a:t>
                    </a:r>
                    <a:r>
                      <a:rPr lang="en-US" baseline="30000"/>
                      <a:t>2.0052</a:t>
                    </a:r>
                    <a:r>
                      <a:rPr lang="en-US" baseline="0"/>
                      <a:t> R² = 0.9998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Sheet1!$Z$4:$Z$9</c:f>
              <c:numCache>
                <c:formatCode>General</c:formatCode>
                <c:ptCount val="6"/>
                <c:pt idx="0">
                  <c:v>2.1795882600000001</c:v>
                </c:pt>
                <c:pt idx="1">
                  <c:v>8.7173875799999987</c:v>
                </c:pt>
                <c:pt idx="2">
                  <c:v>26.446548279999995</c:v>
                </c:pt>
                <c:pt idx="3">
                  <c:v>81.228794319999992</c:v>
                </c:pt>
                <c:pt idx="4">
                  <c:v>159.48612682000001</c:v>
                </c:pt>
                <c:pt idx="5">
                  <c:v>262.80399759999995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7-4186-9733-25ED2132A414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663361852440697"/>
                  <c:y val="-0.356320486255007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2.0111</a:t>
                    </a:r>
                    <a:r>
                      <a:rPr lang="en-US" baseline="0"/>
                      <a:t> R² = 0.9998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Sheet1!$C$10:$C$15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Sheet1!$Z$10:$Z$15</c:f>
              <c:numCache>
                <c:formatCode>General</c:formatCode>
                <c:ptCount val="6"/>
                <c:pt idx="0">
                  <c:v>0.8840920000000001</c:v>
                </c:pt>
                <c:pt idx="1">
                  <c:v>3.5525640000000003</c:v>
                </c:pt>
                <c:pt idx="2">
                  <c:v>10.935985580000001</c:v>
                </c:pt>
                <c:pt idx="3">
                  <c:v>32.4724115</c:v>
                </c:pt>
                <c:pt idx="4">
                  <c:v>64.411971059999999</c:v>
                </c:pt>
                <c:pt idx="5">
                  <c:v>110.83381118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37-4186-9733-25ED2132A414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542591579225449"/>
                  <c:y val="-0.232848071157739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4E-10x</a:t>
                    </a:r>
                    <a:r>
                      <a:rPr lang="en-US" baseline="30000"/>
                      <a:t>2.0132</a:t>
                    </a:r>
                    <a:r>
                      <a:rPr lang="en-US" baseline="0"/>
                      <a:t> R² = 0.9998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Sheet1!$Z$16:$Z$21</c:f>
              <c:numCache>
                <c:formatCode>General</c:formatCode>
                <c:ptCount val="6"/>
                <c:pt idx="0">
                  <c:v>1.1173522599999999</c:v>
                </c:pt>
                <c:pt idx="1">
                  <c:v>4.3320717799999997</c:v>
                </c:pt>
                <c:pt idx="2">
                  <c:v>13.35462506</c:v>
                </c:pt>
                <c:pt idx="3">
                  <c:v>41.141370479999999</c:v>
                </c:pt>
                <c:pt idx="4">
                  <c:v>82.394224699999995</c:v>
                </c:pt>
                <c:pt idx="5">
                  <c:v>135.94702348000001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37-4186-9733-25ED2132A414}"/>
            </c:ext>
          </c:extLst>
        </c:ser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47235822039396"/>
                  <c:y val="-0.477913393714227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4E-07x + 0.0004 R² = 0.9997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Sheet1!$Z$22:$Z$27</c:f>
              <c:numCache>
                <c:formatCode>General</c:formatCode>
                <c:ptCount val="6"/>
                <c:pt idx="0">
                  <c:v>2.1009380000000001E-2</c:v>
                </c:pt>
                <c:pt idx="1">
                  <c:v>3.9191080000000003E-2</c:v>
                </c:pt>
                <c:pt idx="2">
                  <c:v>6.838284E-2</c:v>
                </c:pt>
                <c:pt idx="3">
                  <c:v>0.11834768</c:v>
                </c:pt>
                <c:pt idx="4">
                  <c:v>0.16483602000000003</c:v>
                </c:pt>
                <c:pt idx="5">
                  <c:v>0.21743744000000001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37-4186-9733-25ED2132A414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044712957170373"/>
                  <c:y val="-0.418580467292827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5E-08x - 0.0007 R² = 0.9987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Sheet1!$Z$28:$Z$33</c:f>
              <c:numCache>
                <c:formatCode>General</c:formatCode>
                <c:ptCount val="6"/>
                <c:pt idx="0">
                  <c:v>2.1247800000000002E-3</c:v>
                </c:pt>
                <c:pt idx="1">
                  <c:v>4.1765199999999995E-3</c:v>
                </c:pt>
                <c:pt idx="2">
                  <c:v>7.9310400000000003E-3</c:v>
                </c:pt>
                <c:pt idx="3">
                  <c:v>1.3708639999999999E-2</c:v>
                </c:pt>
                <c:pt idx="4">
                  <c:v>1.9884720000000002E-2</c:v>
                </c:pt>
                <c:pt idx="5">
                  <c:v>2.6853200000000001E-2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37-4186-9733-25ED2132A414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044712957170373"/>
                  <c:y val="-0.35924754087142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4E-08x - 0.0003 R² = 0.9988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Sheet1!$Z$34:$Z$39</c:f>
              <c:numCache>
                <c:formatCode>General</c:formatCode>
                <c:ptCount val="6"/>
                <c:pt idx="0">
                  <c:v>1.7947400000000002E-3</c:v>
                </c:pt>
                <c:pt idx="1">
                  <c:v>3.2638199999999997E-3</c:v>
                </c:pt>
                <c:pt idx="2">
                  <c:v>6.2572799999999996E-3</c:v>
                </c:pt>
                <c:pt idx="3">
                  <c:v>1.0778959999999999E-2</c:v>
                </c:pt>
                <c:pt idx="4">
                  <c:v>1.5200720000000001E-2</c:v>
                </c:pt>
                <c:pt idx="5">
                  <c:v>2.0551239999999998E-2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37-4186-9733-25ED2132A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2731604157988441"/>
          <c:y val="0.16654261638347839"/>
          <c:w val="0.20332458786145952"/>
          <c:h val="0.3236866970576046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Time Elapsed vs. Input Size n for Various Common Sorting Algorithms Using </a:t>
            </a:r>
            <a:r>
              <a:rPr lang="en-US" sz="1200" b="1" i="1" u="sng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Presorted</a:t>
            </a: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 </a:t>
            </a:r>
            <a:r>
              <a:rPr lang="en-US" sz="1200" b="1" i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Data</a:t>
            </a:r>
            <a:endParaRPr lang="en-US" sz="1200" i="0">
              <a:solidFill>
                <a:schemeClr val="tx1">
                  <a:lumMod val="75000"/>
                  <a:lumOff val="25000"/>
                </a:schemeClr>
              </a:solidFill>
              <a:effectLst/>
            </a:endParaRPr>
          </a:p>
          <a:p>
            <a:pPr>
              <a:defRPr/>
            </a:pPr>
            <a:endParaRPr lang="en-US" sz="1200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8238958487143"/>
                  <c:y val="-7.50172334415522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2.0122</a:t>
                    </a:r>
                    <a:r>
                      <a:rPr lang="en-US" baseline="0"/>
                      <a:t> R² = 1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Sheet1!$S$4:$S$9</c:f>
              <c:numCache>
                <c:formatCode>General</c:formatCode>
                <c:ptCount val="6"/>
                <c:pt idx="0">
                  <c:v>0.92752985999999993</c:v>
                </c:pt>
                <c:pt idx="1">
                  <c:v>3.7816324800000003</c:v>
                </c:pt>
                <c:pt idx="2">
                  <c:v>11.52258582</c:v>
                </c:pt>
                <c:pt idx="3">
                  <c:v>34.178462160000002</c:v>
                </c:pt>
                <c:pt idx="4">
                  <c:v>68.704380760000006</c:v>
                </c:pt>
                <c:pt idx="5">
                  <c:v>116.41577226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5-44A7-8D95-BF80A8C4C9BB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8238958487143"/>
                  <c:y val="-4.29168822867938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2.0182</a:t>
                    </a:r>
                    <a:r>
                      <a:rPr lang="en-US" baseline="0"/>
                      <a:t> R² = 1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Sheet1!$C$10:$C$15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Sheet1!$S$10:$S$15</c:f>
              <c:numCache>
                <c:formatCode>General</c:formatCode>
                <c:ptCount val="6"/>
                <c:pt idx="0">
                  <c:v>0.88176837999999991</c:v>
                </c:pt>
                <c:pt idx="1">
                  <c:v>3.5121737799999999</c:v>
                </c:pt>
                <c:pt idx="2">
                  <c:v>11.215094599999999</c:v>
                </c:pt>
                <c:pt idx="3">
                  <c:v>32.676205999999993</c:v>
                </c:pt>
                <c:pt idx="4">
                  <c:v>66.039244200000013</c:v>
                </c:pt>
                <c:pt idx="5">
                  <c:v>110.81666572000002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35-44A7-8D95-BF80A8C4C9BB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105890135144827"/>
                  <c:y val="-0.527359387728459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4E-09x</a:t>
                    </a:r>
                    <a:r>
                      <a:rPr lang="en-US" baseline="30000"/>
                      <a:t>0.9212</a:t>
                    </a:r>
                    <a:r>
                      <a:rPr lang="en-US" baseline="0"/>
                      <a:t> R² = 0.9895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Sheet1!$S$16:$S$21</c:f>
              <c:numCache>
                <c:formatCode>General</c:formatCode>
                <c:ptCount val="6"/>
                <c:pt idx="0">
                  <c:v>9.8480000000000006E-5</c:v>
                </c:pt>
                <c:pt idx="1">
                  <c:v>1.4724000000000001E-4</c:v>
                </c:pt>
                <c:pt idx="2">
                  <c:v>2.6708E-4</c:v>
                </c:pt>
                <c:pt idx="3">
                  <c:v>5.2304000000000001E-4</c:v>
                </c:pt>
                <c:pt idx="4">
                  <c:v>6.4141999999999997E-4</c:v>
                </c:pt>
                <c:pt idx="5">
                  <c:v>8.0061999999999993E-4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35-44A7-8D95-BF80A8C4C9BB}"/>
            </c:ext>
          </c:extLst>
        </c:ser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21713447754457"/>
                  <c:y val="-0.463996866798177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4E-07x + 0.0029 R² = 0.9975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Sheet1!$S$22:$S$27</c:f>
              <c:numCache>
                <c:formatCode>General</c:formatCode>
                <c:ptCount val="6"/>
                <c:pt idx="0">
                  <c:v>3.2456680000000002E-2</c:v>
                </c:pt>
                <c:pt idx="1">
                  <c:v>4.4936039999999997E-2</c:v>
                </c:pt>
                <c:pt idx="2">
                  <c:v>7.6540840000000013E-2</c:v>
                </c:pt>
                <c:pt idx="3">
                  <c:v>0.13504572000000001</c:v>
                </c:pt>
                <c:pt idx="4">
                  <c:v>0.19297686</c:v>
                </c:pt>
                <c:pt idx="5">
                  <c:v>0.25202259999999999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35-44A7-8D95-BF80A8C4C9BB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21713447754457"/>
                  <c:y val="-0.4006343458678960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2E-08x + 0.0003 R² = 0.9936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Sheet1!$S$28:$S$33</c:f>
              <c:numCache>
                <c:formatCode>General</c:formatCode>
                <c:ptCount val="6"/>
                <c:pt idx="0">
                  <c:v>1.3991399999999999E-3</c:v>
                </c:pt>
                <c:pt idx="1">
                  <c:v>2.2692799999999998E-3</c:v>
                </c:pt>
                <c:pt idx="2">
                  <c:v>4.6499799999999997E-3</c:v>
                </c:pt>
                <c:pt idx="3">
                  <c:v>6.4812399999999992E-3</c:v>
                </c:pt>
                <c:pt idx="4">
                  <c:v>1.0060419999999999E-2</c:v>
                </c:pt>
                <c:pt idx="5">
                  <c:v>1.2501020000000002E-2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D35-44A7-8D95-BF80A8C4C9BB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613954411714629"/>
                  <c:y val="-0.340791964989296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3E-08x - 0.0003 R² = 0.9987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1.1025400000000002E-3</c:v>
                </c:pt>
                <c:pt idx="1">
                  <c:v>2.2882999999999996E-3</c:v>
                </c:pt>
                <c:pt idx="2">
                  <c:v>4.0748200000000007E-3</c:v>
                </c:pt>
                <c:pt idx="3">
                  <c:v>7.2292599999999995E-3</c:v>
                </c:pt>
                <c:pt idx="4">
                  <c:v>1.0179200000000001E-2</c:v>
                </c:pt>
                <c:pt idx="5">
                  <c:v>1.385656E-2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D35-44A7-8D95-BF80A8C4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2731604157988441"/>
          <c:y val="0.16654261638347839"/>
          <c:w val="0.20332458786145952"/>
          <c:h val="0.3236866970576046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Time Elapsed vs. Input Size n for Various Common Sorting Algorithms Using </a:t>
            </a:r>
            <a:r>
              <a:rPr lang="en-US" sz="1200" b="1" i="1" u="sng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Presorted</a:t>
            </a:r>
            <a:r>
              <a:rPr lang="en-US" sz="12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 Data</a:t>
            </a:r>
            <a:r>
              <a:rPr lang="en-US" sz="12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(Zoomed)</a:t>
            </a:r>
          </a:p>
        </c:rich>
      </c:tx>
      <c:layout>
        <c:manualLayout>
          <c:xMode val="edge"/>
          <c:yMode val="edge"/>
          <c:x val="0.15555690045355774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6203508771929825"/>
          <c:w val="0.81151290847641955"/>
          <c:h val="0.70672523829258171"/>
        </c:manualLayout>
      </c:layout>
      <c:scatterChart>
        <c:scatterStyle val="lineMarker"/>
        <c:varyColors val="0"/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  <c:extLst xmlns:c15="http://schemas.microsoft.com/office/drawing/2012/chart"/>
            </c:numRef>
          </c:xVal>
          <c:yVal>
            <c:numRef>
              <c:f>Sheet1!$S$16:$S$21</c:f>
              <c:numCache>
                <c:formatCode>General</c:formatCode>
                <c:ptCount val="6"/>
                <c:pt idx="0">
                  <c:v>9.8480000000000006E-5</c:v>
                </c:pt>
                <c:pt idx="1">
                  <c:v>1.4724000000000001E-4</c:v>
                </c:pt>
                <c:pt idx="2">
                  <c:v>2.6708E-4</c:v>
                </c:pt>
                <c:pt idx="3">
                  <c:v>5.2304000000000001E-4</c:v>
                </c:pt>
                <c:pt idx="4">
                  <c:v>6.4141999999999997E-4</c:v>
                </c:pt>
                <c:pt idx="5">
                  <c:v>8.0061999999999993E-4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7F6F-48D5-AFF6-50D009DD637B}"/>
            </c:ext>
          </c:extLst>
        </c:ser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Sheet1!$S$22:$S$27</c:f>
              <c:numCache>
                <c:formatCode>General</c:formatCode>
                <c:ptCount val="6"/>
                <c:pt idx="0">
                  <c:v>3.2456680000000002E-2</c:v>
                </c:pt>
                <c:pt idx="1">
                  <c:v>4.4936039999999997E-2</c:v>
                </c:pt>
                <c:pt idx="2">
                  <c:v>7.6540840000000013E-2</c:v>
                </c:pt>
                <c:pt idx="3">
                  <c:v>0.13504572000000001</c:v>
                </c:pt>
                <c:pt idx="4">
                  <c:v>0.19297686</c:v>
                </c:pt>
                <c:pt idx="5">
                  <c:v>0.25202259999999999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F-48D5-AFF6-50D009DD637B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Sheet1!$S$28:$S$33</c:f>
              <c:numCache>
                <c:formatCode>General</c:formatCode>
                <c:ptCount val="6"/>
                <c:pt idx="0">
                  <c:v>1.3991399999999999E-3</c:v>
                </c:pt>
                <c:pt idx="1">
                  <c:v>2.2692799999999998E-3</c:v>
                </c:pt>
                <c:pt idx="2">
                  <c:v>4.6499799999999997E-3</c:v>
                </c:pt>
                <c:pt idx="3">
                  <c:v>6.4812399999999992E-3</c:v>
                </c:pt>
                <c:pt idx="4">
                  <c:v>1.0060419999999999E-2</c:v>
                </c:pt>
                <c:pt idx="5">
                  <c:v>1.2501020000000002E-2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F-48D5-AFF6-50D009DD637B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1.1025400000000002E-3</c:v>
                </c:pt>
                <c:pt idx="1">
                  <c:v>2.2882999999999996E-3</c:v>
                </c:pt>
                <c:pt idx="2">
                  <c:v>4.0748200000000007E-3</c:v>
                </c:pt>
                <c:pt idx="3">
                  <c:v>7.2292599999999995E-3</c:v>
                </c:pt>
                <c:pt idx="4">
                  <c:v>1.0179200000000001E-2</c:v>
                </c:pt>
                <c:pt idx="5">
                  <c:v>1.385656E-2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6F-48D5-AFF6-50D009DD6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Sheet1!$C$4:$C$9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F6F-48D5-AFF6-50D009DD637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Sheet1!$L$10:$L$15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6F-48D5-AFF6-50D009DD637B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3193231310097853"/>
          <c:y val="0.18759524796242574"/>
          <c:w val="0.2263389301551694"/>
          <c:h val="0.20133957362589888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Elapsed vs. Input Size n for Various Common Sorting Algorithms Using </a:t>
            </a:r>
            <a:r>
              <a:rPr lang="en-US" sz="1200" b="1" i="1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Descending Order Sorted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Data</a:t>
            </a:r>
          </a:p>
        </c:rich>
      </c:tx>
      <c:layout>
        <c:manualLayout>
          <c:xMode val="edge"/>
          <c:yMode val="edge"/>
          <c:x val="0.15555690045355774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6203508771929825"/>
          <c:w val="0.81151290847641955"/>
          <c:h val="0.70672523829258171"/>
        </c:manualLayout>
      </c:layout>
      <c:scatterChart>
        <c:scatterStyle val="lineMarker"/>
        <c:varyColors val="0"/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Sheet1!$Z$22:$Z$27</c:f>
              <c:numCache>
                <c:formatCode>General</c:formatCode>
                <c:ptCount val="6"/>
                <c:pt idx="0">
                  <c:v>2.1009380000000001E-2</c:v>
                </c:pt>
                <c:pt idx="1">
                  <c:v>3.9191080000000003E-2</c:v>
                </c:pt>
                <c:pt idx="2">
                  <c:v>6.838284E-2</c:v>
                </c:pt>
                <c:pt idx="3">
                  <c:v>0.11834768</c:v>
                </c:pt>
                <c:pt idx="4">
                  <c:v>0.16483602000000003</c:v>
                </c:pt>
                <c:pt idx="5">
                  <c:v>0.21743744000000001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0-42B2-A2A6-A0C43F88AC6E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Sheet1!$Z$28:$Z$33</c:f>
              <c:numCache>
                <c:formatCode>General</c:formatCode>
                <c:ptCount val="6"/>
                <c:pt idx="0">
                  <c:v>2.1247800000000002E-3</c:v>
                </c:pt>
                <c:pt idx="1">
                  <c:v>4.1765199999999995E-3</c:v>
                </c:pt>
                <c:pt idx="2">
                  <c:v>7.9310400000000003E-3</c:v>
                </c:pt>
                <c:pt idx="3">
                  <c:v>1.3708639999999999E-2</c:v>
                </c:pt>
                <c:pt idx="4">
                  <c:v>1.9884720000000002E-2</c:v>
                </c:pt>
                <c:pt idx="5">
                  <c:v>2.6853200000000001E-2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0-42B2-A2A6-A0C43F88AC6E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Sheet1!$Z$34:$Z$39</c:f>
              <c:numCache>
                <c:formatCode>General</c:formatCode>
                <c:ptCount val="6"/>
                <c:pt idx="0">
                  <c:v>1.7947400000000002E-3</c:v>
                </c:pt>
                <c:pt idx="1">
                  <c:v>3.2638199999999997E-3</c:v>
                </c:pt>
                <c:pt idx="2">
                  <c:v>6.2572799999999996E-3</c:v>
                </c:pt>
                <c:pt idx="3">
                  <c:v>1.0778959999999999E-2</c:v>
                </c:pt>
                <c:pt idx="4">
                  <c:v>1.5200720000000001E-2</c:v>
                </c:pt>
                <c:pt idx="5">
                  <c:v>2.0551239999999998E-2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30-42B2-A2A6-A0C43F88A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Sheet1!$C$4:$C$9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F30-42B2-A2A6-A0C43F88AC6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Sheet1!$L$10:$L$15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F30-42B2-A2A6-A0C43F88AC6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Insertion Sort</c:v>
                </c:tx>
                <c:spPr>
                  <a:ln w="25400" cap="rnd">
                    <a:solidFill>
                      <a:schemeClr val="accent3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Sheet1!$C$16:$C$21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Sheet1!$L$16:$L$21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0.56140385999999998</c:v>
                      </c:pt>
                      <c:pt idx="1">
                        <c:v>2.2138705399999998</c:v>
                      </c:pt>
                      <c:pt idx="2">
                        <c:v>6.8691384599999994</c:v>
                      </c:pt>
                      <c:pt idx="3">
                        <c:v>20.141167800000002</c:v>
                      </c:pt>
                      <c:pt idx="4">
                        <c:v>40.321519960000003</c:v>
                      </c:pt>
                      <c:pt idx="5">
                        <c:v>66.27940498000001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F30-42B2-A2A6-A0C43F88AC6E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193237909000372"/>
          <c:y val="0.18770935397907312"/>
          <c:w val="0.18255136601653571"/>
          <c:h val="0.155265644426025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407735501695504E-2"/>
          <c:y val="0.11687127569815359"/>
          <c:w val="0.85069010282194923"/>
          <c:h val="0.8077909475452566"/>
        </c:manualLayout>
      </c:layout>
      <c:scatterChart>
        <c:scatterStyle val="lineMarker"/>
        <c:varyColors val="0"/>
        <c:ser>
          <c:idx val="0"/>
          <c:order val="0"/>
          <c:tx>
            <c:v>Quick Sort Linearithmic Fit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Sheet1!$CI$8:$CI$13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Sheet1!$CM$8:$CM$13</c:f>
              <c:numCache>
                <c:formatCode>_(* #,##0.0000_);_(* \(#,##0.0000\);_(* "-"??_);_(@_)</c:formatCode>
                <c:ptCount val="6"/>
                <c:pt idx="0">
                  <c:v>9.6102533688137404E-4</c:v>
                </c:pt>
                <c:pt idx="1">
                  <c:v>2.045182957104597E-3</c:v>
                </c:pt>
                <c:pt idx="2">
                  <c:v>3.7530402212184537E-3</c:v>
                </c:pt>
                <c:pt idx="3">
                  <c:v>6.7210290264887989E-3</c:v>
                </c:pt>
                <c:pt idx="4">
                  <c:v>9.7844223483408137E-3</c:v>
                </c:pt>
                <c:pt idx="5">
                  <c:v>1.2914101134168009E-2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8-4EA9-BFEA-191C95FCD8B0}"/>
            </c:ext>
          </c:extLst>
        </c:ser>
        <c:ser>
          <c:idx val="1"/>
          <c:order val="1"/>
          <c:tx>
            <c:v>Quick Sort 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Sheet1!$AP$28:$AP$33</c:f>
              <c:numCache>
                <c:formatCode>General</c:formatCode>
                <c:ptCount val="6"/>
                <c:pt idx="0">
                  <c:v>1.3991399999999999E-3</c:v>
                </c:pt>
                <c:pt idx="1">
                  <c:v>2.2692799999999998E-3</c:v>
                </c:pt>
                <c:pt idx="2">
                  <c:v>4.6499799999999997E-3</c:v>
                </c:pt>
                <c:pt idx="3">
                  <c:v>6.4812399999999992E-3</c:v>
                </c:pt>
                <c:pt idx="4">
                  <c:v>1.0060419999999999E-2</c:v>
                </c:pt>
                <c:pt idx="5">
                  <c:v>1.2501020000000002E-2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88-4EA9-BFEA-191C95FCD8B0}"/>
            </c:ext>
          </c:extLst>
        </c:ser>
        <c:ser>
          <c:idx val="2"/>
          <c:order val="2"/>
          <c:tx>
            <c:v>Merge Sort Linearithmic Fit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Sheet1!$CI$8:$CI$13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Sheet1!$CJ$8:$CJ$13</c:f>
              <c:numCache>
                <c:formatCode>_(* #,##0.00_);_(* \(#,##0.00\);_(* "-"??_);_(@_)</c:formatCode>
                <c:ptCount val="6"/>
                <c:pt idx="0">
                  <c:v>1.899517354383231E-2</c:v>
                </c:pt>
                <c:pt idx="1">
                  <c:v>4.0424121725195807E-2</c:v>
                </c:pt>
                <c:pt idx="2">
                  <c:v>7.4180822901474749E-2</c:v>
                </c:pt>
                <c:pt idx="3">
                  <c:v>0.13284468978266689</c:v>
                </c:pt>
                <c:pt idx="4">
                  <c:v>0.19339427734133363</c:v>
                </c:pt>
                <c:pt idx="5">
                  <c:v>0.25525403211757641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E-401E-BA0E-317758DDD76F}"/>
            </c:ext>
          </c:extLst>
        </c:ser>
        <c:ser>
          <c:idx val="3"/>
          <c:order val="3"/>
          <c:tx>
            <c:v>Merge Sort Actual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Sheet1!$AD$22:$AD$27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Sheet1!$AP$22:$AP$27</c:f>
              <c:numCache>
                <c:formatCode>General</c:formatCode>
                <c:ptCount val="6"/>
                <c:pt idx="0">
                  <c:v>3.2456680000000002E-2</c:v>
                </c:pt>
                <c:pt idx="1">
                  <c:v>4.4936039999999997E-2</c:v>
                </c:pt>
                <c:pt idx="2">
                  <c:v>7.6540840000000013E-2</c:v>
                </c:pt>
                <c:pt idx="3">
                  <c:v>0.13504572000000001</c:v>
                </c:pt>
                <c:pt idx="4">
                  <c:v>0.19297686</c:v>
                </c:pt>
                <c:pt idx="5">
                  <c:v>0.25202259999999999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7E-401E-BA0E-317758DDD76F}"/>
            </c:ext>
          </c:extLst>
        </c:ser>
        <c:ser>
          <c:idx val="4"/>
          <c:order val="4"/>
          <c:tx>
            <c:v>Shell Sort Linearithmic Fit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Sheet1!$CI$8:$CI$13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Sheet1!$CP$8:$CP$13</c:f>
              <c:numCache>
                <c:formatCode>_(* #,##0.0000_);_(* \(#,##0.0000\);_(* "-"??_);_(@_)</c:formatCode>
                <c:ptCount val="6"/>
                <c:pt idx="0">
                  <c:v>1.0236193089538845E-3</c:v>
                </c:pt>
                <c:pt idx="1">
                  <c:v>2.1783908133257506E-3</c:v>
                </c:pt>
                <c:pt idx="2">
                  <c:v>3.9974850717114582E-3</c:v>
                </c:pt>
                <c:pt idx="3">
                  <c:v>7.1587863748515121E-3</c:v>
                </c:pt>
                <c:pt idx="4">
                  <c:v>1.0421706128189058E-2</c:v>
                </c:pt>
                <c:pt idx="5">
                  <c:v>1.3755228682747374E-2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7E-401E-BA0E-317758DDD76F}"/>
            </c:ext>
          </c:extLst>
        </c:ser>
        <c:ser>
          <c:idx val="5"/>
          <c:order val="5"/>
          <c:tx>
            <c:v>Shell Sort Actual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Sheet1!$CI$8:$CI$13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Sheet1!$AP$34:$AP$39</c:f>
              <c:numCache>
                <c:formatCode>General</c:formatCode>
                <c:ptCount val="6"/>
                <c:pt idx="0">
                  <c:v>1.1025400000000002E-3</c:v>
                </c:pt>
                <c:pt idx="1">
                  <c:v>2.2882999999999996E-3</c:v>
                </c:pt>
                <c:pt idx="2">
                  <c:v>4.0748200000000007E-3</c:v>
                </c:pt>
                <c:pt idx="3">
                  <c:v>7.2292599999999995E-3</c:v>
                </c:pt>
                <c:pt idx="4">
                  <c:v>1.0179200000000001E-2</c:v>
                </c:pt>
                <c:pt idx="5">
                  <c:v>1.385656E-2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7E-401E-BA0E-317758DDD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329343"/>
        <c:axId val="672342783"/>
      </c:scatterChart>
      <c:valAx>
        <c:axId val="67232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42783"/>
        <c:crosses val="autoZero"/>
        <c:crossBetween val="midCat"/>
      </c:valAx>
      <c:valAx>
        <c:axId val="672342783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29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36280546448456"/>
          <c:y val="0.16156659134584769"/>
          <c:w val="0.19111516644742491"/>
          <c:h val="0.23873260538693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485775</xdr:colOff>
      <xdr:row>18</xdr:row>
      <xdr:rowOff>69850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09239C-8EA9-DCDE-6A4B-3D543541CBBE}"/>
            </a:ext>
          </a:extLst>
        </xdr:cNvPr>
        <xdr:cNvSpPr txBox="1"/>
      </xdr:nvSpPr>
      <xdr:spPr>
        <a:xfrm>
          <a:off x="7496175" y="322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485775</xdr:colOff>
      <xdr:row>18</xdr:row>
      <xdr:rowOff>69850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D1CDCA2-DAF6-4557-886D-69A09D61CA89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485775</xdr:colOff>
      <xdr:row>18</xdr:row>
      <xdr:rowOff>69850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417706-B596-49AA-8DD6-0E444478EAB7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485775</xdr:colOff>
      <xdr:row>18</xdr:row>
      <xdr:rowOff>69850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D63EC7A-92F7-4249-AF9A-DD7E7B07472F}"/>
            </a:ext>
          </a:extLst>
        </xdr:cNvPr>
        <xdr:cNvSpPr txBox="1"/>
      </xdr:nvSpPr>
      <xdr:spPr>
        <a:xfrm>
          <a:off x="9324975" y="322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485775</xdr:colOff>
      <xdr:row>18</xdr:row>
      <xdr:rowOff>69850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55184B7-2F67-48E8-BE20-13021E543074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272183</xdr:colOff>
      <xdr:row>48</xdr:row>
      <xdr:rowOff>31174</xdr:rowOff>
    </xdr:from>
    <xdr:to>
      <xdr:col>8</xdr:col>
      <xdr:colOff>322696</xdr:colOff>
      <xdr:row>69</xdr:row>
      <xdr:rowOff>170296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F04C9E-8DBE-B105-D669-525700FCB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262659</xdr:colOff>
      <xdr:row>70</xdr:row>
      <xdr:rowOff>35791</xdr:rowOff>
    </xdr:from>
    <xdr:to>
      <xdr:col>8</xdr:col>
      <xdr:colOff>313172</xdr:colOff>
      <xdr:row>92</xdr:row>
      <xdr:rowOff>21936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8E7779-35BC-4C1F-8C38-BC290B6FE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485775</xdr:colOff>
      <xdr:row>18</xdr:row>
      <xdr:rowOff>69850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182A3FB-464C-40E6-A23C-90A8FC238B5A}"/>
            </a:ext>
          </a:extLst>
        </xdr:cNvPr>
        <xdr:cNvSpPr txBox="1"/>
      </xdr:nvSpPr>
      <xdr:spPr>
        <a:xfrm>
          <a:off x="102393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485775</xdr:colOff>
      <xdr:row>18</xdr:row>
      <xdr:rowOff>69850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AB49DE8-B868-4B13-950A-EED6E898B0A9}"/>
            </a:ext>
          </a:extLst>
        </xdr:cNvPr>
        <xdr:cNvSpPr txBox="1"/>
      </xdr:nvSpPr>
      <xdr:spPr>
        <a:xfrm>
          <a:off x="1094422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22</xdr:col>
      <xdr:colOff>485775</xdr:colOff>
      <xdr:row>18</xdr:row>
      <xdr:rowOff>69850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B8EE7A6-5A9D-404F-A328-CE69B2AE3F1D}"/>
            </a:ext>
          </a:extLst>
        </xdr:cNvPr>
        <xdr:cNvSpPr txBox="1"/>
      </xdr:nvSpPr>
      <xdr:spPr>
        <a:xfrm>
          <a:off x="116490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23</xdr:col>
      <xdr:colOff>485775</xdr:colOff>
      <xdr:row>18</xdr:row>
      <xdr:rowOff>69850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E6A1E36-905D-431A-BA38-10E6C0B3EDC2}"/>
            </a:ext>
          </a:extLst>
        </xdr:cNvPr>
        <xdr:cNvSpPr txBox="1"/>
      </xdr:nvSpPr>
      <xdr:spPr>
        <a:xfrm>
          <a:off x="1235392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24</xdr:col>
      <xdr:colOff>485775</xdr:colOff>
      <xdr:row>18</xdr:row>
      <xdr:rowOff>69850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474E620-6F5F-467A-9A58-D105C76BFCDC}"/>
            </a:ext>
          </a:extLst>
        </xdr:cNvPr>
        <xdr:cNvSpPr txBox="1"/>
      </xdr:nvSpPr>
      <xdr:spPr>
        <a:xfrm>
          <a:off x="130587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17</xdr:col>
      <xdr:colOff>555337</xdr:colOff>
      <xdr:row>48</xdr:row>
      <xdr:rowOff>69273</xdr:rowOff>
    </xdr:from>
    <xdr:to>
      <xdr:col>26</xdr:col>
      <xdr:colOff>120940</xdr:colOff>
      <xdr:row>70</xdr:row>
      <xdr:rowOff>29441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50BB634-A520-4196-B2DF-0C695133B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43296</xdr:colOff>
      <xdr:row>48</xdr:row>
      <xdr:rowOff>50224</xdr:rowOff>
    </xdr:from>
    <xdr:to>
      <xdr:col>17</xdr:col>
      <xdr:colOff>82263</xdr:colOff>
      <xdr:row>69</xdr:row>
      <xdr:rowOff>189346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5142289-F6B7-4D61-B9F4-04CA31E86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43296</xdr:colOff>
      <xdr:row>70</xdr:row>
      <xdr:rowOff>48491</xdr:rowOff>
    </xdr:from>
    <xdr:to>
      <xdr:col>17</xdr:col>
      <xdr:colOff>82263</xdr:colOff>
      <xdr:row>92</xdr:row>
      <xdr:rowOff>34636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20B149F-F7FE-4FF3-85E8-CF36B036E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551975</xdr:colOff>
      <xdr:row>70</xdr:row>
      <xdr:rowOff>74638</xdr:rowOff>
    </xdr:from>
    <xdr:to>
      <xdr:col>26</xdr:col>
      <xdr:colOff>117578</xdr:colOff>
      <xdr:row>92</xdr:row>
      <xdr:rowOff>61360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B6FD79E-7B68-4A2B-96FB-43B53677F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36</xdr:col>
      <xdr:colOff>485775</xdr:colOff>
      <xdr:row>18</xdr:row>
      <xdr:rowOff>69850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236F7AA-3CBD-49D7-A6B3-D110CE180482}"/>
            </a:ext>
          </a:extLst>
        </xdr:cNvPr>
        <xdr:cNvSpPr txBox="1"/>
      </xdr:nvSpPr>
      <xdr:spPr>
        <a:xfrm>
          <a:off x="10409918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37</xdr:col>
      <xdr:colOff>485775</xdr:colOff>
      <xdr:row>18</xdr:row>
      <xdr:rowOff>69850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146F33A-7EED-4C86-8B2B-83BB4BCDB9C2}"/>
            </a:ext>
          </a:extLst>
        </xdr:cNvPr>
        <xdr:cNvSpPr txBox="1"/>
      </xdr:nvSpPr>
      <xdr:spPr>
        <a:xfrm>
          <a:off x="11117489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38</xdr:col>
      <xdr:colOff>485775</xdr:colOff>
      <xdr:row>18</xdr:row>
      <xdr:rowOff>69850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07A75C5-EFD5-46F4-B7F2-DC09350F5CD2}"/>
            </a:ext>
          </a:extLst>
        </xdr:cNvPr>
        <xdr:cNvSpPr txBox="1"/>
      </xdr:nvSpPr>
      <xdr:spPr>
        <a:xfrm>
          <a:off x="11825061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39</xdr:col>
      <xdr:colOff>485775</xdr:colOff>
      <xdr:row>18</xdr:row>
      <xdr:rowOff>69850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075DA4F-B81F-4819-A878-2C9328777EF6}"/>
            </a:ext>
          </a:extLst>
        </xdr:cNvPr>
        <xdr:cNvSpPr txBox="1"/>
      </xdr:nvSpPr>
      <xdr:spPr>
        <a:xfrm>
          <a:off x="12532632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40</xdr:col>
      <xdr:colOff>485775</xdr:colOff>
      <xdr:row>18</xdr:row>
      <xdr:rowOff>69850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52D6098-7F39-4C50-A0AC-EAF6903AD249}"/>
            </a:ext>
          </a:extLst>
        </xdr:cNvPr>
        <xdr:cNvSpPr txBox="1"/>
      </xdr:nvSpPr>
      <xdr:spPr>
        <a:xfrm>
          <a:off x="13240204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42</xdr:col>
      <xdr:colOff>485775</xdr:colOff>
      <xdr:row>18</xdr:row>
      <xdr:rowOff>69850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570AD6D-997A-4634-A430-230F43B7FC3F}"/>
            </a:ext>
          </a:extLst>
        </xdr:cNvPr>
        <xdr:cNvSpPr txBox="1"/>
      </xdr:nvSpPr>
      <xdr:spPr>
        <a:xfrm>
          <a:off x="15526204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43</xdr:col>
      <xdr:colOff>485775</xdr:colOff>
      <xdr:row>18</xdr:row>
      <xdr:rowOff>69850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8CBEC9C-D244-420B-9135-747EC9F372DC}"/>
            </a:ext>
          </a:extLst>
        </xdr:cNvPr>
        <xdr:cNvSpPr txBox="1"/>
      </xdr:nvSpPr>
      <xdr:spPr>
        <a:xfrm>
          <a:off x="16133989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44</xdr:col>
      <xdr:colOff>485775</xdr:colOff>
      <xdr:row>18</xdr:row>
      <xdr:rowOff>69850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B5F9A57-9ACD-4F1A-AC9A-DD9F7EDE8606}"/>
            </a:ext>
          </a:extLst>
        </xdr:cNvPr>
        <xdr:cNvSpPr txBox="1"/>
      </xdr:nvSpPr>
      <xdr:spPr>
        <a:xfrm>
          <a:off x="16741775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45</xdr:col>
      <xdr:colOff>485775</xdr:colOff>
      <xdr:row>18</xdr:row>
      <xdr:rowOff>69850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1024A49-4643-46DA-9636-9707EDE57E64}"/>
            </a:ext>
          </a:extLst>
        </xdr:cNvPr>
        <xdr:cNvSpPr txBox="1"/>
      </xdr:nvSpPr>
      <xdr:spPr>
        <a:xfrm>
          <a:off x="17349561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46</xdr:col>
      <xdr:colOff>485775</xdr:colOff>
      <xdr:row>18</xdr:row>
      <xdr:rowOff>69850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8F0D1C5-FBF6-47F0-BAAD-4F5A70A13008}"/>
            </a:ext>
          </a:extLst>
        </xdr:cNvPr>
        <xdr:cNvSpPr txBox="1"/>
      </xdr:nvSpPr>
      <xdr:spPr>
        <a:xfrm>
          <a:off x="17957346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85</xdr:col>
      <xdr:colOff>552822</xdr:colOff>
      <xdr:row>33</xdr:row>
      <xdr:rowOff>44824</xdr:rowOff>
    </xdr:from>
    <xdr:to>
      <xdr:col>96</xdr:col>
      <xdr:colOff>582705</xdr:colOff>
      <xdr:row>61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3EA689-0FCF-9D73-EC02-2ACE716DB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F83"/>
  <sheetViews>
    <sheetView tabSelected="1" topLeftCell="A29" zoomScale="70" zoomScaleNormal="70" workbookViewId="0">
      <selection activeCell="I50" sqref="I50"/>
    </sheetView>
  </sheetViews>
  <sheetFormatPr defaultRowHeight="14.5" x14ac:dyDescent="0.35"/>
  <cols>
    <col min="1" max="1" width="14.08984375" style="1" customWidth="1"/>
    <col min="2" max="2" width="27.1796875" style="1" bestFit="1" customWidth="1"/>
    <col min="3" max="3" width="9.1796875" style="2" bestFit="1" customWidth="1"/>
    <col min="4" max="4" width="8.54296875" style="2" customWidth="1"/>
    <col min="5" max="5" width="9.453125" style="2" bestFit="1" customWidth="1"/>
    <col min="6" max="6" width="9.453125" style="2" customWidth="1"/>
    <col min="13" max="13" width="11.81640625" bestFit="1" customWidth="1"/>
    <col min="14" max="18" width="10.08984375" bestFit="1" customWidth="1"/>
    <col min="19" max="19" width="10.81640625" bestFit="1" customWidth="1"/>
    <col min="20" max="20" width="11.81640625" bestFit="1" customWidth="1"/>
    <col min="27" max="27" width="10.54296875" bestFit="1" customWidth="1"/>
    <col min="29" max="29" width="12.81640625" bestFit="1" customWidth="1"/>
    <col min="30" max="30" width="9.1796875" style="1" bestFit="1" customWidth="1"/>
    <col min="38" max="38" width="8.90625" customWidth="1"/>
    <col min="42" max="42" width="10.6328125" bestFit="1" customWidth="1"/>
    <col min="51" max="51" width="13.1796875" bestFit="1" customWidth="1"/>
    <col min="62" max="62" width="8.7265625" customWidth="1"/>
    <col min="63" max="63" width="3.90625" customWidth="1"/>
    <col min="65" max="65" width="14.26953125" bestFit="1" customWidth="1"/>
    <col min="66" max="66" width="14.81640625" bestFit="1" customWidth="1"/>
    <col min="67" max="67" width="15.81640625" bestFit="1" customWidth="1"/>
    <col min="68" max="69" width="18.08984375" bestFit="1" customWidth="1"/>
    <col min="70" max="70" width="16.36328125" bestFit="1" customWidth="1"/>
    <col min="71" max="71" width="9.1796875" bestFit="1" customWidth="1"/>
    <col min="72" max="72" width="11.36328125" bestFit="1" customWidth="1"/>
    <col min="73" max="73" width="4" customWidth="1"/>
    <col min="75" max="75" width="6.08984375" customWidth="1"/>
    <col min="76" max="76" width="16.36328125" bestFit="1" customWidth="1"/>
    <col min="77" max="78" width="18.08984375" customWidth="1"/>
    <col min="79" max="79" width="15.81640625" bestFit="1" customWidth="1"/>
    <col min="80" max="80" width="14.81640625" customWidth="1"/>
    <col min="81" max="81" width="14.26953125" customWidth="1"/>
    <col min="84" max="85" width="9.1796875" bestFit="1" customWidth="1"/>
    <col min="87" max="87" width="9.7265625" bestFit="1" customWidth="1"/>
    <col min="88" max="88" width="14.7265625" bestFit="1" customWidth="1"/>
    <col min="89" max="89" width="9.81640625" bestFit="1" customWidth="1"/>
    <col min="90" max="90" width="10.81640625" bestFit="1" customWidth="1"/>
    <col min="91" max="91" width="9.453125" customWidth="1"/>
    <col min="92" max="92" width="12" bestFit="1" customWidth="1"/>
    <col min="93" max="93" width="12.36328125" bestFit="1" customWidth="1"/>
    <col min="94" max="94" width="14.7265625" bestFit="1" customWidth="1"/>
    <col min="95" max="95" width="14.1796875" bestFit="1" customWidth="1"/>
    <col min="96" max="96" width="13.453125" bestFit="1" customWidth="1"/>
    <col min="98" max="98" width="9.1796875" bestFit="1" customWidth="1"/>
    <col min="99" max="99" width="9.1796875" customWidth="1"/>
    <col min="100" max="100" width="12.7265625" bestFit="1" customWidth="1"/>
    <col min="101" max="101" width="9.81640625" bestFit="1" customWidth="1"/>
    <col min="102" max="102" width="7.1796875" bestFit="1" customWidth="1"/>
    <col min="105" max="105" width="6.08984375" customWidth="1"/>
    <col min="106" max="106" width="5.81640625" customWidth="1"/>
    <col min="107" max="107" width="6.54296875" customWidth="1"/>
    <col min="108" max="108" width="5.1796875" customWidth="1"/>
    <col min="109" max="109" width="5" customWidth="1"/>
    <col min="110" max="110" width="6.453125" customWidth="1"/>
  </cols>
  <sheetData>
    <row r="1" spans="1:110" ht="15" thickBot="1" x14ac:dyDescent="0.4">
      <c r="AE1" s="197" t="s">
        <v>124</v>
      </c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9"/>
      <c r="AY1" s="139"/>
      <c r="AZ1" s="191" t="s">
        <v>25</v>
      </c>
      <c r="BA1" s="192"/>
      <c r="BB1" s="192"/>
      <c r="BC1" s="192"/>
      <c r="BD1" s="192"/>
      <c r="BE1" s="193"/>
      <c r="BF1" s="156" t="s">
        <v>26</v>
      </c>
      <c r="BG1" s="167"/>
      <c r="BH1" s="156" t="s">
        <v>34</v>
      </c>
      <c r="BI1" s="167"/>
      <c r="BJ1" s="178" t="s">
        <v>31</v>
      </c>
    </row>
    <row r="2" spans="1:110" ht="15" thickBot="1" x14ac:dyDescent="0.4">
      <c r="G2" s="180" t="s">
        <v>11</v>
      </c>
      <c r="H2" s="181"/>
      <c r="I2" s="181"/>
      <c r="J2" s="181"/>
      <c r="K2" s="181"/>
      <c r="L2" s="181"/>
      <c r="M2" s="182"/>
      <c r="N2" s="180" t="s">
        <v>17</v>
      </c>
      <c r="O2" s="181"/>
      <c r="P2" s="181"/>
      <c r="Q2" s="181"/>
      <c r="R2" s="181"/>
      <c r="S2" s="181"/>
      <c r="T2" s="182"/>
      <c r="U2" s="180" t="s">
        <v>18</v>
      </c>
      <c r="V2" s="181"/>
      <c r="W2" s="181"/>
      <c r="X2" s="181"/>
      <c r="Y2" s="181"/>
      <c r="Z2" s="181"/>
      <c r="AA2" s="182"/>
      <c r="AC2" s="2"/>
      <c r="AD2" s="2"/>
      <c r="AE2" s="191" t="s">
        <v>19</v>
      </c>
      <c r="AF2" s="192"/>
      <c r="AG2" s="192"/>
      <c r="AH2" s="192"/>
      <c r="AI2" s="192"/>
      <c r="AJ2" s="193"/>
      <c r="AK2" s="191" t="s">
        <v>20</v>
      </c>
      <c r="AL2" s="192"/>
      <c r="AM2" s="192"/>
      <c r="AN2" s="192"/>
      <c r="AO2" s="192"/>
      <c r="AP2" s="193"/>
      <c r="AQ2" s="191" t="s">
        <v>21</v>
      </c>
      <c r="AR2" s="192"/>
      <c r="AS2" s="192"/>
      <c r="AT2" s="192"/>
      <c r="AU2" s="192"/>
      <c r="AV2" s="193"/>
      <c r="AY2" s="119" t="s">
        <v>0</v>
      </c>
      <c r="AZ2" s="158" t="s">
        <v>22</v>
      </c>
      <c r="BA2" s="185"/>
      <c r="BB2" s="191" t="s">
        <v>23</v>
      </c>
      <c r="BC2" s="193"/>
      <c r="BD2" s="185" t="s">
        <v>24</v>
      </c>
      <c r="BE2" s="168"/>
      <c r="BF2" s="158"/>
      <c r="BG2" s="168"/>
      <c r="BH2" s="158"/>
      <c r="BI2" s="168"/>
      <c r="BJ2" s="179"/>
      <c r="CJ2" t="s">
        <v>115</v>
      </c>
      <c r="CM2" t="s">
        <v>115</v>
      </c>
      <c r="CP2" t="s">
        <v>115</v>
      </c>
    </row>
    <row r="3" spans="1:110" ht="17" thickBot="1" x14ac:dyDescent="0.4">
      <c r="A3" s="4" t="s">
        <v>0</v>
      </c>
      <c r="B3" s="4" t="s">
        <v>8</v>
      </c>
      <c r="C3" s="8" t="s">
        <v>7</v>
      </c>
      <c r="D3" s="4" t="s">
        <v>13</v>
      </c>
      <c r="E3" s="4" t="s">
        <v>14</v>
      </c>
      <c r="F3" s="4" t="s">
        <v>15</v>
      </c>
      <c r="G3" s="3" t="s">
        <v>1</v>
      </c>
      <c r="H3" s="4" t="s">
        <v>2</v>
      </c>
      <c r="I3" s="3" t="s">
        <v>3</v>
      </c>
      <c r="J3" s="4" t="s">
        <v>4</v>
      </c>
      <c r="K3" s="3" t="s">
        <v>5</v>
      </c>
      <c r="L3" s="9" t="s">
        <v>6</v>
      </c>
      <c r="M3" s="4" t="s">
        <v>12</v>
      </c>
      <c r="N3" s="4" t="s">
        <v>1</v>
      </c>
      <c r="O3" s="3" t="s">
        <v>2</v>
      </c>
      <c r="P3" s="4" t="s">
        <v>3</v>
      </c>
      <c r="Q3" s="3" t="s">
        <v>4</v>
      </c>
      <c r="R3" s="4" t="s">
        <v>5</v>
      </c>
      <c r="S3" s="9" t="s">
        <v>6</v>
      </c>
      <c r="T3" s="4" t="s">
        <v>12</v>
      </c>
      <c r="U3" s="4" t="s">
        <v>1</v>
      </c>
      <c r="V3" s="3" t="s">
        <v>2</v>
      </c>
      <c r="W3" s="4" t="s">
        <v>3</v>
      </c>
      <c r="X3" s="3" t="s">
        <v>4</v>
      </c>
      <c r="Y3" s="4" t="s">
        <v>5</v>
      </c>
      <c r="Z3" s="9" t="s">
        <v>6</v>
      </c>
      <c r="AA3" s="4" t="s">
        <v>12</v>
      </c>
      <c r="AC3" s="106" t="s">
        <v>0</v>
      </c>
      <c r="AD3" s="106" t="s">
        <v>7</v>
      </c>
      <c r="AE3" s="104" t="s">
        <v>1</v>
      </c>
      <c r="AF3" s="106" t="s">
        <v>2</v>
      </c>
      <c r="AG3" s="104" t="s">
        <v>3</v>
      </c>
      <c r="AH3" s="106" t="s">
        <v>4</v>
      </c>
      <c r="AI3" s="104" t="s">
        <v>5</v>
      </c>
      <c r="AJ3" s="106" t="s">
        <v>6</v>
      </c>
      <c r="AK3" s="106" t="s">
        <v>1</v>
      </c>
      <c r="AL3" s="104" t="s">
        <v>2</v>
      </c>
      <c r="AM3" s="106" t="s">
        <v>3</v>
      </c>
      <c r="AN3" s="104" t="s">
        <v>4</v>
      </c>
      <c r="AO3" s="106" t="s">
        <v>5</v>
      </c>
      <c r="AP3" s="106" t="s">
        <v>6</v>
      </c>
      <c r="AQ3" s="107" t="s">
        <v>1</v>
      </c>
      <c r="AR3" s="108" t="s">
        <v>2</v>
      </c>
      <c r="AS3" s="107" t="s">
        <v>3</v>
      </c>
      <c r="AT3" s="108" t="s">
        <v>4</v>
      </c>
      <c r="AU3" s="107" t="s">
        <v>5</v>
      </c>
      <c r="AV3" s="107" t="s">
        <v>6</v>
      </c>
      <c r="AY3" s="156" t="s">
        <v>74</v>
      </c>
      <c r="AZ3" s="186" t="s">
        <v>70</v>
      </c>
      <c r="BA3" s="160"/>
      <c r="BB3" s="166" t="s">
        <v>10</v>
      </c>
      <c r="BC3" s="160"/>
      <c r="BD3" s="166" t="s">
        <v>10</v>
      </c>
      <c r="BE3" s="160"/>
      <c r="BF3" s="163" t="s">
        <v>28</v>
      </c>
      <c r="BG3" s="160"/>
      <c r="BH3" s="159" t="s">
        <v>35</v>
      </c>
      <c r="BI3" s="160"/>
      <c r="BJ3" s="175" t="s">
        <v>32</v>
      </c>
      <c r="CJ3">
        <v>2.5314646211261662E-8</v>
      </c>
      <c r="CM3">
        <v>3.8630321631093708E-9</v>
      </c>
      <c r="CP3">
        <v>3.7871158582263939E-9</v>
      </c>
    </row>
    <row r="4" spans="1:110" x14ac:dyDescent="0.35">
      <c r="A4" s="142" t="s">
        <v>74</v>
      </c>
      <c r="B4" s="184" t="s">
        <v>10</v>
      </c>
      <c r="C4" s="10">
        <v>50000</v>
      </c>
      <c r="D4" s="10" t="s">
        <v>16</v>
      </c>
      <c r="E4" s="10" t="s">
        <v>16</v>
      </c>
      <c r="F4" s="10" t="s">
        <v>16</v>
      </c>
      <c r="G4" s="15">
        <v>3.8503601000000001</v>
      </c>
      <c r="H4" s="13">
        <v>3.8283586000000001</v>
      </c>
      <c r="I4" s="15">
        <v>3.9090929000000001</v>
      </c>
      <c r="J4" s="13">
        <v>3.8392678</v>
      </c>
      <c r="K4" s="15">
        <v>3.8453523000000001</v>
      </c>
      <c r="L4" s="16">
        <f>AVERAGE(G4:K4)</f>
        <v>3.8544863399999998</v>
      </c>
      <c r="M4" s="13" t="s">
        <v>16</v>
      </c>
      <c r="N4" s="13">
        <v>0.92794239999999995</v>
      </c>
      <c r="O4" s="15">
        <v>0.92337199999999997</v>
      </c>
      <c r="P4" s="13">
        <v>0.92662060000000002</v>
      </c>
      <c r="Q4" s="15">
        <v>0.93493859999999995</v>
      </c>
      <c r="R4" s="13">
        <v>0.92477569999999998</v>
      </c>
      <c r="S4" s="16">
        <f>AVERAGE(N4:R4)</f>
        <v>0.92752985999999993</v>
      </c>
      <c r="T4" s="13" t="s">
        <v>16</v>
      </c>
      <c r="U4" s="13">
        <v>2.1277601000000002</v>
      </c>
      <c r="V4" s="13">
        <v>2.1578704000000002</v>
      </c>
      <c r="W4" s="13">
        <v>2.1883205999999999</v>
      </c>
      <c r="X4" s="13">
        <v>2.2097034999999998</v>
      </c>
      <c r="Y4" s="13">
        <v>2.2142867000000002</v>
      </c>
      <c r="Z4" s="16">
        <f>AVERAGE(U4:Y4)</f>
        <v>2.1795882600000001</v>
      </c>
      <c r="AA4" s="13" t="s">
        <v>16</v>
      </c>
      <c r="AC4" s="178" t="s">
        <v>74</v>
      </c>
      <c r="AD4" s="125">
        <v>50000</v>
      </c>
      <c r="AE4" s="109">
        <v>3.8503601000000001</v>
      </c>
      <c r="AF4" s="32">
        <v>3.8283586000000001</v>
      </c>
      <c r="AG4" s="97">
        <v>3.9090929000000001</v>
      </c>
      <c r="AH4" s="32">
        <v>3.8392678</v>
      </c>
      <c r="AI4" s="97">
        <v>3.8453523000000001</v>
      </c>
      <c r="AJ4" s="98">
        <f>AVERAGE(AE4:AI4)</f>
        <v>3.8544863399999998</v>
      </c>
      <c r="AK4" s="32">
        <v>0.92794239999999995</v>
      </c>
      <c r="AL4" s="97">
        <v>0.92337199999999997</v>
      </c>
      <c r="AM4" s="32">
        <v>0.92662060000000002</v>
      </c>
      <c r="AN4" s="97">
        <v>0.93493859999999995</v>
      </c>
      <c r="AO4" s="32">
        <v>0.92477569999999998</v>
      </c>
      <c r="AP4" s="98">
        <f t="shared" ref="AP4:AP39" si="0">AVERAGE(AK4:AO4)</f>
        <v>0.92752985999999993</v>
      </c>
      <c r="AQ4" s="32">
        <v>2.1277601000000002</v>
      </c>
      <c r="AR4" s="32">
        <v>2.1578704000000002</v>
      </c>
      <c r="AS4" s="32">
        <v>2.1883205999999999</v>
      </c>
      <c r="AT4" s="32">
        <v>2.2097034999999998</v>
      </c>
      <c r="AU4" s="32">
        <v>2.2142867000000002</v>
      </c>
      <c r="AV4" s="98">
        <f>AVERAGE(AQ4:AU4)</f>
        <v>2.1795882600000001</v>
      </c>
      <c r="AY4" s="157"/>
      <c r="AZ4" s="143"/>
      <c r="BA4" s="161"/>
      <c r="BB4" s="143"/>
      <c r="BC4" s="161"/>
      <c r="BD4" s="143"/>
      <c r="BE4" s="161"/>
      <c r="BF4" s="164"/>
      <c r="BG4" s="161"/>
      <c r="BH4" s="143"/>
      <c r="BI4" s="161"/>
      <c r="BJ4" s="176"/>
      <c r="CJ4" t="s">
        <v>111</v>
      </c>
      <c r="CM4" t="s">
        <v>111</v>
      </c>
      <c r="CP4" t="s">
        <v>111</v>
      </c>
    </row>
    <row r="5" spans="1:110" ht="15" thickBot="1" x14ac:dyDescent="0.4">
      <c r="A5" s="143"/>
      <c r="B5" s="146"/>
      <c r="C5" s="5">
        <v>100000</v>
      </c>
      <c r="D5" s="11">
        <f>C5/C4</f>
        <v>2</v>
      </c>
      <c r="E5" s="11">
        <f>D5^2</f>
        <v>4</v>
      </c>
      <c r="F5" s="11">
        <f>D5*LOG(D5,2)</f>
        <v>2</v>
      </c>
      <c r="G5" s="17">
        <v>16.561350300000001</v>
      </c>
      <c r="H5" s="18">
        <v>16.374574200000001</v>
      </c>
      <c r="I5" s="17">
        <v>16.374686400000002</v>
      </c>
      <c r="J5" s="18">
        <v>16.345330799999999</v>
      </c>
      <c r="K5" s="17">
        <v>16.324471800000001</v>
      </c>
      <c r="L5" s="19">
        <f t="shared" ref="L5:L39" si="1">AVERAGE(G5:K5)</f>
        <v>16.396082700000001</v>
      </c>
      <c r="M5" s="20">
        <f>L5/L4</f>
        <v>4.2537659375905328</v>
      </c>
      <c r="N5" s="20">
        <v>3.7573869000000002</v>
      </c>
      <c r="O5" s="21">
        <v>3.6644293000000001</v>
      </c>
      <c r="P5" s="20">
        <v>3.6439064000000001</v>
      </c>
      <c r="Q5" s="21">
        <v>3.9068008999999999</v>
      </c>
      <c r="R5" s="20">
        <v>3.9356388999999998</v>
      </c>
      <c r="S5" s="19">
        <f t="shared" ref="S5:S39" si="2">AVERAGE(N5:R5)</f>
        <v>3.7816324800000003</v>
      </c>
      <c r="T5" s="20">
        <f>S5/S4</f>
        <v>4.0771005259065198</v>
      </c>
      <c r="U5" s="20">
        <v>8.5239635000000007</v>
      </c>
      <c r="V5" s="20">
        <v>8.7298425000000002</v>
      </c>
      <c r="W5" s="20">
        <v>8.7067104999999998</v>
      </c>
      <c r="X5" s="20">
        <v>8.7705885000000006</v>
      </c>
      <c r="Y5" s="20">
        <v>8.8558328999999993</v>
      </c>
      <c r="Z5" s="19">
        <f t="shared" ref="Z5:Z39" si="3">AVERAGE(U5:Y5)</f>
        <v>8.7173875799999987</v>
      </c>
      <c r="AA5" s="20">
        <f>Z5/Z4</f>
        <v>3.9995570447787228</v>
      </c>
      <c r="AC5" s="179"/>
      <c r="AD5" s="126">
        <v>100000</v>
      </c>
      <c r="AE5" s="110">
        <v>16.561350300000001</v>
      </c>
      <c r="AF5" s="33">
        <v>16.374574200000001</v>
      </c>
      <c r="AG5" s="99">
        <v>16.374686400000002</v>
      </c>
      <c r="AH5" s="33">
        <v>16.345330799999999</v>
      </c>
      <c r="AI5" s="99">
        <v>16.324471800000001</v>
      </c>
      <c r="AJ5" s="100">
        <f t="shared" ref="AJ5:AJ39" si="4">AVERAGE(AE5:AI5)</f>
        <v>16.396082700000001</v>
      </c>
      <c r="AK5" s="33">
        <v>3.7573869000000002</v>
      </c>
      <c r="AL5" s="99">
        <v>3.6644293000000001</v>
      </c>
      <c r="AM5" s="33">
        <v>3.6439064000000001</v>
      </c>
      <c r="AN5" s="99">
        <v>3.9068008999999999</v>
      </c>
      <c r="AO5" s="33">
        <v>3.9356388999999998</v>
      </c>
      <c r="AP5" s="100">
        <f t="shared" si="0"/>
        <v>3.7816324800000003</v>
      </c>
      <c r="AQ5" s="33">
        <v>8.5239635000000007</v>
      </c>
      <c r="AR5" s="33">
        <v>8.7298425000000002</v>
      </c>
      <c r="AS5" s="33">
        <v>8.7067104999999998</v>
      </c>
      <c r="AT5" s="33">
        <v>8.7705885000000006</v>
      </c>
      <c r="AU5" s="33">
        <v>8.8558328999999993</v>
      </c>
      <c r="AV5" s="100">
        <f t="shared" ref="AV5:AV39" si="5">AVERAGE(AQ5:AU5)</f>
        <v>8.7173875799999987</v>
      </c>
      <c r="AY5" s="157"/>
      <c r="AZ5" s="143"/>
      <c r="BA5" s="161"/>
      <c r="BB5" s="143"/>
      <c r="BC5" s="161"/>
      <c r="BD5" s="143"/>
      <c r="BE5" s="161"/>
      <c r="BF5" s="164"/>
      <c r="BG5" s="161"/>
      <c r="BH5" s="143"/>
      <c r="BI5" s="161"/>
      <c r="BJ5" s="176"/>
      <c r="CJ5">
        <v>0.9614096982514736</v>
      </c>
      <c r="CM5">
        <v>0.31874516737841324</v>
      </c>
      <c r="CP5">
        <v>0.34631154769952949</v>
      </c>
    </row>
    <row r="6" spans="1:110" ht="17" thickBot="1" x14ac:dyDescent="0.4">
      <c r="A6" s="143"/>
      <c r="B6" s="146"/>
      <c r="C6" s="5">
        <v>175000</v>
      </c>
      <c r="D6" s="11">
        <f>C6/C5</f>
        <v>1.75</v>
      </c>
      <c r="E6" s="11">
        <f t="shared" ref="E6:E15" si="6">D6^2</f>
        <v>3.0625</v>
      </c>
      <c r="F6" s="11">
        <f t="shared" ref="F6:F15" si="7">D6*LOG(D6,2)</f>
        <v>1.4128711136008072</v>
      </c>
      <c r="G6" s="17">
        <v>48.600735899999997</v>
      </c>
      <c r="H6" s="18">
        <v>48.680616000000001</v>
      </c>
      <c r="I6" s="17">
        <v>50.594881899999997</v>
      </c>
      <c r="J6" s="18">
        <v>49.578393699999999</v>
      </c>
      <c r="K6" s="17">
        <v>49.766435100000002</v>
      </c>
      <c r="L6" s="19">
        <f t="shared" si="1"/>
        <v>49.444212519999994</v>
      </c>
      <c r="M6" s="20">
        <f t="shared" ref="M6:M9" si="8">L6/L5</f>
        <v>3.0156113155003781</v>
      </c>
      <c r="N6" s="20">
        <v>11.5600103</v>
      </c>
      <c r="O6" s="21">
        <v>11.456926299999999</v>
      </c>
      <c r="P6" s="20">
        <v>11.4197589</v>
      </c>
      <c r="Q6" s="21">
        <v>11.457620800000001</v>
      </c>
      <c r="R6" s="20">
        <v>11.718612800000001</v>
      </c>
      <c r="S6" s="19">
        <f t="shared" si="2"/>
        <v>11.52258582</v>
      </c>
      <c r="T6" s="20">
        <f t="shared" ref="T6:T9" si="9">S6/S5</f>
        <v>3.046987215426074</v>
      </c>
      <c r="U6" s="20">
        <v>26.128881199999999</v>
      </c>
      <c r="V6" s="20">
        <v>26.100149999999999</v>
      </c>
      <c r="W6" s="20">
        <v>26.571992900000001</v>
      </c>
      <c r="X6" s="20">
        <v>26.698799399999999</v>
      </c>
      <c r="Y6" s="20">
        <v>26.7329179</v>
      </c>
      <c r="Z6" s="19">
        <f t="shared" si="3"/>
        <v>26.446548279999995</v>
      </c>
      <c r="AA6" s="20">
        <f t="shared" ref="AA6:AA9" si="10">Z6/Z5</f>
        <v>3.0337699267467926</v>
      </c>
      <c r="AC6" s="179"/>
      <c r="AD6" s="126">
        <v>175000</v>
      </c>
      <c r="AE6" s="99">
        <v>48.600735899999997</v>
      </c>
      <c r="AF6" s="33">
        <v>48.680616000000001</v>
      </c>
      <c r="AG6" s="99">
        <v>50.594881899999997</v>
      </c>
      <c r="AH6" s="33">
        <v>49.578393699999999</v>
      </c>
      <c r="AI6" s="99">
        <v>49.766435100000002</v>
      </c>
      <c r="AJ6" s="100">
        <f t="shared" si="4"/>
        <v>49.444212519999994</v>
      </c>
      <c r="AK6" s="35">
        <v>11.5600103</v>
      </c>
      <c r="AL6" s="58">
        <v>11.456926299999999</v>
      </c>
      <c r="AM6" s="35">
        <v>11.4197589</v>
      </c>
      <c r="AN6" s="58">
        <v>11.457620800000001</v>
      </c>
      <c r="AO6" s="35">
        <v>11.718612800000001</v>
      </c>
      <c r="AP6" s="100">
        <f t="shared" si="0"/>
        <v>11.52258582</v>
      </c>
      <c r="AQ6" s="35">
        <v>26.128881199999999</v>
      </c>
      <c r="AR6" s="35">
        <v>26.100149999999999</v>
      </c>
      <c r="AS6" s="35">
        <v>26.571992900000001</v>
      </c>
      <c r="AT6" s="35">
        <v>26.698799399999999</v>
      </c>
      <c r="AU6" s="35">
        <v>26.7329179</v>
      </c>
      <c r="AV6" s="100">
        <f t="shared" si="5"/>
        <v>26.446548279999995</v>
      </c>
      <c r="AY6" s="157"/>
      <c r="AZ6" s="143"/>
      <c r="BA6" s="161"/>
      <c r="BB6" s="143"/>
      <c r="BC6" s="161"/>
      <c r="BD6" s="143"/>
      <c r="BE6" s="161"/>
      <c r="BF6" s="164"/>
      <c r="BG6" s="161"/>
      <c r="BH6" s="143"/>
      <c r="BI6" s="161"/>
      <c r="BJ6" s="176"/>
      <c r="CG6" s="155"/>
      <c r="CH6" s="155"/>
      <c r="CI6" s="155"/>
      <c r="CJ6" s="155" t="s">
        <v>118</v>
      </c>
      <c r="CK6" s="155"/>
      <c r="CL6" s="155"/>
      <c r="CM6" s="155" t="s">
        <v>116</v>
      </c>
      <c r="CN6" s="155"/>
      <c r="CO6" s="155"/>
      <c r="CP6" s="155" t="s">
        <v>117</v>
      </c>
      <c r="CQ6" s="155"/>
      <c r="CR6" s="155"/>
      <c r="DA6" s="156" t="s">
        <v>126</v>
      </c>
      <c r="DB6" s="200"/>
      <c r="DC6" s="200"/>
      <c r="DD6" s="200"/>
      <c r="DE6" s="200"/>
      <c r="DF6" s="167"/>
    </row>
    <row r="7" spans="1:110" ht="15" thickBot="1" x14ac:dyDescent="0.4">
      <c r="A7" s="143"/>
      <c r="B7" s="146"/>
      <c r="C7" s="5">
        <v>300000</v>
      </c>
      <c r="D7" s="11">
        <f>C7/C6</f>
        <v>1.7142857142857142</v>
      </c>
      <c r="E7" s="11">
        <f t="shared" si="6"/>
        <v>2.9387755102040813</v>
      </c>
      <c r="F7" s="11">
        <f t="shared" si="7"/>
        <v>1.3330415634232318</v>
      </c>
      <c r="G7" s="17">
        <v>152.08774980000001</v>
      </c>
      <c r="H7" s="18">
        <v>150.29692499999999</v>
      </c>
      <c r="I7" s="17">
        <v>150.5528712</v>
      </c>
      <c r="J7" s="18">
        <v>151.22558119999999</v>
      </c>
      <c r="K7" s="17">
        <v>150.04175330000001</v>
      </c>
      <c r="L7" s="19">
        <f t="shared" si="1"/>
        <v>150.84097609999998</v>
      </c>
      <c r="M7" s="20">
        <f t="shared" si="8"/>
        <v>3.0507306803396936</v>
      </c>
      <c r="N7" s="20">
        <v>33.684926500000003</v>
      </c>
      <c r="O7" s="21">
        <v>33.663499600000002</v>
      </c>
      <c r="P7" s="20">
        <v>34.659556899999998</v>
      </c>
      <c r="Q7" s="21">
        <v>34.500895300000003</v>
      </c>
      <c r="R7" s="20">
        <v>34.383432499999998</v>
      </c>
      <c r="S7" s="19">
        <f t="shared" si="2"/>
        <v>34.178462160000002</v>
      </c>
      <c r="T7" s="20">
        <f t="shared" si="9"/>
        <v>2.966214588801388</v>
      </c>
      <c r="U7" s="20">
        <v>80.369632699999997</v>
      </c>
      <c r="V7" s="20">
        <v>81.282623999999998</v>
      </c>
      <c r="W7" s="20">
        <v>81.875777400000004</v>
      </c>
      <c r="X7" s="20">
        <v>81.930251799999994</v>
      </c>
      <c r="Y7" s="20">
        <v>80.685685699999993</v>
      </c>
      <c r="Z7" s="19">
        <f t="shared" si="3"/>
        <v>81.228794319999992</v>
      </c>
      <c r="AA7" s="20">
        <f t="shared" si="10"/>
        <v>3.0714327427533772</v>
      </c>
      <c r="AC7" s="179"/>
      <c r="AD7" s="126">
        <v>300000</v>
      </c>
      <c r="AE7" s="99">
        <v>152.08774980000001</v>
      </c>
      <c r="AF7" s="33">
        <v>150.29692499999999</v>
      </c>
      <c r="AG7" s="99">
        <v>150.5528712</v>
      </c>
      <c r="AH7" s="33">
        <v>151.22558119999999</v>
      </c>
      <c r="AI7" s="99">
        <v>150.04175330000001</v>
      </c>
      <c r="AJ7" s="100">
        <f t="shared" si="4"/>
        <v>150.84097609999998</v>
      </c>
      <c r="AK7" s="35">
        <v>33.684926500000003</v>
      </c>
      <c r="AL7" s="58">
        <v>33.663499600000002</v>
      </c>
      <c r="AM7" s="35">
        <v>34.659556899999998</v>
      </c>
      <c r="AN7" s="58">
        <v>34.500895300000003</v>
      </c>
      <c r="AO7" s="35">
        <v>34.383432499999998</v>
      </c>
      <c r="AP7" s="100">
        <f t="shared" si="0"/>
        <v>34.178462160000002</v>
      </c>
      <c r="AQ7" s="35">
        <v>80.369632699999997</v>
      </c>
      <c r="AR7" s="35">
        <v>81.282623999999998</v>
      </c>
      <c r="AS7" s="35">
        <v>81.875777400000004</v>
      </c>
      <c r="AT7" s="35">
        <v>81.930251799999994</v>
      </c>
      <c r="AU7" s="35">
        <v>80.685685699999993</v>
      </c>
      <c r="AV7" s="100">
        <f t="shared" si="5"/>
        <v>81.228794319999992</v>
      </c>
      <c r="AY7" s="157"/>
      <c r="AZ7" s="143"/>
      <c r="BA7" s="161"/>
      <c r="BB7" s="143"/>
      <c r="BC7" s="161"/>
      <c r="BD7" s="143"/>
      <c r="BE7" s="161"/>
      <c r="BF7" s="164"/>
      <c r="BG7" s="161"/>
      <c r="BH7" s="143"/>
      <c r="BI7" s="161"/>
      <c r="BJ7" s="176"/>
      <c r="CI7" s="8" t="s">
        <v>7</v>
      </c>
      <c r="CJ7" t="s">
        <v>120</v>
      </c>
      <c r="CK7" t="s">
        <v>112</v>
      </c>
      <c r="CL7" t="s">
        <v>113</v>
      </c>
      <c r="CM7" t="s">
        <v>120</v>
      </c>
      <c r="CN7" t="s">
        <v>112</v>
      </c>
      <c r="CO7" t="s">
        <v>113</v>
      </c>
      <c r="CP7" t="s">
        <v>120</v>
      </c>
      <c r="CQ7" t="s">
        <v>112</v>
      </c>
      <c r="CR7" t="s">
        <v>113</v>
      </c>
      <c r="CU7" s="191" t="s">
        <v>124</v>
      </c>
      <c r="CV7" s="192"/>
      <c r="CW7" s="193"/>
      <c r="DA7" s="191" t="s">
        <v>77</v>
      </c>
      <c r="DB7" s="193"/>
      <c r="DC7" s="191" t="s">
        <v>78</v>
      </c>
      <c r="DD7" s="193"/>
      <c r="DE7" s="191" t="s">
        <v>79</v>
      </c>
      <c r="DF7" s="193"/>
    </row>
    <row r="8" spans="1:110" ht="17" thickBot="1" x14ac:dyDescent="0.4">
      <c r="A8" s="143"/>
      <c r="B8" s="146"/>
      <c r="C8" s="5">
        <v>425000</v>
      </c>
      <c r="D8" s="11">
        <f>C8/C7</f>
        <v>1.4166666666666667</v>
      </c>
      <c r="E8" s="11">
        <f t="shared" si="6"/>
        <v>2.0069444444444446</v>
      </c>
      <c r="F8" s="11">
        <f t="shared" si="7"/>
        <v>0.71187548241634313</v>
      </c>
      <c r="G8" s="17">
        <v>306.03274770000002</v>
      </c>
      <c r="H8" s="18">
        <v>306.99869000000001</v>
      </c>
      <c r="I8" s="17">
        <v>304.25347210000001</v>
      </c>
      <c r="J8" s="18">
        <v>310.62813629999999</v>
      </c>
      <c r="K8" s="17">
        <v>310.45732349999997</v>
      </c>
      <c r="L8" s="19">
        <f t="shared" si="1"/>
        <v>307.67407392000001</v>
      </c>
      <c r="M8" s="20">
        <f t="shared" si="8"/>
        <v>2.0397247609696425</v>
      </c>
      <c r="N8" s="20">
        <v>68.9593378</v>
      </c>
      <c r="O8" s="21">
        <v>68.857725700000003</v>
      </c>
      <c r="P8" s="20">
        <v>69.641427300000004</v>
      </c>
      <c r="Q8" s="21">
        <v>68.382393399999998</v>
      </c>
      <c r="R8" s="20">
        <v>67.681019599999999</v>
      </c>
      <c r="S8" s="19">
        <f t="shared" si="2"/>
        <v>68.704380760000006</v>
      </c>
      <c r="T8" s="20">
        <f t="shared" si="9"/>
        <v>2.0101659471503854</v>
      </c>
      <c r="U8" s="20">
        <v>164.48117250000001</v>
      </c>
      <c r="V8" s="20">
        <v>156.06983550000001</v>
      </c>
      <c r="W8" s="20">
        <v>156.6599014</v>
      </c>
      <c r="X8" s="20">
        <v>159.75662489999999</v>
      </c>
      <c r="Y8" s="20">
        <v>160.46309980000001</v>
      </c>
      <c r="Z8" s="19">
        <f t="shared" si="3"/>
        <v>159.48612682000001</v>
      </c>
      <c r="AA8" s="20">
        <f t="shared" si="10"/>
        <v>1.963418614730462</v>
      </c>
      <c r="AC8" s="179"/>
      <c r="AD8" s="126">
        <v>425000</v>
      </c>
      <c r="AE8" s="99">
        <v>306.03274770000002</v>
      </c>
      <c r="AF8" s="33">
        <v>306.99869000000001</v>
      </c>
      <c r="AG8" s="99">
        <v>304.25347210000001</v>
      </c>
      <c r="AH8" s="33">
        <v>310.62813629999999</v>
      </c>
      <c r="AI8" s="99">
        <v>310.45732349999997</v>
      </c>
      <c r="AJ8" s="100">
        <f t="shared" si="4"/>
        <v>307.67407392000001</v>
      </c>
      <c r="AK8" s="35">
        <v>68.9593378</v>
      </c>
      <c r="AL8" s="58">
        <v>68.857725700000003</v>
      </c>
      <c r="AM8" s="35">
        <v>69.641427300000004</v>
      </c>
      <c r="AN8" s="58">
        <v>68.382393399999998</v>
      </c>
      <c r="AO8" s="35">
        <v>67.681019599999999</v>
      </c>
      <c r="AP8" s="100">
        <f t="shared" si="0"/>
        <v>68.704380760000006</v>
      </c>
      <c r="AQ8" s="35">
        <v>164.48117250000001</v>
      </c>
      <c r="AR8" s="35">
        <v>156.06983550000001</v>
      </c>
      <c r="AS8" s="35">
        <v>156.6599014</v>
      </c>
      <c r="AT8" s="35">
        <v>159.75662489999999</v>
      </c>
      <c r="AU8" s="35">
        <v>160.46309980000001</v>
      </c>
      <c r="AV8" s="100">
        <f t="shared" si="5"/>
        <v>159.48612682000001</v>
      </c>
      <c r="AY8" s="158"/>
      <c r="AZ8" s="144"/>
      <c r="BA8" s="162"/>
      <c r="BB8" s="144"/>
      <c r="BC8" s="162"/>
      <c r="BD8" s="144"/>
      <c r="BE8" s="162"/>
      <c r="BF8" s="165"/>
      <c r="BG8" s="162"/>
      <c r="BH8" s="144"/>
      <c r="BI8" s="162"/>
      <c r="BJ8" s="177"/>
      <c r="CG8" s="118"/>
      <c r="CH8" s="118"/>
      <c r="CI8" s="10">
        <v>50000</v>
      </c>
      <c r="CJ8" s="118">
        <f t="shared" ref="CJ8:CJ13" si="11">CJ$5*CI8*LOG(CI8,2)*CJ$3</f>
        <v>1.899517354383231E-2</v>
      </c>
      <c r="CK8" s="120">
        <f>AP22-CJ8</f>
        <v>1.3461506456167692E-2</v>
      </c>
      <c r="CL8" s="28">
        <f>CK8^2</f>
        <v>1.8121215606944446E-4</v>
      </c>
      <c r="CM8" s="121">
        <f t="shared" ref="CM8:CM13" si="12">CM$5*$CI8*LOG($CI8,2)*CM$3</f>
        <v>9.6102533688137404E-4</v>
      </c>
      <c r="CN8" s="122">
        <f>AP28-CM8</f>
        <v>4.3811466311862585E-4</v>
      </c>
      <c r="CO8" s="123">
        <f>CN8^2</f>
        <v>1.9194445803954702E-7</v>
      </c>
      <c r="CP8" s="121">
        <f>CP$5*CI8*LOG(CI8,2)*CP$3</f>
        <v>1.0236193089538845E-3</v>
      </c>
      <c r="CQ8" s="124">
        <f>AP34-CP8</f>
        <v>7.8920691046115632E-5</v>
      </c>
      <c r="CR8" s="124">
        <f>CQ8^2</f>
        <v>6.2284754751964357E-9</v>
      </c>
      <c r="CT8" s="106" t="s">
        <v>7</v>
      </c>
      <c r="CU8" s="106" t="s">
        <v>121</v>
      </c>
      <c r="CV8" s="104" t="s">
        <v>122</v>
      </c>
      <c r="CW8" s="106" t="s">
        <v>119</v>
      </c>
      <c r="CX8" s="105" t="s">
        <v>127</v>
      </c>
      <c r="CZ8" s="138" t="s">
        <v>125</v>
      </c>
      <c r="DA8" s="201">
        <f>CJ5*CJ3</f>
        <v>2.4337746375311883E-8</v>
      </c>
      <c r="DB8" s="202"/>
      <c r="DC8" s="201">
        <f>CM5*CM3</f>
        <v>1.2313228334184902E-9</v>
      </c>
      <c r="DD8" s="205"/>
      <c r="DE8" s="206">
        <f>CP5*CP3</f>
        <v>1.3115219541798144E-9</v>
      </c>
      <c r="DF8" s="205"/>
    </row>
    <row r="9" spans="1:110" ht="15" thickBot="1" x14ac:dyDescent="0.4">
      <c r="A9" s="144"/>
      <c r="B9" s="147"/>
      <c r="C9" s="6">
        <v>550000</v>
      </c>
      <c r="D9" s="11">
        <f>C9/C8</f>
        <v>1.2941176470588236</v>
      </c>
      <c r="E9" s="11">
        <f t="shared" si="6"/>
        <v>1.6747404844290659</v>
      </c>
      <c r="F9" s="11">
        <f t="shared" si="7"/>
        <v>0.48137135897135735</v>
      </c>
      <c r="G9" s="22">
        <v>494.12157309999998</v>
      </c>
      <c r="H9" s="23">
        <v>501.75925389999998</v>
      </c>
      <c r="I9" s="22">
        <v>486.61969570000002</v>
      </c>
      <c r="J9" s="23">
        <v>494.65014029999998</v>
      </c>
      <c r="K9" s="22">
        <v>496.22755690000002</v>
      </c>
      <c r="L9" s="24">
        <f t="shared" si="1"/>
        <v>494.67564397999996</v>
      </c>
      <c r="M9" s="20">
        <f t="shared" si="8"/>
        <v>1.6077911202509161</v>
      </c>
      <c r="N9" s="25">
        <v>115.05571689999999</v>
      </c>
      <c r="O9" s="14">
        <v>114.62679730000001</v>
      </c>
      <c r="P9" s="25">
        <v>117.862792</v>
      </c>
      <c r="Q9" s="14">
        <v>117.619013</v>
      </c>
      <c r="R9" s="25">
        <v>116.91454210000001</v>
      </c>
      <c r="S9" s="24">
        <f t="shared" si="2"/>
        <v>116.41577226</v>
      </c>
      <c r="T9" s="20">
        <f t="shared" si="9"/>
        <v>1.6944446769219377</v>
      </c>
      <c r="U9" s="26">
        <v>270.1389375</v>
      </c>
      <c r="V9" s="26">
        <v>259.9608983</v>
      </c>
      <c r="W9" s="26">
        <v>263.655912</v>
      </c>
      <c r="X9" s="26">
        <v>259.37422320000002</v>
      </c>
      <c r="Y9" s="26">
        <v>260.890017</v>
      </c>
      <c r="Z9" s="24">
        <f t="shared" si="3"/>
        <v>262.80399759999995</v>
      </c>
      <c r="AA9" s="20">
        <f t="shared" si="10"/>
        <v>1.6478172919492053</v>
      </c>
      <c r="AC9" s="183"/>
      <c r="AD9" s="127">
        <v>550000</v>
      </c>
      <c r="AE9" s="101">
        <v>494.12157309999998</v>
      </c>
      <c r="AF9" s="34">
        <v>501.75925389999998</v>
      </c>
      <c r="AG9" s="101">
        <v>486.61969570000002</v>
      </c>
      <c r="AH9" s="34">
        <v>494.65014029999998</v>
      </c>
      <c r="AI9" s="101">
        <v>496.22755690000002</v>
      </c>
      <c r="AJ9" s="102">
        <f t="shared" si="4"/>
        <v>494.67564397999996</v>
      </c>
      <c r="AK9" s="31">
        <v>115.05571689999999</v>
      </c>
      <c r="AL9" s="29">
        <v>114.62679730000001</v>
      </c>
      <c r="AM9" s="31">
        <v>117.862792</v>
      </c>
      <c r="AN9" s="29">
        <v>117.619013</v>
      </c>
      <c r="AO9" s="31">
        <v>116.91454210000001</v>
      </c>
      <c r="AP9" s="102">
        <f t="shared" si="0"/>
        <v>116.41577226</v>
      </c>
      <c r="AQ9" s="30">
        <v>270.1389375</v>
      </c>
      <c r="AR9" s="30">
        <v>259.9608983</v>
      </c>
      <c r="AS9" s="30">
        <v>263.655912</v>
      </c>
      <c r="AT9" s="30">
        <v>259.37422320000002</v>
      </c>
      <c r="AU9" s="30">
        <v>260.890017</v>
      </c>
      <c r="AV9" s="102">
        <f t="shared" si="5"/>
        <v>262.80399759999995</v>
      </c>
      <c r="AY9" s="157" t="s">
        <v>75</v>
      </c>
      <c r="AZ9" s="166" t="s">
        <v>10</v>
      </c>
      <c r="BA9" s="160"/>
      <c r="BB9" s="166" t="s">
        <v>10</v>
      </c>
      <c r="BC9" s="160"/>
      <c r="BD9" s="166" t="s">
        <v>10</v>
      </c>
      <c r="BE9" s="160"/>
      <c r="BF9" s="163" t="s">
        <v>28</v>
      </c>
      <c r="BG9" s="160"/>
      <c r="BH9" s="142" t="s">
        <v>16</v>
      </c>
      <c r="BI9" s="160"/>
      <c r="BJ9" s="175" t="s">
        <v>33</v>
      </c>
      <c r="CG9" s="118"/>
      <c r="CH9" s="118"/>
      <c r="CI9" s="5">
        <v>100000</v>
      </c>
      <c r="CJ9" s="118">
        <f t="shared" si="11"/>
        <v>4.0424121725195807E-2</v>
      </c>
      <c r="CK9" s="120">
        <f t="shared" ref="CK9:CK13" si="13">AP23-CJ9</f>
        <v>4.51191827480419E-3</v>
      </c>
      <c r="CL9" s="28">
        <f t="shared" ref="CL9:CL13" si="14">CK9^2</f>
        <v>2.0357406518512017E-5</v>
      </c>
      <c r="CM9" s="121">
        <f t="shared" si="12"/>
        <v>2.045182957104597E-3</v>
      </c>
      <c r="CN9" s="122">
        <f t="shared" ref="CN9:CN13" si="15">AP29-CM9</f>
        <v>2.2409704289540287E-4</v>
      </c>
      <c r="CO9" s="123">
        <f t="shared" ref="CO9:CO13" si="16">CN9^2</f>
        <v>5.021948463446403E-8</v>
      </c>
      <c r="CP9" s="121">
        <f t="shared" ref="CP9:CP13" si="17">CP$5*CI9*LOG(CI9,2)*CP$3</f>
        <v>2.1783908133257506E-3</v>
      </c>
      <c r="CQ9" s="124">
        <f t="shared" ref="CQ9:CQ13" si="18">AP35-CP9</f>
        <v>1.0990918667424902E-4</v>
      </c>
      <c r="CR9" s="124">
        <f t="shared" ref="CR9:CR13" si="19">CQ9^2</f>
        <v>1.2080029315394919E-8</v>
      </c>
      <c r="CT9" s="125">
        <v>50000</v>
      </c>
      <c r="CU9" s="133">
        <f>AP34</f>
        <v>1.1025400000000002E-3</v>
      </c>
      <c r="CV9" s="130">
        <f t="shared" ref="CV9:CV14" si="20">AP34/LOG(C34, 2)</f>
        <v>7.0631991928678879E-5</v>
      </c>
      <c r="CW9" s="135">
        <f>AP16</f>
        <v>9.8480000000000006E-5</v>
      </c>
      <c r="CX9" s="140">
        <f>(ABS(CW9-CV9)/CW9)*100</f>
        <v>28.277831104103495</v>
      </c>
      <c r="CZ9" s="107" t="s">
        <v>123</v>
      </c>
      <c r="DA9" s="203">
        <v>2.2260016807825204E-4</v>
      </c>
      <c r="DB9" s="204"/>
      <c r="DC9" s="203">
        <v>1.3509744137860583E-6</v>
      </c>
      <c r="DD9" s="207"/>
      <c r="DE9" s="204">
        <v>9.8332985830954472E-8</v>
      </c>
      <c r="DF9" s="207"/>
    </row>
    <row r="10" spans="1:110" x14ac:dyDescent="0.35">
      <c r="A10" s="143" t="s">
        <v>75</v>
      </c>
      <c r="B10" s="184" t="s">
        <v>10</v>
      </c>
      <c r="C10" s="10">
        <v>50000</v>
      </c>
      <c r="D10" s="10" t="s">
        <v>16</v>
      </c>
      <c r="E10" s="10" t="s">
        <v>16</v>
      </c>
      <c r="F10" s="10" t="s">
        <v>16</v>
      </c>
      <c r="G10" s="15">
        <v>0.89061100000000004</v>
      </c>
      <c r="H10" s="13">
        <v>0.86194709999999997</v>
      </c>
      <c r="I10" s="15">
        <v>0.87638539999999998</v>
      </c>
      <c r="J10" s="13">
        <v>0.87871900000000003</v>
      </c>
      <c r="K10" s="15">
        <v>0.84598700000000004</v>
      </c>
      <c r="L10" s="16">
        <f t="shared" si="1"/>
        <v>0.87072990000000006</v>
      </c>
      <c r="M10" s="13" t="s">
        <v>16</v>
      </c>
      <c r="N10" s="13">
        <v>0.87028589999999995</v>
      </c>
      <c r="O10" s="15">
        <v>0.89422710000000005</v>
      </c>
      <c r="P10" s="13">
        <v>0.88075119999999996</v>
      </c>
      <c r="Q10" s="15">
        <v>0.8716872</v>
      </c>
      <c r="R10" s="13">
        <v>0.89189050000000003</v>
      </c>
      <c r="S10" s="16">
        <f t="shared" si="2"/>
        <v>0.88176837999999991</v>
      </c>
      <c r="T10" s="13" t="s">
        <v>16</v>
      </c>
      <c r="U10" s="13">
        <v>0.8898258</v>
      </c>
      <c r="V10" s="13">
        <v>0.86695129999999998</v>
      </c>
      <c r="W10" s="13">
        <v>0.90057010000000004</v>
      </c>
      <c r="X10" s="13">
        <v>0.87598430000000005</v>
      </c>
      <c r="Y10" s="13">
        <v>0.88712849999999999</v>
      </c>
      <c r="Z10" s="16">
        <f t="shared" si="3"/>
        <v>0.8840920000000001</v>
      </c>
      <c r="AA10" s="13" t="s">
        <v>16</v>
      </c>
      <c r="AC10" s="179" t="s">
        <v>75</v>
      </c>
      <c r="AD10" s="125">
        <v>50000</v>
      </c>
      <c r="AE10" s="97">
        <v>0.89061100000000004</v>
      </c>
      <c r="AF10" s="32">
        <v>0.86194709999999997</v>
      </c>
      <c r="AG10" s="97">
        <v>0.87638539999999998</v>
      </c>
      <c r="AH10" s="32">
        <v>0.87871900000000003</v>
      </c>
      <c r="AI10" s="97">
        <v>0.84598700000000004</v>
      </c>
      <c r="AJ10" s="98">
        <f t="shared" si="4"/>
        <v>0.87072990000000006</v>
      </c>
      <c r="AK10" s="32">
        <v>0.87028589999999995</v>
      </c>
      <c r="AL10" s="97">
        <v>0.89422710000000005</v>
      </c>
      <c r="AM10" s="32">
        <v>0.88075119999999996</v>
      </c>
      <c r="AN10" s="97">
        <v>0.8716872</v>
      </c>
      <c r="AO10" s="32">
        <v>0.89189050000000003</v>
      </c>
      <c r="AP10" s="98">
        <f t="shared" si="0"/>
        <v>0.88176837999999991</v>
      </c>
      <c r="AQ10" s="32">
        <v>0.8898258</v>
      </c>
      <c r="AR10" s="32">
        <v>0.86695129999999998</v>
      </c>
      <c r="AS10" s="32">
        <v>0.90057010000000004</v>
      </c>
      <c r="AT10" s="32">
        <v>0.87598430000000005</v>
      </c>
      <c r="AU10" s="32">
        <v>0.88712849999999999</v>
      </c>
      <c r="AV10" s="98">
        <f t="shared" si="5"/>
        <v>0.8840920000000001</v>
      </c>
      <c r="AY10" s="157"/>
      <c r="AZ10" s="143"/>
      <c r="BA10" s="161"/>
      <c r="BB10" s="143"/>
      <c r="BC10" s="161"/>
      <c r="BD10" s="143"/>
      <c r="BE10" s="161"/>
      <c r="BF10" s="164"/>
      <c r="BG10" s="161"/>
      <c r="BH10" s="143"/>
      <c r="BI10" s="161"/>
      <c r="BJ10" s="176"/>
      <c r="CG10" s="118"/>
      <c r="CH10" s="118"/>
      <c r="CI10" s="5">
        <v>175000</v>
      </c>
      <c r="CJ10" s="118">
        <f t="shared" si="11"/>
        <v>7.4180822901474749E-2</v>
      </c>
      <c r="CK10" s="120">
        <f t="shared" si="13"/>
        <v>2.3600170985252633E-3</v>
      </c>
      <c r="CL10" s="28">
        <f t="shared" si="14"/>
        <v>5.5696807053316024E-6</v>
      </c>
      <c r="CM10" s="121">
        <f t="shared" si="12"/>
        <v>3.7530402212184537E-3</v>
      </c>
      <c r="CN10" s="122">
        <f t="shared" si="15"/>
        <v>8.9693977878154601E-4</v>
      </c>
      <c r="CO10" s="123">
        <f t="shared" si="16"/>
        <v>8.0450096676068873E-7</v>
      </c>
      <c r="CP10" s="121">
        <f t="shared" si="17"/>
        <v>3.9974850717114582E-3</v>
      </c>
      <c r="CQ10" s="124">
        <f t="shared" si="18"/>
        <v>7.7334928288542472E-5</v>
      </c>
      <c r="CR10" s="124">
        <f t="shared" si="19"/>
        <v>5.9806911333940067E-9</v>
      </c>
      <c r="CT10" s="126">
        <v>100000</v>
      </c>
      <c r="CU10" s="133">
        <f t="shared" ref="CU10:CU14" si="21">AP35</f>
        <v>2.2882999999999996E-3</v>
      </c>
      <c r="CV10" s="131">
        <f t="shared" si="20"/>
        <v>1.377693878155776E-4</v>
      </c>
      <c r="CW10" s="136">
        <f t="shared" ref="CW10:CW14" si="22">AP17</f>
        <v>1.4724000000000001E-4</v>
      </c>
      <c r="CX10" s="141">
        <f t="shared" ref="CX10:CX13" si="23">(ABS(CW10-CV10)/CW10)*100</f>
        <v>6.4320919481271428</v>
      </c>
    </row>
    <row r="11" spans="1:110" x14ac:dyDescent="0.35">
      <c r="A11" s="143"/>
      <c r="B11" s="146"/>
      <c r="C11" s="5">
        <v>100000</v>
      </c>
      <c r="D11" s="11">
        <f>C11/C10</f>
        <v>2</v>
      </c>
      <c r="E11" s="11">
        <f>D11^2</f>
        <v>4</v>
      </c>
      <c r="F11" s="11">
        <f>D11*LOG(D11,2)</f>
        <v>2</v>
      </c>
      <c r="G11" s="17">
        <v>3.4680867000000002</v>
      </c>
      <c r="H11" s="18">
        <v>3.4940948000000001</v>
      </c>
      <c r="I11" s="17">
        <v>3.4456226999999999</v>
      </c>
      <c r="J11" s="18">
        <v>3.440439</v>
      </c>
      <c r="K11" s="17">
        <v>3.4791482999999999</v>
      </c>
      <c r="L11" s="19">
        <f t="shared" si="1"/>
        <v>3.4654782999999996</v>
      </c>
      <c r="M11" s="20">
        <f>L11/L10</f>
        <v>3.9799693337738824</v>
      </c>
      <c r="N11" s="20">
        <v>3.4719994999999999</v>
      </c>
      <c r="O11" s="21">
        <v>3.5226983000000001</v>
      </c>
      <c r="P11" s="20">
        <v>3.5195194999999999</v>
      </c>
      <c r="Q11" s="21">
        <v>3.5085058999999998</v>
      </c>
      <c r="R11" s="20">
        <v>3.5381456999999998</v>
      </c>
      <c r="S11" s="19">
        <f t="shared" si="2"/>
        <v>3.5121737799999999</v>
      </c>
      <c r="T11" s="20">
        <f>S11/S10</f>
        <v>3.9831024333170126</v>
      </c>
      <c r="U11" s="20">
        <v>3.5842619</v>
      </c>
      <c r="V11" s="20">
        <v>3.4624703999999999</v>
      </c>
      <c r="W11" s="20">
        <v>3.4977830000000001</v>
      </c>
      <c r="X11" s="20">
        <v>3.5559403000000001</v>
      </c>
      <c r="Y11" s="20">
        <v>3.6623644</v>
      </c>
      <c r="Z11" s="19">
        <f t="shared" si="3"/>
        <v>3.5525640000000003</v>
      </c>
      <c r="AA11" s="20">
        <f>Z11/Z10</f>
        <v>4.0183193604285528</v>
      </c>
      <c r="AC11" s="179"/>
      <c r="AD11" s="126">
        <v>100000</v>
      </c>
      <c r="AE11" s="99">
        <v>3.4680867000000002</v>
      </c>
      <c r="AF11" s="33">
        <v>3.4940948000000001</v>
      </c>
      <c r="AG11" s="99">
        <v>3.4456226999999999</v>
      </c>
      <c r="AH11" s="33">
        <v>3.440439</v>
      </c>
      <c r="AI11" s="99">
        <v>3.4791482999999999</v>
      </c>
      <c r="AJ11" s="100">
        <f t="shared" si="4"/>
        <v>3.4654782999999996</v>
      </c>
      <c r="AK11" s="35">
        <v>3.4719994999999999</v>
      </c>
      <c r="AL11" s="58">
        <v>3.5226983000000001</v>
      </c>
      <c r="AM11" s="35">
        <v>3.5195194999999999</v>
      </c>
      <c r="AN11" s="58">
        <v>3.5085058999999998</v>
      </c>
      <c r="AO11" s="35">
        <v>3.5381456999999998</v>
      </c>
      <c r="AP11" s="100">
        <f t="shared" si="0"/>
        <v>3.5121737799999999</v>
      </c>
      <c r="AQ11" s="35">
        <v>3.5842619</v>
      </c>
      <c r="AR11" s="35">
        <v>3.4624703999999999</v>
      </c>
      <c r="AS11" s="35">
        <v>3.4977830000000001</v>
      </c>
      <c r="AT11" s="35">
        <v>3.5559403000000001</v>
      </c>
      <c r="AU11" s="35">
        <v>3.6623644</v>
      </c>
      <c r="AV11" s="100">
        <f t="shared" si="5"/>
        <v>3.5525640000000003</v>
      </c>
      <c r="AY11" s="157"/>
      <c r="AZ11" s="143"/>
      <c r="BA11" s="161"/>
      <c r="BB11" s="143"/>
      <c r="BC11" s="161"/>
      <c r="BD11" s="143"/>
      <c r="BE11" s="161"/>
      <c r="BF11" s="164"/>
      <c r="BG11" s="161"/>
      <c r="BH11" s="143"/>
      <c r="BI11" s="161"/>
      <c r="BJ11" s="176"/>
      <c r="CG11" s="118"/>
      <c r="CH11" s="118"/>
      <c r="CI11" s="5">
        <v>300000</v>
      </c>
      <c r="CJ11" s="118">
        <f t="shared" si="11"/>
        <v>0.13284468978266689</v>
      </c>
      <c r="CK11" s="120">
        <f t="shared" si="13"/>
        <v>2.2010302173331164E-3</v>
      </c>
      <c r="CL11" s="28">
        <f t="shared" si="14"/>
        <v>4.8445340176134662E-6</v>
      </c>
      <c r="CM11" s="121">
        <f t="shared" si="12"/>
        <v>6.7210290264887989E-3</v>
      </c>
      <c r="CN11" s="122">
        <f>AP31-CM11</f>
        <v>-2.3978902648879967E-4</v>
      </c>
      <c r="CO11" s="123">
        <f t="shared" si="16"/>
        <v>5.749877722444627E-8</v>
      </c>
      <c r="CP11" s="121">
        <f t="shared" si="17"/>
        <v>7.1587863748515121E-3</v>
      </c>
      <c r="CQ11" s="124">
        <f t="shared" si="18"/>
        <v>7.047362514848738E-5</v>
      </c>
      <c r="CR11" s="124">
        <f t="shared" si="19"/>
        <v>4.9665318415695129E-9</v>
      </c>
      <c r="CT11" s="126">
        <v>175000</v>
      </c>
      <c r="CU11" s="133">
        <f t="shared" si="21"/>
        <v>4.0748200000000007E-3</v>
      </c>
      <c r="CV11" s="131">
        <f t="shared" si="20"/>
        <v>2.3395654113913096E-4</v>
      </c>
      <c r="CW11" s="136">
        <f t="shared" si="22"/>
        <v>2.6708E-4</v>
      </c>
      <c r="CX11" s="141">
        <f t="shared" si="23"/>
        <v>12.402073858345453</v>
      </c>
    </row>
    <row r="12" spans="1:110" x14ac:dyDescent="0.35">
      <c r="A12" s="143"/>
      <c r="B12" s="146"/>
      <c r="C12" s="5">
        <v>175000</v>
      </c>
      <c r="D12" s="11">
        <f>C12/C11</f>
        <v>1.75</v>
      </c>
      <c r="E12" s="11">
        <f t="shared" si="6"/>
        <v>3.0625</v>
      </c>
      <c r="F12" s="11">
        <f t="shared" si="7"/>
        <v>1.4128711136008072</v>
      </c>
      <c r="G12" s="17">
        <v>10.414949500000001</v>
      </c>
      <c r="H12" s="18">
        <v>10.6478593</v>
      </c>
      <c r="I12" s="17">
        <v>11.105273499999999</v>
      </c>
      <c r="J12" s="18">
        <v>11.1216024</v>
      </c>
      <c r="K12" s="17">
        <v>11.2547915</v>
      </c>
      <c r="L12" s="19">
        <f t="shared" si="1"/>
        <v>10.908895239999998</v>
      </c>
      <c r="M12" s="20">
        <f t="shared" ref="M12:M15" si="24">L12/L11</f>
        <v>3.1478757896132259</v>
      </c>
      <c r="N12" s="20">
        <v>11.020503</v>
      </c>
      <c r="O12" s="21">
        <v>11.4371074</v>
      </c>
      <c r="P12" s="20">
        <v>11.233909199999999</v>
      </c>
      <c r="Q12" s="21">
        <v>11.1973109</v>
      </c>
      <c r="R12" s="20">
        <v>11.1866425</v>
      </c>
      <c r="S12" s="19">
        <f t="shared" si="2"/>
        <v>11.215094599999999</v>
      </c>
      <c r="T12" s="20">
        <f t="shared" ref="T12:T15" si="25">S12/S11</f>
        <v>3.1932060605497714</v>
      </c>
      <c r="U12" s="20">
        <v>10.950929199999999</v>
      </c>
      <c r="V12" s="20">
        <v>11.0006199</v>
      </c>
      <c r="W12" s="20">
        <v>10.9295607</v>
      </c>
      <c r="X12" s="20">
        <v>10.917384699999999</v>
      </c>
      <c r="Y12" s="20">
        <v>10.881433400000001</v>
      </c>
      <c r="Z12" s="19">
        <f t="shared" si="3"/>
        <v>10.935985580000001</v>
      </c>
      <c r="AA12" s="20">
        <f t="shared" ref="AA12:AA15" si="26">Z12/Z11</f>
        <v>3.0783359793095917</v>
      </c>
      <c r="AC12" s="179"/>
      <c r="AD12" s="126">
        <v>175000</v>
      </c>
      <c r="AE12" s="99">
        <v>10.414949500000001</v>
      </c>
      <c r="AF12" s="33">
        <v>10.6478593</v>
      </c>
      <c r="AG12" s="99">
        <v>11.105273499999999</v>
      </c>
      <c r="AH12" s="33">
        <v>11.1216024</v>
      </c>
      <c r="AI12" s="99">
        <v>11.2547915</v>
      </c>
      <c r="AJ12" s="100">
        <f t="shared" si="4"/>
        <v>10.908895239999998</v>
      </c>
      <c r="AK12" s="35">
        <v>11.020503</v>
      </c>
      <c r="AL12" s="58">
        <v>11.4371074</v>
      </c>
      <c r="AM12" s="35">
        <v>11.233909199999999</v>
      </c>
      <c r="AN12" s="58">
        <v>11.1973109</v>
      </c>
      <c r="AO12" s="35">
        <v>11.1866425</v>
      </c>
      <c r="AP12" s="100">
        <f t="shared" si="0"/>
        <v>11.215094599999999</v>
      </c>
      <c r="AQ12" s="35">
        <v>10.950929199999999</v>
      </c>
      <c r="AR12" s="35">
        <v>11.0006199</v>
      </c>
      <c r="AS12" s="35">
        <v>10.9295607</v>
      </c>
      <c r="AT12" s="35">
        <v>10.917384699999999</v>
      </c>
      <c r="AU12" s="35">
        <v>10.881433400000001</v>
      </c>
      <c r="AV12" s="100">
        <f t="shared" si="5"/>
        <v>10.935985580000001</v>
      </c>
      <c r="AY12" s="157"/>
      <c r="AZ12" s="143"/>
      <c r="BA12" s="161"/>
      <c r="BB12" s="143"/>
      <c r="BC12" s="161"/>
      <c r="BD12" s="143"/>
      <c r="BE12" s="161"/>
      <c r="BF12" s="164"/>
      <c r="BG12" s="161"/>
      <c r="BH12" s="143"/>
      <c r="BI12" s="161"/>
      <c r="BJ12" s="176"/>
      <c r="CG12" s="118"/>
      <c r="CH12" s="118"/>
      <c r="CI12" s="5">
        <v>425000</v>
      </c>
      <c r="CJ12" s="118">
        <f t="shared" si="11"/>
        <v>0.19339427734133363</v>
      </c>
      <c r="CK12" s="120">
        <f t="shared" si="13"/>
        <v>-4.1741734133363129E-4</v>
      </c>
      <c r="CL12" s="28">
        <f t="shared" si="14"/>
        <v>1.7423723684603724E-7</v>
      </c>
      <c r="CM12" s="121">
        <f t="shared" si="12"/>
        <v>9.7844223483408137E-3</v>
      </c>
      <c r="CN12" s="122">
        <f t="shared" si="15"/>
        <v>2.7599765165918499E-4</v>
      </c>
      <c r="CO12" s="123">
        <f t="shared" si="16"/>
        <v>7.6174703721384821E-8</v>
      </c>
      <c r="CP12" s="121">
        <f t="shared" si="17"/>
        <v>1.0421706128189058E-2</v>
      </c>
      <c r="CQ12" s="124">
        <f t="shared" si="18"/>
        <v>-2.4250612818905656E-4</v>
      </c>
      <c r="CR12" s="124">
        <f t="shared" si="19"/>
        <v>5.8809222209247134E-8</v>
      </c>
      <c r="CT12" s="126">
        <v>300000</v>
      </c>
      <c r="CU12" s="133">
        <f t="shared" si="21"/>
        <v>7.2292599999999995E-3</v>
      </c>
      <c r="CV12" s="131">
        <f t="shared" si="20"/>
        <v>3.9732991205526619E-4</v>
      </c>
      <c r="CW12" s="136">
        <f t="shared" si="22"/>
        <v>5.2304000000000001E-4</v>
      </c>
      <c r="CX12" s="141">
        <f t="shared" si="23"/>
        <v>24.03450748408034</v>
      </c>
    </row>
    <row r="13" spans="1:110" ht="15" thickBot="1" x14ac:dyDescent="0.4">
      <c r="A13" s="143"/>
      <c r="B13" s="146"/>
      <c r="C13" s="5">
        <v>300000</v>
      </c>
      <c r="D13" s="11">
        <f>C13/C12</f>
        <v>1.7142857142857142</v>
      </c>
      <c r="E13" s="11">
        <f t="shared" si="6"/>
        <v>2.9387755102040813</v>
      </c>
      <c r="F13" s="11">
        <f t="shared" si="7"/>
        <v>1.3330415634232318</v>
      </c>
      <c r="G13" s="17">
        <v>31.609082699999998</v>
      </c>
      <c r="H13" s="18">
        <v>31.404137299999999</v>
      </c>
      <c r="I13" s="17">
        <v>31.480192200000001</v>
      </c>
      <c r="J13" s="18">
        <v>31.5979426</v>
      </c>
      <c r="K13" s="17">
        <v>31.548230499999999</v>
      </c>
      <c r="L13" s="19">
        <f t="shared" si="1"/>
        <v>31.52791706</v>
      </c>
      <c r="M13" s="20">
        <f t="shared" si="24"/>
        <v>2.8901109018258393</v>
      </c>
      <c r="N13" s="20">
        <v>32.693368399999997</v>
      </c>
      <c r="O13" s="21">
        <v>33.049621199999997</v>
      </c>
      <c r="P13" s="20">
        <v>33.194242600000003</v>
      </c>
      <c r="Q13" s="21">
        <v>32.359794899999997</v>
      </c>
      <c r="R13" s="20">
        <v>32.084002900000002</v>
      </c>
      <c r="S13" s="19">
        <f t="shared" si="2"/>
        <v>32.676205999999993</v>
      </c>
      <c r="T13" s="20">
        <f t="shared" si="25"/>
        <v>2.9135916517369367</v>
      </c>
      <c r="U13" s="20">
        <v>32.401791500000002</v>
      </c>
      <c r="V13" s="20">
        <v>31.927645399999999</v>
      </c>
      <c r="W13" s="20">
        <v>32.691670600000002</v>
      </c>
      <c r="X13" s="20">
        <v>32.610088500000003</v>
      </c>
      <c r="Y13" s="20">
        <v>32.730861500000003</v>
      </c>
      <c r="Z13" s="19">
        <f t="shared" si="3"/>
        <v>32.4724115</v>
      </c>
      <c r="AA13" s="20">
        <f t="shared" si="26"/>
        <v>2.96931732969604</v>
      </c>
      <c r="AC13" s="179"/>
      <c r="AD13" s="126">
        <v>300000</v>
      </c>
      <c r="AE13" s="99">
        <v>31.609082699999998</v>
      </c>
      <c r="AF13" s="33">
        <v>31.404137299999999</v>
      </c>
      <c r="AG13" s="99">
        <v>31.480192200000001</v>
      </c>
      <c r="AH13" s="33">
        <v>31.5979426</v>
      </c>
      <c r="AI13" s="99">
        <v>31.548230499999999</v>
      </c>
      <c r="AJ13" s="100">
        <f t="shared" si="4"/>
        <v>31.52791706</v>
      </c>
      <c r="AK13" s="35">
        <v>32.693368399999997</v>
      </c>
      <c r="AL13" s="58">
        <v>33.049621199999997</v>
      </c>
      <c r="AM13" s="35">
        <v>33.194242600000003</v>
      </c>
      <c r="AN13" s="58">
        <v>32.359794899999997</v>
      </c>
      <c r="AO13" s="35">
        <v>32.084002900000002</v>
      </c>
      <c r="AP13" s="100">
        <f t="shared" si="0"/>
        <v>32.676205999999993</v>
      </c>
      <c r="AQ13" s="35">
        <v>32.401791500000002</v>
      </c>
      <c r="AR13" s="35">
        <v>31.927645399999999</v>
      </c>
      <c r="AS13" s="35">
        <v>32.691670600000002</v>
      </c>
      <c r="AT13" s="35">
        <v>32.610088500000003</v>
      </c>
      <c r="AU13" s="35">
        <v>32.730861500000003</v>
      </c>
      <c r="AV13" s="100">
        <f t="shared" si="5"/>
        <v>32.4724115</v>
      </c>
      <c r="AY13" s="157"/>
      <c r="AZ13" s="143"/>
      <c r="BA13" s="161"/>
      <c r="BB13" s="143"/>
      <c r="BC13" s="161"/>
      <c r="BD13" s="143"/>
      <c r="BE13" s="161"/>
      <c r="BF13" s="164"/>
      <c r="BG13" s="161"/>
      <c r="BH13" s="143"/>
      <c r="BI13" s="161"/>
      <c r="BJ13" s="176"/>
      <c r="CG13" s="118"/>
      <c r="CH13" s="118"/>
      <c r="CI13" s="6">
        <v>550000</v>
      </c>
      <c r="CJ13" s="118">
        <f t="shared" si="11"/>
        <v>0.25525403211757641</v>
      </c>
      <c r="CK13" s="120">
        <f t="shared" si="13"/>
        <v>-3.2314321175764271E-3</v>
      </c>
      <c r="CL13" s="28">
        <f t="shared" si="14"/>
        <v>1.0442153530504471E-5</v>
      </c>
      <c r="CM13" s="121">
        <f t="shared" si="12"/>
        <v>1.2914101134168009E-2</v>
      </c>
      <c r="CN13" s="122">
        <f t="shared" si="15"/>
        <v>-4.1308113416800747E-4</v>
      </c>
      <c r="CO13" s="123">
        <f t="shared" si="16"/>
        <v>1.706360234055274E-7</v>
      </c>
      <c r="CP13" s="121">
        <f t="shared" si="17"/>
        <v>1.3755228682747374E-2</v>
      </c>
      <c r="CQ13" s="124">
        <f t="shared" si="18"/>
        <v>1.0133131725262659E-4</v>
      </c>
      <c r="CR13" s="124">
        <f t="shared" si="19"/>
        <v>1.0268035856152459E-8</v>
      </c>
      <c r="CT13" s="126">
        <v>425000</v>
      </c>
      <c r="CU13" s="133">
        <f t="shared" si="21"/>
        <v>1.0179200000000001E-2</v>
      </c>
      <c r="CV13" s="131">
        <f t="shared" si="20"/>
        <v>5.4442657924767943E-4</v>
      </c>
      <c r="CW13" s="136">
        <f t="shared" si="22"/>
        <v>6.4141999999999997E-4</v>
      </c>
      <c r="CX13" s="141">
        <f t="shared" si="23"/>
        <v>15.12167078549477</v>
      </c>
    </row>
    <row r="14" spans="1:110" ht="15" thickBot="1" x14ac:dyDescent="0.4">
      <c r="A14" s="143"/>
      <c r="B14" s="146"/>
      <c r="C14" s="5">
        <v>425000</v>
      </c>
      <c r="D14" s="11">
        <f>C14/C13</f>
        <v>1.4166666666666667</v>
      </c>
      <c r="E14" s="11">
        <f t="shared" si="6"/>
        <v>2.0069444444444446</v>
      </c>
      <c r="F14" s="11">
        <f t="shared" si="7"/>
        <v>0.71187548241634313</v>
      </c>
      <c r="G14" s="17">
        <v>64.806540699999999</v>
      </c>
      <c r="H14" s="18">
        <v>67.346581499999999</v>
      </c>
      <c r="I14" s="17">
        <v>68.409029599999997</v>
      </c>
      <c r="J14" s="18">
        <v>66.926253299999999</v>
      </c>
      <c r="K14" s="17">
        <v>66.027098600000002</v>
      </c>
      <c r="L14" s="19">
        <f t="shared" si="1"/>
        <v>66.703100739999996</v>
      </c>
      <c r="M14" s="20">
        <f t="shared" si="24"/>
        <v>2.1156837165315734</v>
      </c>
      <c r="N14" s="20">
        <v>66.032764799999995</v>
      </c>
      <c r="O14" s="21">
        <v>67.421672799999996</v>
      </c>
      <c r="P14" s="20">
        <v>65.350068699999994</v>
      </c>
      <c r="Q14" s="21">
        <v>66.772015100000004</v>
      </c>
      <c r="R14" s="20">
        <v>64.619699600000004</v>
      </c>
      <c r="S14" s="19">
        <f t="shared" si="2"/>
        <v>66.039244200000013</v>
      </c>
      <c r="T14" s="20">
        <f t="shared" si="25"/>
        <v>2.0210193374347081</v>
      </c>
      <c r="U14" s="20">
        <v>64.892133400000006</v>
      </c>
      <c r="V14" s="20">
        <v>63.723070499999999</v>
      </c>
      <c r="W14" s="20">
        <v>63.819937600000003</v>
      </c>
      <c r="X14" s="20">
        <v>64.925417100000004</v>
      </c>
      <c r="Y14" s="20">
        <v>64.699296700000005</v>
      </c>
      <c r="Z14" s="19">
        <f t="shared" si="3"/>
        <v>64.411971059999999</v>
      </c>
      <c r="AA14" s="20">
        <f t="shared" si="26"/>
        <v>1.9835906261535272</v>
      </c>
      <c r="AC14" s="179"/>
      <c r="AD14" s="126">
        <v>425000</v>
      </c>
      <c r="AE14" s="99">
        <v>64.806540699999999</v>
      </c>
      <c r="AF14" s="33">
        <v>67.346581499999999</v>
      </c>
      <c r="AG14" s="99">
        <v>68.409029599999997</v>
      </c>
      <c r="AH14" s="33">
        <v>66.926253299999999</v>
      </c>
      <c r="AI14" s="99">
        <v>66.027098600000002</v>
      </c>
      <c r="AJ14" s="100">
        <f t="shared" si="4"/>
        <v>66.703100739999996</v>
      </c>
      <c r="AK14" s="35">
        <v>66.032764799999995</v>
      </c>
      <c r="AL14" s="58">
        <v>67.421672799999996</v>
      </c>
      <c r="AM14" s="35">
        <v>65.350068699999994</v>
      </c>
      <c r="AN14" s="58">
        <v>66.772015100000004</v>
      </c>
      <c r="AO14" s="35">
        <v>64.619699600000004</v>
      </c>
      <c r="AP14" s="100">
        <f t="shared" si="0"/>
        <v>66.039244200000013</v>
      </c>
      <c r="AQ14" s="35">
        <v>64.892133400000006</v>
      </c>
      <c r="AR14" s="35">
        <v>63.723070499999999</v>
      </c>
      <c r="AS14" s="35">
        <v>63.819937600000003</v>
      </c>
      <c r="AT14" s="35">
        <v>64.925417100000004</v>
      </c>
      <c r="AU14" s="35">
        <v>64.699296700000005</v>
      </c>
      <c r="AV14" s="100">
        <f t="shared" si="5"/>
        <v>64.411971059999999</v>
      </c>
      <c r="AY14" s="158"/>
      <c r="AZ14" s="144"/>
      <c r="BA14" s="162"/>
      <c r="BB14" s="144"/>
      <c r="BC14" s="162"/>
      <c r="BD14" s="144"/>
      <c r="BE14" s="162"/>
      <c r="BF14" s="165"/>
      <c r="BG14" s="162"/>
      <c r="BH14" s="144"/>
      <c r="BI14" s="162"/>
      <c r="BJ14" s="177"/>
      <c r="CH14" s="118"/>
      <c r="CI14" s="118"/>
      <c r="CK14" s="118"/>
      <c r="CL14" s="28" t="s">
        <v>114</v>
      </c>
      <c r="CN14" s="118"/>
      <c r="CO14" s="28" t="s">
        <v>114</v>
      </c>
      <c r="CQ14" s="118"/>
      <c r="CR14" s="28" t="s">
        <v>114</v>
      </c>
      <c r="CT14" s="129">
        <v>550000</v>
      </c>
      <c r="CU14" s="134">
        <f t="shared" si="21"/>
        <v>1.385656E-2</v>
      </c>
      <c r="CV14" s="132">
        <f t="shared" si="20"/>
        <v>7.266509839790635E-4</v>
      </c>
      <c r="CW14" s="137">
        <f t="shared" si="22"/>
        <v>8.0061999999999993E-4</v>
      </c>
      <c r="CX14" s="56">
        <f>(ABS(CW14-CV14)/CW14)*100</f>
        <v>9.2389668033444625</v>
      </c>
    </row>
    <row r="15" spans="1:110" ht="15" thickBot="1" x14ac:dyDescent="0.4">
      <c r="A15" s="144"/>
      <c r="B15" s="147"/>
      <c r="C15" s="6">
        <v>550000</v>
      </c>
      <c r="D15" s="11">
        <f>C15/C14</f>
        <v>1.2941176470588236</v>
      </c>
      <c r="E15" s="11">
        <f t="shared" si="6"/>
        <v>1.6747404844290659</v>
      </c>
      <c r="F15" s="11">
        <f t="shared" si="7"/>
        <v>0.48137135897135735</v>
      </c>
      <c r="G15" s="22">
        <v>106.85748359999999</v>
      </c>
      <c r="H15" s="23">
        <v>108.0880851</v>
      </c>
      <c r="I15" s="22">
        <v>108.83800890000001</v>
      </c>
      <c r="J15" s="23">
        <v>112.7331027</v>
      </c>
      <c r="K15" s="22">
        <v>112.1012817</v>
      </c>
      <c r="L15" s="24">
        <f t="shared" si="1"/>
        <v>109.7235924</v>
      </c>
      <c r="M15" s="20">
        <f t="shared" si="24"/>
        <v>1.6449548998882118</v>
      </c>
      <c r="N15" s="25">
        <v>108.3689445</v>
      </c>
      <c r="O15" s="14">
        <v>112.7772246</v>
      </c>
      <c r="P15" s="25">
        <v>112.5805323</v>
      </c>
      <c r="Q15" s="14">
        <v>111.0175593</v>
      </c>
      <c r="R15" s="25">
        <v>109.3390679</v>
      </c>
      <c r="S15" s="24">
        <f t="shared" si="2"/>
        <v>110.81666572000002</v>
      </c>
      <c r="T15" s="20">
        <f t="shared" si="25"/>
        <v>1.6780426103059489</v>
      </c>
      <c r="U15" s="25">
        <v>110.4811869</v>
      </c>
      <c r="V15" s="25">
        <v>109.1348787</v>
      </c>
      <c r="W15" s="25">
        <v>107.7225772</v>
      </c>
      <c r="X15" s="25">
        <v>113.56047649999999</v>
      </c>
      <c r="Y15" s="25">
        <v>113.26993659999999</v>
      </c>
      <c r="Z15" s="24">
        <f t="shared" si="3"/>
        <v>110.83381118</v>
      </c>
      <c r="AA15" s="20">
        <f t="shared" si="26"/>
        <v>1.7207020582673658</v>
      </c>
      <c r="AC15" s="183"/>
      <c r="AD15" s="127">
        <v>550000</v>
      </c>
      <c r="AE15" s="101">
        <v>106.85748359999999</v>
      </c>
      <c r="AF15" s="34">
        <v>108.0880851</v>
      </c>
      <c r="AG15" s="101">
        <v>108.83800890000001</v>
      </c>
      <c r="AH15" s="34">
        <v>112.7331027</v>
      </c>
      <c r="AI15" s="101">
        <v>112.1012817</v>
      </c>
      <c r="AJ15" s="102">
        <f t="shared" si="4"/>
        <v>109.7235924</v>
      </c>
      <c r="AK15" s="31">
        <v>108.3689445</v>
      </c>
      <c r="AL15" s="29">
        <v>112.7772246</v>
      </c>
      <c r="AM15" s="31">
        <v>112.5805323</v>
      </c>
      <c r="AN15" s="29">
        <v>111.0175593</v>
      </c>
      <c r="AO15" s="31">
        <v>109.3390679</v>
      </c>
      <c r="AP15" s="102">
        <f t="shared" si="0"/>
        <v>110.81666572000002</v>
      </c>
      <c r="AQ15" s="31">
        <v>110.4811869</v>
      </c>
      <c r="AR15" s="31">
        <v>109.1348787</v>
      </c>
      <c r="AS15" s="31">
        <v>107.7225772</v>
      </c>
      <c r="AT15" s="31">
        <v>113.56047649999999</v>
      </c>
      <c r="AU15" s="31">
        <v>113.26993659999999</v>
      </c>
      <c r="AV15" s="102">
        <f t="shared" si="5"/>
        <v>110.83381118</v>
      </c>
      <c r="AY15" s="156" t="s">
        <v>76</v>
      </c>
      <c r="AZ15" s="166" t="s">
        <v>27</v>
      </c>
      <c r="BA15" s="160"/>
      <c r="BB15" s="166" t="s">
        <v>10</v>
      </c>
      <c r="BC15" s="160"/>
      <c r="BD15" s="166" t="s">
        <v>10</v>
      </c>
      <c r="BE15" s="160"/>
      <c r="BF15" s="163" t="s">
        <v>28</v>
      </c>
      <c r="BG15" s="160"/>
      <c r="BH15" s="142" t="s">
        <v>68</v>
      </c>
      <c r="BI15" s="160"/>
      <c r="BJ15" s="175" t="s">
        <v>32</v>
      </c>
      <c r="CI15" s="118"/>
      <c r="CL15" s="28">
        <f>SUM(CL8:CL13)</f>
        <v>2.2260016807825204E-4</v>
      </c>
      <c r="CO15" s="123">
        <f>SUM(CO8:CO13)</f>
        <v>1.3509744137860583E-6</v>
      </c>
      <c r="CR15" s="124">
        <f>SUM(CR8:CR13)</f>
        <v>9.8332985830954472E-8</v>
      </c>
      <c r="CX15" s="48"/>
    </row>
    <row r="16" spans="1:110" x14ac:dyDescent="0.35">
      <c r="A16" s="142" t="s">
        <v>76</v>
      </c>
      <c r="B16" s="184" t="s">
        <v>10</v>
      </c>
      <c r="C16" s="10">
        <v>50000</v>
      </c>
      <c r="D16" s="10" t="s">
        <v>16</v>
      </c>
      <c r="E16" s="10" t="s">
        <v>16</v>
      </c>
      <c r="F16" s="10" t="s">
        <v>16</v>
      </c>
      <c r="G16" s="15">
        <v>0.56881490000000001</v>
      </c>
      <c r="H16" s="13">
        <v>0.55758560000000001</v>
      </c>
      <c r="I16" s="15">
        <v>0.55917830000000002</v>
      </c>
      <c r="J16" s="13">
        <v>0.55991429999999998</v>
      </c>
      <c r="K16" s="15">
        <v>0.56152619999999998</v>
      </c>
      <c r="L16" s="16">
        <f t="shared" si="1"/>
        <v>0.56140385999999998</v>
      </c>
      <c r="M16" s="13" t="s">
        <v>16</v>
      </c>
      <c r="N16" s="20">
        <v>7.5699999999999997E-5</v>
      </c>
      <c r="O16" s="21">
        <v>1.8870000000000001E-4</v>
      </c>
      <c r="P16" s="20">
        <v>7.4999999999999993E-5</v>
      </c>
      <c r="Q16" s="21">
        <v>6.6299999999999999E-5</v>
      </c>
      <c r="R16" s="20">
        <v>8.6700000000000007E-5</v>
      </c>
      <c r="S16" s="16">
        <f t="shared" si="2"/>
        <v>9.8480000000000006E-5</v>
      </c>
      <c r="T16" s="13" t="s">
        <v>16</v>
      </c>
      <c r="U16" s="20">
        <v>1.0876026000000001</v>
      </c>
      <c r="V16" s="20">
        <v>1.1079417</v>
      </c>
      <c r="W16" s="20">
        <v>1.1222122999999999</v>
      </c>
      <c r="X16" s="20">
        <v>1.1188175</v>
      </c>
      <c r="Y16" s="20">
        <v>1.1501872</v>
      </c>
      <c r="Z16" s="16">
        <f t="shared" si="3"/>
        <v>1.1173522599999999</v>
      </c>
      <c r="AA16" s="13" t="s">
        <v>16</v>
      </c>
      <c r="AC16" s="178" t="s">
        <v>76</v>
      </c>
      <c r="AD16" s="125">
        <v>50000</v>
      </c>
      <c r="AE16" s="97">
        <v>0.56881490000000001</v>
      </c>
      <c r="AF16" s="32">
        <v>0.55758560000000001</v>
      </c>
      <c r="AG16" s="97">
        <v>0.55917830000000002</v>
      </c>
      <c r="AH16" s="32">
        <v>0.55991429999999998</v>
      </c>
      <c r="AI16" s="97">
        <v>0.56152619999999998</v>
      </c>
      <c r="AJ16" s="98">
        <f t="shared" si="4"/>
        <v>0.56140385999999998</v>
      </c>
      <c r="AK16" s="35">
        <v>7.5699999999999997E-5</v>
      </c>
      <c r="AL16" s="58">
        <v>1.8870000000000001E-4</v>
      </c>
      <c r="AM16" s="35">
        <v>7.4999999999999993E-5</v>
      </c>
      <c r="AN16" s="58">
        <v>6.6299999999999999E-5</v>
      </c>
      <c r="AO16" s="35">
        <v>8.6700000000000007E-5</v>
      </c>
      <c r="AP16" s="98">
        <f t="shared" si="0"/>
        <v>9.8480000000000006E-5</v>
      </c>
      <c r="AQ16" s="35">
        <v>1.0876026000000001</v>
      </c>
      <c r="AR16" s="35">
        <v>1.1079417</v>
      </c>
      <c r="AS16" s="35">
        <v>1.1222122999999999</v>
      </c>
      <c r="AT16" s="35">
        <v>1.1188175</v>
      </c>
      <c r="AU16" s="35">
        <v>1.1501872</v>
      </c>
      <c r="AV16" s="98">
        <f t="shared" si="5"/>
        <v>1.1173522599999999</v>
      </c>
      <c r="AY16" s="157"/>
      <c r="AZ16" s="143"/>
      <c r="BA16" s="161"/>
      <c r="BB16" s="143"/>
      <c r="BC16" s="161"/>
      <c r="BD16" s="143"/>
      <c r="BE16" s="161"/>
      <c r="BF16" s="164"/>
      <c r="BG16" s="161"/>
      <c r="BH16" s="143"/>
      <c r="BI16" s="161"/>
      <c r="BJ16" s="176"/>
      <c r="CL16" s="28">
        <f>1-CL15</f>
        <v>0.99977739983192171</v>
      </c>
      <c r="CO16" s="123">
        <f>1-CO15</f>
        <v>0.99999864902558622</v>
      </c>
      <c r="CR16" s="124">
        <f>1-CR15</f>
        <v>0.99999990166701413</v>
      </c>
    </row>
    <row r="17" spans="1:95" x14ac:dyDescent="0.35">
      <c r="A17" s="143"/>
      <c r="B17" s="146"/>
      <c r="C17" s="5">
        <v>100000</v>
      </c>
      <c r="D17" s="11">
        <f>C17/C16</f>
        <v>2</v>
      </c>
      <c r="E17" s="11">
        <f>D17^2</f>
        <v>4</v>
      </c>
      <c r="F17" s="11">
        <f>D17*LOG(D17,2)</f>
        <v>2</v>
      </c>
      <c r="G17" s="17">
        <v>2.2090855999999999</v>
      </c>
      <c r="H17" s="18">
        <v>2.2099932999999998</v>
      </c>
      <c r="I17" s="17">
        <v>2.2098876999999999</v>
      </c>
      <c r="J17" s="18">
        <v>2.2130524</v>
      </c>
      <c r="K17" s="17">
        <v>2.2273337</v>
      </c>
      <c r="L17" s="19">
        <f t="shared" si="1"/>
        <v>2.2138705399999998</v>
      </c>
      <c r="M17" s="20">
        <f>L17/L16</f>
        <v>3.9434544322513205</v>
      </c>
      <c r="N17" s="20">
        <v>1.461E-4</v>
      </c>
      <c r="O17" s="21">
        <v>1.3449999999999999E-4</v>
      </c>
      <c r="P17" s="20">
        <v>1.349E-4</v>
      </c>
      <c r="Q17" s="21">
        <v>1.526E-4</v>
      </c>
      <c r="R17" s="20">
        <v>1.6809999999999999E-4</v>
      </c>
      <c r="S17" s="19">
        <f t="shared" si="2"/>
        <v>1.4724000000000001E-4</v>
      </c>
      <c r="T17" s="20">
        <f>S17/S16</f>
        <v>1.4951259138911455</v>
      </c>
      <c r="U17" s="20">
        <v>4.2625006000000001</v>
      </c>
      <c r="V17" s="20">
        <v>4.2710279</v>
      </c>
      <c r="W17" s="20">
        <v>4.2785130999999996</v>
      </c>
      <c r="X17" s="20">
        <v>4.414866</v>
      </c>
      <c r="Y17" s="20">
        <v>4.4334512999999998</v>
      </c>
      <c r="Z17" s="19">
        <f t="shared" si="3"/>
        <v>4.3320717799999997</v>
      </c>
      <c r="AA17" s="20">
        <f>Z17/Z16</f>
        <v>3.8770868732122135</v>
      </c>
      <c r="AC17" s="179"/>
      <c r="AD17" s="126">
        <v>100000</v>
      </c>
      <c r="AE17" s="99">
        <v>2.2090855999999999</v>
      </c>
      <c r="AF17" s="33">
        <v>2.2099932999999998</v>
      </c>
      <c r="AG17" s="99">
        <v>2.2098876999999999</v>
      </c>
      <c r="AH17" s="33">
        <v>2.2130524</v>
      </c>
      <c r="AI17" s="99">
        <v>2.2273337</v>
      </c>
      <c r="AJ17" s="100">
        <f t="shared" si="4"/>
        <v>2.2138705399999998</v>
      </c>
      <c r="AK17" s="35">
        <v>1.461E-4</v>
      </c>
      <c r="AL17" s="58">
        <v>1.3449999999999999E-4</v>
      </c>
      <c r="AM17" s="35">
        <v>1.349E-4</v>
      </c>
      <c r="AN17" s="58">
        <v>1.526E-4</v>
      </c>
      <c r="AO17" s="35">
        <v>1.6809999999999999E-4</v>
      </c>
      <c r="AP17" s="100">
        <f t="shared" si="0"/>
        <v>1.4724000000000001E-4</v>
      </c>
      <c r="AQ17" s="35">
        <v>4.2625006000000001</v>
      </c>
      <c r="AR17" s="35">
        <v>4.2710279</v>
      </c>
      <c r="AS17" s="35">
        <v>4.2785130999999996</v>
      </c>
      <c r="AT17" s="35">
        <v>4.414866</v>
      </c>
      <c r="AU17" s="35">
        <v>4.4334512999999998</v>
      </c>
      <c r="AV17" s="100">
        <f t="shared" si="5"/>
        <v>4.3320717799999997</v>
      </c>
      <c r="AY17" s="157"/>
      <c r="AZ17" s="143"/>
      <c r="BA17" s="161"/>
      <c r="BB17" s="143"/>
      <c r="BC17" s="161"/>
      <c r="BD17" s="143"/>
      <c r="BE17" s="161"/>
      <c r="BF17" s="164"/>
      <c r="BG17" s="161"/>
      <c r="BH17" s="143"/>
      <c r="BI17" s="161"/>
      <c r="BJ17" s="176"/>
    </row>
    <row r="18" spans="1:95" x14ac:dyDescent="0.35">
      <c r="A18" s="143"/>
      <c r="B18" s="146"/>
      <c r="C18" s="5">
        <v>175000</v>
      </c>
      <c r="D18" s="11">
        <f>C18/C17</f>
        <v>1.75</v>
      </c>
      <c r="E18" s="11">
        <f t="shared" ref="E18:E21" si="27">D18^2</f>
        <v>3.0625</v>
      </c>
      <c r="F18" s="11">
        <f t="shared" ref="F18:F21" si="28">D18*LOG(D18,2)</f>
        <v>1.4128711136008072</v>
      </c>
      <c r="G18" s="17">
        <v>6.9506424000000004</v>
      </c>
      <c r="H18" s="18">
        <v>7.0344553000000003</v>
      </c>
      <c r="I18" s="17">
        <v>6.7976302999999998</v>
      </c>
      <c r="J18" s="18">
        <v>6.7455376999999999</v>
      </c>
      <c r="K18" s="17">
        <v>6.8174266000000001</v>
      </c>
      <c r="L18" s="19">
        <f t="shared" si="1"/>
        <v>6.8691384599999994</v>
      </c>
      <c r="M18" s="20">
        <f t="shared" ref="M18:M21" si="29">L18/L17</f>
        <v>3.1027733265740101</v>
      </c>
      <c r="N18" s="20">
        <v>2.5149999999999999E-4</v>
      </c>
      <c r="O18" s="21">
        <v>2.2690000000000001E-4</v>
      </c>
      <c r="P18" s="20">
        <v>2.2379999999999999E-4</v>
      </c>
      <c r="Q18" s="21">
        <v>2.4630000000000002E-4</v>
      </c>
      <c r="R18" s="20">
        <v>3.8690000000000003E-4</v>
      </c>
      <c r="S18" s="19">
        <f t="shared" si="2"/>
        <v>2.6708E-4</v>
      </c>
      <c r="T18" s="20">
        <f t="shared" ref="T18:T21" si="30">S18/S17</f>
        <v>1.8139092637870142</v>
      </c>
      <c r="U18" s="20">
        <v>13.047761400000001</v>
      </c>
      <c r="V18" s="20">
        <v>13.382273700000001</v>
      </c>
      <c r="W18" s="20">
        <v>13.371559899999999</v>
      </c>
      <c r="X18" s="20">
        <v>13.411699499999999</v>
      </c>
      <c r="Y18" s="20">
        <v>13.5598308</v>
      </c>
      <c r="Z18" s="19">
        <f t="shared" si="3"/>
        <v>13.35462506</v>
      </c>
      <c r="AA18" s="20">
        <f t="shared" ref="AA18:AA21" si="31">Z18/Z17</f>
        <v>3.0827340215493848</v>
      </c>
      <c r="AC18" s="179"/>
      <c r="AD18" s="126">
        <v>175000</v>
      </c>
      <c r="AE18" s="99">
        <v>6.9506424000000004</v>
      </c>
      <c r="AF18" s="33">
        <v>7.0344553000000003</v>
      </c>
      <c r="AG18" s="99">
        <v>6.7976302999999998</v>
      </c>
      <c r="AH18" s="33">
        <v>6.7455376999999999</v>
      </c>
      <c r="AI18" s="99">
        <v>6.8174266000000001</v>
      </c>
      <c r="AJ18" s="100">
        <f t="shared" si="4"/>
        <v>6.8691384599999994</v>
      </c>
      <c r="AK18" s="35">
        <v>2.5149999999999999E-4</v>
      </c>
      <c r="AL18" s="58">
        <v>2.2690000000000001E-4</v>
      </c>
      <c r="AM18" s="35">
        <v>2.2379999999999999E-4</v>
      </c>
      <c r="AN18" s="58">
        <v>2.4630000000000002E-4</v>
      </c>
      <c r="AO18" s="35">
        <v>3.8690000000000003E-4</v>
      </c>
      <c r="AP18" s="100">
        <f t="shared" si="0"/>
        <v>2.6708E-4</v>
      </c>
      <c r="AQ18" s="35">
        <v>13.047761400000001</v>
      </c>
      <c r="AR18" s="35">
        <v>13.382273700000001</v>
      </c>
      <c r="AS18" s="35">
        <v>13.371559899999999</v>
      </c>
      <c r="AT18" s="35">
        <v>13.411699499999999</v>
      </c>
      <c r="AU18" s="35">
        <v>13.5598308</v>
      </c>
      <c r="AV18" s="100">
        <f t="shared" si="5"/>
        <v>13.35462506</v>
      </c>
      <c r="AY18" s="157"/>
      <c r="AZ18" s="143"/>
      <c r="BA18" s="161"/>
      <c r="BB18" s="143"/>
      <c r="BC18" s="161"/>
      <c r="BD18" s="143"/>
      <c r="BE18" s="161"/>
      <c r="BF18" s="164"/>
      <c r="BG18" s="161"/>
      <c r="BH18" s="143"/>
      <c r="BI18" s="161"/>
      <c r="BJ18" s="176"/>
    </row>
    <row r="19" spans="1:95" x14ac:dyDescent="0.35">
      <c r="A19" s="143"/>
      <c r="B19" s="146"/>
      <c r="C19" s="5">
        <v>300000</v>
      </c>
      <c r="D19" s="11">
        <f>C19/C18</f>
        <v>1.7142857142857142</v>
      </c>
      <c r="E19" s="11">
        <f t="shared" si="27"/>
        <v>2.9387755102040813</v>
      </c>
      <c r="F19" s="11">
        <f t="shared" si="28"/>
        <v>1.3330415634232318</v>
      </c>
      <c r="G19" s="17">
        <v>20.277472100000001</v>
      </c>
      <c r="H19" s="18">
        <v>20.1713916</v>
      </c>
      <c r="I19" s="17">
        <v>20.147594600000001</v>
      </c>
      <c r="J19" s="18">
        <v>19.9725334</v>
      </c>
      <c r="K19" s="17">
        <v>20.136847299999999</v>
      </c>
      <c r="L19" s="19">
        <f t="shared" si="1"/>
        <v>20.141167800000002</v>
      </c>
      <c r="M19" s="20">
        <f t="shared" si="29"/>
        <v>2.9321243001993591</v>
      </c>
      <c r="N19" s="20">
        <v>7.1239999999999997E-4</v>
      </c>
      <c r="O19" s="21">
        <v>6.2410000000000005E-4</v>
      </c>
      <c r="P19" s="20">
        <v>3.8559999999999999E-4</v>
      </c>
      <c r="Q19" s="21">
        <v>4.6359999999999999E-4</v>
      </c>
      <c r="R19" s="20">
        <v>4.2949999999999998E-4</v>
      </c>
      <c r="S19" s="19">
        <f t="shared" si="2"/>
        <v>5.2304000000000001E-4</v>
      </c>
      <c r="T19" s="20">
        <f t="shared" si="30"/>
        <v>1.9583645349707952</v>
      </c>
      <c r="U19" s="20">
        <v>40.860741099999998</v>
      </c>
      <c r="V19" s="20">
        <v>41.030571199999997</v>
      </c>
      <c r="W19" s="20">
        <v>41.041561199999997</v>
      </c>
      <c r="X19" s="20">
        <v>41.311354899999998</v>
      </c>
      <c r="Y19" s="20">
        <v>41.462623999999998</v>
      </c>
      <c r="Z19" s="19">
        <f t="shared" si="3"/>
        <v>41.141370479999999</v>
      </c>
      <c r="AA19" s="20">
        <f t="shared" si="31"/>
        <v>3.0806833059826841</v>
      </c>
      <c r="AC19" s="179"/>
      <c r="AD19" s="126">
        <v>300000</v>
      </c>
      <c r="AE19" s="99">
        <v>20.277472100000001</v>
      </c>
      <c r="AF19" s="33">
        <v>20.1713916</v>
      </c>
      <c r="AG19" s="99">
        <v>20.147594600000001</v>
      </c>
      <c r="AH19" s="33">
        <v>19.9725334</v>
      </c>
      <c r="AI19" s="99">
        <v>20.136847299999999</v>
      </c>
      <c r="AJ19" s="100">
        <f t="shared" si="4"/>
        <v>20.141167800000002</v>
      </c>
      <c r="AK19" s="35">
        <v>7.1239999999999997E-4</v>
      </c>
      <c r="AL19" s="58">
        <v>6.2410000000000005E-4</v>
      </c>
      <c r="AM19" s="35">
        <v>3.8559999999999999E-4</v>
      </c>
      <c r="AN19" s="58">
        <v>4.6359999999999999E-4</v>
      </c>
      <c r="AO19" s="35">
        <v>4.2949999999999998E-4</v>
      </c>
      <c r="AP19" s="100">
        <f t="shared" si="0"/>
        <v>5.2304000000000001E-4</v>
      </c>
      <c r="AQ19" s="35">
        <v>40.860741099999998</v>
      </c>
      <c r="AR19" s="35">
        <v>41.030571199999997</v>
      </c>
      <c r="AS19" s="35">
        <v>41.041561199999997</v>
      </c>
      <c r="AT19" s="35">
        <v>41.311354899999998</v>
      </c>
      <c r="AU19" s="35">
        <v>41.462623999999998</v>
      </c>
      <c r="AV19" s="100">
        <f t="shared" si="5"/>
        <v>41.141370479999999</v>
      </c>
      <c r="AY19" s="157"/>
      <c r="AZ19" s="143"/>
      <c r="BA19" s="161"/>
      <c r="BB19" s="143"/>
      <c r="BC19" s="161"/>
      <c r="BD19" s="143"/>
      <c r="BE19" s="161"/>
      <c r="BF19" s="164"/>
      <c r="BG19" s="161"/>
      <c r="BH19" s="143"/>
      <c r="BI19" s="161"/>
      <c r="BJ19" s="176"/>
    </row>
    <row r="20" spans="1:95" ht="15" thickBot="1" x14ac:dyDescent="0.4">
      <c r="A20" s="143"/>
      <c r="B20" s="146"/>
      <c r="C20" s="5">
        <v>425000</v>
      </c>
      <c r="D20" s="11">
        <f>C20/C19</f>
        <v>1.4166666666666667</v>
      </c>
      <c r="E20" s="11">
        <f t="shared" si="27"/>
        <v>2.0069444444444446</v>
      </c>
      <c r="F20" s="11">
        <f t="shared" si="28"/>
        <v>0.71187548241634313</v>
      </c>
      <c r="G20" s="17">
        <v>40.442981699999997</v>
      </c>
      <c r="H20" s="18">
        <v>40.685719800000001</v>
      </c>
      <c r="I20" s="17">
        <v>40.1152856</v>
      </c>
      <c r="J20" s="18">
        <v>40.119763800000001</v>
      </c>
      <c r="K20" s="17">
        <v>40.243848900000003</v>
      </c>
      <c r="L20" s="19">
        <f t="shared" si="1"/>
        <v>40.321519960000003</v>
      </c>
      <c r="M20" s="20">
        <f t="shared" si="29"/>
        <v>2.0019454860010648</v>
      </c>
      <c r="N20" s="18">
        <v>6.5850000000000001E-4</v>
      </c>
      <c r="O20" s="17">
        <v>6.826E-4</v>
      </c>
      <c r="P20" s="18">
        <v>6.045E-4</v>
      </c>
      <c r="Q20" s="17">
        <v>6.5220000000000002E-4</v>
      </c>
      <c r="R20" s="18">
        <v>6.0930000000000001E-4</v>
      </c>
      <c r="S20" s="19">
        <f t="shared" si="2"/>
        <v>6.4141999999999997E-4</v>
      </c>
      <c r="T20" s="20">
        <f t="shared" si="30"/>
        <v>1.2263306821657998</v>
      </c>
      <c r="U20" s="20">
        <v>81.621755300000004</v>
      </c>
      <c r="V20" s="20">
        <v>83.471276399999994</v>
      </c>
      <c r="W20" s="20">
        <v>82.813548100000006</v>
      </c>
      <c r="X20" s="20">
        <v>82.310394000000002</v>
      </c>
      <c r="Y20" s="20">
        <v>81.754149699999999</v>
      </c>
      <c r="Z20" s="19">
        <f t="shared" si="3"/>
        <v>82.394224699999995</v>
      </c>
      <c r="AA20" s="20">
        <f t="shared" si="31"/>
        <v>2.0027097721514697</v>
      </c>
      <c r="AC20" s="179"/>
      <c r="AD20" s="126">
        <v>425000</v>
      </c>
      <c r="AE20" s="99">
        <v>40.442981699999997</v>
      </c>
      <c r="AF20" s="33">
        <v>40.685719800000001</v>
      </c>
      <c r="AG20" s="99">
        <v>40.1152856</v>
      </c>
      <c r="AH20" s="33">
        <v>40.119763800000001</v>
      </c>
      <c r="AI20" s="99">
        <v>40.243848900000003</v>
      </c>
      <c r="AJ20" s="100">
        <f t="shared" si="4"/>
        <v>40.321519960000003</v>
      </c>
      <c r="AK20" s="33">
        <v>6.5850000000000001E-4</v>
      </c>
      <c r="AL20" s="99">
        <v>6.826E-4</v>
      </c>
      <c r="AM20" s="33">
        <v>6.045E-4</v>
      </c>
      <c r="AN20" s="99">
        <v>6.5220000000000002E-4</v>
      </c>
      <c r="AO20" s="33">
        <v>6.0930000000000001E-4</v>
      </c>
      <c r="AP20" s="100">
        <f t="shared" si="0"/>
        <v>6.4141999999999997E-4</v>
      </c>
      <c r="AQ20" s="35">
        <v>81.621755300000004</v>
      </c>
      <c r="AR20" s="35">
        <v>83.471276399999994</v>
      </c>
      <c r="AS20" s="35">
        <v>82.813548100000006</v>
      </c>
      <c r="AT20" s="35">
        <v>82.310394000000002</v>
      </c>
      <c r="AU20" s="35">
        <v>81.754149699999999</v>
      </c>
      <c r="AV20" s="100">
        <f t="shared" si="5"/>
        <v>82.394224699999995</v>
      </c>
      <c r="AY20" s="158"/>
      <c r="AZ20" s="144"/>
      <c r="BA20" s="162"/>
      <c r="BB20" s="144"/>
      <c r="BC20" s="162"/>
      <c r="BD20" s="144"/>
      <c r="BE20" s="162"/>
      <c r="BF20" s="165"/>
      <c r="BG20" s="162"/>
      <c r="BH20" s="144"/>
      <c r="BI20" s="162"/>
      <c r="BJ20" s="177"/>
    </row>
    <row r="21" spans="1:95" ht="15" thickBot="1" x14ac:dyDescent="0.4">
      <c r="A21" s="144"/>
      <c r="B21" s="147"/>
      <c r="C21" s="6">
        <v>550000</v>
      </c>
      <c r="D21" s="11">
        <f>C21/C20</f>
        <v>1.2941176470588236</v>
      </c>
      <c r="E21" s="11">
        <f t="shared" si="27"/>
        <v>1.6747404844290659</v>
      </c>
      <c r="F21" s="11">
        <f t="shared" si="28"/>
        <v>0.48137135897135735</v>
      </c>
      <c r="G21" s="22">
        <v>66.8108407</v>
      </c>
      <c r="H21" s="23">
        <v>66.047149899999994</v>
      </c>
      <c r="I21" s="22">
        <v>65.774078099999997</v>
      </c>
      <c r="J21" s="23">
        <v>65.870783200000005</v>
      </c>
      <c r="K21" s="22">
        <v>66.894172999999995</v>
      </c>
      <c r="L21" s="24">
        <f t="shared" si="1"/>
        <v>66.27940498000001</v>
      </c>
      <c r="M21" s="20">
        <f t="shared" si="29"/>
        <v>1.6437724829260132</v>
      </c>
      <c r="N21" s="20">
        <v>7.2639999999999998E-4</v>
      </c>
      <c r="O21" s="21">
        <v>9.6409999999999996E-4</v>
      </c>
      <c r="P21" s="20">
        <v>7.7450000000000001E-4</v>
      </c>
      <c r="Q21" s="21">
        <v>7.7050000000000003E-4</v>
      </c>
      <c r="R21" s="20">
        <v>7.6760000000000001E-4</v>
      </c>
      <c r="S21" s="24">
        <f t="shared" si="2"/>
        <v>8.0061999999999993E-4</v>
      </c>
      <c r="T21" s="20">
        <f t="shared" si="30"/>
        <v>1.2481993077858502</v>
      </c>
      <c r="U21" s="26">
        <v>141.31139619999999</v>
      </c>
      <c r="V21" s="26">
        <v>139.90312180000001</v>
      </c>
      <c r="W21" s="26">
        <v>132.35164900000001</v>
      </c>
      <c r="X21" s="26">
        <v>133.54685269999999</v>
      </c>
      <c r="Y21" s="26">
        <v>132.62209770000001</v>
      </c>
      <c r="Z21" s="24">
        <f t="shared" si="3"/>
        <v>135.94702348000001</v>
      </c>
      <c r="AA21" s="20">
        <f t="shared" si="31"/>
        <v>1.6499581612059275</v>
      </c>
      <c r="AC21" s="183"/>
      <c r="AD21" s="127">
        <v>550000</v>
      </c>
      <c r="AE21" s="101">
        <v>66.8108407</v>
      </c>
      <c r="AF21" s="34">
        <v>66.047149899999994</v>
      </c>
      <c r="AG21" s="101">
        <v>65.774078099999997</v>
      </c>
      <c r="AH21" s="34">
        <v>65.870783200000005</v>
      </c>
      <c r="AI21" s="101">
        <v>66.894172999999995</v>
      </c>
      <c r="AJ21" s="102">
        <f t="shared" si="4"/>
        <v>66.27940498000001</v>
      </c>
      <c r="AK21" s="35">
        <v>7.2639999999999998E-4</v>
      </c>
      <c r="AL21" s="58">
        <v>9.6409999999999996E-4</v>
      </c>
      <c r="AM21" s="35">
        <v>7.7450000000000001E-4</v>
      </c>
      <c r="AN21" s="58">
        <v>7.7050000000000003E-4</v>
      </c>
      <c r="AO21" s="35">
        <v>7.6760000000000001E-4</v>
      </c>
      <c r="AP21" s="102">
        <f t="shared" si="0"/>
        <v>8.0061999999999993E-4</v>
      </c>
      <c r="AQ21" s="30">
        <v>141.31139619999999</v>
      </c>
      <c r="AR21" s="30">
        <v>139.90312180000001</v>
      </c>
      <c r="AS21" s="30">
        <v>132.35164900000001</v>
      </c>
      <c r="AT21" s="30">
        <v>133.54685269999999</v>
      </c>
      <c r="AU21" s="30">
        <v>132.62209770000001</v>
      </c>
      <c r="AV21" s="102">
        <f t="shared" si="5"/>
        <v>135.94702348000001</v>
      </c>
      <c r="AY21" s="156" t="s">
        <v>77</v>
      </c>
      <c r="AZ21" s="166" t="s">
        <v>29</v>
      </c>
      <c r="BA21" s="160"/>
      <c r="BB21" s="166" t="s">
        <v>29</v>
      </c>
      <c r="BC21" s="160"/>
      <c r="BD21" s="166" t="s">
        <v>29</v>
      </c>
      <c r="BE21" s="160"/>
      <c r="BF21" s="163" t="s">
        <v>27</v>
      </c>
      <c r="BG21" s="160"/>
      <c r="BH21" s="142" t="s">
        <v>36</v>
      </c>
      <c r="BI21" s="160"/>
      <c r="BJ21" s="175" t="s">
        <v>32</v>
      </c>
    </row>
    <row r="22" spans="1:95" ht="15" thickBot="1" x14ac:dyDescent="0.4">
      <c r="A22" s="142" t="s">
        <v>77</v>
      </c>
      <c r="B22" s="184" t="s">
        <v>9</v>
      </c>
      <c r="C22" s="10">
        <v>50000</v>
      </c>
      <c r="D22" s="10" t="s">
        <v>16</v>
      </c>
      <c r="E22" s="10" t="s">
        <v>16</v>
      </c>
      <c r="F22" s="10" t="s">
        <v>16</v>
      </c>
      <c r="G22" s="15">
        <v>3.3158E-2</v>
      </c>
      <c r="H22" s="13">
        <v>2.49926E-2</v>
      </c>
      <c r="I22" s="15">
        <v>2.7162499999999999E-2</v>
      </c>
      <c r="J22" s="13">
        <v>2.4784899999999999E-2</v>
      </c>
      <c r="K22" s="15">
        <v>2.65524E-2</v>
      </c>
      <c r="L22" s="16">
        <f t="shared" si="1"/>
        <v>2.733008E-2</v>
      </c>
      <c r="M22" s="13" t="s">
        <v>16</v>
      </c>
      <c r="N22" s="13">
        <v>3.5959900000000003E-2</v>
      </c>
      <c r="O22" s="15">
        <v>3.2436899999999998E-2</v>
      </c>
      <c r="P22" s="13">
        <v>3.1760799999999999E-2</v>
      </c>
      <c r="Q22" s="15">
        <v>3.2480099999999998E-2</v>
      </c>
      <c r="R22" s="13">
        <v>2.9645700000000001E-2</v>
      </c>
      <c r="S22" s="16">
        <f t="shared" si="2"/>
        <v>3.2456680000000002E-2</v>
      </c>
      <c r="T22" s="13" t="s">
        <v>16</v>
      </c>
      <c r="U22" s="13">
        <v>2.7335600000000002E-2</v>
      </c>
      <c r="V22" s="13">
        <v>1.83158E-2</v>
      </c>
      <c r="W22" s="13">
        <v>2.06678E-2</v>
      </c>
      <c r="X22" s="13">
        <v>1.8178400000000001E-2</v>
      </c>
      <c r="Y22" s="13">
        <v>2.05493E-2</v>
      </c>
      <c r="Z22" s="16">
        <f t="shared" si="3"/>
        <v>2.1009380000000001E-2</v>
      </c>
      <c r="AA22" s="13" t="s">
        <v>16</v>
      </c>
      <c r="AC22" s="178" t="s">
        <v>77</v>
      </c>
      <c r="AD22" s="125">
        <v>50000</v>
      </c>
      <c r="AE22" s="97">
        <v>3.3158E-2</v>
      </c>
      <c r="AF22" s="32">
        <v>2.49926E-2</v>
      </c>
      <c r="AG22" s="97">
        <v>2.7162499999999999E-2</v>
      </c>
      <c r="AH22" s="32">
        <v>2.4784899999999999E-2</v>
      </c>
      <c r="AI22" s="97">
        <v>2.65524E-2</v>
      </c>
      <c r="AJ22" s="98">
        <f t="shared" si="4"/>
        <v>2.733008E-2</v>
      </c>
      <c r="AK22" s="32">
        <v>3.5959900000000003E-2</v>
      </c>
      <c r="AL22" s="97">
        <v>3.2436899999999998E-2</v>
      </c>
      <c r="AM22" s="32">
        <v>3.1760799999999999E-2</v>
      </c>
      <c r="AN22" s="97">
        <v>3.2480099999999998E-2</v>
      </c>
      <c r="AO22" s="32">
        <v>2.9645700000000001E-2</v>
      </c>
      <c r="AP22" s="98">
        <f t="shared" si="0"/>
        <v>3.2456680000000002E-2</v>
      </c>
      <c r="AQ22" s="32">
        <v>2.7335600000000002E-2</v>
      </c>
      <c r="AR22" s="32">
        <v>1.83158E-2</v>
      </c>
      <c r="AS22" s="32">
        <v>2.06678E-2</v>
      </c>
      <c r="AT22" s="32">
        <v>1.8178400000000001E-2</v>
      </c>
      <c r="AU22" s="32">
        <v>2.05493E-2</v>
      </c>
      <c r="AV22" s="98">
        <f t="shared" si="5"/>
        <v>2.1009380000000001E-2</v>
      </c>
      <c r="AY22" s="157"/>
      <c r="AZ22" s="143"/>
      <c r="BA22" s="161"/>
      <c r="BB22" s="143"/>
      <c r="BC22" s="161"/>
      <c r="BD22" s="143"/>
      <c r="BE22" s="161"/>
      <c r="BF22" s="164"/>
      <c r="BG22" s="161"/>
      <c r="BH22" s="143"/>
      <c r="BI22" s="161"/>
      <c r="BJ22" s="176"/>
    </row>
    <row r="23" spans="1:95" ht="15" thickBot="1" x14ac:dyDescent="0.4">
      <c r="A23" s="143"/>
      <c r="B23" s="146"/>
      <c r="C23" s="5">
        <v>100000</v>
      </c>
      <c r="D23" s="11">
        <f>C23/C22</f>
        <v>2</v>
      </c>
      <c r="E23" s="11">
        <f>D23^2</f>
        <v>4</v>
      </c>
      <c r="F23" s="11">
        <f>D23*LOG(D23,2)</f>
        <v>2</v>
      </c>
      <c r="G23" s="17">
        <v>4.7209399999999999E-2</v>
      </c>
      <c r="H23" s="18">
        <v>5.2738199999999999E-2</v>
      </c>
      <c r="I23" s="17">
        <v>4.8110399999999998E-2</v>
      </c>
      <c r="J23" s="18">
        <v>5.2482000000000001E-2</v>
      </c>
      <c r="K23" s="17">
        <v>4.7475200000000002E-2</v>
      </c>
      <c r="L23" s="19">
        <f t="shared" si="1"/>
        <v>4.9603040000000001E-2</v>
      </c>
      <c r="M23" s="20">
        <f>L23/L22</f>
        <v>1.8149613905264823</v>
      </c>
      <c r="N23" s="20">
        <v>4.6511400000000001E-2</v>
      </c>
      <c r="O23" s="21">
        <v>4.3684500000000001E-2</v>
      </c>
      <c r="P23" s="20">
        <v>4.5584199999999998E-2</v>
      </c>
      <c r="Q23" s="21">
        <v>4.2670300000000001E-2</v>
      </c>
      <c r="R23" s="20">
        <v>4.6229800000000001E-2</v>
      </c>
      <c r="S23" s="19">
        <f t="shared" si="2"/>
        <v>4.4936039999999997E-2</v>
      </c>
      <c r="T23" s="20">
        <f>S23/S22</f>
        <v>1.3844928070277056</v>
      </c>
      <c r="U23" s="20">
        <v>3.6842899999999998E-2</v>
      </c>
      <c r="V23" s="20">
        <v>4.2576900000000001E-2</v>
      </c>
      <c r="W23" s="20">
        <v>3.6690800000000003E-2</v>
      </c>
      <c r="X23" s="20">
        <v>4.1958599999999999E-2</v>
      </c>
      <c r="Y23" s="20">
        <v>3.7886200000000002E-2</v>
      </c>
      <c r="Z23" s="19">
        <f t="shared" si="3"/>
        <v>3.9191080000000003E-2</v>
      </c>
      <c r="AA23" s="20">
        <f>Z23/Z22</f>
        <v>1.8654086888808714</v>
      </c>
      <c r="AC23" s="179"/>
      <c r="AD23" s="126">
        <v>100000</v>
      </c>
      <c r="AE23" s="99">
        <v>4.7209399999999999E-2</v>
      </c>
      <c r="AF23" s="33">
        <v>5.2738199999999999E-2</v>
      </c>
      <c r="AG23" s="99">
        <v>4.8110399999999998E-2</v>
      </c>
      <c r="AH23" s="33">
        <v>5.2482000000000001E-2</v>
      </c>
      <c r="AI23" s="99">
        <v>4.7475200000000002E-2</v>
      </c>
      <c r="AJ23" s="100">
        <f t="shared" si="4"/>
        <v>4.9603040000000001E-2</v>
      </c>
      <c r="AK23" s="35">
        <v>4.6511400000000001E-2</v>
      </c>
      <c r="AL23" s="58">
        <v>4.3684500000000001E-2</v>
      </c>
      <c r="AM23" s="35">
        <v>4.5584199999999998E-2</v>
      </c>
      <c r="AN23" s="58">
        <v>4.2670300000000001E-2</v>
      </c>
      <c r="AO23" s="35">
        <v>4.6229800000000001E-2</v>
      </c>
      <c r="AP23" s="100">
        <f t="shared" si="0"/>
        <v>4.4936039999999997E-2</v>
      </c>
      <c r="AQ23" s="35">
        <v>3.6842899999999998E-2</v>
      </c>
      <c r="AR23" s="35">
        <v>4.2576900000000001E-2</v>
      </c>
      <c r="AS23" s="35">
        <v>3.6690800000000003E-2</v>
      </c>
      <c r="AT23" s="35">
        <v>4.1958599999999999E-2</v>
      </c>
      <c r="AU23" s="35">
        <v>3.7886200000000002E-2</v>
      </c>
      <c r="AV23" s="100">
        <f t="shared" si="5"/>
        <v>3.9191080000000003E-2</v>
      </c>
      <c r="AY23" s="157"/>
      <c r="AZ23" s="143"/>
      <c r="BA23" s="161"/>
      <c r="BB23" s="143"/>
      <c r="BC23" s="161"/>
      <c r="BD23" s="143"/>
      <c r="BE23" s="161"/>
      <c r="BF23" s="164"/>
      <c r="BG23" s="161"/>
      <c r="BH23" s="143"/>
      <c r="BI23" s="161"/>
      <c r="BJ23" s="176"/>
      <c r="CI23" s="8"/>
      <c r="CJ23" s="154"/>
      <c r="CK23" s="155"/>
      <c r="CL23" s="155"/>
      <c r="CM23" s="155"/>
      <c r="CN23" s="154"/>
      <c r="CO23" s="155"/>
      <c r="CP23" s="155"/>
      <c r="CQ23" s="155"/>
    </row>
    <row r="24" spans="1:95" x14ac:dyDescent="0.35">
      <c r="A24" s="143"/>
      <c r="B24" s="146"/>
      <c r="C24" s="5">
        <v>175000</v>
      </c>
      <c r="D24" s="11">
        <f>C24/C23</f>
        <v>1.75</v>
      </c>
      <c r="E24" s="11">
        <f t="shared" ref="E24:E27" si="32">D24^2</f>
        <v>3.0625</v>
      </c>
      <c r="F24" s="11">
        <f t="shared" ref="F24:F27" si="33">D24*LOG(D24,2)</f>
        <v>1.4128711136008072</v>
      </c>
      <c r="G24" s="17">
        <v>8.8226899999999997E-2</v>
      </c>
      <c r="H24" s="18">
        <v>7.9888399999999998E-2</v>
      </c>
      <c r="I24" s="17">
        <v>8.7163299999999999E-2</v>
      </c>
      <c r="J24" s="18">
        <v>7.8219300000000005E-2</v>
      </c>
      <c r="K24" s="17">
        <v>8.7377999999999997E-2</v>
      </c>
      <c r="L24" s="19">
        <f t="shared" si="1"/>
        <v>8.4175180000000002E-2</v>
      </c>
      <c r="M24" s="20">
        <f t="shared" ref="M24:M27" si="34">L24/L23</f>
        <v>1.6969762337147078</v>
      </c>
      <c r="N24" s="20">
        <v>7.3131399999999999E-2</v>
      </c>
      <c r="O24" s="21">
        <v>8.0477800000000002E-2</v>
      </c>
      <c r="P24" s="20">
        <v>7.4567700000000001E-2</v>
      </c>
      <c r="Q24" s="21">
        <v>8.0060199999999998E-2</v>
      </c>
      <c r="R24" s="20">
        <v>7.4467099999999994E-2</v>
      </c>
      <c r="S24" s="19">
        <f t="shared" si="2"/>
        <v>7.6540840000000013E-2</v>
      </c>
      <c r="T24" s="20">
        <f t="shared" ref="T24:T27" si="35">S24/S23</f>
        <v>1.703328553205846</v>
      </c>
      <c r="U24" s="20">
        <v>6.6186400000000006E-2</v>
      </c>
      <c r="V24" s="20">
        <v>7.2501599999999999E-2</v>
      </c>
      <c r="W24" s="20">
        <v>6.4273800000000006E-2</v>
      </c>
      <c r="X24" s="20">
        <v>7.2145799999999996E-2</v>
      </c>
      <c r="Y24" s="20">
        <v>6.6806599999999994E-2</v>
      </c>
      <c r="Z24" s="19">
        <f t="shared" si="3"/>
        <v>6.838284E-2</v>
      </c>
      <c r="AA24" s="20">
        <f t="shared" ref="AA24:AA27" si="36">Z24/Z23</f>
        <v>1.7448572481289109</v>
      </c>
      <c r="AC24" s="179"/>
      <c r="AD24" s="126">
        <v>175000</v>
      </c>
      <c r="AE24" s="99">
        <v>8.8226899999999997E-2</v>
      </c>
      <c r="AF24" s="33">
        <v>7.9888399999999998E-2</v>
      </c>
      <c r="AG24" s="99">
        <v>8.7163299999999999E-2</v>
      </c>
      <c r="AH24" s="33">
        <v>7.8219300000000005E-2</v>
      </c>
      <c r="AI24" s="99">
        <v>8.7377999999999997E-2</v>
      </c>
      <c r="AJ24" s="100">
        <f t="shared" si="4"/>
        <v>8.4175180000000002E-2</v>
      </c>
      <c r="AK24" s="35">
        <v>7.3131399999999999E-2</v>
      </c>
      <c r="AL24" s="58">
        <v>8.0477800000000002E-2</v>
      </c>
      <c r="AM24" s="35">
        <v>7.4567700000000001E-2</v>
      </c>
      <c r="AN24" s="58">
        <v>8.0060199999999998E-2</v>
      </c>
      <c r="AO24" s="35">
        <v>7.4467099999999994E-2</v>
      </c>
      <c r="AP24" s="100">
        <f t="shared" si="0"/>
        <v>7.6540840000000013E-2</v>
      </c>
      <c r="AQ24" s="35">
        <v>6.6186400000000006E-2</v>
      </c>
      <c r="AR24" s="35">
        <v>7.2501599999999999E-2</v>
      </c>
      <c r="AS24" s="35">
        <v>6.4273800000000006E-2</v>
      </c>
      <c r="AT24" s="35">
        <v>7.2145799999999996E-2</v>
      </c>
      <c r="AU24" s="35">
        <v>6.6806599999999994E-2</v>
      </c>
      <c r="AV24" s="100">
        <f t="shared" si="5"/>
        <v>6.838284E-2</v>
      </c>
      <c r="AY24" s="157"/>
      <c r="AZ24" s="143"/>
      <c r="BA24" s="161"/>
      <c r="BB24" s="143"/>
      <c r="BC24" s="161"/>
      <c r="BD24" s="143"/>
      <c r="BE24" s="161"/>
      <c r="BF24" s="164"/>
      <c r="BG24" s="161"/>
      <c r="BH24" s="143"/>
      <c r="BI24" s="161"/>
      <c r="BJ24" s="176"/>
      <c r="CI24" s="10"/>
    </row>
    <row r="25" spans="1:95" x14ac:dyDescent="0.35">
      <c r="A25" s="143"/>
      <c r="B25" s="146"/>
      <c r="C25" s="5">
        <v>300000</v>
      </c>
      <c r="D25" s="11">
        <f>C25/C24</f>
        <v>1.7142857142857142</v>
      </c>
      <c r="E25" s="11">
        <f t="shared" si="32"/>
        <v>2.9387755102040813</v>
      </c>
      <c r="F25" s="11">
        <f t="shared" si="33"/>
        <v>1.3330415634232318</v>
      </c>
      <c r="G25" s="17">
        <v>0.1522529</v>
      </c>
      <c r="H25" s="18">
        <v>0.13867689999999999</v>
      </c>
      <c r="I25" s="17">
        <v>0.15293660000000001</v>
      </c>
      <c r="J25" s="18">
        <v>0.13642280000000001</v>
      </c>
      <c r="K25" s="17">
        <v>0.1515079</v>
      </c>
      <c r="L25" s="19">
        <f t="shared" si="1"/>
        <v>0.14635941999999999</v>
      </c>
      <c r="M25" s="20">
        <f t="shared" si="34"/>
        <v>1.738747930209356</v>
      </c>
      <c r="N25" s="20">
        <v>0.13522229999999999</v>
      </c>
      <c r="O25" s="21">
        <v>0.12839010000000001</v>
      </c>
      <c r="P25" s="20">
        <v>0.13976810000000001</v>
      </c>
      <c r="Q25" s="21">
        <v>0.12944510000000001</v>
      </c>
      <c r="R25" s="20">
        <v>0.142403</v>
      </c>
      <c r="S25" s="19">
        <f t="shared" si="2"/>
        <v>0.13504572000000001</v>
      </c>
      <c r="T25" s="20">
        <f t="shared" si="35"/>
        <v>1.7643616140089393</v>
      </c>
      <c r="U25" s="20">
        <v>0.12178</v>
      </c>
      <c r="V25" s="20">
        <v>0.110601</v>
      </c>
      <c r="W25" s="20">
        <v>0.12419289999999999</v>
      </c>
      <c r="X25" s="20">
        <v>0.1101193</v>
      </c>
      <c r="Y25" s="20">
        <v>0.1250452</v>
      </c>
      <c r="Z25" s="19">
        <f t="shared" si="3"/>
        <v>0.11834768</v>
      </c>
      <c r="AA25" s="20">
        <f t="shared" si="36"/>
        <v>1.7306634237478291</v>
      </c>
      <c r="AC25" s="179"/>
      <c r="AD25" s="126">
        <v>300000</v>
      </c>
      <c r="AE25" s="99">
        <v>0.1522529</v>
      </c>
      <c r="AF25" s="33">
        <v>0.13867689999999999</v>
      </c>
      <c r="AG25" s="99">
        <v>0.15293660000000001</v>
      </c>
      <c r="AH25" s="33">
        <v>0.13642280000000001</v>
      </c>
      <c r="AI25" s="99">
        <v>0.1515079</v>
      </c>
      <c r="AJ25" s="100">
        <f t="shared" si="4"/>
        <v>0.14635941999999999</v>
      </c>
      <c r="AK25" s="35">
        <v>0.13522229999999999</v>
      </c>
      <c r="AL25" s="58">
        <v>0.12839010000000001</v>
      </c>
      <c r="AM25" s="35">
        <v>0.13976810000000001</v>
      </c>
      <c r="AN25" s="58">
        <v>0.12944510000000001</v>
      </c>
      <c r="AO25" s="35">
        <v>0.142403</v>
      </c>
      <c r="AP25" s="100">
        <f t="shared" si="0"/>
        <v>0.13504572000000001</v>
      </c>
      <c r="AQ25" s="35">
        <v>0.12178</v>
      </c>
      <c r="AR25" s="35">
        <v>0.110601</v>
      </c>
      <c r="AS25" s="35">
        <v>0.12419289999999999</v>
      </c>
      <c r="AT25" s="35">
        <v>0.1101193</v>
      </c>
      <c r="AU25" s="35">
        <v>0.1250452</v>
      </c>
      <c r="AV25" s="100">
        <f t="shared" si="5"/>
        <v>0.11834768</v>
      </c>
      <c r="AY25" s="157"/>
      <c r="AZ25" s="143"/>
      <c r="BA25" s="161"/>
      <c r="BB25" s="143"/>
      <c r="BC25" s="161"/>
      <c r="BD25" s="143"/>
      <c r="BE25" s="161"/>
      <c r="BF25" s="164"/>
      <c r="BG25" s="161"/>
      <c r="BH25" s="143"/>
      <c r="BI25" s="161"/>
      <c r="BJ25" s="176"/>
      <c r="CI25" s="5"/>
    </row>
    <row r="26" spans="1:95" ht="15" thickBot="1" x14ac:dyDescent="0.4">
      <c r="A26" s="143"/>
      <c r="B26" s="146"/>
      <c r="C26" s="5">
        <v>425000</v>
      </c>
      <c r="D26" s="11">
        <f>C26/C25</f>
        <v>1.4166666666666667</v>
      </c>
      <c r="E26" s="11">
        <f t="shared" si="32"/>
        <v>2.0069444444444446</v>
      </c>
      <c r="F26" s="11">
        <f t="shared" si="33"/>
        <v>0.71187548241634313</v>
      </c>
      <c r="G26" s="17">
        <v>0.21302299999999999</v>
      </c>
      <c r="H26" s="18">
        <v>0.19026989999999999</v>
      </c>
      <c r="I26" s="17">
        <v>0.2123709</v>
      </c>
      <c r="J26" s="18">
        <v>0.19472880000000001</v>
      </c>
      <c r="K26" s="17">
        <v>0.21886539999999999</v>
      </c>
      <c r="L26" s="19">
        <f t="shared" si="1"/>
        <v>0.2058516</v>
      </c>
      <c r="M26" s="20">
        <f t="shared" si="34"/>
        <v>1.4064800202132532</v>
      </c>
      <c r="N26" s="20">
        <v>0.18866440000000001</v>
      </c>
      <c r="O26" s="21">
        <v>0.19789970000000001</v>
      </c>
      <c r="P26" s="20">
        <v>0.1853591</v>
      </c>
      <c r="Q26" s="21">
        <v>0.20303470000000001</v>
      </c>
      <c r="R26" s="20">
        <v>0.1899264</v>
      </c>
      <c r="S26" s="19">
        <f t="shared" si="2"/>
        <v>0.19297686</v>
      </c>
      <c r="T26" s="20">
        <f t="shared" si="35"/>
        <v>1.4289742762673263</v>
      </c>
      <c r="U26" s="20">
        <v>0.15834970000000001</v>
      </c>
      <c r="V26" s="20">
        <v>0.1731722</v>
      </c>
      <c r="W26" s="20">
        <v>0.1545792</v>
      </c>
      <c r="X26" s="20">
        <v>0.17828830000000001</v>
      </c>
      <c r="Y26" s="20">
        <v>0.15979070000000001</v>
      </c>
      <c r="Z26" s="19">
        <f t="shared" si="3"/>
        <v>0.16483602000000003</v>
      </c>
      <c r="AA26" s="20">
        <f t="shared" si="36"/>
        <v>1.392811587012099</v>
      </c>
      <c r="AC26" s="179"/>
      <c r="AD26" s="126">
        <v>425000</v>
      </c>
      <c r="AE26" s="99">
        <v>0.21302299999999999</v>
      </c>
      <c r="AF26" s="33">
        <v>0.19026989999999999</v>
      </c>
      <c r="AG26" s="99">
        <v>0.2123709</v>
      </c>
      <c r="AH26" s="33">
        <v>0.19472880000000001</v>
      </c>
      <c r="AI26" s="99">
        <v>0.21886539999999999</v>
      </c>
      <c r="AJ26" s="100">
        <f t="shared" si="4"/>
        <v>0.2058516</v>
      </c>
      <c r="AK26" s="35">
        <v>0.18866440000000001</v>
      </c>
      <c r="AL26" s="58">
        <v>0.19789970000000001</v>
      </c>
      <c r="AM26" s="35">
        <v>0.1853591</v>
      </c>
      <c r="AN26" s="58">
        <v>0.20303470000000001</v>
      </c>
      <c r="AO26" s="35">
        <v>0.1899264</v>
      </c>
      <c r="AP26" s="100">
        <f t="shared" si="0"/>
        <v>0.19297686</v>
      </c>
      <c r="AQ26" s="35">
        <v>0.15834970000000001</v>
      </c>
      <c r="AR26" s="35">
        <v>0.1731722</v>
      </c>
      <c r="AS26" s="35">
        <v>0.1545792</v>
      </c>
      <c r="AT26" s="35">
        <v>0.17828830000000001</v>
      </c>
      <c r="AU26" s="35">
        <v>0.15979070000000001</v>
      </c>
      <c r="AV26" s="100">
        <f t="shared" si="5"/>
        <v>0.16483602000000003</v>
      </c>
      <c r="AY26" s="158"/>
      <c r="AZ26" s="144"/>
      <c r="BA26" s="162"/>
      <c r="BB26" s="144"/>
      <c r="BC26" s="162"/>
      <c r="BD26" s="144"/>
      <c r="BE26" s="162"/>
      <c r="BF26" s="165"/>
      <c r="BG26" s="162"/>
      <c r="BH26" s="144"/>
      <c r="BI26" s="162"/>
      <c r="BJ26" s="177"/>
      <c r="CI26" s="5"/>
    </row>
    <row r="27" spans="1:95" ht="15" customHeight="1" thickBot="1" x14ac:dyDescent="0.4">
      <c r="A27" s="144"/>
      <c r="B27" s="147"/>
      <c r="C27" s="6">
        <v>550000</v>
      </c>
      <c r="D27" s="11">
        <f>C27/C26</f>
        <v>1.2941176470588236</v>
      </c>
      <c r="E27" s="11">
        <f t="shared" si="32"/>
        <v>1.6747404844290659</v>
      </c>
      <c r="F27" s="11">
        <f t="shared" si="33"/>
        <v>0.48137135897135735</v>
      </c>
      <c r="G27" s="22">
        <v>0.2533029</v>
      </c>
      <c r="H27" s="23">
        <v>0.27934999999999999</v>
      </c>
      <c r="I27" s="22">
        <v>0.25799539999999999</v>
      </c>
      <c r="J27" s="23">
        <v>0.28315800000000002</v>
      </c>
      <c r="K27" s="22">
        <v>0.25543979999999999</v>
      </c>
      <c r="L27" s="24">
        <f t="shared" si="1"/>
        <v>0.26584922</v>
      </c>
      <c r="M27" s="20">
        <f t="shared" si="34"/>
        <v>1.291460547306895</v>
      </c>
      <c r="N27" s="25">
        <v>0.25739210000000001</v>
      </c>
      <c r="O27" s="14">
        <v>0.24481810000000001</v>
      </c>
      <c r="P27" s="25">
        <v>0.2571794</v>
      </c>
      <c r="Q27" s="14">
        <v>0.24408089999999999</v>
      </c>
      <c r="R27" s="25">
        <v>0.2566425</v>
      </c>
      <c r="S27" s="24">
        <f t="shared" si="2"/>
        <v>0.25202259999999999</v>
      </c>
      <c r="T27" s="20">
        <f t="shared" si="35"/>
        <v>1.3059731617562851</v>
      </c>
      <c r="U27" s="25">
        <v>0.2284928</v>
      </c>
      <c r="V27" s="25">
        <v>0.20143269999999999</v>
      </c>
      <c r="W27" s="25">
        <v>0.2281531</v>
      </c>
      <c r="X27" s="25">
        <v>0.20309740000000001</v>
      </c>
      <c r="Y27" s="25">
        <v>0.2260112</v>
      </c>
      <c r="Z27" s="24">
        <f t="shared" si="3"/>
        <v>0.21743744000000001</v>
      </c>
      <c r="AA27" s="20">
        <f t="shared" si="36"/>
        <v>1.3191136257718428</v>
      </c>
      <c r="AC27" s="183"/>
      <c r="AD27" s="127">
        <v>550000</v>
      </c>
      <c r="AE27" s="101">
        <v>0.2533029</v>
      </c>
      <c r="AF27" s="34">
        <v>0.27934999999999999</v>
      </c>
      <c r="AG27" s="101">
        <v>0.25799539999999999</v>
      </c>
      <c r="AH27" s="34">
        <v>0.28315800000000002</v>
      </c>
      <c r="AI27" s="101">
        <v>0.25543979999999999</v>
      </c>
      <c r="AJ27" s="102">
        <f t="shared" si="4"/>
        <v>0.26584922</v>
      </c>
      <c r="AK27" s="31">
        <v>0.25739210000000001</v>
      </c>
      <c r="AL27" s="29">
        <v>0.24481810000000001</v>
      </c>
      <c r="AM27" s="31">
        <v>0.2571794</v>
      </c>
      <c r="AN27" s="29">
        <v>0.24408089999999999</v>
      </c>
      <c r="AO27" s="31">
        <v>0.2566425</v>
      </c>
      <c r="AP27" s="102">
        <f t="shared" si="0"/>
        <v>0.25202259999999999</v>
      </c>
      <c r="AQ27" s="31">
        <v>0.2284928</v>
      </c>
      <c r="AR27" s="31">
        <v>0.20143269999999999</v>
      </c>
      <c r="AS27" s="31">
        <v>0.2281531</v>
      </c>
      <c r="AT27" s="31">
        <v>0.20309740000000001</v>
      </c>
      <c r="AU27" s="31">
        <v>0.2260112</v>
      </c>
      <c r="AV27" s="102">
        <f t="shared" si="5"/>
        <v>0.21743744000000001</v>
      </c>
      <c r="AY27" s="156" t="s">
        <v>78</v>
      </c>
      <c r="AZ27" s="166" t="s">
        <v>29</v>
      </c>
      <c r="BA27" s="160"/>
      <c r="BB27" s="166" t="s">
        <v>10</v>
      </c>
      <c r="BC27" s="160"/>
      <c r="BD27" s="166" t="s">
        <v>29</v>
      </c>
      <c r="BE27" s="160"/>
      <c r="BF27" s="163" t="s">
        <v>30</v>
      </c>
      <c r="BG27" s="160"/>
      <c r="BH27" s="169" t="s">
        <v>37</v>
      </c>
      <c r="BI27" s="170"/>
      <c r="BJ27" s="175" t="s">
        <v>33</v>
      </c>
      <c r="CI27" s="5"/>
    </row>
    <row r="28" spans="1:95" x14ac:dyDescent="0.35">
      <c r="A28" s="142" t="s">
        <v>78</v>
      </c>
      <c r="B28" s="184" t="s">
        <v>10</v>
      </c>
      <c r="C28" s="10">
        <v>50000</v>
      </c>
      <c r="D28" s="10" t="s">
        <v>16</v>
      </c>
      <c r="E28" s="10" t="s">
        <v>16</v>
      </c>
      <c r="F28" s="10" t="s">
        <v>16</v>
      </c>
      <c r="G28" s="15">
        <v>4.0302000000000003E-3</v>
      </c>
      <c r="H28" s="13">
        <v>3.6359999999999999E-3</v>
      </c>
      <c r="I28" s="15">
        <v>3.7257000000000002E-3</v>
      </c>
      <c r="J28" s="13">
        <v>3.6484E-3</v>
      </c>
      <c r="K28" s="15">
        <v>3.6237999999999999E-3</v>
      </c>
      <c r="L28" s="16">
        <f t="shared" si="1"/>
        <v>3.73282E-3</v>
      </c>
      <c r="M28" s="13" t="s">
        <v>16</v>
      </c>
      <c r="N28" s="13">
        <v>1.9949E-3</v>
      </c>
      <c r="O28" s="15">
        <v>1.7110999999999999E-3</v>
      </c>
      <c r="P28" s="13">
        <v>1.1724999999999999E-3</v>
      </c>
      <c r="Q28" s="15">
        <v>1.1182E-3</v>
      </c>
      <c r="R28" s="13">
        <v>9.990000000000001E-4</v>
      </c>
      <c r="S28" s="16">
        <f t="shared" si="2"/>
        <v>1.3991399999999999E-3</v>
      </c>
      <c r="T28" s="13" t="s">
        <v>16</v>
      </c>
      <c r="U28" s="13">
        <v>2.5430000000000001E-3</v>
      </c>
      <c r="V28" s="13">
        <v>1.9975000000000001E-3</v>
      </c>
      <c r="W28" s="13">
        <v>2.0187E-3</v>
      </c>
      <c r="X28" s="13">
        <v>1.9589999999999998E-3</v>
      </c>
      <c r="Y28" s="13">
        <v>2.1056999999999998E-3</v>
      </c>
      <c r="Z28" s="16">
        <f t="shared" si="3"/>
        <v>2.1247800000000002E-3</v>
      </c>
      <c r="AA28" s="13" t="s">
        <v>16</v>
      </c>
      <c r="AC28" s="178" t="s">
        <v>78</v>
      </c>
      <c r="AD28" s="125">
        <v>50000</v>
      </c>
      <c r="AE28" s="97">
        <v>4.0302000000000003E-3</v>
      </c>
      <c r="AF28" s="32">
        <v>3.6359999999999999E-3</v>
      </c>
      <c r="AG28" s="97">
        <v>3.7257000000000002E-3</v>
      </c>
      <c r="AH28" s="32">
        <v>3.6484E-3</v>
      </c>
      <c r="AI28" s="97">
        <v>3.6237999999999999E-3</v>
      </c>
      <c r="AJ28" s="98">
        <f t="shared" si="4"/>
        <v>3.73282E-3</v>
      </c>
      <c r="AK28" s="32">
        <v>1.9949E-3</v>
      </c>
      <c r="AL28" s="97">
        <v>1.7110999999999999E-3</v>
      </c>
      <c r="AM28" s="32">
        <v>1.1724999999999999E-3</v>
      </c>
      <c r="AN28" s="97">
        <v>1.1182E-3</v>
      </c>
      <c r="AO28" s="32">
        <v>9.990000000000001E-4</v>
      </c>
      <c r="AP28" s="98">
        <f t="shared" si="0"/>
        <v>1.3991399999999999E-3</v>
      </c>
      <c r="AQ28" s="32">
        <v>2.5430000000000001E-3</v>
      </c>
      <c r="AR28" s="32">
        <v>1.9975000000000001E-3</v>
      </c>
      <c r="AS28" s="32">
        <v>2.0187E-3</v>
      </c>
      <c r="AT28" s="32">
        <v>1.9589999999999998E-3</v>
      </c>
      <c r="AU28" s="32">
        <v>2.1056999999999998E-3</v>
      </c>
      <c r="AV28" s="98">
        <f t="shared" si="5"/>
        <v>2.1247800000000002E-3</v>
      </c>
      <c r="AY28" s="157"/>
      <c r="AZ28" s="143"/>
      <c r="BA28" s="161"/>
      <c r="BB28" s="143"/>
      <c r="BC28" s="161"/>
      <c r="BD28" s="143"/>
      <c r="BE28" s="161"/>
      <c r="BF28" s="164"/>
      <c r="BG28" s="161"/>
      <c r="BH28" s="171"/>
      <c r="BI28" s="172"/>
      <c r="BJ28" s="176"/>
      <c r="CI28" s="5"/>
    </row>
    <row r="29" spans="1:95" ht="15" thickBot="1" x14ac:dyDescent="0.4">
      <c r="A29" s="143"/>
      <c r="B29" s="146"/>
      <c r="C29" s="5">
        <v>100000</v>
      </c>
      <c r="D29" s="11">
        <f>C29/C28</f>
        <v>2</v>
      </c>
      <c r="E29" s="11">
        <f>D29^2</f>
        <v>4</v>
      </c>
      <c r="F29" s="11">
        <f>D29*LOG(D29,2)</f>
        <v>2</v>
      </c>
      <c r="G29" s="17">
        <v>9.1038999999999998E-3</v>
      </c>
      <c r="H29" s="18">
        <v>7.3057E-3</v>
      </c>
      <c r="I29" s="17">
        <v>7.5629E-3</v>
      </c>
      <c r="J29" s="18">
        <v>7.4771000000000004E-3</v>
      </c>
      <c r="K29" s="17">
        <v>8.2232E-3</v>
      </c>
      <c r="L29" s="19">
        <f t="shared" si="1"/>
        <v>7.9345600000000002E-3</v>
      </c>
      <c r="M29" s="20">
        <f>L29/L28</f>
        <v>2.1256208442946618</v>
      </c>
      <c r="N29" s="20">
        <v>2.2640999999999998E-3</v>
      </c>
      <c r="O29" s="21">
        <v>2.4149000000000002E-3</v>
      </c>
      <c r="P29" s="20">
        <v>2.2594999999999998E-3</v>
      </c>
      <c r="Q29" s="21">
        <v>2.1616999999999999E-3</v>
      </c>
      <c r="R29" s="20">
        <v>2.2461999999999998E-3</v>
      </c>
      <c r="S29" s="19">
        <f t="shared" si="2"/>
        <v>2.2692799999999998E-3</v>
      </c>
      <c r="T29" s="20">
        <f>S29/S28</f>
        <v>1.6219106022270824</v>
      </c>
      <c r="U29" s="20">
        <v>4.313E-3</v>
      </c>
      <c r="V29" s="20">
        <v>4.2884999999999998E-3</v>
      </c>
      <c r="W29" s="20">
        <v>4.0705999999999997E-3</v>
      </c>
      <c r="X29" s="20">
        <v>4.0130000000000001E-3</v>
      </c>
      <c r="Y29" s="20">
        <v>4.1974999999999998E-3</v>
      </c>
      <c r="Z29" s="19">
        <f t="shared" si="3"/>
        <v>4.1765199999999995E-3</v>
      </c>
      <c r="AA29" s="20">
        <f>Z29/Z28</f>
        <v>1.9656246764370895</v>
      </c>
      <c r="AC29" s="179"/>
      <c r="AD29" s="126">
        <v>100000</v>
      </c>
      <c r="AE29" s="99">
        <v>9.1038999999999998E-3</v>
      </c>
      <c r="AF29" s="33">
        <v>7.3057E-3</v>
      </c>
      <c r="AG29" s="99">
        <v>7.5629E-3</v>
      </c>
      <c r="AH29" s="33">
        <v>7.4771000000000004E-3</v>
      </c>
      <c r="AI29" s="99">
        <v>8.2232E-3</v>
      </c>
      <c r="AJ29" s="100">
        <f t="shared" si="4"/>
        <v>7.9345600000000002E-3</v>
      </c>
      <c r="AK29" s="35">
        <v>2.2640999999999998E-3</v>
      </c>
      <c r="AL29" s="58">
        <v>2.4149000000000002E-3</v>
      </c>
      <c r="AM29" s="35">
        <v>2.2594999999999998E-3</v>
      </c>
      <c r="AN29" s="58">
        <v>2.1616999999999999E-3</v>
      </c>
      <c r="AO29" s="35">
        <v>2.2461999999999998E-3</v>
      </c>
      <c r="AP29" s="100">
        <f t="shared" si="0"/>
        <v>2.2692799999999998E-3</v>
      </c>
      <c r="AQ29" s="35">
        <v>4.313E-3</v>
      </c>
      <c r="AR29" s="35">
        <v>4.2884999999999998E-3</v>
      </c>
      <c r="AS29" s="35">
        <v>4.0705999999999997E-3</v>
      </c>
      <c r="AT29" s="35">
        <v>4.0130000000000001E-3</v>
      </c>
      <c r="AU29" s="35">
        <v>4.1974999999999998E-3</v>
      </c>
      <c r="AV29" s="100">
        <f t="shared" si="5"/>
        <v>4.1765199999999995E-3</v>
      </c>
      <c r="AY29" s="157"/>
      <c r="AZ29" s="143"/>
      <c r="BA29" s="161"/>
      <c r="BB29" s="143"/>
      <c r="BC29" s="161"/>
      <c r="BD29" s="143"/>
      <c r="BE29" s="161"/>
      <c r="BF29" s="164"/>
      <c r="BG29" s="161"/>
      <c r="BH29" s="171"/>
      <c r="BI29" s="172"/>
      <c r="BJ29" s="176"/>
      <c r="CI29" s="6"/>
    </row>
    <row r="30" spans="1:95" x14ac:dyDescent="0.35">
      <c r="A30" s="143"/>
      <c r="B30" s="146"/>
      <c r="C30" s="5">
        <v>175000</v>
      </c>
      <c r="D30" s="11">
        <f>C30/C29</f>
        <v>1.75</v>
      </c>
      <c r="E30" s="11">
        <f t="shared" ref="E30:E33" si="37">D30^2</f>
        <v>3.0625</v>
      </c>
      <c r="F30" s="11">
        <f t="shared" ref="F30:F33" si="38">D30*LOG(D30,2)</f>
        <v>1.4128711136008072</v>
      </c>
      <c r="G30" s="17">
        <v>1.41674E-2</v>
      </c>
      <c r="H30" s="18">
        <v>1.4419299999999999E-2</v>
      </c>
      <c r="I30" s="17">
        <v>1.41292E-2</v>
      </c>
      <c r="J30" s="18">
        <v>1.3562299999999999E-2</v>
      </c>
      <c r="K30" s="17">
        <v>1.3794600000000001E-2</v>
      </c>
      <c r="L30" s="19">
        <f t="shared" si="1"/>
        <v>1.4014560000000001E-2</v>
      </c>
      <c r="M30" s="20">
        <f t="shared" ref="M30:M33" si="39">L30/L29</f>
        <v>1.7662680728357969</v>
      </c>
      <c r="N30" s="20">
        <v>4.3211999999999999E-3</v>
      </c>
      <c r="O30" s="21">
        <v>6.2481000000000004E-3</v>
      </c>
      <c r="P30" s="20">
        <v>4.0547999999999999E-3</v>
      </c>
      <c r="Q30" s="21">
        <v>4.5886E-3</v>
      </c>
      <c r="R30" s="20">
        <v>4.0372000000000003E-3</v>
      </c>
      <c r="S30" s="19">
        <f t="shared" si="2"/>
        <v>4.6499799999999997E-3</v>
      </c>
      <c r="T30" s="20">
        <f t="shared" ref="T30:T33" si="40">S30/S29</f>
        <v>2.049099273778467</v>
      </c>
      <c r="U30" s="20">
        <v>7.5751000000000004E-3</v>
      </c>
      <c r="V30" s="20">
        <v>9.2452000000000003E-3</v>
      </c>
      <c r="W30" s="20">
        <v>7.7866000000000003E-3</v>
      </c>
      <c r="X30" s="20">
        <v>7.1488000000000003E-3</v>
      </c>
      <c r="Y30" s="20">
        <v>7.8995000000000003E-3</v>
      </c>
      <c r="Z30" s="19">
        <f t="shared" si="3"/>
        <v>7.9310400000000003E-3</v>
      </c>
      <c r="AA30" s="20">
        <f t="shared" ref="AA30:AA33" si="41">Z30/Z29</f>
        <v>1.8989589418942088</v>
      </c>
      <c r="AC30" s="179"/>
      <c r="AD30" s="126">
        <v>175000</v>
      </c>
      <c r="AE30" s="99">
        <v>1.41674E-2</v>
      </c>
      <c r="AF30" s="33">
        <v>1.4419299999999999E-2</v>
      </c>
      <c r="AG30" s="99">
        <v>1.41292E-2</v>
      </c>
      <c r="AH30" s="33">
        <v>1.3562299999999999E-2</v>
      </c>
      <c r="AI30" s="99">
        <v>1.3794600000000001E-2</v>
      </c>
      <c r="AJ30" s="100">
        <f t="shared" si="4"/>
        <v>1.4014560000000001E-2</v>
      </c>
      <c r="AK30" s="35">
        <v>4.3211999999999999E-3</v>
      </c>
      <c r="AL30" s="58">
        <v>6.2481000000000004E-3</v>
      </c>
      <c r="AM30" s="35">
        <v>4.0547999999999999E-3</v>
      </c>
      <c r="AN30" s="58">
        <v>4.5886E-3</v>
      </c>
      <c r="AO30" s="35">
        <v>4.0372000000000003E-3</v>
      </c>
      <c r="AP30" s="100">
        <f t="shared" si="0"/>
        <v>4.6499799999999997E-3</v>
      </c>
      <c r="AQ30" s="35">
        <v>7.5751000000000004E-3</v>
      </c>
      <c r="AR30" s="35">
        <v>9.2452000000000003E-3</v>
      </c>
      <c r="AS30" s="35">
        <v>7.7866000000000003E-3</v>
      </c>
      <c r="AT30" s="35">
        <v>7.1488000000000003E-3</v>
      </c>
      <c r="AU30" s="35">
        <v>7.8995000000000003E-3</v>
      </c>
      <c r="AV30" s="100">
        <f t="shared" si="5"/>
        <v>7.9310400000000003E-3</v>
      </c>
      <c r="AY30" s="157"/>
      <c r="AZ30" s="143"/>
      <c r="BA30" s="161"/>
      <c r="BB30" s="143"/>
      <c r="BC30" s="161"/>
      <c r="BD30" s="143"/>
      <c r="BE30" s="161"/>
      <c r="BF30" s="164"/>
      <c r="BG30" s="161"/>
      <c r="BH30" s="171"/>
      <c r="BI30" s="172"/>
      <c r="BJ30" s="176"/>
    </row>
    <row r="31" spans="1:95" x14ac:dyDescent="0.35">
      <c r="A31" s="143"/>
      <c r="B31" s="146"/>
      <c r="C31" s="5">
        <v>300000</v>
      </c>
      <c r="D31" s="11">
        <f>C31/C30</f>
        <v>1.7142857142857142</v>
      </c>
      <c r="E31" s="11">
        <f t="shared" si="37"/>
        <v>2.9387755102040813</v>
      </c>
      <c r="F31" s="11">
        <f t="shared" si="38"/>
        <v>1.3330415634232318</v>
      </c>
      <c r="G31" s="17">
        <v>2.50371E-2</v>
      </c>
      <c r="H31" s="18">
        <v>2.5150200000000001E-2</v>
      </c>
      <c r="I31" s="17">
        <v>2.5241699999999999E-2</v>
      </c>
      <c r="J31" s="18">
        <v>2.4894599999999999E-2</v>
      </c>
      <c r="K31" s="17">
        <v>2.50967E-2</v>
      </c>
      <c r="L31" s="19">
        <f t="shared" si="1"/>
        <v>2.5084059999999998E-2</v>
      </c>
      <c r="M31" s="20">
        <f t="shared" si="39"/>
        <v>1.7898571200237465</v>
      </c>
      <c r="N31" s="20">
        <v>6.9208000000000004E-3</v>
      </c>
      <c r="O31" s="21">
        <v>6.1244999999999997E-3</v>
      </c>
      <c r="P31" s="20">
        <v>6.2744000000000003E-3</v>
      </c>
      <c r="Q31" s="21">
        <v>6.5335999999999997E-3</v>
      </c>
      <c r="R31" s="20">
        <v>6.5529000000000004E-3</v>
      </c>
      <c r="S31" s="19">
        <f t="shared" si="2"/>
        <v>6.4812399999999992E-3</v>
      </c>
      <c r="T31" s="20">
        <f t="shared" si="40"/>
        <v>1.3938210486926825</v>
      </c>
      <c r="U31" s="20">
        <v>1.36528E-2</v>
      </c>
      <c r="V31" s="20">
        <v>1.41469E-2</v>
      </c>
      <c r="W31" s="20">
        <v>1.3438E-2</v>
      </c>
      <c r="X31" s="20">
        <v>1.37591E-2</v>
      </c>
      <c r="Y31" s="20">
        <v>1.35464E-2</v>
      </c>
      <c r="Z31" s="19">
        <f t="shared" si="3"/>
        <v>1.3708639999999999E-2</v>
      </c>
      <c r="AA31" s="20">
        <f t="shared" si="41"/>
        <v>1.7284794932316567</v>
      </c>
      <c r="AC31" s="179"/>
      <c r="AD31" s="126">
        <v>300000</v>
      </c>
      <c r="AE31" s="99">
        <v>2.50371E-2</v>
      </c>
      <c r="AF31" s="33">
        <v>2.5150200000000001E-2</v>
      </c>
      <c r="AG31" s="99">
        <v>2.5241699999999999E-2</v>
      </c>
      <c r="AH31" s="33">
        <v>2.4894599999999999E-2</v>
      </c>
      <c r="AI31" s="99">
        <v>2.50967E-2</v>
      </c>
      <c r="AJ31" s="100">
        <f t="shared" si="4"/>
        <v>2.5084059999999998E-2</v>
      </c>
      <c r="AK31" s="35">
        <v>6.9208000000000004E-3</v>
      </c>
      <c r="AL31" s="58">
        <v>6.1244999999999997E-3</v>
      </c>
      <c r="AM31" s="35">
        <v>6.2744000000000003E-3</v>
      </c>
      <c r="AN31" s="58">
        <v>6.5335999999999997E-3</v>
      </c>
      <c r="AO31" s="35">
        <v>6.5529000000000004E-3</v>
      </c>
      <c r="AP31" s="100">
        <f t="shared" si="0"/>
        <v>6.4812399999999992E-3</v>
      </c>
      <c r="AQ31" s="35">
        <v>1.36528E-2</v>
      </c>
      <c r="AR31" s="35">
        <v>1.41469E-2</v>
      </c>
      <c r="AS31" s="35">
        <v>1.3438E-2</v>
      </c>
      <c r="AT31" s="35">
        <v>1.37591E-2</v>
      </c>
      <c r="AU31" s="35">
        <v>1.35464E-2</v>
      </c>
      <c r="AV31" s="100">
        <f t="shared" si="5"/>
        <v>1.3708639999999999E-2</v>
      </c>
      <c r="AY31" s="157"/>
      <c r="AZ31" s="143"/>
      <c r="BA31" s="161"/>
      <c r="BB31" s="143"/>
      <c r="BC31" s="161"/>
      <c r="BD31" s="143"/>
      <c r="BE31" s="161"/>
      <c r="BF31" s="164"/>
      <c r="BG31" s="161"/>
      <c r="BH31" s="171"/>
      <c r="BI31" s="172"/>
      <c r="BJ31" s="176"/>
    </row>
    <row r="32" spans="1:95" ht="15" thickBot="1" x14ac:dyDescent="0.4">
      <c r="A32" s="143"/>
      <c r="B32" s="146"/>
      <c r="C32" s="5">
        <v>425000</v>
      </c>
      <c r="D32" s="11">
        <f>C32/C31</f>
        <v>1.4166666666666667</v>
      </c>
      <c r="E32" s="11">
        <f t="shared" si="37"/>
        <v>2.0069444444444446</v>
      </c>
      <c r="F32" s="11">
        <f t="shared" si="38"/>
        <v>0.71187548241634313</v>
      </c>
      <c r="G32" s="17">
        <v>3.6630900000000001E-2</v>
      </c>
      <c r="H32" s="18">
        <v>3.6930200000000003E-2</v>
      </c>
      <c r="I32" s="17">
        <v>3.6297099999999999E-2</v>
      </c>
      <c r="J32" s="18">
        <v>3.5845299999999997E-2</v>
      </c>
      <c r="K32" s="17">
        <v>3.6161600000000002E-2</v>
      </c>
      <c r="L32" s="19">
        <f t="shared" si="1"/>
        <v>3.6373019999999999E-2</v>
      </c>
      <c r="M32" s="20">
        <f t="shared" si="39"/>
        <v>1.4500451681266908</v>
      </c>
      <c r="N32" s="20">
        <v>1.03827E-2</v>
      </c>
      <c r="O32" s="21">
        <v>9.5872000000000006E-3</v>
      </c>
      <c r="P32" s="20">
        <v>1.03465E-2</v>
      </c>
      <c r="Q32" s="21">
        <v>1.0363199999999999E-2</v>
      </c>
      <c r="R32" s="20">
        <v>9.6225000000000008E-3</v>
      </c>
      <c r="S32" s="19">
        <f t="shared" si="2"/>
        <v>1.0060419999999999E-2</v>
      </c>
      <c r="T32" s="20">
        <f t="shared" si="40"/>
        <v>1.5522369176268738</v>
      </c>
      <c r="U32" s="20">
        <v>1.97342E-2</v>
      </c>
      <c r="V32" s="20">
        <v>2.03944E-2</v>
      </c>
      <c r="W32" s="20">
        <v>1.9473299999999999E-2</v>
      </c>
      <c r="X32" s="20">
        <v>1.99802E-2</v>
      </c>
      <c r="Y32" s="20">
        <v>1.9841500000000001E-2</v>
      </c>
      <c r="Z32" s="19">
        <f t="shared" si="3"/>
        <v>1.9884720000000002E-2</v>
      </c>
      <c r="AA32" s="20">
        <f t="shared" si="41"/>
        <v>1.4505246326404371</v>
      </c>
      <c r="AC32" s="179"/>
      <c r="AD32" s="126">
        <v>425000</v>
      </c>
      <c r="AE32" s="99">
        <v>3.6630900000000001E-2</v>
      </c>
      <c r="AF32" s="33">
        <v>3.6930200000000003E-2</v>
      </c>
      <c r="AG32" s="99">
        <v>3.6297099999999999E-2</v>
      </c>
      <c r="AH32" s="33">
        <v>3.5845299999999997E-2</v>
      </c>
      <c r="AI32" s="99">
        <v>3.6161600000000002E-2</v>
      </c>
      <c r="AJ32" s="100">
        <f t="shared" si="4"/>
        <v>3.6373019999999999E-2</v>
      </c>
      <c r="AK32" s="35">
        <v>1.03827E-2</v>
      </c>
      <c r="AL32" s="58">
        <v>9.5872000000000006E-3</v>
      </c>
      <c r="AM32" s="35">
        <v>1.03465E-2</v>
      </c>
      <c r="AN32" s="58">
        <v>1.0363199999999999E-2</v>
      </c>
      <c r="AO32" s="35">
        <v>9.6225000000000008E-3</v>
      </c>
      <c r="AP32" s="100">
        <f t="shared" si="0"/>
        <v>1.0060419999999999E-2</v>
      </c>
      <c r="AQ32" s="35">
        <v>1.97342E-2</v>
      </c>
      <c r="AR32" s="35">
        <v>2.03944E-2</v>
      </c>
      <c r="AS32" s="35">
        <v>1.9473299999999999E-2</v>
      </c>
      <c r="AT32" s="35">
        <v>1.99802E-2</v>
      </c>
      <c r="AU32" s="35">
        <v>1.9841500000000001E-2</v>
      </c>
      <c r="AV32" s="100">
        <f t="shared" si="5"/>
        <v>1.9884720000000002E-2</v>
      </c>
      <c r="AY32" s="158"/>
      <c r="AZ32" s="144"/>
      <c r="BA32" s="162"/>
      <c r="BB32" s="144"/>
      <c r="BC32" s="162"/>
      <c r="BD32" s="144"/>
      <c r="BE32" s="162"/>
      <c r="BF32" s="165"/>
      <c r="BG32" s="162"/>
      <c r="BH32" s="173"/>
      <c r="BI32" s="174"/>
      <c r="BJ32" s="177"/>
    </row>
    <row r="33" spans="1:81" ht="15" customHeight="1" thickBot="1" x14ac:dyDescent="0.4">
      <c r="A33" s="144"/>
      <c r="B33" s="147"/>
      <c r="C33" s="6">
        <v>550000</v>
      </c>
      <c r="D33" s="11">
        <f>C33/C32</f>
        <v>1.2941176470588236</v>
      </c>
      <c r="E33" s="11">
        <f t="shared" si="37"/>
        <v>1.6747404844290659</v>
      </c>
      <c r="F33" s="11">
        <f t="shared" si="38"/>
        <v>0.48137135897135735</v>
      </c>
      <c r="G33" s="22">
        <v>4.8419499999999997E-2</v>
      </c>
      <c r="H33" s="23">
        <v>4.9242300000000003E-2</v>
      </c>
      <c r="I33" s="22">
        <v>4.7020300000000001E-2</v>
      </c>
      <c r="J33" s="23">
        <v>4.6913000000000003E-2</v>
      </c>
      <c r="K33" s="22">
        <v>4.7524999999999998E-2</v>
      </c>
      <c r="L33" s="24">
        <f t="shared" si="1"/>
        <v>4.7824020000000002E-2</v>
      </c>
      <c r="M33" s="20">
        <f t="shared" si="39"/>
        <v>1.3148212603737606</v>
      </c>
      <c r="N33" s="25">
        <v>1.20441E-2</v>
      </c>
      <c r="O33" s="14">
        <v>1.3041799999999999E-2</v>
      </c>
      <c r="P33" s="25">
        <v>1.2166099999999999E-2</v>
      </c>
      <c r="Q33" s="14">
        <v>1.2560699999999999E-2</v>
      </c>
      <c r="R33" s="25">
        <v>1.26924E-2</v>
      </c>
      <c r="S33" s="24">
        <f t="shared" si="2"/>
        <v>1.2501020000000002E-2</v>
      </c>
      <c r="T33" s="20">
        <f t="shared" si="40"/>
        <v>1.2425942455682768</v>
      </c>
      <c r="U33" s="25">
        <v>2.56008E-2</v>
      </c>
      <c r="V33" s="25">
        <v>2.88618E-2</v>
      </c>
      <c r="W33" s="25">
        <v>2.5558999999999998E-2</v>
      </c>
      <c r="X33" s="25">
        <v>2.6895100000000002E-2</v>
      </c>
      <c r="Y33" s="25">
        <v>2.73493E-2</v>
      </c>
      <c r="Z33" s="24">
        <f t="shared" si="3"/>
        <v>2.6853200000000001E-2</v>
      </c>
      <c r="AA33" s="20">
        <f t="shared" si="41"/>
        <v>1.350443958979558</v>
      </c>
      <c r="AC33" s="183"/>
      <c r="AD33" s="127">
        <v>550000</v>
      </c>
      <c r="AE33" s="101">
        <v>4.8419499999999997E-2</v>
      </c>
      <c r="AF33" s="34">
        <v>4.9242300000000003E-2</v>
      </c>
      <c r="AG33" s="101">
        <v>4.7020300000000001E-2</v>
      </c>
      <c r="AH33" s="34">
        <v>4.6913000000000003E-2</v>
      </c>
      <c r="AI33" s="101">
        <v>4.7524999999999998E-2</v>
      </c>
      <c r="AJ33" s="102">
        <f t="shared" si="4"/>
        <v>4.7824020000000002E-2</v>
      </c>
      <c r="AK33" s="31">
        <v>1.20441E-2</v>
      </c>
      <c r="AL33" s="29">
        <v>1.3041799999999999E-2</v>
      </c>
      <c r="AM33" s="31">
        <v>1.2166099999999999E-2</v>
      </c>
      <c r="AN33" s="29">
        <v>1.2560699999999999E-2</v>
      </c>
      <c r="AO33" s="31">
        <v>1.26924E-2</v>
      </c>
      <c r="AP33" s="102">
        <f t="shared" si="0"/>
        <v>1.2501020000000002E-2</v>
      </c>
      <c r="AQ33" s="31">
        <v>2.56008E-2</v>
      </c>
      <c r="AR33" s="31">
        <v>2.88618E-2</v>
      </c>
      <c r="AS33" s="31">
        <v>2.5558999999999998E-2</v>
      </c>
      <c r="AT33" s="31">
        <v>2.6895100000000002E-2</v>
      </c>
      <c r="AU33" s="31">
        <v>2.73493E-2</v>
      </c>
      <c r="AV33" s="102">
        <f t="shared" si="5"/>
        <v>2.6853200000000001E-2</v>
      </c>
      <c r="AY33" s="156" t="s">
        <v>79</v>
      </c>
      <c r="AZ33" s="166" t="s">
        <v>29</v>
      </c>
      <c r="BA33" s="160"/>
      <c r="BB33" s="166" t="s">
        <v>10</v>
      </c>
      <c r="BC33" s="160"/>
      <c r="BD33" s="166" t="s">
        <v>29</v>
      </c>
      <c r="BE33" s="160"/>
      <c r="BF33" s="163" t="s">
        <v>28</v>
      </c>
      <c r="BG33" s="160"/>
      <c r="BH33" s="169" t="s">
        <v>69</v>
      </c>
      <c r="BI33" s="170"/>
      <c r="BJ33" s="176" t="s">
        <v>33</v>
      </c>
    </row>
    <row r="34" spans="1:81" x14ac:dyDescent="0.35">
      <c r="A34" s="142" t="s">
        <v>79</v>
      </c>
      <c r="B34" s="145" t="s">
        <v>10</v>
      </c>
      <c r="C34" s="7">
        <v>50000</v>
      </c>
      <c r="D34" s="10" t="s">
        <v>16</v>
      </c>
      <c r="E34" s="10" t="s">
        <v>16</v>
      </c>
      <c r="F34" s="10" t="s">
        <v>16</v>
      </c>
      <c r="G34" s="21">
        <v>8.8313000000000003E-3</v>
      </c>
      <c r="H34" s="20">
        <v>7.5388E-3</v>
      </c>
      <c r="I34" s="21">
        <v>7.2817999999999997E-3</v>
      </c>
      <c r="J34" s="20">
        <v>7.0006000000000001E-3</v>
      </c>
      <c r="K34" s="21">
        <v>7.4174999999999996E-3</v>
      </c>
      <c r="L34" s="27">
        <f t="shared" si="1"/>
        <v>7.6139999999999984E-3</v>
      </c>
      <c r="M34" s="13" t="s">
        <v>16</v>
      </c>
      <c r="N34" s="20">
        <v>1.1233E-3</v>
      </c>
      <c r="O34" s="21">
        <v>1.1513999999999999E-3</v>
      </c>
      <c r="P34" s="20">
        <v>1.0009999999999999E-3</v>
      </c>
      <c r="Q34" s="21">
        <v>1.1330999999999999E-3</v>
      </c>
      <c r="R34" s="20">
        <v>1.1039000000000001E-3</v>
      </c>
      <c r="S34" s="27">
        <f t="shared" si="2"/>
        <v>1.1025400000000002E-3</v>
      </c>
      <c r="T34" s="13" t="s">
        <v>16</v>
      </c>
      <c r="U34" s="13">
        <v>2.0267000000000002E-3</v>
      </c>
      <c r="V34" s="13">
        <v>1.5097000000000001E-3</v>
      </c>
      <c r="W34" s="13">
        <v>1.4984E-3</v>
      </c>
      <c r="X34" s="13">
        <v>2.1448000000000001E-3</v>
      </c>
      <c r="Y34" s="13">
        <v>1.7941000000000001E-3</v>
      </c>
      <c r="Z34" s="27">
        <f t="shared" si="3"/>
        <v>1.7947400000000002E-3</v>
      </c>
      <c r="AA34" s="13" t="s">
        <v>16</v>
      </c>
      <c r="AC34" s="178" t="s">
        <v>79</v>
      </c>
      <c r="AD34" s="128">
        <v>50000</v>
      </c>
      <c r="AE34" s="58">
        <v>8.8313000000000003E-3</v>
      </c>
      <c r="AF34" s="35">
        <v>7.5388E-3</v>
      </c>
      <c r="AG34" s="58">
        <v>7.2817999999999997E-3</v>
      </c>
      <c r="AH34" s="35">
        <v>7.0006000000000001E-3</v>
      </c>
      <c r="AI34" s="58">
        <v>7.4174999999999996E-3</v>
      </c>
      <c r="AJ34" s="103">
        <f t="shared" si="4"/>
        <v>7.6139999999999984E-3</v>
      </c>
      <c r="AK34" s="35">
        <v>1.1233E-3</v>
      </c>
      <c r="AL34" s="58">
        <v>1.1513999999999999E-3</v>
      </c>
      <c r="AM34" s="35">
        <v>1.0009999999999999E-3</v>
      </c>
      <c r="AN34" s="58">
        <v>1.1330999999999999E-3</v>
      </c>
      <c r="AO34" s="35">
        <v>1.1039000000000001E-3</v>
      </c>
      <c r="AP34" s="103">
        <f t="shared" si="0"/>
        <v>1.1025400000000002E-3</v>
      </c>
      <c r="AQ34" s="32">
        <v>2.0267000000000002E-3</v>
      </c>
      <c r="AR34" s="32">
        <v>1.5097000000000001E-3</v>
      </c>
      <c r="AS34" s="32">
        <v>1.4984E-3</v>
      </c>
      <c r="AT34" s="32">
        <v>2.1448000000000001E-3</v>
      </c>
      <c r="AU34" s="32">
        <v>1.7941000000000001E-3</v>
      </c>
      <c r="AV34" s="103">
        <f t="shared" si="5"/>
        <v>1.7947400000000002E-3</v>
      </c>
      <c r="AY34" s="157"/>
      <c r="AZ34" s="143"/>
      <c r="BA34" s="161"/>
      <c r="BB34" s="143"/>
      <c r="BC34" s="161"/>
      <c r="BD34" s="143"/>
      <c r="BE34" s="161"/>
      <c r="BF34" s="164"/>
      <c r="BG34" s="161"/>
      <c r="BH34" s="171"/>
      <c r="BI34" s="172"/>
      <c r="BJ34" s="176"/>
    </row>
    <row r="35" spans="1:81" x14ac:dyDescent="0.35">
      <c r="A35" s="143"/>
      <c r="B35" s="146"/>
      <c r="C35" s="5">
        <v>100000</v>
      </c>
      <c r="D35" s="11">
        <f>C35/C34</f>
        <v>2</v>
      </c>
      <c r="E35" s="11">
        <f>D35^2</f>
        <v>4</v>
      </c>
      <c r="F35" s="11">
        <f>D35*LOG(D35,2)</f>
        <v>2</v>
      </c>
      <c r="G35" s="17">
        <v>1.6564200000000001E-2</v>
      </c>
      <c r="H35" s="18">
        <v>1.6214099999999999E-2</v>
      </c>
      <c r="I35" s="17">
        <v>1.5792400000000002E-2</v>
      </c>
      <c r="J35" s="18">
        <v>1.60964E-2</v>
      </c>
      <c r="K35" s="17">
        <v>1.6517899999999999E-2</v>
      </c>
      <c r="L35" s="19">
        <f t="shared" si="1"/>
        <v>1.6236999999999998E-2</v>
      </c>
      <c r="M35" s="20">
        <f>L35/L34</f>
        <v>2.1325190438665618</v>
      </c>
      <c r="N35" s="20">
        <v>2.1361000000000002E-3</v>
      </c>
      <c r="O35" s="21">
        <v>2.9185000000000001E-3</v>
      </c>
      <c r="P35" s="20">
        <v>2.1223000000000001E-3</v>
      </c>
      <c r="Q35" s="21">
        <v>2.0991999999999999E-3</v>
      </c>
      <c r="R35" s="20">
        <v>2.1654000000000001E-3</v>
      </c>
      <c r="S35" s="19">
        <f t="shared" si="2"/>
        <v>2.2882999999999996E-3</v>
      </c>
      <c r="T35" s="20">
        <f>S35/S34</f>
        <v>2.0754802546846367</v>
      </c>
      <c r="U35" s="20">
        <v>3.2815000000000001E-3</v>
      </c>
      <c r="V35" s="20">
        <v>3.2460000000000002E-3</v>
      </c>
      <c r="W35" s="20">
        <v>3.2948000000000001E-3</v>
      </c>
      <c r="X35" s="20">
        <v>3.0866000000000001E-3</v>
      </c>
      <c r="Y35" s="20">
        <v>3.4102E-3</v>
      </c>
      <c r="Z35" s="19">
        <f t="shared" si="3"/>
        <v>3.2638199999999997E-3</v>
      </c>
      <c r="AA35" s="20">
        <f>Z35/Z34</f>
        <v>1.8185475333474483</v>
      </c>
      <c r="AC35" s="179"/>
      <c r="AD35" s="126">
        <v>100000</v>
      </c>
      <c r="AE35" s="99">
        <v>1.6564200000000001E-2</v>
      </c>
      <c r="AF35" s="33">
        <v>1.6214099999999999E-2</v>
      </c>
      <c r="AG35" s="99">
        <v>1.5792400000000002E-2</v>
      </c>
      <c r="AH35" s="33">
        <v>1.60964E-2</v>
      </c>
      <c r="AI35" s="99">
        <v>1.6517899999999999E-2</v>
      </c>
      <c r="AJ35" s="100">
        <f t="shared" si="4"/>
        <v>1.6236999999999998E-2</v>
      </c>
      <c r="AK35" s="35">
        <v>2.1361000000000002E-3</v>
      </c>
      <c r="AL35" s="58">
        <v>2.9185000000000001E-3</v>
      </c>
      <c r="AM35" s="35">
        <v>2.1223000000000001E-3</v>
      </c>
      <c r="AN35" s="58">
        <v>2.0991999999999999E-3</v>
      </c>
      <c r="AO35" s="35">
        <v>2.1654000000000001E-3</v>
      </c>
      <c r="AP35" s="100">
        <f t="shared" si="0"/>
        <v>2.2882999999999996E-3</v>
      </c>
      <c r="AQ35" s="35">
        <v>3.2815000000000001E-3</v>
      </c>
      <c r="AR35" s="35">
        <v>3.2460000000000002E-3</v>
      </c>
      <c r="AS35" s="35">
        <v>3.2948000000000001E-3</v>
      </c>
      <c r="AT35" s="35">
        <v>3.0866000000000001E-3</v>
      </c>
      <c r="AU35" s="35">
        <v>3.4102E-3</v>
      </c>
      <c r="AV35" s="100">
        <f t="shared" si="5"/>
        <v>3.2638199999999997E-3</v>
      </c>
      <c r="AY35" s="157"/>
      <c r="AZ35" s="143"/>
      <c r="BA35" s="161"/>
      <c r="BB35" s="143"/>
      <c r="BC35" s="161"/>
      <c r="BD35" s="143"/>
      <c r="BE35" s="161"/>
      <c r="BF35" s="164"/>
      <c r="BG35" s="161"/>
      <c r="BH35" s="171"/>
      <c r="BI35" s="172"/>
      <c r="BJ35" s="176"/>
    </row>
    <row r="36" spans="1:81" x14ac:dyDescent="0.35">
      <c r="A36" s="143"/>
      <c r="B36" s="146"/>
      <c r="C36" s="5">
        <v>175000</v>
      </c>
      <c r="D36" s="11">
        <f>C36/C35</f>
        <v>1.75</v>
      </c>
      <c r="E36" s="11">
        <f t="shared" ref="E36:E39" si="42">D36^2</f>
        <v>3.0625</v>
      </c>
      <c r="F36" s="11">
        <f t="shared" ref="F36:F39" si="43">D36*LOG(D36,2)</f>
        <v>1.4128711136008072</v>
      </c>
      <c r="G36" s="17">
        <v>2.9172799999999999E-2</v>
      </c>
      <c r="H36" s="18">
        <v>2.9468299999999999E-2</v>
      </c>
      <c r="I36" s="17">
        <v>2.9020299999999999E-2</v>
      </c>
      <c r="J36" s="18">
        <v>2.93631E-2</v>
      </c>
      <c r="K36" s="17">
        <v>3.0270499999999999E-2</v>
      </c>
      <c r="L36" s="19">
        <f t="shared" si="1"/>
        <v>2.9459000000000003E-2</v>
      </c>
      <c r="M36" s="20">
        <f t="shared" ref="M36:M39" si="44">L36/L35</f>
        <v>1.814312988852621</v>
      </c>
      <c r="N36" s="20">
        <v>3.9119000000000003E-3</v>
      </c>
      <c r="O36" s="21">
        <v>4.2281000000000003E-3</v>
      </c>
      <c r="P36" s="20">
        <v>3.9591000000000001E-3</v>
      </c>
      <c r="Q36" s="21">
        <v>4.0768999999999996E-3</v>
      </c>
      <c r="R36" s="20">
        <v>4.1980999999999997E-3</v>
      </c>
      <c r="S36" s="19">
        <f t="shared" si="2"/>
        <v>4.0748200000000007E-3</v>
      </c>
      <c r="T36" s="20">
        <f t="shared" ref="T36:T39" si="45">S36/S35</f>
        <v>1.7807193112791162</v>
      </c>
      <c r="U36" s="20">
        <v>7.4361000000000002E-3</v>
      </c>
      <c r="V36" s="20">
        <v>5.5846000000000003E-3</v>
      </c>
      <c r="W36" s="20">
        <v>5.6917000000000001E-3</v>
      </c>
      <c r="X36" s="20">
        <v>5.9611999999999998E-3</v>
      </c>
      <c r="Y36" s="20">
        <v>6.6128000000000003E-3</v>
      </c>
      <c r="Z36" s="19">
        <f t="shared" si="3"/>
        <v>6.2572799999999996E-3</v>
      </c>
      <c r="AA36" s="20">
        <f t="shared" ref="AA36:AA39" si="46">Z36/Z35</f>
        <v>1.9171645495155982</v>
      </c>
      <c r="AC36" s="179"/>
      <c r="AD36" s="126">
        <v>175000</v>
      </c>
      <c r="AE36" s="99">
        <v>2.9172799999999999E-2</v>
      </c>
      <c r="AF36" s="33">
        <v>2.9468299999999999E-2</v>
      </c>
      <c r="AG36" s="99">
        <v>2.9020299999999999E-2</v>
      </c>
      <c r="AH36" s="33">
        <v>2.93631E-2</v>
      </c>
      <c r="AI36" s="99">
        <v>3.0270499999999999E-2</v>
      </c>
      <c r="AJ36" s="100">
        <f t="shared" si="4"/>
        <v>2.9459000000000003E-2</v>
      </c>
      <c r="AK36" s="35">
        <v>3.9119000000000003E-3</v>
      </c>
      <c r="AL36" s="58">
        <v>4.2281000000000003E-3</v>
      </c>
      <c r="AM36" s="35">
        <v>3.9591000000000001E-3</v>
      </c>
      <c r="AN36" s="58">
        <v>4.0768999999999996E-3</v>
      </c>
      <c r="AO36" s="35">
        <v>4.1980999999999997E-3</v>
      </c>
      <c r="AP36" s="100">
        <f t="shared" si="0"/>
        <v>4.0748200000000007E-3</v>
      </c>
      <c r="AQ36" s="35">
        <v>7.4361000000000002E-3</v>
      </c>
      <c r="AR36" s="35">
        <v>5.5846000000000003E-3</v>
      </c>
      <c r="AS36" s="35">
        <v>5.6917000000000001E-3</v>
      </c>
      <c r="AT36" s="35">
        <v>5.9611999999999998E-3</v>
      </c>
      <c r="AU36" s="35">
        <v>6.6128000000000003E-3</v>
      </c>
      <c r="AV36" s="100">
        <f t="shared" si="5"/>
        <v>6.2572799999999996E-3</v>
      </c>
      <c r="AY36" s="157"/>
      <c r="AZ36" s="143"/>
      <c r="BA36" s="161"/>
      <c r="BB36" s="143"/>
      <c r="BC36" s="161"/>
      <c r="BD36" s="143"/>
      <c r="BE36" s="161"/>
      <c r="BF36" s="164"/>
      <c r="BG36" s="161"/>
      <c r="BH36" s="171"/>
      <c r="BI36" s="172"/>
      <c r="BJ36" s="176"/>
    </row>
    <row r="37" spans="1:81" ht="15" thickBot="1" x14ac:dyDescent="0.4">
      <c r="A37" s="143"/>
      <c r="B37" s="146"/>
      <c r="C37" s="5">
        <v>300000</v>
      </c>
      <c r="D37" s="11">
        <f>C37/C36</f>
        <v>1.7142857142857142</v>
      </c>
      <c r="E37" s="11">
        <f t="shared" si="42"/>
        <v>2.9387755102040813</v>
      </c>
      <c r="F37" s="11">
        <f t="shared" si="43"/>
        <v>1.3330415634232318</v>
      </c>
      <c r="G37" s="17">
        <v>5.6950800000000003E-2</v>
      </c>
      <c r="H37" s="18">
        <v>5.5904200000000001E-2</v>
      </c>
      <c r="I37" s="17">
        <v>5.5635299999999999E-2</v>
      </c>
      <c r="J37" s="18">
        <v>5.5237799999999997E-2</v>
      </c>
      <c r="K37" s="17">
        <v>5.72113E-2</v>
      </c>
      <c r="L37" s="19">
        <f t="shared" si="1"/>
        <v>5.6187880000000003E-2</v>
      </c>
      <c r="M37" s="20">
        <f t="shared" si="44"/>
        <v>1.9073247564411555</v>
      </c>
      <c r="N37" s="20">
        <v>6.9160000000000003E-3</v>
      </c>
      <c r="O37" s="21">
        <v>7.5722999999999997E-3</v>
      </c>
      <c r="P37" s="20">
        <v>7.1714999999999999E-3</v>
      </c>
      <c r="Q37" s="21">
        <v>7.2640999999999999E-3</v>
      </c>
      <c r="R37" s="20">
        <v>7.2224000000000003E-3</v>
      </c>
      <c r="S37" s="19">
        <f t="shared" si="2"/>
        <v>7.2292599999999995E-3</v>
      </c>
      <c r="T37" s="20">
        <f t="shared" si="45"/>
        <v>1.7741299002164508</v>
      </c>
      <c r="U37" s="20">
        <v>1.0884400000000001E-2</v>
      </c>
      <c r="V37" s="20">
        <v>1.0806899999999999E-2</v>
      </c>
      <c r="W37" s="20">
        <v>1.0020899999999999E-2</v>
      </c>
      <c r="X37" s="20">
        <v>1.1213900000000001E-2</v>
      </c>
      <c r="Y37" s="20">
        <v>1.09687E-2</v>
      </c>
      <c r="Z37" s="19">
        <f t="shared" si="3"/>
        <v>1.0778959999999999E-2</v>
      </c>
      <c r="AA37" s="20">
        <f t="shared" si="46"/>
        <v>1.7226270839725886</v>
      </c>
      <c r="AC37" s="179"/>
      <c r="AD37" s="126">
        <v>300000</v>
      </c>
      <c r="AE37" s="99">
        <v>5.6950800000000003E-2</v>
      </c>
      <c r="AF37" s="33">
        <v>5.5904200000000001E-2</v>
      </c>
      <c r="AG37" s="99">
        <v>5.5635299999999999E-2</v>
      </c>
      <c r="AH37" s="33">
        <v>5.5237799999999997E-2</v>
      </c>
      <c r="AI37" s="99">
        <v>5.72113E-2</v>
      </c>
      <c r="AJ37" s="100">
        <f t="shared" si="4"/>
        <v>5.6187880000000003E-2</v>
      </c>
      <c r="AK37" s="35">
        <v>6.9160000000000003E-3</v>
      </c>
      <c r="AL37" s="58">
        <v>7.5722999999999997E-3</v>
      </c>
      <c r="AM37" s="35">
        <v>7.1714999999999999E-3</v>
      </c>
      <c r="AN37" s="58">
        <v>7.2640999999999999E-3</v>
      </c>
      <c r="AO37" s="35">
        <v>7.2224000000000003E-3</v>
      </c>
      <c r="AP37" s="100">
        <f t="shared" si="0"/>
        <v>7.2292599999999995E-3</v>
      </c>
      <c r="AQ37" s="35">
        <v>1.0884400000000001E-2</v>
      </c>
      <c r="AR37" s="35">
        <v>1.0806899999999999E-2</v>
      </c>
      <c r="AS37" s="35">
        <v>1.0020899999999999E-2</v>
      </c>
      <c r="AT37" s="35">
        <v>1.1213900000000001E-2</v>
      </c>
      <c r="AU37" s="35">
        <v>1.09687E-2</v>
      </c>
      <c r="AV37" s="100">
        <f t="shared" si="5"/>
        <v>1.0778959999999999E-2</v>
      </c>
      <c r="AY37" s="157"/>
      <c r="AZ37" s="143"/>
      <c r="BA37" s="161"/>
      <c r="BB37" s="143"/>
      <c r="BC37" s="161"/>
      <c r="BD37" s="143"/>
      <c r="BE37" s="161"/>
      <c r="BF37" s="164"/>
      <c r="BG37" s="161"/>
      <c r="BH37" s="171"/>
      <c r="BI37" s="172"/>
      <c r="BJ37" s="176"/>
    </row>
    <row r="38" spans="1:81" ht="15" thickBot="1" x14ac:dyDescent="0.4">
      <c r="A38" s="143"/>
      <c r="B38" s="146"/>
      <c r="C38" s="5">
        <v>425000</v>
      </c>
      <c r="D38" s="11">
        <f>C38/C37</f>
        <v>1.4166666666666667</v>
      </c>
      <c r="E38" s="11">
        <f t="shared" si="42"/>
        <v>2.0069444444444446</v>
      </c>
      <c r="F38" s="11">
        <f t="shared" si="43"/>
        <v>0.71187548241634313</v>
      </c>
      <c r="G38" s="17">
        <v>7.8412700000000002E-2</v>
      </c>
      <c r="H38" s="18">
        <v>8.0129900000000004E-2</v>
      </c>
      <c r="I38" s="17">
        <v>8.2781800000000003E-2</v>
      </c>
      <c r="J38" s="18">
        <v>8.2230800000000007E-2</v>
      </c>
      <c r="K38" s="17">
        <v>8.0296500000000007E-2</v>
      </c>
      <c r="L38" s="19">
        <f t="shared" si="1"/>
        <v>8.0770339999999996E-2</v>
      </c>
      <c r="M38" s="20">
        <f t="shared" si="44"/>
        <v>1.4375046718260236</v>
      </c>
      <c r="N38" s="20">
        <v>1.01201E-2</v>
      </c>
      <c r="O38" s="21">
        <v>9.8750999999999995E-3</v>
      </c>
      <c r="P38" s="20">
        <v>9.8890000000000002E-3</v>
      </c>
      <c r="Q38" s="21">
        <v>1.0354500000000001E-2</v>
      </c>
      <c r="R38" s="20">
        <v>1.06573E-2</v>
      </c>
      <c r="S38" s="19">
        <f t="shared" si="2"/>
        <v>1.0179200000000001E-2</v>
      </c>
      <c r="T38" s="20">
        <f t="shared" si="45"/>
        <v>1.4080555962850971</v>
      </c>
      <c r="U38" s="20">
        <v>1.5783700000000001E-2</v>
      </c>
      <c r="V38" s="20">
        <v>1.52129E-2</v>
      </c>
      <c r="W38" s="20">
        <v>1.4568599999999999E-2</v>
      </c>
      <c r="X38" s="20">
        <v>1.50096E-2</v>
      </c>
      <c r="Y38" s="20">
        <v>1.5428799999999999E-2</v>
      </c>
      <c r="Z38" s="19">
        <f t="shared" si="3"/>
        <v>1.5200720000000001E-2</v>
      </c>
      <c r="AA38" s="20">
        <f t="shared" si="46"/>
        <v>1.4102213942718038</v>
      </c>
      <c r="AC38" s="179"/>
      <c r="AD38" s="126">
        <v>425000</v>
      </c>
      <c r="AE38" s="99">
        <v>7.8412700000000002E-2</v>
      </c>
      <c r="AF38" s="33">
        <v>8.0129900000000004E-2</v>
      </c>
      <c r="AG38" s="99">
        <v>8.2781800000000003E-2</v>
      </c>
      <c r="AH38" s="33">
        <v>8.2230800000000007E-2</v>
      </c>
      <c r="AI38" s="99">
        <v>8.0296500000000007E-2</v>
      </c>
      <c r="AJ38" s="100">
        <f t="shared" si="4"/>
        <v>8.0770339999999996E-2</v>
      </c>
      <c r="AK38" s="35">
        <v>1.01201E-2</v>
      </c>
      <c r="AL38" s="58">
        <v>9.8750999999999995E-3</v>
      </c>
      <c r="AM38" s="35">
        <v>9.8890000000000002E-3</v>
      </c>
      <c r="AN38" s="58">
        <v>1.0354500000000001E-2</v>
      </c>
      <c r="AO38" s="35">
        <v>1.06573E-2</v>
      </c>
      <c r="AP38" s="100">
        <f t="shared" si="0"/>
        <v>1.0179200000000001E-2</v>
      </c>
      <c r="AQ38" s="35">
        <v>1.5783700000000001E-2</v>
      </c>
      <c r="AR38" s="35">
        <v>1.52129E-2</v>
      </c>
      <c r="AS38" s="35">
        <v>1.4568599999999999E-2</v>
      </c>
      <c r="AT38" s="35">
        <v>1.50096E-2</v>
      </c>
      <c r="AU38" s="35">
        <v>1.5428799999999999E-2</v>
      </c>
      <c r="AV38" s="100">
        <f t="shared" si="5"/>
        <v>1.5200720000000001E-2</v>
      </c>
      <c r="AY38" s="158"/>
      <c r="AZ38" s="144"/>
      <c r="BA38" s="162"/>
      <c r="BB38" s="144"/>
      <c r="BC38" s="162"/>
      <c r="BD38" s="144"/>
      <c r="BE38" s="162"/>
      <c r="BF38" s="165"/>
      <c r="BG38" s="162"/>
      <c r="BH38" s="173"/>
      <c r="BI38" s="174"/>
      <c r="BJ38" s="177"/>
      <c r="BU38" s="2"/>
      <c r="BV38" s="2"/>
      <c r="BW38" s="2"/>
      <c r="BX38" s="148" t="s">
        <v>110</v>
      </c>
      <c r="BY38" s="149"/>
      <c r="BZ38" s="149"/>
      <c r="CA38" s="149"/>
      <c r="CB38" s="149"/>
      <c r="CC38" s="150"/>
    </row>
    <row r="39" spans="1:81" ht="15" thickBot="1" x14ac:dyDescent="0.4">
      <c r="A39" s="144"/>
      <c r="B39" s="147"/>
      <c r="C39" s="6">
        <v>550000</v>
      </c>
      <c r="D39" s="12">
        <f>C39/C38</f>
        <v>1.2941176470588236</v>
      </c>
      <c r="E39" s="12">
        <f t="shared" si="42"/>
        <v>1.6747404844290659</v>
      </c>
      <c r="F39" s="12">
        <f t="shared" si="43"/>
        <v>0.48137135897135735</v>
      </c>
      <c r="G39" s="22">
        <v>0.1090362</v>
      </c>
      <c r="H39" s="23">
        <v>0.1079669</v>
      </c>
      <c r="I39" s="22">
        <v>0.10891190000000001</v>
      </c>
      <c r="J39" s="23">
        <v>0.1100739</v>
      </c>
      <c r="K39" s="22">
        <v>0.1089287</v>
      </c>
      <c r="L39" s="24">
        <f t="shared" si="1"/>
        <v>0.10898352</v>
      </c>
      <c r="M39" s="23">
        <f t="shared" si="44"/>
        <v>1.3493012410248615</v>
      </c>
      <c r="N39" s="25">
        <v>1.39034E-2</v>
      </c>
      <c r="O39" s="14">
        <v>1.4744E-2</v>
      </c>
      <c r="P39" s="25">
        <v>1.3627800000000001E-2</v>
      </c>
      <c r="Q39" s="14">
        <v>1.33814E-2</v>
      </c>
      <c r="R39" s="25">
        <v>1.36262E-2</v>
      </c>
      <c r="S39" s="24">
        <f t="shared" si="2"/>
        <v>1.385656E-2</v>
      </c>
      <c r="T39" s="23">
        <f t="shared" si="45"/>
        <v>1.3612621817038666</v>
      </c>
      <c r="U39" s="25">
        <v>2.00632E-2</v>
      </c>
      <c r="V39" s="25">
        <v>2.0836E-2</v>
      </c>
      <c r="W39" s="25">
        <v>2.04212E-2</v>
      </c>
      <c r="X39" s="25">
        <v>2.06912E-2</v>
      </c>
      <c r="Y39" s="25">
        <v>2.0744599999999998E-2</v>
      </c>
      <c r="Z39" s="24">
        <f t="shared" si="3"/>
        <v>2.0551239999999998E-2</v>
      </c>
      <c r="AA39" s="23">
        <f t="shared" si="46"/>
        <v>1.3519912214684566</v>
      </c>
      <c r="AC39" s="183"/>
      <c r="AD39" s="127">
        <v>550000</v>
      </c>
      <c r="AE39" s="101">
        <v>0.1090362</v>
      </c>
      <c r="AF39" s="34">
        <v>0.1079669</v>
      </c>
      <c r="AG39" s="101">
        <v>0.10891190000000001</v>
      </c>
      <c r="AH39" s="34">
        <v>0.1100739</v>
      </c>
      <c r="AI39" s="101">
        <v>0.1089287</v>
      </c>
      <c r="AJ39" s="102">
        <f t="shared" si="4"/>
        <v>0.10898352</v>
      </c>
      <c r="AK39" s="31">
        <v>1.39034E-2</v>
      </c>
      <c r="AL39" s="29">
        <v>1.4744E-2</v>
      </c>
      <c r="AM39" s="31">
        <v>1.3627800000000001E-2</v>
      </c>
      <c r="AN39" s="29">
        <v>1.33814E-2</v>
      </c>
      <c r="AO39" s="31">
        <v>1.36262E-2</v>
      </c>
      <c r="AP39" s="102">
        <f t="shared" si="0"/>
        <v>1.385656E-2</v>
      </c>
      <c r="AQ39" s="31">
        <v>2.00632E-2</v>
      </c>
      <c r="AR39" s="31">
        <v>2.0836E-2</v>
      </c>
      <c r="AS39" s="31">
        <v>2.04212E-2</v>
      </c>
      <c r="AT39" s="31">
        <v>2.06912E-2</v>
      </c>
      <c r="AU39" s="31">
        <v>2.0744599999999998E-2</v>
      </c>
      <c r="AV39" s="102">
        <f t="shared" si="5"/>
        <v>2.0551239999999998E-2</v>
      </c>
      <c r="BU39" s="2"/>
      <c r="BV39" s="2"/>
      <c r="BW39" s="2"/>
      <c r="BX39" s="151"/>
      <c r="BY39" s="152"/>
      <c r="BZ39" s="152"/>
      <c r="CA39" s="152"/>
      <c r="CB39" s="152"/>
      <c r="CC39" s="153"/>
    </row>
    <row r="40" spans="1:81" ht="15" thickBot="1" x14ac:dyDescent="0.4">
      <c r="A40" s="142" t="s">
        <v>128</v>
      </c>
      <c r="B40" s="145" t="s">
        <v>129</v>
      </c>
      <c r="C40" s="7">
        <v>50000</v>
      </c>
      <c r="D40" s="10" t="s">
        <v>16</v>
      </c>
      <c r="E40" s="10" t="s">
        <v>16</v>
      </c>
      <c r="F40" s="10" t="s">
        <v>16</v>
      </c>
      <c r="G40" s="21">
        <v>3.6745399999999998E-2</v>
      </c>
      <c r="H40" s="20">
        <v>3.7388100000000001E-2</v>
      </c>
      <c r="I40" s="21">
        <v>3.7277400000000002E-2</v>
      </c>
      <c r="J40" s="20">
        <v>3.8988299999999997E-2</v>
      </c>
      <c r="K40" s="21">
        <v>3.7034900000000003E-2</v>
      </c>
      <c r="L40" s="27">
        <f t="shared" ref="L40:L45" si="47">AVERAGE(G40:K40)</f>
        <v>3.7486819999999997E-2</v>
      </c>
      <c r="M40" s="13" t="s">
        <v>16</v>
      </c>
      <c r="N40" s="20">
        <v>4.9207000000000001E-2</v>
      </c>
      <c r="O40" s="21">
        <v>4.8359699999999999E-2</v>
      </c>
      <c r="P40" s="20">
        <v>4.9483100000000002E-2</v>
      </c>
      <c r="Q40" s="21">
        <v>4.9358100000000002E-2</v>
      </c>
      <c r="R40" s="20">
        <v>4.8396099999999997E-2</v>
      </c>
      <c r="S40" s="27">
        <f t="shared" ref="S40:S45" si="48">AVERAGE(N40:R40)</f>
        <v>4.8960800000000006E-2</v>
      </c>
      <c r="T40" s="13" t="s">
        <v>16</v>
      </c>
      <c r="U40" s="13">
        <v>3.6633499999999999E-2</v>
      </c>
      <c r="V40" s="13">
        <v>3.8043300000000002E-2</v>
      </c>
      <c r="W40" s="13">
        <v>3.4965599999999999E-2</v>
      </c>
      <c r="X40" s="13">
        <v>3.4343899999999997E-2</v>
      </c>
      <c r="Y40" s="13">
        <v>3.6508100000000002E-2</v>
      </c>
      <c r="Z40" s="27">
        <f t="shared" ref="Z40:Z45" si="49">AVERAGE(U40:Y40)</f>
        <v>3.609888E-2</v>
      </c>
      <c r="AA40" s="13" t="s">
        <v>16</v>
      </c>
      <c r="BM40" s="148" t="s">
        <v>67</v>
      </c>
      <c r="BN40" s="149"/>
      <c r="BO40" s="149"/>
      <c r="BP40" s="149"/>
      <c r="BQ40" s="149"/>
      <c r="BR40" s="150"/>
      <c r="BU40" s="2"/>
      <c r="BV40" s="2"/>
      <c r="BW40" s="2"/>
      <c r="BX40" s="191" t="s">
        <v>72</v>
      </c>
      <c r="BY40" s="192"/>
      <c r="BZ40" s="192"/>
      <c r="CA40" s="192"/>
      <c r="CB40" s="192"/>
      <c r="CC40" s="193"/>
    </row>
    <row r="41" spans="1:81" ht="15" thickBot="1" x14ac:dyDescent="0.4">
      <c r="A41" s="143"/>
      <c r="B41" s="146"/>
      <c r="C41" s="5">
        <v>100000</v>
      </c>
      <c r="D41" s="11">
        <f>C41/C40</f>
        <v>2</v>
      </c>
      <c r="E41" s="11">
        <f>D41^2</f>
        <v>4</v>
      </c>
      <c r="F41" s="11">
        <f>D41*LOG(D41,2)</f>
        <v>2</v>
      </c>
      <c r="G41" s="17">
        <v>7.4628200000000006E-2</v>
      </c>
      <c r="H41" s="18">
        <v>7.7115699999999995E-2</v>
      </c>
      <c r="I41" s="17">
        <v>7.7633199999999999E-2</v>
      </c>
      <c r="J41" s="18">
        <v>7.7161999999999994E-2</v>
      </c>
      <c r="K41" s="17">
        <v>7.9981700000000003E-2</v>
      </c>
      <c r="L41" s="19">
        <f t="shared" si="47"/>
        <v>7.7304159999999997E-2</v>
      </c>
      <c r="M41" s="20">
        <f>L41/L40</f>
        <v>2.0621690503488961</v>
      </c>
      <c r="N41" s="20">
        <v>9.9567299999999997E-2</v>
      </c>
      <c r="O41" s="21">
        <v>0.11045389999999999</v>
      </c>
      <c r="P41" s="20">
        <v>0.1018517</v>
      </c>
      <c r="Q41" s="21">
        <v>0.1028993</v>
      </c>
      <c r="R41" s="20">
        <v>0.1030548</v>
      </c>
      <c r="S41" s="19">
        <f t="shared" si="48"/>
        <v>0.1035654</v>
      </c>
      <c r="T41" s="20">
        <f>S41/S40</f>
        <v>2.1152718092841618</v>
      </c>
      <c r="U41" s="20">
        <v>7.1174200000000007E-2</v>
      </c>
      <c r="V41" s="20">
        <v>7.0677000000000004E-2</v>
      </c>
      <c r="W41" s="20">
        <v>7.2353100000000004E-2</v>
      </c>
      <c r="X41" s="20">
        <v>7.4210499999999999E-2</v>
      </c>
      <c r="Y41" s="20">
        <v>7.7635899999999994E-2</v>
      </c>
      <c r="Z41" s="19">
        <f t="shared" si="49"/>
        <v>7.3210140000000007E-2</v>
      </c>
      <c r="AA41" s="20">
        <f>Z41/Z40</f>
        <v>2.0280446373959529</v>
      </c>
      <c r="BM41" s="151"/>
      <c r="BN41" s="152"/>
      <c r="BO41" s="152"/>
      <c r="BP41" s="152"/>
      <c r="BQ41" s="152"/>
      <c r="BR41" s="153"/>
      <c r="BU41" s="2"/>
      <c r="BV41" s="191" t="s">
        <v>0</v>
      </c>
      <c r="BW41" s="192"/>
      <c r="BX41" s="106" t="s">
        <v>74</v>
      </c>
      <c r="BY41" s="106" t="s">
        <v>75</v>
      </c>
      <c r="BZ41" s="106" t="s">
        <v>76</v>
      </c>
      <c r="CA41" s="106" t="s">
        <v>77</v>
      </c>
      <c r="CB41" s="106" t="s">
        <v>78</v>
      </c>
      <c r="CC41" s="105" t="s">
        <v>79</v>
      </c>
    </row>
    <row r="42" spans="1:81" ht="15" thickBot="1" x14ac:dyDescent="0.4">
      <c r="A42" s="143"/>
      <c r="B42" s="146"/>
      <c r="C42" s="5">
        <v>175000</v>
      </c>
      <c r="D42" s="11">
        <f>C42/C41</f>
        <v>1.75</v>
      </c>
      <c r="E42" s="11">
        <f t="shared" ref="E42:E45" si="50">D42^2</f>
        <v>3.0625</v>
      </c>
      <c r="F42" s="11">
        <f t="shared" ref="F42:F45" si="51">D42*LOG(D42,2)</f>
        <v>1.4128711136008072</v>
      </c>
      <c r="G42" s="17">
        <v>0.13778380000000001</v>
      </c>
      <c r="H42" s="18">
        <v>0.14271629999999999</v>
      </c>
      <c r="I42" s="17">
        <v>0.14357629999999999</v>
      </c>
      <c r="J42" s="18">
        <v>0.14362440000000001</v>
      </c>
      <c r="K42" s="17">
        <v>0.14350450000000001</v>
      </c>
      <c r="L42" s="19">
        <f t="shared" si="47"/>
        <v>0.14224106</v>
      </c>
      <c r="M42" s="20">
        <f t="shared" ref="M42:M45" si="52">L42/L41</f>
        <v>1.840018182721344</v>
      </c>
      <c r="N42" s="20">
        <v>0.1824703</v>
      </c>
      <c r="O42" s="21">
        <v>0.18491560000000001</v>
      </c>
      <c r="P42" s="20">
        <v>0.1917249</v>
      </c>
      <c r="Q42" s="21">
        <v>0.1893233</v>
      </c>
      <c r="R42" s="20">
        <v>0.19143250000000001</v>
      </c>
      <c r="S42" s="19">
        <f t="shared" si="48"/>
        <v>0.18797332</v>
      </c>
      <c r="T42" s="20">
        <f t="shared" ref="T42:T45" si="53">S42/S41</f>
        <v>1.815020460501287</v>
      </c>
      <c r="U42" s="20">
        <v>0.13212740000000001</v>
      </c>
      <c r="V42" s="20">
        <v>0.13902</v>
      </c>
      <c r="W42" s="20">
        <v>0.1355449</v>
      </c>
      <c r="X42" s="20">
        <v>0.14365520000000001</v>
      </c>
      <c r="Y42" s="20">
        <v>0.1443692</v>
      </c>
      <c r="Z42" s="19">
        <f t="shared" si="49"/>
        <v>0.13894334</v>
      </c>
      <c r="AA42" s="20">
        <f t="shared" ref="AA42:AA45" si="54">Z42/Z41</f>
        <v>1.8978701584234094</v>
      </c>
      <c r="BM42" s="43" t="s">
        <v>64</v>
      </c>
      <c r="BN42" s="44" t="s">
        <v>40</v>
      </c>
      <c r="BO42" s="45" t="s">
        <v>41</v>
      </c>
      <c r="BP42" s="44" t="s">
        <v>42</v>
      </c>
      <c r="BQ42" s="45" t="s">
        <v>43</v>
      </c>
      <c r="BR42" s="44" t="s">
        <v>44</v>
      </c>
      <c r="BU42" s="188" t="s">
        <v>73</v>
      </c>
      <c r="BV42" s="156" t="s">
        <v>74</v>
      </c>
      <c r="BW42" s="167"/>
      <c r="BX42" s="59" t="s">
        <v>16</v>
      </c>
      <c r="BY42" s="111" t="s">
        <v>80</v>
      </c>
      <c r="BZ42" s="112" t="s">
        <v>81</v>
      </c>
      <c r="CA42" s="113" t="s">
        <v>82</v>
      </c>
      <c r="CB42" s="114" t="s">
        <v>83</v>
      </c>
      <c r="CC42" s="113" t="s">
        <v>84</v>
      </c>
    </row>
    <row r="43" spans="1:81" x14ac:dyDescent="0.35">
      <c r="A43" s="143"/>
      <c r="B43" s="146"/>
      <c r="C43" s="5">
        <v>300000</v>
      </c>
      <c r="D43" s="11">
        <f>C43/C42</f>
        <v>1.7142857142857142</v>
      </c>
      <c r="E43" s="11">
        <f t="shared" si="50"/>
        <v>2.9387755102040813</v>
      </c>
      <c r="F43" s="11">
        <f t="shared" si="51"/>
        <v>1.3330415634232318</v>
      </c>
      <c r="G43" s="17">
        <v>0.24961130000000001</v>
      </c>
      <c r="H43" s="18">
        <v>0.2518976</v>
      </c>
      <c r="I43" s="17">
        <v>0.2583763</v>
      </c>
      <c r="J43" s="18">
        <v>0.25115880000000002</v>
      </c>
      <c r="K43" s="17">
        <v>0.25021640000000001</v>
      </c>
      <c r="L43" s="19">
        <f t="shared" si="47"/>
        <v>0.25225207999999999</v>
      </c>
      <c r="M43" s="20">
        <f t="shared" si="52"/>
        <v>1.7734125434667036</v>
      </c>
      <c r="N43" s="20">
        <v>0.31646659999999999</v>
      </c>
      <c r="O43" s="21">
        <v>0.32692919999999998</v>
      </c>
      <c r="P43" s="20">
        <v>0.32961859999999998</v>
      </c>
      <c r="Q43" s="21">
        <v>0.32351990000000003</v>
      </c>
      <c r="R43" s="20">
        <v>0.3287619</v>
      </c>
      <c r="S43" s="19">
        <f t="shared" si="48"/>
        <v>0.32505923999999997</v>
      </c>
      <c r="T43" s="20">
        <f t="shared" si="53"/>
        <v>1.729283921782091</v>
      </c>
      <c r="U43" s="20">
        <v>0.23916370000000001</v>
      </c>
      <c r="V43" s="20">
        <v>0.24776699999999999</v>
      </c>
      <c r="W43" s="20">
        <v>0.24356810000000001</v>
      </c>
      <c r="X43" s="20">
        <v>0.24849560000000001</v>
      </c>
      <c r="Y43" s="20">
        <v>0.2355785</v>
      </c>
      <c r="Z43" s="19">
        <f t="shared" si="49"/>
        <v>0.24291458000000002</v>
      </c>
      <c r="AA43" s="20">
        <f t="shared" si="54"/>
        <v>1.7482995586546288</v>
      </c>
      <c r="BM43" s="39">
        <f>$AJ$34/AJ4</f>
        <v>1.9753604834412252E-3</v>
      </c>
      <c r="BN43" s="40">
        <f t="shared" ref="BN43:BN48" si="55">AJ28/AJ4</f>
        <v>9.6843513525073229E-4</v>
      </c>
      <c r="BO43" s="41">
        <f t="shared" ref="BO43:BO48" si="56">AJ22/AJ4</f>
        <v>7.0904596849602538E-3</v>
      </c>
      <c r="BP43" s="47">
        <f t="shared" ref="BP43:BP48" si="57">AJ16/AJ4</f>
        <v>0.14564946155704886</v>
      </c>
      <c r="BQ43" s="48">
        <f t="shared" ref="BQ43:BQ48" si="58">AJ10/AJ4</f>
        <v>0.2259003724994392</v>
      </c>
      <c r="BR43" s="49">
        <f t="shared" ref="BR43:BR48" si="59">AJ4/AJ10</f>
        <v>4.4267301949777993</v>
      </c>
      <c r="BU43" s="189"/>
      <c r="BV43" s="157"/>
      <c r="BW43" s="187"/>
      <c r="BX43" s="196" t="s">
        <v>16</v>
      </c>
      <c r="BY43" s="60">
        <v>0.2259003724994392</v>
      </c>
      <c r="BZ43" s="61">
        <v>0.14564946155704886</v>
      </c>
      <c r="CA43" s="65">
        <v>7.0904596849602538E-3</v>
      </c>
      <c r="CB43" s="66">
        <v>9.6843513525073229E-4</v>
      </c>
      <c r="CC43" s="65">
        <v>1.9753604834412252E-3</v>
      </c>
    </row>
    <row r="44" spans="1:81" x14ac:dyDescent="0.35">
      <c r="A44" s="143"/>
      <c r="B44" s="146"/>
      <c r="C44" s="5">
        <v>425000</v>
      </c>
      <c r="D44" s="11">
        <f>C44/C43</f>
        <v>1.4166666666666667</v>
      </c>
      <c r="E44" s="11">
        <f t="shared" si="50"/>
        <v>2.0069444444444446</v>
      </c>
      <c r="F44" s="11">
        <f t="shared" si="51"/>
        <v>0.71187548241634313</v>
      </c>
      <c r="G44" s="17">
        <v>0.36106690000000002</v>
      </c>
      <c r="H44" s="18">
        <v>0.36710939999999997</v>
      </c>
      <c r="I44" s="17">
        <v>0.36953059999999999</v>
      </c>
      <c r="J44" s="18">
        <v>0.38080760000000002</v>
      </c>
      <c r="K44" s="17">
        <v>0.36227989999999999</v>
      </c>
      <c r="L44" s="19">
        <f t="shared" si="47"/>
        <v>0.36815888000000002</v>
      </c>
      <c r="M44" s="20">
        <f t="shared" si="52"/>
        <v>1.4594879851932243</v>
      </c>
      <c r="N44" s="20">
        <v>0.46644999999999998</v>
      </c>
      <c r="O44" s="21">
        <v>0.50911379999999995</v>
      </c>
      <c r="P44" s="20">
        <v>0.47271020000000002</v>
      </c>
      <c r="Q44" s="21">
        <v>0.48228339999999997</v>
      </c>
      <c r="R44" s="20">
        <v>0.4768075</v>
      </c>
      <c r="S44" s="19">
        <f t="shared" si="48"/>
        <v>0.48147298000000005</v>
      </c>
      <c r="T44" s="20">
        <f t="shared" si="53"/>
        <v>1.4811853371711572</v>
      </c>
      <c r="U44" s="20">
        <v>0.34329769999999998</v>
      </c>
      <c r="V44" s="20">
        <v>0.36347269999999998</v>
      </c>
      <c r="W44" s="20">
        <v>0.37722800000000001</v>
      </c>
      <c r="X44" s="20">
        <v>0.36206830000000001</v>
      </c>
      <c r="Y44" s="20">
        <v>0.36459599999999998</v>
      </c>
      <c r="Z44" s="19">
        <f t="shared" si="49"/>
        <v>0.36213254</v>
      </c>
      <c r="AA44" s="20">
        <f t="shared" si="54"/>
        <v>1.4907814096626064</v>
      </c>
      <c r="BM44" s="39">
        <f>$AJ$35/AJ5</f>
        <v>9.9029751783332961E-4</v>
      </c>
      <c r="BN44" s="40">
        <f t="shared" si="55"/>
        <v>4.8393022560199697E-4</v>
      </c>
      <c r="BO44" s="41">
        <f t="shared" si="56"/>
        <v>3.0252982317538566E-3</v>
      </c>
      <c r="BP44" s="47">
        <f t="shared" si="57"/>
        <v>0.13502435798277596</v>
      </c>
      <c r="BQ44" s="48">
        <f t="shared" si="58"/>
        <v>0.21136013787000474</v>
      </c>
      <c r="BR44" s="49">
        <f t="shared" si="59"/>
        <v>4.7312611075937205</v>
      </c>
      <c r="BU44" s="189"/>
      <c r="BV44" s="157"/>
      <c r="BW44" s="187"/>
      <c r="BX44" s="196"/>
      <c r="BY44" s="72">
        <v>0.21136013787000474</v>
      </c>
      <c r="BZ44" s="73">
        <v>0.13502435798277596</v>
      </c>
      <c r="CA44" s="87">
        <v>3.0252982317538566E-3</v>
      </c>
      <c r="CB44" s="88">
        <v>4.8393022560199697E-4</v>
      </c>
      <c r="CC44" s="87">
        <v>9.9029751783332961E-4</v>
      </c>
    </row>
    <row r="45" spans="1:81" ht="15" thickBot="1" x14ac:dyDescent="0.4">
      <c r="A45" s="144"/>
      <c r="B45" s="147"/>
      <c r="C45" s="6">
        <v>550000</v>
      </c>
      <c r="D45" s="12">
        <f>C45/C44</f>
        <v>1.2941176470588236</v>
      </c>
      <c r="E45" s="12">
        <f t="shared" si="50"/>
        <v>1.6747404844290659</v>
      </c>
      <c r="F45" s="12">
        <f t="shared" si="51"/>
        <v>0.48137135897135735</v>
      </c>
      <c r="G45" s="22">
        <v>0.47366439999999999</v>
      </c>
      <c r="H45" s="23">
        <v>0.48077779999999998</v>
      </c>
      <c r="I45" s="22">
        <v>0.50698030000000005</v>
      </c>
      <c r="J45" s="23">
        <v>0.47455360000000002</v>
      </c>
      <c r="K45" s="22">
        <v>0.47378110000000001</v>
      </c>
      <c r="L45" s="24">
        <f t="shared" si="47"/>
        <v>0.48195144000000001</v>
      </c>
      <c r="M45" s="23">
        <f t="shared" si="52"/>
        <v>1.3090854687519693</v>
      </c>
      <c r="N45" s="25">
        <v>0.62385550000000001</v>
      </c>
      <c r="O45" s="14">
        <v>0.63796949999999997</v>
      </c>
      <c r="P45" s="25">
        <v>0.64514110000000002</v>
      </c>
      <c r="Q45" s="14">
        <v>0.63026179999999998</v>
      </c>
      <c r="R45" s="25">
        <v>0.67565220000000004</v>
      </c>
      <c r="S45" s="24">
        <f t="shared" si="48"/>
        <v>0.64257602000000003</v>
      </c>
      <c r="T45" s="23">
        <f t="shared" si="53"/>
        <v>1.3346045296249023</v>
      </c>
      <c r="U45" s="25">
        <v>0.44662420000000003</v>
      </c>
      <c r="V45" s="25">
        <v>0.4726902</v>
      </c>
      <c r="W45" s="25">
        <v>0.44962269999999999</v>
      </c>
      <c r="X45" s="25">
        <v>0.46041280000000001</v>
      </c>
      <c r="Y45" s="25">
        <v>0.4642154</v>
      </c>
      <c r="Z45" s="24">
        <f t="shared" si="49"/>
        <v>0.45871306000000001</v>
      </c>
      <c r="AA45" s="23">
        <f t="shared" si="54"/>
        <v>1.2666993692419908</v>
      </c>
      <c r="BM45" s="39">
        <f>$AJ$36/AJ6</f>
        <v>5.9580279467660554E-4</v>
      </c>
      <c r="BN45" s="40">
        <f t="shared" si="55"/>
        <v>2.8344186884018355E-4</v>
      </c>
      <c r="BO45" s="41">
        <f t="shared" si="56"/>
        <v>1.7024273562037512E-3</v>
      </c>
      <c r="BP45" s="47">
        <f t="shared" si="57"/>
        <v>0.1389270474723702</v>
      </c>
      <c r="BQ45" s="48">
        <f t="shared" si="58"/>
        <v>0.22063037682291717</v>
      </c>
      <c r="BR45" s="49">
        <f t="shared" si="59"/>
        <v>4.5324674435135561</v>
      </c>
      <c r="BU45" s="189"/>
      <c r="BV45" s="157"/>
      <c r="BW45" s="187"/>
      <c r="BX45" s="196"/>
      <c r="BY45" s="80">
        <v>0.22063037682291717</v>
      </c>
      <c r="BZ45" s="81">
        <v>0.1389270474723702</v>
      </c>
      <c r="CA45" s="89">
        <v>1.7024273562037512E-3</v>
      </c>
      <c r="CB45" s="90">
        <v>2.8344186884018355E-4</v>
      </c>
      <c r="CC45" s="89">
        <v>5.9580279467660554E-4</v>
      </c>
    </row>
    <row r="46" spans="1:81" x14ac:dyDescent="0.35">
      <c r="BM46" s="39">
        <f>$AJ$37/AJ7</f>
        <v>3.7249745694266964E-4</v>
      </c>
      <c r="BN46" s="40">
        <f t="shared" si="55"/>
        <v>1.6629473402088389E-4</v>
      </c>
      <c r="BO46" s="41">
        <f t="shared" si="56"/>
        <v>9.7028953129401035E-4</v>
      </c>
      <c r="BP46" s="47">
        <f t="shared" si="57"/>
        <v>0.13352583840777735</v>
      </c>
      <c r="BQ46" s="48">
        <f t="shared" si="58"/>
        <v>0.20901427367520201</v>
      </c>
      <c r="BR46" s="49">
        <f t="shared" si="59"/>
        <v>4.7843622467332123</v>
      </c>
      <c r="BU46" s="189"/>
      <c r="BV46" s="157"/>
      <c r="BW46" s="187"/>
      <c r="BX46" s="196"/>
      <c r="BY46" s="72">
        <v>0.20901427367520201</v>
      </c>
      <c r="BZ46" s="73">
        <v>0.13352583840777735</v>
      </c>
      <c r="CA46" s="87">
        <v>9.7028953129401035E-4</v>
      </c>
      <c r="CB46" s="88">
        <v>1.6629473402088389E-4</v>
      </c>
      <c r="CC46" s="87">
        <v>3.7249745694266964E-4</v>
      </c>
    </row>
    <row r="47" spans="1:81" x14ac:dyDescent="0.35">
      <c r="BM47" s="39">
        <f>$AJ$38/AJ8</f>
        <v>2.6251916182252496E-4</v>
      </c>
      <c r="BN47" s="40">
        <f t="shared" si="55"/>
        <v>1.1821932064856899E-4</v>
      </c>
      <c r="BO47" s="41">
        <f t="shared" si="56"/>
        <v>6.6905734817787924E-4</v>
      </c>
      <c r="BP47" s="47">
        <f t="shared" si="57"/>
        <v>0.13105270602190622</v>
      </c>
      <c r="BQ47" s="48">
        <f t="shared" si="58"/>
        <v>0.21679792479799201</v>
      </c>
      <c r="BR47" s="49">
        <f t="shared" si="59"/>
        <v>4.6125902770138607</v>
      </c>
      <c r="BU47" s="189"/>
      <c r="BV47" s="157"/>
      <c r="BW47" s="187"/>
      <c r="BX47" s="196"/>
      <c r="BY47" s="72">
        <v>0.21679792479799201</v>
      </c>
      <c r="BZ47" s="73">
        <v>0.13105270602190622</v>
      </c>
      <c r="CA47" s="87">
        <v>6.6905734817787924E-4</v>
      </c>
      <c r="CB47" s="88">
        <v>1.1821932064856899E-4</v>
      </c>
      <c r="CC47" s="87">
        <v>2.6251916182252496E-4</v>
      </c>
    </row>
    <row r="48" spans="1:81" ht="15" thickBot="1" x14ac:dyDescent="0.4">
      <c r="BM48" s="39">
        <f>$AJ$39/AJ9</f>
        <v>2.2031309066109241E-4</v>
      </c>
      <c r="BN48" s="40">
        <f t="shared" si="55"/>
        <v>9.6677531190384535E-5</v>
      </c>
      <c r="BO48" s="41">
        <f t="shared" si="56"/>
        <v>5.3742128450283769E-4</v>
      </c>
      <c r="BP48" s="47">
        <f t="shared" si="57"/>
        <v>0.13398558386003684</v>
      </c>
      <c r="BQ48" s="48">
        <f t="shared" si="58"/>
        <v>0.2218091667444945</v>
      </c>
      <c r="BR48" s="49">
        <f t="shared" si="59"/>
        <v>4.5083799496524684</v>
      </c>
      <c r="BU48" s="189"/>
      <c r="BV48" s="158"/>
      <c r="BW48" s="168"/>
      <c r="BX48" s="196"/>
      <c r="BY48" s="84">
        <v>0.2218091667444945</v>
      </c>
      <c r="BZ48" s="85">
        <v>0.13398558386003684</v>
      </c>
      <c r="CA48" s="91">
        <v>5.3742128450283769E-4</v>
      </c>
      <c r="CB48" s="92">
        <v>9.6677531190384535E-5</v>
      </c>
      <c r="CC48" s="91">
        <v>2.2031309066109241E-4</v>
      </c>
    </row>
    <row r="49" spans="49:81" ht="15" thickBot="1" x14ac:dyDescent="0.4">
      <c r="BM49" s="36" t="s">
        <v>65</v>
      </c>
      <c r="BN49" s="37" t="s">
        <v>45</v>
      </c>
      <c r="BO49" s="38" t="s">
        <v>46</v>
      </c>
      <c r="BP49" s="44" t="s">
        <v>47</v>
      </c>
      <c r="BQ49" s="45" t="s">
        <v>66</v>
      </c>
      <c r="BR49" s="44" t="s">
        <v>48</v>
      </c>
      <c r="BU49" s="189"/>
      <c r="BV49" s="156" t="s">
        <v>75</v>
      </c>
      <c r="BW49" s="167"/>
      <c r="BX49" s="112" t="s">
        <v>89</v>
      </c>
      <c r="BY49" s="111" t="s">
        <v>16</v>
      </c>
      <c r="BZ49" s="112" t="s">
        <v>88</v>
      </c>
      <c r="CA49" s="115" t="s">
        <v>86</v>
      </c>
      <c r="CB49" s="116" t="s">
        <v>87</v>
      </c>
      <c r="CC49" s="115" t="s">
        <v>85</v>
      </c>
    </row>
    <row r="50" spans="49:81" x14ac:dyDescent="0.35">
      <c r="BM50" s="39">
        <f>$AJ$34/AJ10</f>
        <v>8.7443878980152153E-3</v>
      </c>
      <c r="BN50" s="40">
        <f t="shared" ref="BN50:BN55" si="60">AJ28/AJ10</f>
        <v>4.2870010550918256E-3</v>
      </c>
      <c r="BO50" s="41">
        <f t="shared" ref="BO50:BO55" si="61">AJ22/AJ10</f>
        <v>3.1387551983686326E-2</v>
      </c>
      <c r="BP50" s="47">
        <f t="shared" ref="BP50:BP55" si="62">AJ16/AJ10</f>
        <v>0.64475086935684645</v>
      </c>
      <c r="BQ50" s="48">
        <f t="shared" ref="BQ50:BQ55" si="63">AJ10/AJ16</f>
        <v>1.5509866640389685</v>
      </c>
      <c r="BR50" s="47">
        <f t="shared" ref="BR50:BR55" si="64">AJ4/AJ16</f>
        <v>6.8657994977091894</v>
      </c>
      <c r="BU50" s="189"/>
      <c r="BV50" s="157"/>
      <c r="BW50" s="187"/>
      <c r="BX50" s="61">
        <v>4.4267301949777993</v>
      </c>
      <c r="BY50" s="194" t="s">
        <v>16</v>
      </c>
      <c r="BZ50" s="61">
        <v>0.64475086935684645</v>
      </c>
      <c r="CA50" s="63">
        <v>3.1387551983686326E-2</v>
      </c>
      <c r="CB50" s="64">
        <v>4.2870010550918256E-3</v>
      </c>
      <c r="CC50" s="63">
        <v>8.7443878980152153E-3</v>
      </c>
    </row>
    <row r="51" spans="49:81" x14ac:dyDescent="0.35">
      <c r="BM51" s="39">
        <f>$AJ$35/AJ11</f>
        <v>4.6853561310714314E-3</v>
      </c>
      <c r="BN51" s="40">
        <f t="shared" si="60"/>
        <v>2.2896002551797833E-3</v>
      </c>
      <c r="BO51" s="41">
        <f t="shared" si="61"/>
        <v>1.4313475862769076E-2</v>
      </c>
      <c r="BP51" s="47">
        <f t="shared" si="62"/>
        <v>0.63883549350171953</v>
      </c>
      <c r="BQ51" s="48">
        <f t="shared" si="63"/>
        <v>1.5653482158898053</v>
      </c>
      <c r="BR51" s="47">
        <f t="shared" si="64"/>
        <v>7.406071133680654</v>
      </c>
      <c r="BU51" s="189"/>
      <c r="BV51" s="157"/>
      <c r="BW51" s="187"/>
      <c r="BX51" s="72">
        <v>4.7312611075937205</v>
      </c>
      <c r="BY51" s="194"/>
      <c r="BZ51" s="71">
        <v>0.63883549350171953</v>
      </c>
      <c r="CA51" s="93">
        <v>1.4313475862769076E-2</v>
      </c>
      <c r="CB51" s="94">
        <v>2.2896002551797833E-3</v>
      </c>
      <c r="CC51" s="93">
        <v>4.6853561310714314E-3</v>
      </c>
    </row>
    <row r="52" spans="49:81" x14ac:dyDescent="0.35">
      <c r="BM52" s="39">
        <f>$AJ$36/AJ12</f>
        <v>2.7004567696261063E-3</v>
      </c>
      <c r="BN52" s="40">
        <f t="shared" si="60"/>
        <v>1.2846910426467717E-3</v>
      </c>
      <c r="BO52" s="41">
        <f t="shared" si="61"/>
        <v>7.7161965669403582E-3</v>
      </c>
      <c r="BP52" s="47">
        <f t="shared" si="62"/>
        <v>0.62968231969198019</v>
      </c>
      <c r="BQ52" s="48">
        <f t="shared" si="63"/>
        <v>1.5881023950127218</v>
      </c>
      <c r="BR52" s="47">
        <f t="shared" si="64"/>
        <v>7.1980224023610671</v>
      </c>
      <c r="BU52" s="189"/>
      <c r="BV52" s="157"/>
      <c r="BW52" s="187"/>
      <c r="BX52" s="72">
        <v>4.5324674435135561</v>
      </c>
      <c r="BY52" s="194"/>
      <c r="BZ52" s="71">
        <v>0.62968231969198019</v>
      </c>
      <c r="CA52" s="93">
        <v>7.7161965669403582E-3</v>
      </c>
      <c r="CB52" s="94">
        <v>1.2846910426467717E-3</v>
      </c>
      <c r="CC52" s="93">
        <v>2.7004567696261063E-3</v>
      </c>
    </row>
    <row r="53" spans="49:81" x14ac:dyDescent="0.35">
      <c r="BM53" s="39">
        <f>$AJ$37/AJ13</f>
        <v>1.7821627700006391E-3</v>
      </c>
      <c r="BN53" s="40">
        <f t="shared" si="60"/>
        <v>7.9561424728005802E-4</v>
      </c>
      <c r="BO53" s="41">
        <f t="shared" si="61"/>
        <v>4.6422166019235269E-3</v>
      </c>
      <c r="BP53" s="47">
        <f t="shared" si="62"/>
        <v>0.63883598024156951</v>
      </c>
      <c r="BQ53" s="48">
        <f t="shared" si="63"/>
        <v>1.5653470232247406</v>
      </c>
      <c r="BR53" s="47">
        <f t="shared" si="64"/>
        <v>7.4891872009526663</v>
      </c>
      <c r="BU53" s="189"/>
      <c r="BV53" s="157"/>
      <c r="BW53" s="187"/>
      <c r="BX53" s="72">
        <v>4.7843622467332123</v>
      </c>
      <c r="BY53" s="194"/>
      <c r="BZ53" s="71">
        <v>0.63883598024156951</v>
      </c>
      <c r="CA53" s="93">
        <v>4.6422166019235269E-3</v>
      </c>
      <c r="CB53" s="94">
        <v>7.9561424728005802E-4</v>
      </c>
      <c r="CC53" s="93">
        <v>1.7821627700006391E-3</v>
      </c>
    </row>
    <row r="54" spans="49:81" x14ac:dyDescent="0.35">
      <c r="BM54" s="39">
        <f>$AJ$38/AJ14</f>
        <v>1.2108933333524069E-3</v>
      </c>
      <c r="BN54" s="40">
        <f t="shared" si="60"/>
        <v>5.4529728897877324E-4</v>
      </c>
      <c r="BO54" s="41">
        <f t="shared" si="61"/>
        <v>3.0860874189699628E-3</v>
      </c>
      <c r="BP54" s="47">
        <f t="shared" si="62"/>
        <v>0.60449243757300042</v>
      </c>
      <c r="BQ54" s="48">
        <f t="shared" si="63"/>
        <v>1.6542804141850607</v>
      </c>
      <c r="BR54" s="47">
        <f t="shared" si="64"/>
        <v>7.6305177539244724</v>
      </c>
      <c r="BU54" s="189"/>
      <c r="BV54" s="157"/>
      <c r="BW54" s="187"/>
      <c r="BX54" s="72">
        <v>4.6125902770138607</v>
      </c>
      <c r="BY54" s="194"/>
      <c r="BZ54" s="71">
        <v>0.60449243757300042</v>
      </c>
      <c r="CA54" s="93">
        <v>3.0860874189699628E-3</v>
      </c>
      <c r="CB54" s="94">
        <v>5.4529728897877324E-4</v>
      </c>
      <c r="CC54" s="93">
        <v>1.2108933333524069E-3</v>
      </c>
    </row>
    <row r="55" spans="49:81" ht="15" thickBot="1" x14ac:dyDescent="0.4">
      <c r="AW55" s="117"/>
      <c r="AX55" s="117"/>
      <c r="AY55" s="117"/>
      <c r="AZ55" s="117"/>
      <c r="BM55" s="39">
        <f>$AJ$39/AJ15</f>
        <v>9.9325512058243549E-4</v>
      </c>
      <c r="BN55" s="40">
        <f t="shared" si="60"/>
        <v>4.3585904320063076E-4</v>
      </c>
      <c r="BO55" s="41">
        <f t="shared" si="61"/>
        <v>2.4228993435690682E-3</v>
      </c>
      <c r="BP55" s="47">
        <f t="shared" si="62"/>
        <v>0.60405791981706947</v>
      </c>
      <c r="BQ55" s="48">
        <f t="shared" si="63"/>
        <v>1.6554703898308893</v>
      </c>
      <c r="BR55" s="47">
        <f t="shared" si="64"/>
        <v>7.4634895127569365</v>
      </c>
      <c r="BU55" s="189"/>
      <c r="BV55" s="158"/>
      <c r="BW55" s="168"/>
      <c r="BX55" s="84">
        <v>4.5083799496524684</v>
      </c>
      <c r="BY55" s="194"/>
      <c r="BZ55" s="83">
        <v>0.60405791981706947</v>
      </c>
      <c r="CA55" s="95">
        <v>2.4228993435690682E-3</v>
      </c>
      <c r="CB55" s="96">
        <v>4.3585904320063076E-4</v>
      </c>
      <c r="CC55" s="95">
        <v>9.9325512058243549E-4</v>
      </c>
    </row>
    <row r="56" spans="49:81" ht="15" thickBot="1" x14ac:dyDescent="0.4">
      <c r="AW56" s="117"/>
      <c r="AX56" s="117"/>
      <c r="AY56" s="117"/>
      <c r="AZ56" s="117"/>
      <c r="BM56" s="36" t="s">
        <v>49</v>
      </c>
      <c r="BN56" s="37" t="s">
        <v>50</v>
      </c>
      <c r="BO56" s="38" t="s">
        <v>51</v>
      </c>
      <c r="BP56" s="44" t="s">
        <v>52</v>
      </c>
      <c r="BQ56" s="45" t="s">
        <v>71</v>
      </c>
      <c r="BR56" s="44" t="s">
        <v>53</v>
      </c>
      <c r="BU56" s="189"/>
      <c r="BV56" s="156" t="s">
        <v>76</v>
      </c>
      <c r="BW56" s="167"/>
      <c r="BX56" s="112" t="s">
        <v>90</v>
      </c>
      <c r="BY56" s="111" t="s">
        <v>91</v>
      </c>
      <c r="BZ56" s="112" t="s">
        <v>16</v>
      </c>
      <c r="CA56" s="115" t="s">
        <v>92</v>
      </c>
      <c r="CB56" s="116" t="s">
        <v>93</v>
      </c>
      <c r="CC56" s="115" t="s">
        <v>94</v>
      </c>
    </row>
    <row r="57" spans="49:81" x14ac:dyDescent="0.35">
      <c r="AW57" s="117"/>
      <c r="AX57" s="117"/>
      <c r="AY57" s="117"/>
      <c r="AZ57" s="117"/>
      <c r="BM57" s="39">
        <f>$AJ$34/AJ16</f>
        <v>1.3562429015005345E-2</v>
      </c>
      <c r="BN57" s="40">
        <f t="shared" ref="BN57:BN62" si="65">AJ28/AJ16</f>
        <v>6.6490814651684084E-3</v>
      </c>
      <c r="BO57" s="41">
        <f t="shared" ref="BO57:BO62" si="66">AJ22/AJ16</f>
        <v>4.8681674543527363E-2</v>
      </c>
      <c r="BP57" s="50">
        <f t="shared" ref="BP57:BP62" si="67">AJ16/AJ22</f>
        <v>20.541610562427916</v>
      </c>
      <c r="BQ57" s="48">
        <f t="shared" ref="BQ57:BQ62" si="68">AJ10/AJ22</f>
        <v>31.859764040207715</v>
      </c>
      <c r="BR57" s="51">
        <f t="shared" ref="BR57:BR62" si="69">AJ4/AJ22</f>
        <v>141.03457948165538</v>
      </c>
      <c r="BU57" s="189"/>
      <c r="BV57" s="157"/>
      <c r="BW57" s="187"/>
      <c r="BX57" s="61">
        <v>6.8657994977091894</v>
      </c>
      <c r="BY57" s="60">
        <v>1.5509866640389685</v>
      </c>
      <c r="BZ57" s="196" t="s">
        <v>16</v>
      </c>
      <c r="CA57" s="63">
        <v>4.8681674543527363E-2</v>
      </c>
      <c r="CB57" s="64">
        <v>6.6490814651684084E-3</v>
      </c>
      <c r="CC57" s="63">
        <v>1.3562429015005345E-2</v>
      </c>
    </row>
    <row r="58" spans="49:81" x14ac:dyDescent="0.35">
      <c r="AW58" s="117"/>
      <c r="AX58" s="117"/>
      <c r="AY58" s="117"/>
      <c r="AZ58" s="117"/>
      <c r="BM58" s="39">
        <f>$AJ$35/AJ17</f>
        <v>7.3342138605810257E-3</v>
      </c>
      <c r="BN58" s="40">
        <f t="shared" si="65"/>
        <v>3.5840216745465165E-3</v>
      </c>
      <c r="BO58" s="41">
        <f t="shared" si="66"/>
        <v>2.2405573904967363E-2</v>
      </c>
      <c r="BP58" s="47">
        <f t="shared" si="67"/>
        <v>44.631751199120046</v>
      </c>
      <c r="BQ58" s="48">
        <f t="shared" si="68"/>
        <v>69.86423211158025</v>
      </c>
      <c r="BR58" s="47">
        <f t="shared" si="69"/>
        <v>330.54592420141995</v>
      </c>
      <c r="BU58" s="189"/>
      <c r="BV58" s="157"/>
      <c r="BW58" s="187"/>
      <c r="BX58" s="79">
        <v>7.406071133680654</v>
      </c>
      <c r="BY58" s="80">
        <v>1.5653482158898053</v>
      </c>
      <c r="BZ58" s="196"/>
      <c r="CA58" s="93">
        <v>2.2405573904967363E-2</v>
      </c>
      <c r="CB58" s="94">
        <v>3.5840216745465165E-3</v>
      </c>
      <c r="CC58" s="93">
        <v>7.3342138605810257E-3</v>
      </c>
    </row>
    <row r="59" spans="49:81" x14ac:dyDescent="0.35">
      <c r="AW59" s="117"/>
      <c r="AX59" s="117"/>
      <c r="AY59" s="117"/>
      <c r="AZ59" s="117"/>
      <c r="BM59" s="39">
        <f>$AJ$36/AJ18</f>
        <v>4.2886018634715369E-3</v>
      </c>
      <c r="BN59" s="40">
        <f t="shared" si="65"/>
        <v>2.0402209216787287E-3</v>
      </c>
      <c r="BO59" s="41">
        <f t="shared" si="66"/>
        <v>1.2254110248346925E-2</v>
      </c>
      <c r="BP59" s="51">
        <f t="shared" si="67"/>
        <v>81.605272005358344</v>
      </c>
      <c r="BQ59" s="48">
        <f t="shared" si="68"/>
        <v>129.59752791737418</v>
      </c>
      <c r="BR59" s="47">
        <f t="shared" si="69"/>
        <v>587.39657604533772</v>
      </c>
      <c r="BU59" s="189"/>
      <c r="BV59" s="157"/>
      <c r="BW59" s="187"/>
      <c r="BX59" s="79">
        <v>7.1980224023610671</v>
      </c>
      <c r="BY59" s="80">
        <v>1.5881023950127218</v>
      </c>
      <c r="BZ59" s="196"/>
      <c r="CA59" s="93">
        <v>1.2254110248346925E-2</v>
      </c>
      <c r="CB59" s="94">
        <v>2.0402209216787287E-3</v>
      </c>
      <c r="CC59" s="93">
        <v>4.2886018634715369E-3</v>
      </c>
    </row>
    <row r="60" spans="49:81" x14ac:dyDescent="0.35">
      <c r="AW60" s="117"/>
      <c r="AX60" s="117"/>
      <c r="AY60" s="117"/>
      <c r="AZ60" s="117"/>
      <c r="BM60" s="39">
        <f>$AJ$37/AJ19</f>
        <v>2.7897031869224581E-3</v>
      </c>
      <c r="BN60" s="40">
        <f t="shared" si="65"/>
        <v>1.2454123936150314E-3</v>
      </c>
      <c r="BO60" s="41">
        <f t="shared" si="66"/>
        <v>7.266679938985463E-3</v>
      </c>
      <c r="BP60" s="47">
        <f t="shared" si="67"/>
        <v>137.61442755102476</v>
      </c>
      <c r="BQ60" s="48">
        <f t="shared" si="68"/>
        <v>215.41433451977332</v>
      </c>
      <c r="BR60" s="47">
        <f t="shared" si="69"/>
        <v>1030.6202094815626</v>
      </c>
      <c r="BU60" s="189"/>
      <c r="BV60" s="157"/>
      <c r="BW60" s="187"/>
      <c r="BX60" s="79">
        <v>7.4891872009526663</v>
      </c>
      <c r="BY60" s="80">
        <v>1.5653470232247406</v>
      </c>
      <c r="BZ60" s="196"/>
      <c r="CA60" s="93">
        <v>7.266679938985463E-3</v>
      </c>
      <c r="CB60" s="94">
        <v>1.2454123936150314E-3</v>
      </c>
      <c r="CC60" s="93">
        <v>2.7897031869224581E-3</v>
      </c>
    </row>
    <row r="61" spans="49:81" x14ac:dyDescent="0.35">
      <c r="AW61" s="117"/>
      <c r="AX61" s="117"/>
      <c r="AY61" s="117"/>
      <c r="AZ61" s="117"/>
      <c r="BM61" s="39">
        <f>$AJ$38/AJ20</f>
        <v>2.0031571250321485E-3</v>
      </c>
      <c r="BN61" s="40">
        <f t="shared" si="65"/>
        <v>9.0207462506579567E-4</v>
      </c>
      <c r="BO61" s="41">
        <f t="shared" si="66"/>
        <v>5.1052539736649348E-3</v>
      </c>
      <c r="BP61" s="47">
        <f t="shared" si="67"/>
        <v>195.87664103655257</v>
      </c>
      <c r="BQ61" s="48">
        <f t="shared" si="68"/>
        <v>324.03489086312663</v>
      </c>
      <c r="BR61" s="47">
        <f t="shared" si="69"/>
        <v>1494.6401870085053</v>
      </c>
      <c r="BU61" s="189"/>
      <c r="BV61" s="157"/>
      <c r="BW61" s="187"/>
      <c r="BX61" s="71">
        <v>7.6305177539244724</v>
      </c>
      <c r="BY61" s="72">
        <v>1.6542804141850607</v>
      </c>
      <c r="BZ61" s="196"/>
      <c r="CA61" s="93">
        <v>5.1052539736649348E-3</v>
      </c>
      <c r="CB61" s="94">
        <v>9.0207462506579567E-4</v>
      </c>
      <c r="CC61" s="93">
        <v>2.0031571250321485E-3</v>
      </c>
    </row>
    <row r="62" spans="49:81" ht="15" thickBot="1" x14ac:dyDescent="0.4">
      <c r="AW62" s="117"/>
      <c r="AX62" s="117"/>
      <c r="AY62" s="117"/>
      <c r="AZ62" s="117"/>
      <c r="BM62" s="39">
        <f>$AJ$39/AJ21</f>
        <v>1.6443044416721315E-3</v>
      </c>
      <c r="BN62" s="40">
        <f t="shared" si="65"/>
        <v>7.2155174015866663E-4</v>
      </c>
      <c r="BO62" s="41">
        <f t="shared" si="66"/>
        <v>4.011038120819291E-3</v>
      </c>
      <c r="BP62" s="47">
        <f t="shared" si="67"/>
        <v>249.31201596152891</v>
      </c>
      <c r="BQ62" s="48">
        <f t="shared" si="68"/>
        <v>412.72866025335713</v>
      </c>
      <c r="BR62" s="47">
        <f t="shared" si="69"/>
        <v>1860.7376165331611</v>
      </c>
      <c r="BU62" s="189"/>
      <c r="BV62" s="158"/>
      <c r="BW62" s="168"/>
      <c r="BX62" s="83">
        <v>7.4634895127569365</v>
      </c>
      <c r="BY62" s="84">
        <v>1.6554703898308893</v>
      </c>
      <c r="BZ62" s="196"/>
      <c r="CA62" s="95">
        <v>4.011038120819291E-3</v>
      </c>
      <c r="CB62" s="96">
        <v>7.2155174015866663E-4</v>
      </c>
      <c r="CC62" s="95">
        <v>1.6443044416721315E-3</v>
      </c>
    </row>
    <row r="63" spans="49:81" ht="15" thickBot="1" x14ac:dyDescent="0.4">
      <c r="AW63" s="117"/>
      <c r="AX63" s="117"/>
      <c r="AY63" s="117"/>
      <c r="AZ63" s="117"/>
      <c r="BM63" s="43" t="s">
        <v>54</v>
      </c>
      <c r="BN63" s="44" t="s">
        <v>55</v>
      </c>
      <c r="BO63" s="45" t="s">
        <v>56</v>
      </c>
      <c r="BP63" s="44" t="s">
        <v>57</v>
      </c>
      <c r="BQ63" s="45" t="s">
        <v>58</v>
      </c>
      <c r="BR63" s="44" t="s">
        <v>39</v>
      </c>
      <c r="BU63" s="189"/>
      <c r="BV63" s="156" t="s">
        <v>77</v>
      </c>
      <c r="BW63" s="167"/>
      <c r="BX63" s="112" t="s">
        <v>95</v>
      </c>
      <c r="BY63" s="111" t="s">
        <v>96</v>
      </c>
      <c r="BZ63" s="112" t="s">
        <v>97</v>
      </c>
      <c r="CA63" s="111" t="s">
        <v>16</v>
      </c>
      <c r="CB63" s="112" t="s">
        <v>98</v>
      </c>
      <c r="CC63" s="111" t="s">
        <v>99</v>
      </c>
    </row>
    <row r="64" spans="49:81" x14ac:dyDescent="0.35">
      <c r="BM64" s="46">
        <f>$AJ$34/AJ22</f>
        <v>0.27859413510681263</v>
      </c>
      <c r="BN64" s="47">
        <f t="shared" ref="BN64:BN69" si="70">AJ28/AJ22</f>
        <v>0.13658284205534707</v>
      </c>
      <c r="BO64" s="52">
        <f t="shared" ref="BO64:BO69" si="71">AJ22/AJ28</f>
        <v>7.3215638578876021</v>
      </c>
      <c r="BP64" s="47">
        <f t="shared" ref="BP64:BP69" si="72">AJ16/AJ28</f>
        <v>150.39671347667448</v>
      </c>
      <c r="BQ64" s="48">
        <f t="shared" ref="BQ64:BQ69" si="73">AJ10/AJ28</f>
        <v>233.26329691761191</v>
      </c>
      <c r="BR64" s="47">
        <f t="shared" ref="BR64:BR69" si="74">AJ4/AJ28</f>
        <v>1032.5936798452644</v>
      </c>
      <c r="BU64" s="189"/>
      <c r="BV64" s="157"/>
      <c r="BW64" s="187"/>
      <c r="BX64" s="61">
        <v>141.03457948165538</v>
      </c>
      <c r="BY64" s="60">
        <v>31.859764040207715</v>
      </c>
      <c r="BZ64" s="61">
        <v>20.541610562427916</v>
      </c>
      <c r="CA64" s="194" t="s">
        <v>16</v>
      </c>
      <c r="CB64" s="61">
        <v>0.13658284205534707</v>
      </c>
      <c r="CC64" s="60">
        <v>0.27859413510681263</v>
      </c>
    </row>
    <row r="65" spans="65:81" x14ac:dyDescent="0.35">
      <c r="BM65" s="46">
        <f>$AJ$35/AJ23</f>
        <v>0.32733880826659006</v>
      </c>
      <c r="BN65" s="47">
        <f t="shared" si="70"/>
        <v>0.15996116367061375</v>
      </c>
      <c r="BO65" s="52">
        <f t="shared" si="71"/>
        <v>6.2515174124337074</v>
      </c>
      <c r="BP65" s="47">
        <f t="shared" si="72"/>
        <v>279.01616976870798</v>
      </c>
      <c r="BQ65" s="48">
        <f t="shared" si="73"/>
        <v>436.75746355185407</v>
      </c>
      <c r="BR65" s="47">
        <f t="shared" si="74"/>
        <v>2066.4136007541692</v>
      </c>
      <c r="BU65" s="189"/>
      <c r="BV65" s="157"/>
      <c r="BW65" s="187"/>
      <c r="BX65" s="71">
        <v>330.54592420141995</v>
      </c>
      <c r="BY65" s="72">
        <v>69.86423211158025</v>
      </c>
      <c r="BZ65" s="74">
        <v>44.631751199120046</v>
      </c>
      <c r="CA65" s="194"/>
      <c r="CB65" s="79">
        <v>0.15996116367061375</v>
      </c>
      <c r="CC65" s="80">
        <v>0.32733880826659006</v>
      </c>
    </row>
    <row r="66" spans="65:81" x14ac:dyDescent="0.35">
      <c r="BM66" s="46">
        <f>$AJ$36/AJ24</f>
        <v>0.34997252159128145</v>
      </c>
      <c r="BN66" s="47">
        <f t="shared" si="70"/>
        <v>0.16649278326461553</v>
      </c>
      <c r="BO66" s="52">
        <f t="shared" si="71"/>
        <v>6.0062663401491019</v>
      </c>
      <c r="BP66" s="47">
        <f t="shared" si="72"/>
        <v>490.1429984244956</v>
      </c>
      <c r="BQ66" s="48">
        <f t="shared" si="73"/>
        <v>778.3972696966581</v>
      </c>
      <c r="BR66" s="47">
        <f t="shared" si="74"/>
        <v>3528.0602830199446</v>
      </c>
      <c r="BU66" s="189"/>
      <c r="BV66" s="157"/>
      <c r="BW66" s="187"/>
      <c r="BX66" s="79">
        <v>587.39657604533772</v>
      </c>
      <c r="BY66" s="80">
        <v>129.59752791737418</v>
      </c>
      <c r="BZ66" s="82">
        <v>81.605272005358344</v>
      </c>
      <c r="CA66" s="194"/>
      <c r="CB66" s="79">
        <v>0.16649278326461553</v>
      </c>
      <c r="CC66" s="80">
        <v>0.34997252159128145</v>
      </c>
    </row>
    <row r="67" spans="65:81" x14ac:dyDescent="0.35">
      <c r="BM67" s="46">
        <f>$AJ$37/AJ25</f>
        <v>0.3839034071056035</v>
      </c>
      <c r="BN67" s="47">
        <f t="shared" si="70"/>
        <v>0.17138671361228405</v>
      </c>
      <c r="BO67" s="52">
        <f t="shared" si="71"/>
        <v>5.8347580096682909</v>
      </c>
      <c r="BP67" s="47">
        <f t="shared" si="72"/>
        <v>802.94688339925847</v>
      </c>
      <c r="BQ67" s="48">
        <f t="shared" si="73"/>
        <v>1256.8905137366121</v>
      </c>
      <c r="BR67" s="47">
        <f t="shared" si="74"/>
        <v>6013.4195221985592</v>
      </c>
      <c r="BU67" s="189"/>
      <c r="BV67" s="157"/>
      <c r="BW67" s="187"/>
      <c r="BX67" s="71">
        <v>1030.6202094815626</v>
      </c>
      <c r="BY67" s="72">
        <v>215.41433451977332</v>
      </c>
      <c r="BZ67" s="74">
        <v>137.61442755102476</v>
      </c>
      <c r="CA67" s="194"/>
      <c r="CB67" s="79">
        <v>0.17138671361228405</v>
      </c>
      <c r="CC67" s="80">
        <v>0.3839034071056035</v>
      </c>
    </row>
    <row r="68" spans="65:81" x14ac:dyDescent="0.35">
      <c r="BM68" s="46">
        <f>$AJ$38/AJ26</f>
        <v>0.3923716891197348</v>
      </c>
      <c r="BN68" s="47">
        <f t="shared" si="70"/>
        <v>0.17669534752219559</v>
      </c>
      <c r="BO68" s="52">
        <f t="shared" si="71"/>
        <v>5.6594585767142789</v>
      </c>
      <c r="BP68" s="47">
        <f t="shared" si="72"/>
        <v>1108.5557360923015</v>
      </c>
      <c r="BQ68" s="48">
        <f t="shared" si="73"/>
        <v>1833.8620422499973</v>
      </c>
      <c r="BR68" s="47">
        <f t="shared" si="74"/>
        <v>8458.8542254671192</v>
      </c>
      <c r="BU68" s="189"/>
      <c r="BV68" s="157"/>
      <c r="BW68" s="187"/>
      <c r="BX68" s="79">
        <v>1494.6401870085053</v>
      </c>
      <c r="BY68" s="80">
        <v>324.03489086312663</v>
      </c>
      <c r="BZ68" s="80">
        <v>195.87664103655257</v>
      </c>
      <c r="CA68" s="194"/>
      <c r="CB68" s="79">
        <v>0.17669534752219559</v>
      </c>
      <c r="CC68" s="80">
        <v>0.3923716891197348</v>
      </c>
    </row>
    <row r="69" spans="65:81" ht="15" thickBot="1" x14ac:dyDescent="0.4">
      <c r="BM69" s="46">
        <f>$AJ$39/AJ27</f>
        <v>0.40994485520777529</v>
      </c>
      <c r="BN69" s="47">
        <f t="shared" si="70"/>
        <v>0.17989151895950645</v>
      </c>
      <c r="BO69" s="52">
        <f t="shared" si="71"/>
        <v>5.5589057548905334</v>
      </c>
      <c r="BP69" s="47">
        <f t="shared" si="72"/>
        <v>1385.9020002919037</v>
      </c>
      <c r="BQ69" s="48">
        <f t="shared" si="73"/>
        <v>2294.319724690647</v>
      </c>
      <c r="BR69" s="47">
        <f t="shared" si="74"/>
        <v>10343.665044887484</v>
      </c>
      <c r="BU69" s="189"/>
      <c r="BV69" s="158"/>
      <c r="BW69" s="168"/>
      <c r="BX69" s="83">
        <v>1860.7376165331611</v>
      </c>
      <c r="BY69" s="84">
        <v>412.72866025335713</v>
      </c>
      <c r="BZ69" s="86">
        <v>249.31201596152891</v>
      </c>
      <c r="CA69" s="194"/>
      <c r="CB69" s="83">
        <v>0.17989151895950645</v>
      </c>
      <c r="CC69" s="84">
        <v>0.40994485520777529</v>
      </c>
    </row>
    <row r="70" spans="65:81" ht="15" thickBot="1" x14ac:dyDescent="0.4">
      <c r="BM70" s="43" t="s">
        <v>59</v>
      </c>
      <c r="BN70" s="44" t="s">
        <v>60</v>
      </c>
      <c r="BO70" s="45" t="s">
        <v>61</v>
      </c>
      <c r="BP70" s="44" t="s">
        <v>62</v>
      </c>
      <c r="BQ70" s="45" t="s">
        <v>63</v>
      </c>
      <c r="BR70" s="44" t="s">
        <v>38</v>
      </c>
      <c r="BU70" s="189"/>
      <c r="BV70" s="156" t="s">
        <v>78</v>
      </c>
      <c r="BW70" s="167"/>
      <c r="BX70" s="112" t="s">
        <v>104</v>
      </c>
      <c r="BY70" s="111" t="s">
        <v>103</v>
      </c>
      <c r="BZ70" s="112" t="s">
        <v>102</v>
      </c>
      <c r="CA70" s="111" t="s">
        <v>101</v>
      </c>
      <c r="CB70" s="112" t="s">
        <v>16</v>
      </c>
      <c r="CC70" s="111" t="s">
        <v>100</v>
      </c>
    </row>
    <row r="71" spans="65:81" x14ac:dyDescent="0.35">
      <c r="BM71" s="53">
        <f>$AJ$34/AJ28</f>
        <v>2.0397447506174951</v>
      </c>
      <c r="BN71" s="47">
        <f t="shared" ref="BN71:BN76" si="75">AJ28/AJ34</f>
        <v>0.4902574205411086</v>
      </c>
      <c r="BO71" s="48">
        <f t="shared" ref="BO71:BO76" si="76">AJ22/AJ34</f>
        <v>3.5894510112949836</v>
      </c>
      <c r="BP71" s="47">
        <f t="shared" ref="BP71:BP76" si="77">AJ16/AJ34</f>
        <v>73.733104806934605</v>
      </c>
      <c r="BQ71" s="54">
        <f t="shared" ref="BQ71:BQ76" si="78">AJ10/AJ34</f>
        <v>114.35906225374313</v>
      </c>
      <c r="BR71" s="47">
        <f t="shared" ref="BR71:BR76" si="79">AJ4/AJ34</f>
        <v>506.23671394799061</v>
      </c>
      <c r="BU71" s="189"/>
      <c r="BV71" s="157"/>
      <c r="BW71" s="187"/>
      <c r="BX71" s="67">
        <v>1032.5936798452644</v>
      </c>
      <c r="BY71" s="68">
        <v>233.26329691761191</v>
      </c>
      <c r="BZ71" s="69">
        <v>150.39671347667448</v>
      </c>
      <c r="CA71" s="68">
        <v>7.3215638578876021</v>
      </c>
      <c r="CB71" s="196" t="s">
        <v>16</v>
      </c>
      <c r="CC71" s="60">
        <v>2.0397447506174951</v>
      </c>
    </row>
    <row r="72" spans="65:81" x14ac:dyDescent="0.35">
      <c r="BM72" s="53">
        <f>$AJ$35/AJ29</f>
        <v>2.0463642596438865</v>
      </c>
      <c r="BN72" s="47">
        <f t="shared" si="75"/>
        <v>0.48867155262671685</v>
      </c>
      <c r="BO72" s="48">
        <f t="shared" si="76"/>
        <v>3.0549387202069354</v>
      </c>
      <c r="BP72" s="47">
        <f t="shared" si="77"/>
        <v>136.34726488883416</v>
      </c>
      <c r="BQ72" s="48">
        <f t="shared" si="78"/>
        <v>213.43094783519123</v>
      </c>
      <c r="BR72" s="47">
        <f t="shared" si="79"/>
        <v>1009.7975426495044</v>
      </c>
      <c r="BU72" s="189"/>
      <c r="BV72" s="157"/>
      <c r="BW72" s="187"/>
      <c r="BX72" s="61">
        <v>2066.4136007541692</v>
      </c>
      <c r="BY72" s="60">
        <v>436.75746355185407</v>
      </c>
      <c r="BZ72" s="61">
        <v>279.01616976870798</v>
      </c>
      <c r="CA72" s="60">
        <v>6.2515174124337074</v>
      </c>
      <c r="CB72" s="196"/>
      <c r="CC72" s="72">
        <v>2.0463642596438865</v>
      </c>
    </row>
    <row r="73" spans="65:81" x14ac:dyDescent="0.35">
      <c r="BM73" s="53">
        <f>$AJ$36/AJ30</f>
        <v>2.1020281764108186</v>
      </c>
      <c r="BN73" s="47">
        <f t="shared" si="75"/>
        <v>0.47573101598832274</v>
      </c>
      <c r="BO73" s="48">
        <f t="shared" si="76"/>
        <v>2.8573671882955969</v>
      </c>
      <c r="BP73" s="47">
        <f t="shared" si="77"/>
        <v>233.17622662004817</v>
      </c>
      <c r="BQ73" s="48">
        <f t="shared" si="78"/>
        <v>370.30772395532762</v>
      </c>
      <c r="BR73" s="47">
        <f t="shared" si="79"/>
        <v>1678.4077029091275</v>
      </c>
      <c r="BU73" s="189"/>
      <c r="BV73" s="157"/>
      <c r="BW73" s="187"/>
      <c r="BX73" s="71">
        <v>3528.0602830199446</v>
      </c>
      <c r="BY73" s="72">
        <v>778.3972696966581</v>
      </c>
      <c r="BZ73" s="73">
        <v>490.1429984244956</v>
      </c>
      <c r="CA73" s="72">
        <v>6.0062663401491019</v>
      </c>
      <c r="CB73" s="196"/>
      <c r="CC73" s="72">
        <v>2.1020281764108186</v>
      </c>
    </row>
    <row r="74" spans="65:81" x14ac:dyDescent="0.35">
      <c r="BM74" s="53">
        <f>$AJ$37/AJ31</f>
        <v>2.2399834795483669</v>
      </c>
      <c r="BN74" s="47">
        <f t="shared" si="75"/>
        <v>0.44643186395357853</v>
      </c>
      <c r="BO74" s="48">
        <f t="shared" si="76"/>
        <v>2.6048218939742873</v>
      </c>
      <c r="BP74" s="47">
        <f t="shared" si="77"/>
        <v>358.46107381164762</v>
      </c>
      <c r="BQ74" s="48">
        <f t="shared" si="78"/>
        <v>561.1159748330067</v>
      </c>
      <c r="BR74" s="47">
        <f t="shared" si="79"/>
        <v>2684.5820860299405</v>
      </c>
      <c r="BU74" s="189"/>
      <c r="BV74" s="157"/>
      <c r="BW74" s="187"/>
      <c r="BX74" s="79">
        <v>6013.4195221985592</v>
      </c>
      <c r="BY74" s="80">
        <v>1256.8905137366121</v>
      </c>
      <c r="BZ74" s="81">
        <v>802.94688339925847</v>
      </c>
      <c r="CA74" s="80">
        <v>5.8347580096682909</v>
      </c>
      <c r="CB74" s="196"/>
      <c r="CC74" s="72">
        <v>2.2399834795483669</v>
      </c>
    </row>
    <row r="75" spans="65:81" x14ac:dyDescent="0.35">
      <c r="BM75" s="53">
        <f>$AJ$38/AJ32</f>
        <v>2.2206113212485517</v>
      </c>
      <c r="BN75" s="47">
        <f t="shared" si="75"/>
        <v>0.45032644408826311</v>
      </c>
      <c r="BO75" s="48">
        <f t="shared" si="76"/>
        <v>2.5486038563165638</v>
      </c>
      <c r="BP75" s="47">
        <f t="shared" si="77"/>
        <v>499.21196270809315</v>
      </c>
      <c r="BQ75" s="48">
        <f t="shared" si="78"/>
        <v>825.83657243488142</v>
      </c>
      <c r="BR75" s="47">
        <f t="shared" si="79"/>
        <v>3809.2457444155866</v>
      </c>
      <c r="BU75" s="189"/>
      <c r="BV75" s="157"/>
      <c r="BW75" s="187"/>
      <c r="BX75" s="71">
        <v>8458.8542254671192</v>
      </c>
      <c r="BY75" s="72">
        <v>1833.8620422499973</v>
      </c>
      <c r="BZ75" s="73">
        <v>1108.5557360923015</v>
      </c>
      <c r="CA75" s="72">
        <v>5.6594585767142789</v>
      </c>
      <c r="CB75" s="196"/>
      <c r="CC75" s="72">
        <v>2.2206113212485517</v>
      </c>
    </row>
    <row r="76" spans="65:81" ht="15" thickBot="1" x14ac:dyDescent="0.4">
      <c r="BM76" s="55">
        <f>$AJ$39/AJ33</f>
        <v>2.2788448148022686</v>
      </c>
      <c r="BN76" s="56">
        <f t="shared" si="75"/>
        <v>0.43881882324960692</v>
      </c>
      <c r="BO76" s="57">
        <f t="shared" si="76"/>
        <v>2.439352481916532</v>
      </c>
      <c r="BP76" s="56">
        <f t="shared" si="77"/>
        <v>608.15988490736959</v>
      </c>
      <c r="BQ76" s="57">
        <f t="shared" si="78"/>
        <v>1006.7906817471119</v>
      </c>
      <c r="BR76" s="56">
        <f t="shared" si="79"/>
        <v>4538.9949230856182</v>
      </c>
      <c r="BU76" s="189"/>
      <c r="BV76" s="158"/>
      <c r="BW76" s="168"/>
      <c r="BX76" s="83">
        <v>10343.665044887484</v>
      </c>
      <c r="BY76" s="84">
        <v>2294.319724690647</v>
      </c>
      <c r="BZ76" s="85">
        <v>1385.9020002919037</v>
      </c>
      <c r="CA76" s="84">
        <v>5.5589057548905334</v>
      </c>
      <c r="CB76" s="196"/>
      <c r="CC76" s="84">
        <v>2.2788448148022686</v>
      </c>
    </row>
    <row r="77" spans="65:81" ht="15" thickBot="1" x14ac:dyDescent="0.4">
      <c r="BU77" s="189"/>
      <c r="BV77" s="156" t="s">
        <v>79</v>
      </c>
      <c r="BW77" s="167"/>
      <c r="BX77" s="112" t="s">
        <v>109</v>
      </c>
      <c r="BY77" s="111" t="s">
        <v>108</v>
      </c>
      <c r="BZ77" s="112" t="s">
        <v>107</v>
      </c>
      <c r="CA77" s="111" t="s">
        <v>106</v>
      </c>
      <c r="CB77" s="112" t="s">
        <v>105</v>
      </c>
      <c r="CC77" s="111" t="s">
        <v>16</v>
      </c>
    </row>
    <row r="78" spans="65:81" x14ac:dyDescent="0.35">
      <c r="BU78" s="189"/>
      <c r="BV78" s="157"/>
      <c r="BW78" s="187"/>
      <c r="BX78" s="67">
        <v>506.23671394799061</v>
      </c>
      <c r="BY78" s="68">
        <v>114.35906225374313</v>
      </c>
      <c r="BZ78" s="69">
        <v>73.733104806934605</v>
      </c>
      <c r="CA78" s="68">
        <v>3.5894510112949836</v>
      </c>
      <c r="CB78" s="70">
        <v>0.4902574205411086</v>
      </c>
      <c r="CC78" s="194" t="s">
        <v>16</v>
      </c>
    </row>
    <row r="79" spans="65:81" x14ac:dyDescent="0.35">
      <c r="BU79" s="189"/>
      <c r="BV79" s="157"/>
      <c r="BW79" s="187"/>
      <c r="BX79" s="79">
        <v>1009.7975426495044</v>
      </c>
      <c r="BY79" s="80">
        <v>213.43094783519123</v>
      </c>
      <c r="BZ79" s="81">
        <v>136.34726488883416</v>
      </c>
      <c r="CA79" s="80">
        <v>3.0549387202069354</v>
      </c>
      <c r="CB79" s="82">
        <v>0.48867155262671685</v>
      </c>
      <c r="CC79" s="194"/>
    </row>
    <row r="80" spans="65:81" x14ac:dyDescent="0.35">
      <c r="BU80" s="189"/>
      <c r="BV80" s="157"/>
      <c r="BW80" s="187"/>
      <c r="BX80" s="79">
        <v>1678.4077029091275</v>
      </c>
      <c r="BY80" s="80">
        <v>370.30772395532762</v>
      </c>
      <c r="BZ80" s="81">
        <v>233.17622662004817</v>
      </c>
      <c r="CA80" s="80">
        <v>2.8573671882955969</v>
      </c>
      <c r="CB80" s="82">
        <v>0.47573101598832274</v>
      </c>
      <c r="CC80" s="194"/>
    </row>
    <row r="81" spans="73:81" x14ac:dyDescent="0.35">
      <c r="BU81" s="189"/>
      <c r="BV81" s="157"/>
      <c r="BW81" s="187"/>
      <c r="BX81" s="75">
        <v>2684.5820860299405</v>
      </c>
      <c r="BY81" s="76">
        <v>561.1159748330067</v>
      </c>
      <c r="BZ81" s="77">
        <v>358.46107381164762</v>
      </c>
      <c r="CA81" s="76">
        <v>2.6048218939742873</v>
      </c>
      <c r="CB81" s="78">
        <v>0.44643186395357853</v>
      </c>
      <c r="CC81" s="194"/>
    </row>
    <row r="82" spans="73:81" x14ac:dyDescent="0.35">
      <c r="BU82" s="189"/>
      <c r="BV82" s="157"/>
      <c r="BW82" s="187"/>
      <c r="BX82" s="75">
        <v>3809.2457444155866</v>
      </c>
      <c r="BY82" s="76">
        <v>825.83657243488142</v>
      </c>
      <c r="BZ82" s="77">
        <v>499.21196270809315</v>
      </c>
      <c r="CA82" s="76">
        <v>2.5486038563165638</v>
      </c>
      <c r="CB82" s="78">
        <v>0.45032644408826311</v>
      </c>
      <c r="CC82" s="194"/>
    </row>
    <row r="83" spans="73:81" ht="15" thickBot="1" x14ac:dyDescent="0.4">
      <c r="BU83" s="190"/>
      <c r="BV83" s="158"/>
      <c r="BW83" s="168"/>
      <c r="BX83" s="42">
        <v>4538.9949230856182</v>
      </c>
      <c r="BY83" s="62">
        <v>1006.7906817471119</v>
      </c>
      <c r="BZ83" s="42">
        <v>608.15988490736959</v>
      </c>
      <c r="CA83" s="62">
        <v>2.439352481916532</v>
      </c>
      <c r="CB83" s="42">
        <v>0.43881882324960692</v>
      </c>
      <c r="CC83" s="195"/>
    </row>
  </sheetData>
  <mergeCells count="110">
    <mergeCell ref="CU7:CW7"/>
    <mergeCell ref="AE1:AV1"/>
    <mergeCell ref="DA6:DF6"/>
    <mergeCell ref="DA8:DB8"/>
    <mergeCell ref="DA9:DB9"/>
    <mergeCell ref="DC8:DD8"/>
    <mergeCell ref="DE8:DF8"/>
    <mergeCell ref="DC9:DD9"/>
    <mergeCell ref="DE9:DF9"/>
    <mergeCell ref="DA7:DB7"/>
    <mergeCell ref="DC7:DD7"/>
    <mergeCell ref="DE7:DF7"/>
    <mergeCell ref="BD3:BE8"/>
    <mergeCell ref="AZ1:BE1"/>
    <mergeCell ref="BF1:BG2"/>
    <mergeCell ref="AE2:AJ2"/>
    <mergeCell ref="AK2:AP2"/>
    <mergeCell ref="AQ2:AV2"/>
    <mergeCell ref="CJ6:CL6"/>
    <mergeCell ref="CG6:CI6"/>
    <mergeCell ref="CM6:CO6"/>
    <mergeCell ref="CP6:CR6"/>
    <mergeCell ref="AZ2:BA2"/>
    <mergeCell ref="BB2:BC2"/>
    <mergeCell ref="BV77:BW83"/>
    <mergeCell ref="BV56:BW62"/>
    <mergeCell ref="BU42:BU83"/>
    <mergeCell ref="BV41:BW41"/>
    <mergeCell ref="BX40:CC40"/>
    <mergeCell ref="CC78:CC83"/>
    <mergeCell ref="CB71:CB76"/>
    <mergeCell ref="BY50:BY55"/>
    <mergeCell ref="BZ57:BZ62"/>
    <mergeCell ref="BX43:BX48"/>
    <mergeCell ref="CA64:CA69"/>
    <mergeCell ref="BV42:BW48"/>
    <mergeCell ref="BV49:BW55"/>
    <mergeCell ref="BV63:BW69"/>
    <mergeCell ref="BV70:BW76"/>
    <mergeCell ref="A4:A9"/>
    <mergeCell ref="A10:A15"/>
    <mergeCell ref="A16:A21"/>
    <mergeCell ref="A22:A27"/>
    <mergeCell ref="A28:A33"/>
    <mergeCell ref="BD2:BE2"/>
    <mergeCell ref="AZ9:BA14"/>
    <mergeCell ref="AZ15:BA20"/>
    <mergeCell ref="AZ21:BA26"/>
    <mergeCell ref="AZ27:BA32"/>
    <mergeCell ref="BB9:BC14"/>
    <mergeCell ref="BB15:BC20"/>
    <mergeCell ref="BB21:BC26"/>
    <mergeCell ref="BB27:BC32"/>
    <mergeCell ref="BD27:BE32"/>
    <mergeCell ref="BD9:BE14"/>
    <mergeCell ref="BD15:BE20"/>
    <mergeCell ref="AZ3:BA8"/>
    <mergeCell ref="BB3:BC8"/>
    <mergeCell ref="BD21:BE26"/>
    <mergeCell ref="U2:AA2"/>
    <mergeCell ref="G2:M2"/>
    <mergeCell ref="N2:T2"/>
    <mergeCell ref="B34:B39"/>
    <mergeCell ref="AC22:AC27"/>
    <mergeCell ref="AC28:AC33"/>
    <mergeCell ref="AC34:AC39"/>
    <mergeCell ref="AC4:AC9"/>
    <mergeCell ref="AC10:AC15"/>
    <mergeCell ref="AC16:AC21"/>
    <mergeCell ref="B4:B9"/>
    <mergeCell ref="B10:B15"/>
    <mergeCell ref="B16:B21"/>
    <mergeCell ref="B22:B27"/>
    <mergeCell ref="B28:B33"/>
    <mergeCell ref="BH1:BI2"/>
    <mergeCell ref="BH33:BI38"/>
    <mergeCell ref="BH27:BI32"/>
    <mergeCell ref="BH21:BI26"/>
    <mergeCell ref="BH15:BI20"/>
    <mergeCell ref="BH9:BI14"/>
    <mergeCell ref="BJ27:BJ32"/>
    <mergeCell ref="BJ33:BJ38"/>
    <mergeCell ref="BJ1:BJ2"/>
    <mergeCell ref="BJ3:BJ8"/>
    <mergeCell ref="BJ9:BJ14"/>
    <mergeCell ref="BJ15:BJ20"/>
    <mergeCell ref="BJ21:BJ26"/>
    <mergeCell ref="AY3:AY8"/>
    <mergeCell ref="AY9:AY14"/>
    <mergeCell ref="AY15:AY20"/>
    <mergeCell ref="BH3:BI8"/>
    <mergeCell ref="BF27:BG32"/>
    <mergeCell ref="BF33:BG38"/>
    <mergeCell ref="BF3:BG8"/>
    <mergeCell ref="BF9:BG14"/>
    <mergeCell ref="BF15:BG20"/>
    <mergeCell ref="BF21:BG26"/>
    <mergeCell ref="AZ33:BA38"/>
    <mergeCell ref="BB33:BC38"/>
    <mergeCell ref="BD33:BE38"/>
    <mergeCell ref="A40:A45"/>
    <mergeCell ref="B40:B45"/>
    <mergeCell ref="BM40:BR41"/>
    <mergeCell ref="BX38:CC39"/>
    <mergeCell ref="CJ23:CM23"/>
    <mergeCell ref="CN23:CQ23"/>
    <mergeCell ref="AY21:AY26"/>
    <mergeCell ref="AY27:AY32"/>
    <mergeCell ref="AY33:AY38"/>
    <mergeCell ref="A34:A39"/>
  </mergeCells>
  <phoneticPr fontId="2" type="noConversion"/>
  <pageMargins left="0.7" right="0.7" top="0.75" bottom="0.75" header="0.3" footer="0.3"/>
  <pageSetup scale="5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Harper</dc:creator>
  <cp:lastModifiedBy>Harper, Kevin</cp:lastModifiedBy>
  <cp:lastPrinted>2024-09-15T03:04:03Z</cp:lastPrinted>
  <dcterms:created xsi:type="dcterms:W3CDTF">2015-06-05T18:17:20Z</dcterms:created>
  <dcterms:modified xsi:type="dcterms:W3CDTF">2024-11-21T20:51:47Z</dcterms:modified>
</cp:coreProperties>
</file>