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iehartmann/Desktop/Boot Camp Homework/"/>
    </mc:Choice>
  </mc:AlternateContent>
  <xr:revisionPtr revIDLastSave="0" documentId="8_{62C5796E-7457-DE47-A378-DF023AB5B433}" xr6:coauthVersionLast="46" xr6:coauthVersionMax="46" xr10:uidLastSave="{00000000-0000-0000-0000-000000000000}"/>
  <bookViews>
    <workbookView xWindow="-38400" yWindow="-10880" windowWidth="38400" windowHeight="21600" xr2:uid="{00000000-000D-0000-FFFF-FFFF00000000}"/>
  </bookViews>
  <sheets>
    <sheet name="Kickstarter Analysis" sheetId="7" r:id="rId1"/>
    <sheet name="Pivot Category" sheetId="2" r:id="rId2"/>
    <sheet name="Pivot Sub-Category" sheetId="3" r:id="rId3"/>
    <sheet name="Pivot Date Created" sheetId="4" r:id="rId4"/>
    <sheet name="Kickstarter Data" sheetId="1" r:id="rId5"/>
    <sheet name="Bonus" sheetId="5" r:id="rId6"/>
    <sheet name="Bonus Statistical Analysis" sheetId="6" r:id="rId7"/>
  </sheets>
  <definedNames>
    <definedName name="_xlnm._FilterDatabase" localSheetId="6" hidden="1">'Bonus Statistical Analysis'!$A$1:$E$2186</definedName>
    <definedName name="_xlnm._FilterDatabase" localSheetId="4" hidden="1">'Kickstarter Data'!$A$1:$T$4115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I6" i="6"/>
  <c r="J7" i="6"/>
  <c r="I7" i="6"/>
  <c r="J6" i="6"/>
  <c r="J5" i="6"/>
  <c r="I5" i="6"/>
  <c r="J4" i="6"/>
  <c r="I4" i="6"/>
  <c r="J3" i="6"/>
  <c r="I3" i="6"/>
  <c r="J2" i="6"/>
  <c r="I2" i="6"/>
  <c r="C14" i="5"/>
  <c r="D14" i="5"/>
  <c r="B14" i="5"/>
  <c r="C13" i="5"/>
  <c r="D13" i="5"/>
  <c r="B13" i="5"/>
  <c r="C12" i="5"/>
  <c r="D12" i="5"/>
  <c r="B12" i="5"/>
  <c r="C11" i="5"/>
  <c r="D11" i="5"/>
  <c r="B11" i="5"/>
  <c r="C10" i="5"/>
  <c r="D10" i="5"/>
  <c r="B10" i="5"/>
  <c r="C9" i="5"/>
  <c r="D9" i="5"/>
  <c r="B9" i="5"/>
  <c r="C8" i="5"/>
  <c r="D8" i="5"/>
  <c r="B8" i="5"/>
  <c r="C7" i="5"/>
  <c r="D7" i="5"/>
  <c r="B7" i="5"/>
  <c r="C6" i="5"/>
  <c r="D6" i="5"/>
  <c r="B6" i="5"/>
  <c r="E6" i="5" s="1"/>
  <c r="C5" i="5"/>
  <c r="D5" i="5"/>
  <c r="B5" i="5"/>
  <c r="E5" i="5" s="1"/>
  <c r="C4" i="5"/>
  <c r="D4" i="5"/>
  <c r="B4" i="5"/>
  <c r="C3" i="5"/>
  <c r="D3" i="5"/>
  <c r="B3" i="5"/>
  <c r="S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5" i="5"/>
  <c r="H6" i="5"/>
  <c r="G6" i="5"/>
  <c r="E7" i="5"/>
  <c r="H7" i="5" s="1"/>
  <c r="E11" i="5"/>
  <c r="G11" i="5" s="1"/>
  <c r="E14" i="5"/>
  <c r="F14" i="5" s="1"/>
  <c r="F12" i="5"/>
  <c r="F13" i="5"/>
  <c r="H13" i="5"/>
  <c r="G13" i="5"/>
  <c r="E3" i="5"/>
  <c r="F3" i="5" s="1"/>
  <c r="E13" i="5"/>
  <c r="E12" i="5"/>
  <c r="H12" i="5" s="1"/>
  <c r="E10" i="5"/>
  <c r="F10" i="5" s="1"/>
  <c r="F6" i="5"/>
  <c r="E9" i="5"/>
  <c r="F9" i="5" s="1"/>
  <c r="E8" i="5"/>
  <c r="H8" i="5" s="1"/>
  <c r="F5" i="5"/>
  <c r="E4" i="5"/>
  <c r="H4" i="5" s="1"/>
  <c r="H14" i="5" l="1"/>
  <c r="G14" i="5"/>
  <c r="G8" i="5"/>
  <c r="F8" i="5"/>
  <c r="F4" i="5"/>
  <c r="G4" i="5"/>
  <c r="F7" i="5"/>
  <c r="G7" i="5"/>
  <c r="F11" i="5"/>
  <c r="G3" i="5"/>
  <c r="H11" i="5"/>
  <c r="H3" i="5"/>
  <c r="G9" i="5"/>
  <c r="H9" i="5"/>
  <c r="G12" i="5"/>
  <c r="G10" i="5"/>
  <c r="H10" i="5"/>
</calcChain>
</file>

<file path=xl/sharedStrings.xml><?xml version="1.0" encoding="utf-8"?>
<sst xmlns="http://schemas.openxmlformats.org/spreadsheetml/2006/main" count="28567" uniqueCount="8424">
  <si>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</si>
  <si>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</si>
  <si>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</si>
  <si>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</si>
  <si>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</si>
  <si>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</si>
  <si>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</si>
  <si>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</si>
  <si>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</si>
  <si>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</si>
  <si>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</si>
  <si>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</si>
  <si>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</si>
  <si>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</si>
  <si>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</si>
  <si>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</si>
  <si>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</si>
  <si>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</si>
  <si>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</si>
  <si>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</si>
  <si>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</si>
  <si>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</si>
  <si>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</si>
  <si>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</si>
  <si>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</si>
  <si>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</si>
  <si>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</si>
  <si>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</si>
  <si>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</si>
  <si>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</si>
  <si>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</si>
  <si>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</si>
  <si>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</si>
  <si>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</si>
  <si>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</si>
  <si>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</si>
  <si>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</si>
  <si>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</si>
  <si>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</si>
  <si>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</si>
  <si>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</si>
  <si>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</si>
  <si>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</si>
  <si>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</si>
  <si>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</si>
  <si>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</si>
  <si>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</si>
  <si>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</si>
  <si>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</si>
  <si>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</si>
  <si>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</si>
  <si>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</si>
  <si>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</si>
  <si>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</si>
  <si>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</si>
  <si>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</si>
  <si>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</si>
  <si>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</si>
  <si>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</si>
  <si>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</si>
  <si>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</si>
  <si>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</si>
  <si>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</si>
  <si>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</si>
  <si>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</si>
  <si>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</si>
  <si>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</si>
  <si>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</si>
  <si>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</si>
  <si>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</si>
  <si>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</si>
  <si>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</si>
  <si>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</si>
  <si>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</si>
  <si>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</si>
  <si>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</si>
  <si>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</si>
  <si>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</si>
  <si>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</si>
  <si>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</si>
  <si>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</si>
  <si>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</si>
  <si>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</si>
  <si>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</si>
  <si>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</si>
  <si>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</si>
  <si>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</si>
  <si>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</si>
  <si>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</si>
  <si>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</si>
  <si>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</si>
  <si>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</si>
  <si>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</si>
  <si>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</si>
  <si>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</si>
  <si>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</si>
  <si>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</si>
  <si>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</si>
  <si>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</si>
  <si>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</si>
  <si>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</si>
  <si>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</si>
  <si>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</si>
  <si>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</si>
  <si>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</si>
  <si>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</si>
  <si>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</si>
  <si>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</si>
  <si>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</si>
  <si>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</si>
  <si>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</si>
  <si>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</si>
  <si>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</si>
  <si>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</si>
  <si>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</si>
  <si>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</si>
  <si>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</si>
  <si>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</si>
  <si>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</si>
  <si>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</si>
  <si>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</si>
  <si>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</si>
  <si>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</si>
  <si>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</si>
  <si>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</si>
  <si>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</si>
  <si>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</si>
  <si>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</si>
  <si>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</si>
  <si>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</si>
  <si>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</si>
  <si>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</si>
  <si>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</si>
  <si>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</si>
  <si>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</si>
  <si>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</si>
  <si>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</si>
  <si>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</si>
  <si>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</si>
  <si>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</si>
  <si>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</si>
  <si>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</si>
  <si>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</si>
  <si>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</si>
  <si>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</si>
  <si>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</si>
  <si>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</si>
  <si>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</si>
  <si>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</si>
  <si>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</si>
  <si>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</si>
  <si>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</si>
  <si>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</si>
  <si>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</si>
  <si>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</si>
  <si>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</si>
  <si>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</si>
  <si>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</si>
  <si>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</si>
  <si>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</si>
  <si>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</si>
  <si>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</si>
  <si>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</si>
  <si>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</si>
  <si>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</si>
  <si>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</si>
  <si>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</si>
  <si>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</si>
  <si>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</si>
  <si>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</si>
  <si>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</si>
  <si>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</si>
  <si>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</si>
  <si>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</si>
  <si>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</si>
  <si>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</si>
  <si>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</si>
  <si>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</si>
  <si>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</si>
  <si>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</si>
  <si>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</si>
  <si>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</si>
  <si>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</si>
  <si>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</si>
  <si>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</si>
  <si>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</si>
  <si>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</si>
  <si>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</si>
  <si>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</si>
  <si>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</si>
  <si>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</si>
  <si>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</si>
  <si>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</si>
  <si>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</si>
  <si>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</si>
  <si>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</si>
  <si>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</si>
  <si>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</si>
  <si>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</si>
  <si>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</si>
  <si>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</si>
  <si>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</si>
  <si>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</si>
  <si>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</si>
  <si>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</si>
  <si>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</si>
  <si>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</si>
  <si>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</si>
  <si>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</si>
  <si>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</si>
  <si>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</si>
  <si>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</si>
  <si>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</si>
  <si>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</si>
  <si>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</si>
  <si>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</si>
  <si>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</si>
  <si>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</si>
  <si>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</si>
  <si>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</si>
  <si>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</si>
  <si>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</si>
  <si>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</si>
  <si>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</si>
  <si>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</si>
  <si>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</si>
  <si>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</si>
  <si>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</si>
  <si>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</si>
  <si>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</si>
  <si>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</si>
  <si>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</si>
  <si>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</si>
  <si>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</si>
  <si>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</si>
  <si>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</si>
  <si>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</si>
  <si>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</si>
  <si>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</si>
  <si>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</si>
  <si>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</si>
  <si>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</si>
  <si>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</si>
  <si>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</si>
  <si>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</si>
  <si>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</si>
  <si>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</si>
  <si>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</si>
  <si>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</si>
  <si>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</si>
  <si>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</si>
  <si>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</si>
  <si>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</si>
  <si>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</si>
  <si>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</si>
  <si>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</si>
  <si>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</si>
  <si>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</si>
  <si>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</si>
  <si>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</si>
  <si>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</si>
  <si>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</si>
  <si>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</si>
  <si>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</si>
  <si>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</si>
  <si>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</si>
  <si>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</si>
  <si>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</si>
  <si>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</si>
  <si>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</si>
  <si>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</si>
  <si>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</si>
  <si>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</si>
  <si>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</si>
  <si>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</si>
  <si>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</si>
  <si>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</si>
  <si>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</si>
  <si>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</si>
  <si>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</si>
  <si>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</si>
  <si>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</si>
  <si>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</si>
  <si>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</si>
  <si>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</si>
  <si>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</si>
  <si>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</si>
  <si>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</si>
  <si>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</si>
  <si>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</si>
  <si>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</si>
  <si>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</si>
  <si>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</si>
  <si>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</si>
  <si>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</si>
  <si>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</si>
  <si>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</si>
  <si>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</si>
  <si>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</si>
  <si>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</si>
  <si>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</si>
  <si>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</si>
  <si>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</si>
  <si>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</si>
  <si>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</si>
  <si>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</si>
  <si>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</si>
  <si>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</si>
  <si>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</si>
  <si>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</si>
  <si>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</si>
  <si>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</si>
  <si>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</si>
  <si>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</si>
  <si>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</si>
  <si>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</si>
  <si>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</si>
  <si>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</si>
  <si>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</si>
  <si>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</si>
  <si>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</si>
  <si>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</si>
  <si>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</si>
  <si>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</si>
  <si>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</si>
  <si>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</si>
  <si>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</si>
  <si>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</si>
  <si>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</si>
  <si>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</si>
  <si>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</si>
  <si>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</si>
  <si>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</si>
  <si>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</si>
  <si>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</si>
  <si>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</si>
  <si>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</si>
  <si>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</si>
  <si>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</si>
  <si>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</si>
  <si>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</si>
  <si>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</si>
  <si>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</si>
  <si>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</si>
  <si>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</si>
  <si>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</si>
  <si>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</si>
  <si>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</si>
  <si>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</si>
  <si>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</si>
  <si>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</si>
  <si>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</si>
  <si>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</si>
  <si>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</si>
  <si>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</si>
  <si>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</si>
  <si>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</si>
  <si>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</si>
  <si>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</si>
  <si>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</si>
  <si>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</si>
  <si>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</si>
  <si>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</si>
  <si>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</si>
  <si>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</si>
  <si>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</si>
  <si>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</si>
  <si>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</si>
  <si>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</si>
  <si>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</si>
  <si>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</si>
  <si>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</si>
  <si>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</si>
  <si>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</si>
  <si>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</si>
  <si>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</si>
  <si>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</si>
  <si>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</si>
  <si>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</si>
  <si>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</si>
  <si>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</si>
  <si>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</si>
  <si>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</si>
  <si>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</si>
  <si>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</si>
  <si>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</si>
  <si>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</si>
  <si>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</si>
  <si>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</si>
  <si>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</si>
  <si>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</si>
  <si>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</si>
  <si>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</si>
  <si>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</si>
  <si>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</si>
  <si>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</si>
  <si>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</si>
  <si>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</si>
  <si>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</si>
  <si>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</si>
  <si>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</si>
  <si>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</si>
  <si>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</si>
  <si>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</si>
  <si>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</si>
  <si>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</si>
  <si>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</si>
  <si>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</si>
  <si>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</si>
  <si>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</si>
  <si>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</si>
  <si>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</si>
  <si>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</si>
  <si>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</si>
  <si>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</si>
  <si>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</si>
  <si>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</si>
  <si>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</si>
  <si>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</si>
  <si>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</si>
  <si>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</si>
  <si>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</si>
  <si>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</si>
  <si>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</si>
  <si>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</si>
  <si>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</si>
  <si>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</si>
  <si>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</si>
  <si>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</si>
  <si>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</si>
  <si>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</si>
  <si>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</si>
  <si>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</si>
  <si>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</si>
  <si>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</si>
  <si>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</si>
  <si>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</si>
  <si>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</si>
  <si>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</si>
  <si>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</si>
  <si>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</si>
  <si>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</si>
  <si>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</si>
  <si>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</si>
  <si>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</si>
  <si>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</si>
  <si>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</si>
  <si>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</si>
  <si>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</si>
  <si>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</si>
  <si>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</si>
  <si>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</si>
  <si>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</si>
  <si>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</si>
  <si>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</si>
  <si>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</si>
  <si>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</si>
  <si>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</si>
  <si>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</si>
  <si>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</si>
  <si>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</si>
  <si>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</si>
  <si>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</si>
  <si>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</si>
  <si>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</si>
  <si>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</si>
  <si>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</si>
  <si>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</si>
  <si>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</si>
  <si>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</si>
  <si>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</si>
  <si>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</si>
  <si>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</si>
  <si>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</si>
  <si>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</si>
  <si>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</si>
  <si>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</si>
  <si>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</si>
  <si>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</si>
  <si>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</si>
  <si>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</si>
  <si>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</si>
  <si>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</si>
  <si>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</si>
  <si>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</si>
  <si>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</si>
  <si>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</si>
  <si>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</si>
  <si>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</si>
  <si>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</si>
  <si>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</si>
  <si>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</si>
  <si>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</si>
  <si>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</si>
  <si>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</si>
  <si>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</si>
  <si>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</si>
  <si>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</si>
  <si>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</si>
  <si>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</si>
  <si>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</si>
  <si>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</si>
  <si>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</si>
  <si>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</si>
  <si>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</si>
  <si>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</si>
  <si>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</si>
  <si>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</si>
  <si>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</si>
  <si>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</si>
  <si>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</si>
  <si>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</si>
  <si>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</si>
  <si>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</si>
  <si>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</si>
  <si>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</si>
  <si>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</si>
  <si>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</si>
  <si>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</si>
  <si>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</si>
  <si>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</si>
  <si>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</si>
  <si>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</si>
  <si>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</si>
  <si>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</si>
  <si>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</si>
  <si>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</si>
  <si>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</si>
  <si>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</si>
  <si>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</si>
  <si>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</si>
  <si>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</si>
  <si>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</si>
  <si>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</si>
  <si>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</si>
  <si>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</si>
  <si>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</si>
  <si>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</si>
  <si>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</si>
  <si>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</si>
  <si>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</si>
  <si>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</si>
  <si>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</si>
  <si>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</si>
  <si>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</si>
  <si>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</si>
  <si>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</si>
  <si>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</si>
  <si>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</si>
  <si>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</si>
  <si>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</si>
  <si>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</si>
  <si>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</si>
  <si>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</si>
  <si>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</si>
  <si>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</si>
  <si>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</si>
  <si>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</si>
  <si>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</si>
  <si>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</si>
  <si>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</si>
  <si>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</si>
  <si>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</si>
  <si>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</si>
  <si>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</si>
  <si>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</si>
  <si>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</si>
  <si>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</si>
  <si>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</si>
  <si>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</si>
  <si>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</si>
  <si>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</si>
  <si>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</si>
  <si>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</si>
  <si>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</si>
  <si>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</si>
  <si>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</si>
  <si>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</si>
  <si>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</si>
  <si>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</si>
  <si>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</si>
  <si>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</si>
  <si>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</si>
  <si>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</si>
  <si>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</si>
  <si>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</si>
  <si>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</si>
  <si>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</si>
  <si>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</si>
  <si>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</si>
  <si>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</si>
  <si>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</si>
  <si>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</si>
  <si>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</si>
  <si>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</si>
  <si>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</si>
  <si>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</si>
  <si>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</si>
  <si>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</si>
  <si>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</si>
  <si>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</si>
  <si>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</si>
  <si>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</si>
  <si>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</si>
  <si>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</si>
  <si>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</si>
  <si>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</si>
  <si>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</si>
  <si>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</si>
  <si>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</si>
  <si>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</si>
  <si>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</si>
  <si>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</si>
  <si>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</si>
  <si>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</si>
  <si>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</si>
  <si>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</si>
  <si>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</si>
  <si>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</si>
  <si>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</si>
  <si>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</si>
  <si>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</si>
  <si>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</si>
  <si>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</si>
  <si>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</si>
  <si>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</si>
  <si>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</si>
  <si>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</si>
  <si>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</si>
  <si>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</si>
  <si>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</si>
  <si>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</si>
  <si>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</si>
  <si>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</si>
  <si>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</si>
  <si>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</si>
  <si>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</si>
  <si>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</si>
  <si>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</si>
  <si>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</si>
  <si>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</si>
  <si>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</si>
  <si>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</si>
  <si>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</si>
  <si>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</si>
  <si>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</si>
  <si>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</si>
  <si>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</si>
  <si>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</si>
  <si>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</si>
  <si>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</si>
  <si>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</si>
  <si>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</si>
  <si>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</si>
  <si>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</si>
  <si>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</si>
  <si>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</si>
  <si>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</si>
  <si>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</si>
  <si>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</si>
  <si>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</si>
  <si>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</si>
  <si>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</si>
  <si>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</si>
  <si>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</si>
  <si>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</si>
  <si>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</si>
  <si>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</si>
  <si>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</si>
  <si>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</si>
  <si>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</si>
  <si>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</si>
  <si>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</si>
  <si>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</si>
  <si>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</si>
  <si>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</si>
  <si>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</si>
  <si>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</si>
  <si>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</si>
  <si>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</si>
  <si>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</si>
  <si>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</si>
  <si>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</si>
  <si>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</si>
  <si>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</si>
  <si>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</si>
  <si>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</si>
  <si>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</si>
  <si>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</si>
  <si>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</si>
  <si>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</si>
  <si>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</si>
  <si>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</si>
  <si>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</si>
  <si>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</si>
  <si>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</si>
  <si>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</si>
  <si>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</si>
  <si>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</si>
  <si>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</si>
  <si>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</si>
  <si>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</si>
  <si>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</si>
  <si>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</si>
  <si>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</si>
  <si>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</si>
  <si>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</si>
  <si>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</si>
  <si>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</si>
  <si>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</si>
  <si>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</si>
  <si>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</si>
  <si>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</si>
  <si>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</si>
  <si>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</si>
  <si>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</si>
  <si>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</si>
  <si>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</si>
  <si>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</si>
  <si>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</si>
  <si>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</si>
  <si>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</si>
  <si>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</si>
  <si>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</si>
  <si>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</si>
  <si>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</si>
  <si>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</si>
  <si>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</si>
  <si>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</si>
  <si>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</si>
  <si>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</si>
  <si>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</si>
  <si>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</si>
  <si>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</si>
  <si>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</si>
  <si>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</si>
  <si>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</si>
  <si>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</si>
  <si>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</si>
  <si>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</si>
  <si>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</si>
  <si>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</si>
  <si>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</si>
  <si>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</si>
  <si>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</si>
  <si>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</si>
  <si>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</si>
  <si>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</si>
  <si>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</si>
  <si>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</si>
  <si>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</si>
  <si>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</si>
  <si>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</si>
  <si>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</si>
  <si>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</si>
  <si>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</si>
  <si>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</si>
  <si>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</si>
  <si>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</si>
  <si>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</si>
  <si>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</si>
  <si>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</si>
  <si>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</si>
  <si>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</si>
  <si>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</si>
  <si>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</si>
  <si>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</si>
  <si>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</si>
  <si>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</si>
  <si>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</si>
  <si>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</si>
  <si>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</si>
  <si>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</si>
  <si>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</si>
  <si>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</si>
  <si>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</si>
  <si>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</si>
  <si>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</si>
  <si>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</si>
  <si>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</si>
  <si>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</si>
  <si>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</si>
  <si>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</si>
  <si>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</si>
  <si>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</si>
  <si>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</si>
  <si>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</si>
  <si>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</si>
  <si>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</si>
  <si>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</si>
  <si>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</si>
  <si>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</si>
  <si>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</si>
  <si>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</si>
  <si>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</si>
  <si>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</si>
  <si>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</si>
  <si>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</si>
  <si>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</si>
  <si>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</si>
  <si>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</si>
  <si>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</si>
  <si>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</si>
  <si>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</si>
  <si>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</si>
  <si>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</si>
  <si>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</si>
  <si>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</si>
  <si>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</si>
  <si>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</si>
  <si>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</si>
  <si>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</si>
  <si>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</si>
  <si>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</si>
  <si>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</si>
  <si>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</si>
  <si>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</si>
  <si>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</si>
  <si>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</si>
  <si>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</si>
  <si>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</si>
  <si>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</si>
  <si>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</si>
  <si>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</si>
  <si>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</si>
  <si>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</si>
  <si>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</si>
  <si>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</si>
  <si>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</si>
  <si>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</si>
  <si>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</si>
  <si>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</si>
  <si>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</si>
  <si>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</si>
  <si>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</si>
  <si>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</si>
  <si>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</si>
  <si>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</si>
  <si>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</si>
  <si>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</si>
  <si>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</si>
  <si>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</si>
  <si>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</si>
  <si>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</si>
  <si>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</si>
  <si>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</si>
  <si>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</si>
  <si>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</si>
  <si>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</si>
  <si>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</si>
  <si>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</si>
  <si>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</si>
  <si>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</si>
  <si>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</si>
  <si>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</si>
  <si>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</si>
  <si>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</si>
  <si>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</si>
  <si>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</si>
  <si>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</si>
  <si>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</si>
  <si>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</si>
  <si>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</si>
  <si>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</si>
  <si>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</si>
  <si>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</si>
  <si>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</si>
  <si>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</si>
  <si>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</si>
  <si>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</si>
  <si>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</si>
  <si>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</si>
  <si>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</si>
  <si>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</si>
  <si>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</si>
  <si>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</si>
  <si>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</si>
  <si>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</si>
  <si>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</si>
  <si>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</si>
  <si>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</si>
  <si>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</si>
  <si>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</si>
  <si>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</si>
  <si>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</si>
  <si>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</si>
  <si>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</si>
  <si>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</si>
  <si>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</si>
  <si>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</si>
  <si>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</si>
  <si>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</si>
  <si>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</si>
  <si>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</si>
  <si>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</si>
  <si>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</si>
  <si>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</si>
  <si>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</si>
  <si>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</si>
  <si>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</si>
  <si>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</si>
  <si>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</si>
  <si>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</si>
  <si>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</si>
  <si>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</si>
  <si>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</si>
  <si>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</si>
  <si>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</si>
  <si>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</si>
  <si>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</si>
  <si>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</si>
  <si>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</si>
  <si>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</si>
  <si>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</si>
  <si>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</si>
  <si>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</si>
  <si>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</si>
  <si>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</si>
  <si>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</si>
  <si>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</si>
  <si>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</si>
  <si>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</si>
  <si>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</si>
  <si>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</si>
  <si>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</si>
  <si>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</si>
  <si>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</si>
  <si>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</si>
  <si>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</si>
  <si>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</si>
  <si>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</si>
  <si>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</si>
  <si>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</si>
  <si>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</si>
  <si>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</si>
  <si>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</si>
  <si>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</si>
  <si>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</si>
  <si>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</si>
  <si>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</si>
  <si>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</si>
  <si>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</si>
  <si>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</si>
  <si>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</si>
  <si>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</si>
  <si>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</si>
  <si>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</si>
  <si>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</si>
  <si>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</si>
  <si>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</si>
  <si>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</si>
  <si>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</si>
  <si>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</si>
  <si>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</si>
  <si>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</si>
  <si>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</si>
  <si>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</si>
  <si>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</si>
  <si>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</si>
  <si>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</si>
  <si>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</si>
  <si>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</si>
  <si>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</si>
  <si>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</si>
  <si>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</si>
  <si>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</si>
  <si>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</si>
  <si>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</si>
  <si>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</si>
  <si>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</si>
  <si>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</si>
  <si>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</si>
  <si>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</si>
  <si>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</si>
  <si>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</si>
  <si>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</si>
  <si>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</si>
  <si>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</si>
  <si>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</si>
  <si>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</si>
  <si>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</si>
  <si>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</si>
  <si>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</si>
  <si>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</si>
  <si>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</si>
  <si>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</si>
  <si>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</si>
  <si>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</si>
  <si>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</si>
  <si>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</si>
  <si>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</si>
  <si>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</si>
  <si>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</si>
  <si>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</si>
  <si>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</si>
  <si>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</si>
  <si>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</si>
  <si>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</si>
  <si>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</si>
  <si>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</si>
  <si>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</si>
  <si>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</si>
  <si>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</si>
  <si>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</si>
  <si>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</si>
  <si>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</si>
  <si>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</si>
  <si>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</si>
  <si>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</si>
  <si>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</si>
  <si>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</si>
  <si>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</si>
  <si>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</si>
  <si>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</si>
  <si>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</si>
  <si>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</si>
  <si>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</si>
  <si>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</si>
  <si>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</si>
  <si>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</si>
  <si>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</si>
  <si>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</si>
  <si>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</si>
  <si>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</si>
  <si>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</si>
  <si>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</si>
  <si>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</si>
  <si>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</si>
  <si>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</si>
  <si>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</si>
  <si>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</si>
  <si>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</si>
  <si>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</si>
  <si>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</si>
  <si>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</si>
  <si>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</si>
  <si>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</si>
  <si>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</si>
  <si>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</si>
  <si>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</si>
  <si>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</si>
  <si>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</si>
  <si>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</si>
  <si>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</si>
  <si>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</si>
  <si>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</si>
  <si>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</si>
  <si>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</si>
  <si>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</si>
  <si>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</si>
  <si>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</si>
  <si>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</si>
  <si>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</si>
  <si>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</si>
  <si>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</si>
  <si>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</si>
  <si>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</si>
  <si>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</si>
  <si>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</si>
  <si>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</si>
  <si>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</si>
  <si>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</si>
  <si>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</si>
  <si>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</si>
  <si>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</si>
  <si>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</si>
  <si>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</si>
  <si>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</si>
  <si>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</si>
  <si>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</si>
  <si>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</si>
  <si>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</si>
  <si>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</si>
  <si>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</si>
  <si>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</si>
  <si>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</si>
  <si>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</si>
  <si>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</si>
  <si>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</si>
  <si>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</si>
  <si>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</si>
  <si>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</si>
  <si>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</si>
  <si>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</si>
  <si>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</si>
  <si>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</si>
  <si>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</si>
  <si>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</si>
  <si>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</si>
  <si>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</si>
  <si>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</si>
  <si>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</si>
  <si>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</si>
  <si>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</si>
  <si>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</si>
  <si>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</si>
  <si>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</si>
  <si>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</si>
  <si>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</si>
  <si>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</si>
  <si>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</si>
  <si>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</si>
  <si>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</si>
  <si>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</si>
  <si>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</si>
  <si>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</si>
  <si>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</si>
  <si>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</si>
  <si>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</si>
  <si>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</si>
  <si>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</si>
  <si>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</si>
  <si>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</si>
  <si>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</si>
  <si>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</si>
  <si>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</si>
  <si>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</si>
  <si>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</si>
  <si>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</si>
  <si>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</si>
  <si>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</si>
  <si>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</si>
  <si>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</si>
  <si>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</si>
  <si>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</si>
  <si>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</si>
  <si>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</si>
  <si>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</si>
  <si>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</si>
  <si>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</si>
  <si>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</si>
  <si>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</si>
  <si>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</si>
  <si>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</si>
  <si>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</si>
  <si>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</si>
  <si>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</si>
  <si>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</si>
  <si>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</si>
  <si>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</si>
  <si>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</si>
  <si>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</si>
  <si>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</si>
  <si>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</si>
  <si>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</si>
  <si>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</si>
  <si>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</si>
  <si>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</si>
  <si>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</si>
  <si>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</si>
  <si>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</si>
  <si>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</si>
  <si>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</si>
  <si>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</si>
  <si>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</si>
  <si>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</si>
  <si>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</si>
  <si>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</si>
  <si>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</si>
  <si>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</si>
  <si>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</si>
  <si>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</si>
  <si>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</si>
  <si>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</si>
  <si>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</si>
  <si>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</si>
  <si>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</si>
  <si>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</si>
  <si>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</si>
  <si>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</si>
  <si>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</si>
  <si>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</si>
  <si>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</si>
  <si>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</si>
  <si>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</si>
  <si>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</si>
  <si>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</si>
  <si>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</si>
  <si>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</si>
  <si>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</si>
  <si>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</si>
  <si>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</si>
  <si>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</si>
  <si>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</si>
  <si>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</si>
  <si>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</si>
  <si>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</si>
  <si>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</si>
  <si>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</si>
  <si>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</si>
  <si>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</si>
  <si>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</si>
  <si>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</si>
  <si>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</si>
  <si>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</si>
  <si>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</si>
  <si>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</si>
  <si>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</si>
  <si>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</si>
  <si>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</si>
  <si>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</si>
  <si>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</si>
  <si>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</si>
  <si>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</si>
  <si>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</si>
  <si>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</si>
  <si>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</si>
  <si>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</si>
  <si>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</si>
  <si>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</si>
  <si>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</si>
  <si>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</si>
  <si>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</si>
  <si>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</si>
  <si>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</si>
  <si>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</si>
  <si>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</si>
  <si>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</si>
  <si>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</si>
  <si>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</si>
  <si>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</si>
  <si>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</si>
  <si>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</si>
  <si>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</si>
  <si>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</si>
  <si>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</si>
  <si>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</si>
  <si>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</si>
  <si>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</si>
  <si>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</si>
  <si>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</si>
  <si>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</si>
  <si>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</si>
  <si>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</si>
  <si>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</si>
  <si>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</si>
  <si>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</si>
  <si>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</si>
  <si>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</si>
  <si>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</si>
  <si>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</si>
  <si>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</si>
  <si>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</si>
  <si>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</si>
  <si>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</si>
  <si>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</si>
  <si>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</si>
  <si>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</si>
  <si>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</si>
  <si>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</si>
  <si>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</si>
  <si>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</si>
  <si>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</si>
  <si>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</si>
  <si>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</si>
  <si>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</si>
  <si>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</si>
  <si>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</si>
  <si>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</si>
  <si>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</si>
  <si>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</si>
  <si>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</si>
  <si>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</si>
  <si>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</si>
  <si>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</si>
  <si>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</si>
  <si>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</si>
  <si>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</si>
  <si>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</si>
  <si>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</si>
  <si>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</si>
  <si>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</si>
  <si>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</si>
  <si>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</si>
  <si>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</si>
  <si>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</si>
  <si>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</si>
  <si>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</si>
  <si>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</si>
  <si>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</si>
  <si>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</si>
  <si>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</si>
  <si>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</si>
  <si>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</si>
  <si>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</si>
  <si>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</si>
  <si>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</si>
  <si>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</si>
  <si>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</si>
  <si>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</si>
  <si>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</si>
  <si>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</si>
  <si>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</si>
  <si>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</si>
  <si>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</si>
  <si>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</si>
  <si>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</si>
  <si>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</si>
  <si>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</si>
  <si>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</si>
  <si>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</si>
  <si>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</si>
  <si>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</si>
  <si>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</si>
  <si>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</si>
  <si>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</si>
  <si>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</si>
  <si>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</si>
  <si>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</si>
  <si>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</si>
  <si>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</si>
  <si>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</si>
  <si>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</si>
  <si>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</si>
  <si>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</si>
  <si>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</si>
  <si>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</si>
  <si>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</si>
  <si>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</si>
  <si>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</si>
  <si>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</si>
  <si>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</si>
  <si>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</si>
  <si>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</si>
  <si>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</si>
  <si>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</si>
  <si>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</si>
  <si>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</si>
  <si>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</si>
  <si>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</si>
  <si>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</si>
  <si>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</si>
  <si>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</si>
  <si>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</si>
  <si>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</si>
  <si>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</si>
  <si>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</si>
  <si>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</si>
  <si>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</si>
  <si>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</si>
  <si>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</si>
  <si>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</si>
  <si>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</si>
  <si>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</si>
  <si>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</si>
  <si>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</si>
  <si>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</si>
  <si>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</si>
  <si>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</si>
  <si>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</si>
  <si>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</si>
  <si>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</si>
  <si>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</si>
  <si>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</si>
  <si>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</si>
  <si>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</si>
  <si>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</si>
  <si>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</si>
  <si>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</si>
  <si>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</si>
  <si>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</si>
  <si>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</si>
  <si>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</si>
  <si>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</si>
  <si>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</si>
  <si>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</si>
  <si>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</si>
  <si>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</si>
  <si>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</si>
  <si>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</si>
  <si>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</si>
  <si>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</si>
  <si>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</si>
  <si>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</si>
  <si>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</si>
  <si>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</si>
  <si>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</si>
  <si>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</si>
  <si>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</si>
  <si>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</si>
  <si>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</si>
  <si>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</si>
  <si>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</si>
  <si>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</si>
  <si>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</si>
  <si>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</si>
  <si>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</si>
  <si>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</si>
  <si>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</si>
  <si>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</si>
  <si>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</si>
  <si>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</si>
  <si>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</si>
  <si>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</si>
  <si>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</si>
  <si>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</si>
  <si>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</si>
  <si>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</si>
  <si>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</si>
  <si>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</si>
  <si>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</si>
  <si>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</si>
  <si>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</si>
  <si>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</si>
  <si>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</si>
  <si>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</si>
  <si>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</si>
  <si>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</si>
  <si>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</si>
  <si>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</si>
  <si>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</si>
  <si>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</si>
  <si>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</si>
  <si>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</si>
  <si>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</si>
  <si>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</si>
  <si>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</si>
  <si>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</si>
  <si>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</si>
  <si>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</si>
  <si>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</si>
  <si>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</si>
  <si>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</si>
  <si>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</si>
  <si>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</si>
  <si>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</si>
  <si>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</si>
  <si>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</si>
  <si>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</si>
  <si>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</si>
  <si>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</si>
  <si>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</si>
  <si>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</si>
  <si>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</si>
  <si>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</si>
  <si>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</si>
  <si>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</si>
  <si>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</si>
  <si>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</si>
  <si>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</si>
  <si>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</si>
  <si>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</si>
  <si>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</si>
  <si>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</si>
  <si>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</si>
  <si>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</si>
  <si>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</si>
  <si>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</si>
  <si>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</si>
  <si>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</si>
  <si>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</si>
  <si>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</si>
  <si>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</si>
  <si>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</si>
  <si>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</si>
  <si>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</si>
  <si>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</si>
  <si>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</si>
  <si>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</si>
  <si>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</si>
  <si>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</si>
  <si>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</si>
  <si>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</si>
  <si>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</si>
  <si>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</si>
  <si>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</si>
  <si>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</si>
  <si>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</si>
  <si>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</si>
  <si>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</si>
  <si>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</si>
  <si>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</si>
  <si>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</si>
  <si>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</si>
  <si>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</si>
  <si>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</si>
  <si>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</si>
  <si>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</si>
  <si>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</si>
  <si>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</si>
  <si>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</si>
  <si>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</si>
  <si>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</si>
  <si>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</si>
  <si>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</si>
  <si>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</si>
  <si>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</si>
  <si>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</si>
  <si>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</si>
  <si>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</si>
  <si>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</si>
  <si>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</si>
  <si>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</si>
  <si>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</si>
  <si>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</si>
  <si>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</si>
  <si>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</si>
  <si>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</si>
  <si>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</si>
  <si>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</si>
  <si>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</si>
  <si>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</si>
  <si>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</si>
  <si>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</si>
  <si>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</si>
  <si>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</si>
  <si>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</si>
  <si>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</si>
  <si>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</si>
  <si>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</si>
  <si>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</si>
  <si>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</si>
  <si>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</si>
  <si>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</si>
  <si>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</si>
  <si>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</si>
  <si>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</si>
  <si>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</si>
  <si>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</si>
  <si>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</si>
  <si>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</si>
  <si>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</si>
  <si>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</si>
  <si>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</si>
  <si>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</si>
  <si>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</si>
  <si>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</si>
  <si>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</si>
  <si>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</si>
  <si>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</si>
  <si>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</si>
  <si>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</si>
  <si>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</si>
  <si>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</si>
  <si>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</si>
  <si>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</si>
  <si>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</si>
  <si>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</si>
  <si>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</si>
  <si>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</si>
  <si>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</si>
  <si>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</si>
  <si>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</si>
  <si>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</si>
  <si>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</si>
  <si>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</si>
  <si>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</si>
  <si>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</si>
  <si>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</si>
  <si>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</si>
  <si>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</si>
  <si>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</si>
  <si>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</si>
  <si>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</si>
  <si>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</si>
  <si>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</si>
  <si>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</si>
  <si>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</si>
  <si>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</si>
  <si>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</si>
  <si>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</si>
  <si>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</si>
  <si>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</si>
  <si>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</si>
  <si>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</si>
  <si>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</si>
  <si>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</si>
  <si>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</si>
  <si>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</si>
  <si>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</si>
  <si>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</si>
  <si>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</si>
  <si>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</si>
  <si>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</si>
  <si>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</si>
  <si>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</si>
  <si>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</si>
  <si>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</si>
  <si>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</si>
  <si>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</si>
  <si>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</si>
  <si>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</si>
  <si>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</si>
  <si>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</si>
  <si>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</si>
  <si>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</si>
  <si>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</si>
  <si>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</si>
  <si>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</si>
  <si>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</si>
  <si>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</si>
  <si>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</si>
  <si>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</si>
  <si>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</si>
  <si>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</si>
  <si>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</si>
  <si>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</si>
  <si>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</si>
  <si>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</si>
  <si>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</si>
  <si>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</si>
  <si>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</si>
  <si>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</si>
  <si>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</si>
  <si>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</si>
  <si>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</si>
  <si>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</si>
  <si>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</si>
  <si>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</si>
  <si>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</si>
  <si>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</si>
  <si>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</si>
  <si>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</si>
  <si>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</si>
  <si>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</si>
  <si>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</si>
  <si>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</si>
  <si>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</si>
  <si>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</si>
  <si>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</si>
  <si>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</si>
  <si>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</si>
  <si>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</si>
  <si>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</si>
  <si>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</si>
  <si>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</si>
  <si>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</si>
  <si>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</si>
  <si>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</si>
  <si>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</si>
  <si>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</si>
  <si>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</si>
  <si>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</si>
  <si>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</si>
  <si>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</si>
  <si>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</si>
  <si>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</si>
  <si>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</si>
  <si>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</si>
  <si>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</si>
  <si>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</si>
  <si>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</si>
  <si>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</si>
  <si>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</si>
  <si>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</si>
  <si>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</si>
  <si>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</si>
  <si>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</si>
  <si>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</si>
  <si>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</si>
  <si>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</si>
  <si>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</si>
  <si>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</si>
  <si>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</si>
  <si>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</si>
  <si>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</si>
  <si>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</si>
  <si>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</si>
  <si>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</si>
  <si>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</si>
  <si>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</si>
  <si>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</si>
  <si>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</si>
  <si>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</si>
  <si>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</si>
  <si>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</si>
  <si>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</si>
  <si>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</si>
  <si>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</si>
  <si>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</si>
  <si>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</si>
  <si>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</si>
  <si>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</si>
  <si>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</si>
  <si>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</si>
  <si>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</si>
  <si>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</si>
  <si>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</si>
  <si>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</si>
  <si>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</si>
  <si>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</si>
  <si>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</si>
  <si>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</si>
  <si>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</si>
  <si>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</si>
  <si>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</si>
  <si>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</si>
  <si>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</si>
  <si>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</si>
  <si>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</si>
  <si>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</si>
  <si>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</si>
  <si>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</si>
  <si>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</si>
  <si>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</si>
  <si>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</si>
  <si>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</si>
  <si>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</si>
  <si>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</si>
  <si>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</si>
  <si>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</si>
  <si>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</si>
  <si>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</si>
  <si>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</si>
  <si>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</si>
  <si>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</si>
  <si>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</si>
  <si>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</si>
  <si>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</si>
  <si>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</si>
  <si>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</si>
  <si>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</si>
  <si>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</si>
  <si>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</si>
  <si>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</si>
  <si>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</si>
  <si>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</si>
  <si>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</si>
  <si>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</si>
  <si>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</si>
  <si>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</si>
  <si>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</si>
  <si>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</si>
  <si>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</si>
  <si>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</si>
  <si>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</si>
  <si>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</si>
  <si>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</si>
  <si>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</si>
  <si>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</si>
  <si>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</si>
  <si>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</si>
  <si>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</si>
  <si>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</si>
  <si>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</si>
  <si>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</si>
  <si>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</si>
  <si>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</si>
  <si>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</si>
  <si>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</si>
  <si>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</si>
  <si>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</si>
  <si>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</si>
  <si>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</si>
  <si>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</si>
  <si>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</si>
  <si>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</si>
  <si>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</si>
  <si>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</si>
  <si>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</si>
  <si>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</si>
  <si>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</si>
  <si>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</si>
  <si>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</si>
  <si>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</si>
  <si>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</si>
  <si>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</si>
  <si>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</si>
  <si>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</si>
  <si>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</si>
  <si>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</si>
  <si>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</si>
  <si>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</si>
  <si>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</si>
  <si>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</si>
  <si>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</si>
  <si>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</si>
  <si>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</si>
  <si>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</si>
  <si>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</si>
  <si>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</si>
  <si>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</si>
  <si>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</si>
  <si>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</si>
  <si>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</si>
  <si>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</si>
  <si>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</si>
  <si>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</si>
  <si>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</si>
  <si>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</si>
  <si>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</si>
  <si>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</si>
  <si>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</si>
  <si>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</si>
  <si>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</si>
  <si>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</si>
  <si>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</si>
  <si>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</si>
  <si>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</si>
  <si>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</si>
  <si>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</si>
  <si>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</si>
  <si>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</si>
  <si>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</si>
  <si>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</si>
  <si>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</si>
  <si>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</si>
  <si>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</si>
  <si>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</si>
  <si>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</si>
  <si>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</si>
  <si>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</si>
  <si>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</si>
  <si>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</si>
  <si>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</si>
  <si>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</si>
  <si>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</si>
  <si>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</si>
  <si>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</si>
  <si>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</si>
  <si>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</si>
  <si>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</si>
  <si>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</si>
  <si>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</si>
  <si>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</si>
  <si>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</si>
  <si>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</si>
  <si>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</si>
  <si>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</si>
  <si>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</si>
  <si>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</si>
  <si>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</si>
  <si>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</si>
  <si>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</si>
  <si>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</si>
  <si>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</si>
  <si>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</si>
  <si>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</si>
  <si>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</si>
  <si>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</si>
  <si>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</si>
  <si>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</si>
  <si>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</si>
  <si>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</si>
  <si>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</si>
  <si>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</si>
  <si>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</si>
  <si>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</si>
  <si>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</si>
  <si>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</si>
  <si>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</si>
  <si>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</si>
  <si>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</si>
  <si>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</si>
  <si>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</si>
  <si>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</si>
  <si>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</si>
  <si>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</si>
  <si>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</si>
  <si>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</si>
  <si>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</si>
  <si>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</si>
  <si>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</si>
  <si>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</si>
  <si>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</si>
  <si>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</si>
  <si>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</si>
  <si>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</si>
  <si>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</si>
  <si>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</si>
  <si>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</si>
  <si>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</si>
  <si>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</si>
  <si>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</si>
  <si>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</si>
  <si>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</si>
  <si>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</si>
  <si>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</si>
  <si>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</si>
  <si>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</si>
  <si>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</si>
  <si>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</si>
  <si>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</si>
  <si>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</si>
  <si>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</si>
  <si>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</si>
  <si>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</si>
  <si>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</si>
  <si>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</si>
  <si>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</si>
  <si>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</si>
  <si>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</si>
  <si>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</si>
  <si>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</si>
  <si>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</si>
  <si>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</si>
  <si>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</si>
  <si>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</si>
  <si>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</si>
  <si>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</si>
  <si>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</si>
  <si>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</si>
  <si>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</si>
  <si>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</si>
  <si>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</si>
  <si>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</si>
  <si>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</si>
  <si>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</si>
  <si>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</si>
  <si>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</si>
  <si>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</si>
  <si>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</si>
  <si>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</si>
  <si>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</si>
  <si>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</si>
  <si>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</si>
  <si>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</si>
  <si>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</si>
  <si>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</si>
  <si>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</si>
  <si>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</si>
  <si>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</si>
  <si>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</si>
  <si>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</si>
  <si>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</si>
  <si>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</si>
  <si>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</si>
  <si>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</si>
  <si>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</si>
  <si>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</si>
  <si>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</si>
  <si>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</si>
  <si>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</si>
  <si>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</si>
  <si>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</si>
  <si>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</si>
  <si>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</si>
  <si>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</si>
  <si>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</si>
  <si>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</si>
  <si>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</si>
  <si>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</si>
  <si>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</si>
  <si>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</si>
  <si>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</si>
  <si>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</si>
  <si>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</si>
  <si>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</si>
  <si>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</si>
  <si>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</si>
  <si>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</si>
  <si>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</si>
  <si>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</si>
  <si>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</si>
  <si>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</si>
  <si>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</si>
  <si>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</si>
  <si>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</si>
  <si>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</si>
  <si>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</si>
  <si>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</si>
  <si>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</si>
  <si>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</si>
  <si>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</si>
  <si>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</si>
  <si>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</si>
  <si>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</si>
  <si>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</si>
  <si>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</si>
  <si>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</si>
  <si>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</si>
  <si>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</si>
  <si>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</si>
  <si>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</si>
  <si>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</si>
  <si>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</si>
  <si>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</si>
  <si>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</si>
  <si>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</si>
  <si>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</si>
  <si>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</si>
  <si>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</si>
  <si>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</si>
  <si>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</si>
  <si>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</si>
  <si>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</si>
  <si>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</si>
  <si>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</si>
  <si>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</si>
  <si>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</si>
  <si>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</si>
  <si>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</si>
  <si>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</si>
  <si>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</si>
  <si>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</si>
  <si>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</si>
  <si>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</si>
  <si>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</si>
  <si>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</si>
  <si>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</si>
  <si>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</si>
  <si>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</si>
  <si>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</si>
  <si>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</si>
  <si>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</si>
  <si>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</si>
  <si>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</si>
  <si>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</si>
  <si>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</si>
  <si>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</si>
  <si>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</si>
  <si>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</si>
  <si>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</si>
  <si>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</si>
  <si>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</si>
  <si>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</si>
  <si>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</si>
  <si>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</si>
  <si>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</si>
  <si>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</si>
  <si>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</si>
  <si>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</si>
  <si>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</si>
  <si>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</si>
  <si>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</si>
  <si>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</si>
  <si>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</si>
  <si>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</si>
  <si>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</si>
  <si>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</si>
  <si>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</si>
  <si>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</si>
  <si>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</si>
  <si>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</si>
  <si>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</si>
  <si>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</si>
  <si>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</si>
  <si>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</si>
  <si>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</si>
  <si>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</si>
  <si>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</si>
  <si>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</si>
  <si>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</si>
  <si>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</si>
  <si>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</si>
  <si>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</si>
  <si>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</si>
  <si>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</si>
  <si>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</si>
  <si>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</si>
  <si>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</si>
  <si>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</si>
  <si>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</si>
  <si>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</si>
  <si>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</si>
  <si>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</si>
  <si>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</si>
  <si>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</si>
  <si>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</si>
  <si>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</si>
  <si>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</si>
  <si>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</si>
  <si>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</si>
  <si>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</si>
  <si>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</si>
  <si>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</si>
  <si>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</si>
  <si>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</si>
  <si>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</si>
  <si>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</si>
  <si>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</si>
  <si>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</si>
  <si>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</si>
  <si>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</si>
  <si>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</si>
  <si>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</si>
  <si>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</si>
  <si>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</si>
  <si>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</si>
  <si>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</si>
  <si>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</si>
  <si>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</si>
  <si>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</si>
  <si>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</si>
  <si>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</si>
  <si>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</si>
  <si>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</si>
  <si>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</si>
  <si>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</si>
  <si>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</si>
  <si>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</si>
  <si>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</si>
  <si>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</si>
  <si>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</si>
  <si>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</si>
  <si>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</si>
  <si>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</si>
  <si>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</si>
  <si>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</si>
  <si>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</si>
  <si>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</si>
  <si>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</si>
  <si>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</si>
  <si>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</si>
  <si>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</si>
  <si>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</si>
  <si>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</si>
  <si>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</si>
  <si>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</si>
  <si>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</si>
  <si>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</si>
  <si>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</si>
  <si>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</si>
  <si>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</si>
  <si>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</si>
  <si>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</si>
  <si>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</si>
  <si>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</si>
  <si>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</si>
  <si>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</si>
  <si>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</si>
  <si>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</si>
  <si>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</si>
  <si>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</si>
  <si>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</si>
  <si>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</si>
  <si>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</si>
  <si>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</si>
  <si>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</si>
  <si>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</si>
  <si>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</si>
  <si>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</si>
  <si>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</si>
  <si>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</si>
  <si>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</si>
  <si>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</si>
  <si>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</si>
  <si>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</si>
  <si>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</si>
  <si>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</si>
  <si>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</si>
  <si>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</si>
  <si>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</si>
  <si>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</si>
  <si>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</si>
  <si>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</si>
  <si>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</si>
  <si>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</si>
  <si>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</si>
  <si>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</si>
  <si>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</si>
  <si>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</si>
  <si>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</si>
  <si>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</si>
  <si>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</si>
  <si>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</si>
  <si>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</si>
  <si>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</si>
  <si>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</si>
  <si>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</si>
  <si>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</si>
  <si>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</si>
  <si>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</si>
  <si>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</si>
  <si>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</si>
  <si>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</si>
  <si>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</si>
  <si>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</si>
  <si>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</si>
  <si>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</si>
  <si>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</si>
  <si>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</si>
  <si>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</si>
  <si>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</si>
  <si>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</si>
  <si>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</si>
  <si>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</si>
  <si>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</si>
  <si>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</si>
  <si>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</si>
  <si>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</si>
  <si>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</si>
  <si>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</si>
  <si>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</si>
  <si>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</si>
  <si>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</si>
  <si>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</si>
  <si>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</si>
  <si>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</si>
  <si>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</si>
  <si>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</si>
  <si>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</si>
  <si>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</si>
  <si>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</si>
  <si>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</si>
  <si>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</si>
  <si>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</si>
  <si>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</si>
  <si>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</si>
  <si>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</si>
  <si>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</si>
  <si>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</si>
  <si>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</si>
  <si>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</si>
  <si>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</si>
  <si>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</si>
  <si>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</si>
  <si>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</si>
  <si>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</si>
  <si>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</si>
  <si>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</si>
  <si>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</si>
  <si>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</si>
  <si>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</si>
  <si>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</si>
  <si>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</si>
  <si>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</si>
  <si>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</si>
  <si>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</si>
  <si>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</si>
  <si>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</si>
  <si>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</si>
  <si>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</si>
  <si>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</si>
  <si>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</si>
  <si>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</si>
  <si>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</si>
  <si>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</si>
  <si>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</si>
  <si>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</si>
  <si>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</si>
  <si>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</si>
  <si>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</si>
  <si>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</si>
  <si>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</si>
  <si>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</si>
  <si>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</si>
  <si>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</si>
  <si>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</si>
  <si>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</si>
  <si>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</si>
  <si>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</si>
  <si>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</si>
  <si>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</si>
  <si>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</si>
  <si>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</si>
  <si>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</si>
  <si>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</si>
  <si>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</si>
  <si>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</si>
  <si>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</si>
  <si>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</si>
  <si>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</si>
  <si>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</si>
  <si>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</si>
  <si>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</si>
  <si>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</si>
  <si>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</si>
  <si>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</si>
  <si>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</si>
  <si>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</si>
  <si>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</si>
  <si>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</si>
  <si>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</si>
  <si>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</si>
  <si>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</si>
  <si>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</si>
  <si>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</si>
  <si>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</si>
  <si>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</si>
  <si>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</si>
  <si>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</si>
  <si>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</si>
  <si>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</si>
  <si>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</si>
  <si>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</si>
  <si>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</si>
  <si>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</si>
  <si>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</si>
  <si>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</si>
  <si>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</si>
  <si>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</si>
  <si>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</si>
  <si>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</si>
  <si>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</si>
  <si>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</si>
  <si>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</si>
  <si>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</si>
  <si>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</si>
  <si>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</si>
  <si>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</si>
  <si>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</si>
  <si>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</si>
  <si>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</si>
  <si>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</si>
  <si>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</si>
  <si>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</si>
  <si>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</si>
  <si>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</si>
  <si>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</si>
  <si>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</si>
  <si>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</si>
  <si>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</si>
  <si>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</si>
  <si>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</si>
  <si>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</si>
  <si>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</si>
  <si>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</si>
  <si>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</si>
  <si>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</si>
  <si>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</si>
  <si>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</si>
  <si>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</si>
  <si>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</si>
  <si>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</si>
  <si>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</si>
  <si>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</si>
  <si>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</si>
  <si>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</si>
  <si>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</si>
  <si>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</si>
  <si>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</si>
  <si>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</si>
  <si>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</si>
  <si>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</si>
  <si>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</si>
  <si>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</si>
  <si>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</si>
  <si>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</si>
  <si>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</si>
  <si>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</si>
  <si>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</si>
  <si>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</si>
  <si>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</si>
  <si>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</si>
  <si>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</si>
  <si>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</si>
  <si>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</si>
  <si>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</si>
  <si>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</si>
  <si>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</si>
  <si>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</si>
  <si>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</si>
  <si>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</si>
  <si>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</si>
  <si>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</si>
  <si>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</si>
  <si>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</si>
  <si>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</si>
  <si>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</si>
  <si>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</si>
  <si>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</si>
  <si>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</si>
  <si>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</si>
  <si>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</si>
  <si>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</si>
  <si>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</si>
  <si>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</si>
  <si>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</si>
  <si>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</si>
  <si>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</si>
  <si>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</si>
  <si>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</si>
  <si>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</si>
  <si>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</si>
  <si>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</si>
  <si>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</si>
  <si>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</si>
  <si>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</si>
  <si>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</si>
  <si>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</si>
  <si>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</si>
  <si>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</si>
  <si>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</si>
  <si>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</si>
  <si>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</si>
  <si>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</si>
  <si>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</si>
  <si>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</si>
  <si>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</si>
  <si>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</si>
  <si>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</si>
  <si>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</si>
  <si>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</si>
  <si>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</si>
  <si>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</si>
  <si>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</si>
  <si>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</si>
  <si>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</si>
  <si>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</si>
  <si>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</si>
  <si>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</si>
  <si>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</si>
  <si>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</si>
  <si>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</si>
  <si>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</si>
  <si>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</si>
  <si>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</si>
  <si>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</si>
  <si>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</si>
  <si>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</si>
  <si>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</si>
  <si>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</si>
  <si>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</si>
  <si>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</si>
  <si>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</si>
  <si>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</si>
  <si>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</si>
  <si>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</si>
  <si>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</si>
  <si>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</si>
  <si>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</si>
  <si>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</si>
  <si>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</si>
  <si>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</si>
  <si>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</si>
  <si>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</si>
  <si>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</si>
  <si>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</si>
  <si>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</si>
  <si>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</si>
  <si>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</si>
  <si>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</si>
  <si>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</si>
  <si>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</si>
  <si>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</si>
  <si>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</si>
  <si>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</si>
  <si>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</si>
  <si>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</si>
  <si>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</si>
  <si>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</si>
  <si>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</si>
  <si>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</si>
  <si>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</si>
  <si>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</si>
  <si>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</si>
  <si>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</si>
  <si>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</si>
  <si>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</si>
  <si>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</si>
  <si>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</si>
  <si>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</si>
  <si>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</si>
  <si>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</si>
  <si>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</si>
  <si>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</si>
  <si>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</si>
  <si>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</si>
  <si>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</si>
  <si>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</si>
  <si>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</si>
  <si>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</si>
  <si>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</si>
  <si>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</si>
  <si>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</si>
  <si>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</si>
  <si>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</si>
  <si>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</si>
  <si>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</si>
  <si>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</si>
  <si>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</si>
  <si>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</si>
  <si>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</si>
  <si>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</si>
  <si>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</si>
  <si>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</si>
  <si>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</si>
  <si>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</si>
  <si>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</si>
  <si>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</si>
  <si>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</si>
  <si>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</si>
  <si>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</si>
  <si>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</si>
  <si>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</si>
  <si>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</si>
  <si>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</si>
  <si>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</si>
  <si>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</si>
  <si>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</si>
  <si>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</si>
  <si>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</si>
  <si>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</si>
  <si>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</si>
  <si>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</si>
  <si>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</si>
  <si>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</si>
  <si>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</si>
  <si>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</si>
  <si>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</si>
  <si>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</si>
  <si>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</si>
  <si>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</si>
  <si>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</si>
  <si>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</si>
  <si>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</si>
  <si>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</si>
  <si>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</si>
  <si>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</si>
  <si>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</si>
  <si>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</si>
  <si>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</si>
  <si>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</si>
  <si>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</si>
  <si>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</si>
  <si>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</si>
  <si>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</si>
  <si>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</si>
  <si>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</si>
  <si>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</si>
  <si>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</si>
  <si>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</si>
  <si>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</si>
  <si>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</si>
  <si>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</si>
  <si>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</si>
  <si>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</si>
  <si>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</si>
  <si>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</si>
  <si>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</si>
  <si>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</si>
  <si>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</si>
  <si>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</si>
  <si>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</si>
  <si>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</si>
  <si>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</si>
  <si>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</si>
  <si>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</si>
  <si>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</si>
  <si>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</si>
  <si>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</si>
  <si>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</si>
  <si>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</si>
  <si>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</si>
  <si>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</si>
  <si>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</si>
  <si>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</si>
  <si>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</si>
  <si>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</si>
  <si>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</si>
  <si>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</si>
  <si>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</si>
  <si>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</si>
  <si>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</si>
  <si>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</si>
  <si>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</si>
  <si>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</si>
  <si>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</si>
  <si>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</si>
  <si>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</si>
  <si>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</si>
  <si>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</si>
  <si>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</si>
  <si>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</si>
  <si>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</si>
  <si>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</si>
  <si>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</si>
  <si>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</si>
  <si>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</si>
  <si>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</si>
  <si>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</si>
  <si>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</si>
  <si>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</si>
  <si>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</si>
  <si>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</si>
  <si>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</si>
  <si>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</si>
  <si>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</si>
  <si>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</si>
  <si>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</si>
  <si>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</si>
  <si>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</si>
  <si>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</si>
  <si>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</si>
  <si>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</si>
  <si>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</si>
  <si>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</si>
  <si>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</si>
  <si>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</si>
  <si>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</si>
  <si>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</si>
  <si>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</si>
  <si>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</si>
  <si>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</si>
  <si>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</si>
  <si>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</si>
  <si>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</si>
  <si>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</si>
  <si>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</si>
  <si>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</si>
  <si>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</si>
  <si>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</si>
  <si>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</si>
  <si>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</si>
  <si>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</si>
  <si>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</si>
  <si>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</si>
  <si>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</si>
  <si>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</si>
  <si>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</si>
  <si>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</si>
  <si>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</si>
  <si>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</si>
  <si>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</si>
  <si>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</si>
  <si>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</si>
  <si>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</si>
  <si>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</si>
  <si>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</si>
  <si>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</si>
  <si>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</si>
  <si>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</si>
  <si>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</si>
  <si>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</si>
  <si>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</si>
  <si>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</si>
  <si>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</si>
  <si>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</si>
  <si>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</si>
  <si>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</si>
  <si>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</si>
  <si>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</si>
  <si>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</si>
  <si>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</si>
  <si>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</si>
  <si>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</si>
  <si>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</si>
  <si>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</si>
  <si>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</si>
  <si>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</si>
  <si>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</si>
  <si>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</si>
  <si>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</si>
  <si>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</si>
  <si>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</si>
  <si>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</si>
  <si>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</si>
  <si>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</si>
  <si>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</si>
  <si>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</si>
  <si>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</si>
  <si>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</si>
  <si>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</si>
  <si>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</si>
  <si>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</si>
  <si>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</si>
  <si>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</si>
  <si>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</si>
  <si>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</si>
  <si>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</si>
  <si>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</si>
  <si>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</si>
  <si>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</si>
  <si>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</si>
  <si>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</si>
  <si>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</si>
  <si>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</si>
  <si>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</si>
  <si>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</si>
  <si>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</si>
  <si>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</si>
  <si>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</si>
  <si>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</si>
  <si>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</si>
  <si>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</si>
  <si>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</si>
  <si>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</si>
  <si>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</si>
  <si>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</si>
  <si>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</si>
  <si>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</si>
  <si>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</si>
  <si>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</si>
  <si>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</si>
  <si>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</si>
  <si>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</si>
  <si>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</si>
  <si>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</si>
  <si>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</si>
  <si>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</si>
  <si>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</si>
  <si>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</si>
  <si>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</si>
  <si>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</si>
  <si>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</si>
  <si>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</si>
  <si>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</si>
  <si>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</si>
  <si>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</si>
  <si>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</si>
  <si>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</si>
  <si>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</si>
  <si>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</si>
  <si>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</si>
  <si>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</si>
  <si>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</si>
  <si>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</si>
  <si>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</si>
  <si>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</si>
  <si>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</si>
  <si>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</si>
  <si>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</si>
  <si>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</si>
  <si>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</si>
  <si>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</si>
  <si>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</si>
  <si>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</si>
  <si>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</si>
  <si>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</si>
  <si>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</si>
  <si>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</si>
  <si>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</si>
  <si>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</si>
  <si>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</si>
  <si>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</si>
  <si>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</si>
  <si>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</si>
  <si>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</si>
  <si>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</si>
  <si>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</si>
  <si>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</si>
  <si>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</si>
  <si>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</si>
  <si>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</si>
  <si>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</si>
  <si>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</si>
  <si>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</si>
  <si>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</si>
  <si>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</si>
  <si>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</si>
  <si>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</si>
  <si>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</si>
  <si>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</si>
  <si>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</si>
  <si>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</si>
  <si>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</si>
  <si>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</si>
  <si>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</si>
  <si>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</si>
  <si>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</si>
  <si>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</si>
  <si>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</si>
  <si>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</si>
  <si>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</si>
  <si>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</si>
  <si>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</si>
  <si>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</si>
  <si>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</si>
  <si>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</si>
  <si>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</si>
  <si>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</si>
  <si>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</si>
  <si>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</si>
  <si>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</si>
  <si>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</si>
  <si>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</si>
  <si>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</si>
  <si>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</si>
  <si>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</si>
  <si>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</si>
  <si>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</si>
  <si>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</si>
  <si>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</si>
  <si>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</si>
  <si>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</si>
  <si>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</si>
  <si>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</si>
  <si>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</si>
  <si>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</si>
  <si>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</si>
  <si>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</si>
  <si>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</si>
  <si>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</si>
  <si>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</si>
  <si>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</si>
  <si>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</si>
  <si>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</si>
  <si>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</si>
  <si>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</si>
  <si>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</si>
  <si>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</si>
  <si>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</si>
  <si>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</si>
  <si>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</si>
  <si>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</si>
  <si>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</si>
  <si>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</si>
  <si>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</si>
  <si>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</si>
  <si>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</si>
  <si>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</si>
  <si>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</si>
  <si>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</si>
  <si>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</si>
  <si>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</si>
  <si>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</si>
  <si>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</si>
  <si>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</si>
  <si>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</si>
  <si>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</si>
  <si>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</si>
  <si>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</si>
  <si>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</si>
  <si>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</si>
  <si>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</si>
  <si>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</si>
  <si>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</si>
  <si>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</si>
  <si>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</si>
  <si>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</si>
  <si>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</si>
  <si>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</si>
  <si>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</si>
  <si>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</si>
  <si>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</si>
  <si>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</si>
  <si>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</si>
  <si>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</si>
  <si>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</si>
  <si>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</si>
  <si>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</si>
  <si>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</si>
  <si>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</si>
  <si>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</si>
  <si>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</si>
  <si>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</si>
  <si>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</si>
  <si>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</si>
  <si>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</si>
  <si>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</si>
  <si>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</si>
  <si>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</si>
  <si>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</si>
  <si>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</si>
  <si>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</si>
  <si>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</si>
  <si>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</si>
  <si>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</si>
  <si>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</si>
  <si>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</si>
  <si>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</si>
  <si>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</si>
  <si>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</si>
  <si>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</si>
  <si>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</si>
  <si>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</si>
  <si>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</si>
  <si>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</si>
  <si>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</si>
  <si>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</si>
  <si>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</si>
  <si>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</si>
  <si>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</si>
  <si>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</si>
  <si>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</si>
  <si>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</si>
  <si>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</si>
  <si>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</si>
  <si>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</si>
  <si>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</si>
  <si>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</si>
  <si>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</si>
  <si>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</si>
  <si>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</si>
  <si>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</si>
  <si>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</si>
  <si>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</si>
  <si>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</si>
  <si>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</si>
  <si>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</si>
  <si>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</si>
  <si>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</si>
  <si>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</si>
  <si>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</si>
  <si>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</si>
  <si>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</si>
  <si>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</si>
  <si>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</si>
  <si>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</si>
  <si>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</si>
  <si>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</si>
  <si>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</si>
  <si>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</si>
  <si>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</si>
  <si>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</si>
  <si>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</si>
  <si>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</si>
  <si>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</si>
  <si>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</si>
  <si>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</si>
  <si>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</si>
  <si>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</si>
  <si>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</si>
  <si>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</si>
  <si>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</si>
  <si>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</si>
  <si>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</si>
  <si>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</si>
  <si>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</si>
  <si>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</si>
  <si>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</si>
  <si>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</si>
  <si>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</si>
  <si>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</si>
  <si>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</si>
  <si>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</si>
  <si>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</si>
  <si>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</si>
  <si>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</si>
  <si>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</si>
  <si>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</si>
  <si>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</si>
  <si>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</si>
  <si>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</si>
  <si>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</si>
  <si>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</si>
  <si>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</si>
  <si>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</si>
  <si>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</si>
  <si>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</si>
  <si>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</si>
  <si>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</si>
  <si>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</si>
  <si>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</si>
  <si>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</si>
  <si>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</si>
  <si>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</si>
  <si>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</si>
  <si>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</si>
  <si>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</si>
  <si>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</si>
  <si>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</si>
  <si>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</si>
  <si>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</si>
  <si>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</si>
  <si>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</si>
  <si>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</si>
  <si>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</si>
  <si>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</si>
  <si>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</si>
  <si>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</si>
  <si>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</si>
  <si>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</si>
  <si>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</si>
  <si>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</si>
  <si>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</si>
  <si>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</si>
  <si>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</si>
  <si>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</si>
  <si>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</si>
  <si>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</si>
  <si>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</si>
  <si>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</si>
  <si>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</si>
  <si>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</si>
  <si>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</si>
  <si>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</si>
  <si>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</si>
  <si>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</si>
  <si>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</si>
  <si>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</si>
  <si>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</si>
  <si>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</si>
  <si>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</si>
  <si>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</si>
  <si>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</si>
  <si>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</si>
  <si>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</si>
  <si>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</si>
  <si>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</si>
  <si>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</si>
  <si>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</si>
  <si>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</si>
  <si>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</si>
  <si>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</si>
  <si>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</si>
  <si>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</si>
  <si>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</si>
  <si>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</si>
  <si>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</si>
  <si>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</si>
  <si>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</si>
  <si>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</si>
  <si>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</si>
  <si>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</si>
  <si>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</si>
  <si>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</si>
  <si>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</si>
  <si>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</si>
  <si>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</si>
  <si>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</si>
  <si>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</si>
  <si>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</si>
  <si>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</si>
  <si>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</si>
  <si>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</si>
  <si>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</si>
  <si>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</si>
  <si>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</si>
  <si>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</si>
  <si>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</si>
  <si>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</si>
  <si>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</si>
  <si>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</si>
  <si>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</si>
  <si>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</si>
  <si>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</si>
  <si>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</si>
  <si>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</si>
  <si>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</si>
  <si>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</si>
  <si>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</si>
  <si>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</si>
  <si>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</si>
  <si>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</si>
  <si>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</si>
  <si>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</si>
  <si>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</si>
  <si>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</si>
  <si>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</si>
  <si>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</si>
  <si>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</si>
  <si>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</si>
  <si>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</si>
  <si>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</si>
  <si>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</si>
  <si>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</si>
  <si>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</si>
  <si>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</si>
  <si>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</si>
  <si>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</si>
  <si>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</si>
  <si>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</si>
  <si>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</si>
  <si>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</si>
  <si>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</si>
  <si>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</si>
  <si>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</si>
  <si>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</si>
  <si>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</si>
  <si>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</si>
  <si>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</si>
  <si>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</si>
  <si>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</si>
  <si>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</si>
  <si>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</si>
  <si>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</si>
  <si>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</si>
  <si>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</si>
  <si>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</si>
  <si>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</si>
  <si>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</si>
  <si>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</si>
  <si>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</si>
  <si>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</si>
  <si>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</si>
  <si>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</si>
  <si>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</si>
  <si>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</si>
  <si>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</si>
  <si>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</si>
  <si>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</si>
  <si>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</si>
  <si>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</si>
  <si>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</si>
  <si>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</si>
  <si>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</si>
  <si>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</si>
  <si>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</si>
  <si>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</si>
  <si>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</si>
  <si>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</si>
  <si>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</si>
  <si>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</si>
  <si>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</si>
  <si>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</si>
  <si>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</si>
  <si>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</si>
  <si>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</si>
  <si>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</si>
  <si>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</si>
  <si>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</si>
  <si>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</si>
  <si>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</si>
  <si>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</si>
  <si>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</si>
  <si>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</si>
  <si>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</si>
  <si>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</si>
  <si>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</si>
  <si>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</si>
  <si>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</si>
  <si>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</si>
  <si>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</si>
  <si>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</si>
  <si>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</si>
  <si>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</si>
  <si>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</si>
  <si>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</si>
  <si>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</si>
  <si>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</si>
  <si>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</si>
  <si>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</si>
  <si>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</si>
  <si>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</si>
  <si>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</si>
  <si>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</si>
  <si>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</si>
  <si>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</si>
  <si>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</si>
  <si>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</si>
  <si>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</si>
  <si>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</si>
  <si>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</si>
  <si>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</si>
  <si>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</si>
  <si>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</si>
  <si>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</si>
  <si>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</si>
  <si>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</si>
  <si>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</si>
  <si>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</si>
  <si>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</si>
  <si>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</si>
  <si>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</si>
  <si>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</si>
  <si>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</si>
  <si>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</si>
  <si>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</si>
  <si>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</si>
  <si>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</si>
  <si>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</si>
  <si>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</si>
  <si>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</si>
  <si>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</si>
  <si>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</si>
  <si>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</si>
  <si>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</si>
  <si>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</si>
  <si>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</si>
  <si>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</si>
  <si>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</si>
  <si>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</si>
  <si>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</si>
  <si>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</si>
  <si>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</si>
  <si>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</si>
  <si>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</si>
  <si>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</si>
  <si>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</si>
  <si>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</si>
  <si>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</si>
  <si>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</si>
  <si>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</si>
  <si>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</si>
  <si>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</si>
  <si>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</si>
  <si>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</si>
  <si>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</si>
  <si>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</si>
  <si>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</si>
  <si>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</si>
  <si>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</si>
  <si>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</si>
  <si>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</si>
  <si>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</si>
  <si>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</si>
  <si>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</si>
  <si>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</si>
  <si>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</si>
  <si>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</si>
  <si>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</si>
  <si>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</si>
  <si>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</si>
  <si>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</si>
  <si>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</si>
  <si>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</si>
  <si>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</si>
  <si>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</si>
  <si>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</si>
  <si>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</si>
  <si>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</si>
  <si>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</si>
  <si>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</si>
  <si>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</si>
  <si>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</si>
  <si>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</si>
  <si>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</si>
  <si>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</si>
  <si>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</si>
  <si>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</si>
  <si>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</si>
  <si>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</si>
  <si>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</si>
  <si>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</si>
  <si>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</si>
  <si>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</si>
  <si>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</si>
  <si>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</si>
  <si>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</si>
  <si>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</si>
  <si>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</si>
  <si>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</si>
  <si>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</si>
  <si>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</si>
  <si>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</si>
  <si>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</si>
  <si>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</si>
  <si>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</si>
  <si>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</si>
  <si>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</si>
  <si>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</si>
  <si>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</si>
  <si>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</si>
  <si>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</si>
  <si>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</si>
  <si>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</si>
  <si>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</si>
  <si>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</si>
  <si>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</si>
  <si>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</si>
  <si>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</si>
  <si>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</si>
  <si>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</si>
  <si>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</si>
  <si>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</si>
  <si>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</si>
  <si>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</si>
  <si>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</si>
  <si>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</si>
  <si>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</si>
  <si>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</si>
  <si>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</si>
  <si>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</si>
  <si>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</si>
  <si>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</si>
  <si>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</si>
  <si>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</si>
  <si>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</si>
  <si>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</si>
  <si>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</si>
  <si>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</si>
  <si>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</si>
  <si>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</si>
  <si>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</si>
  <si>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</si>
  <si>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</si>
  <si>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</si>
  <si>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</si>
  <si>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</si>
  <si>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</si>
  <si>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</si>
  <si>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</si>
  <si>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</si>
  <si>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</si>
  <si>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</si>
  <si>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</si>
  <si>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</si>
  <si>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</si>
  <si>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</si>
  <si>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</si>
  <si>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</si>
  <si>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</si>
  <si>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</si>
  <si>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</si>
  <si>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</si>
  <si>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</si>
  <si>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</si>
  <si>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</si>
  <si>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</si>
  <si>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</si>
  <si>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</si>
  <si>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</si>
  <si>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</si>
  <si>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</si>
  <si>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</si>
  <si>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</si>
  <si>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</si>
  <si>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</si>
  <si>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</si>
  <si>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</si>
  <si>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</si>
  <si>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</si>
  <si>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</si>
  <si>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</si>
  <si>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</si>
  <si>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</si>
  <si>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</si>
  <si>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</si>
  <si>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</si>
  <si>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</si>
  <si>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</si>
  <si>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</si>
  <si>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</si>
  <si>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</si>
  <si>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</si>
  <si>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</si>
  <si>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</si>
  <si>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</si>
  <si>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</si>
  <si>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</si>
  <si>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</si>
  <si>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</si>
  <si>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</si>
  <si>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</si>
  <si>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</si>
  <si>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</si>
  <si>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</si>
  <si>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</si>
  <si>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</si>
  <si>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</si>
  <si>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</si>
  <si>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</si>
  <si>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</si>
  <si>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</si>
  <si>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</si>
  <si>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</si>
  <si>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</si>
  <si>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</si>
  <si>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</si>
  <si>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</si>
  <si>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</si>
  <si>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</si>
  <si>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</si>
  <si>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</si>
  <si>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</si>
  <si>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</si>
  <si>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</si>
  <si>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</si>
  <si>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</si>
  <si>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</si>
  <si>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</si>
  <si>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</si>
  <si>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</si>
  <si>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</si>
  <si>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</si>
  <si>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</si>
  <si>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</si>
  <si>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</si>
  <si>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</si>
  <si>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</si>
  <si>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</si>
  <si>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</si>
  <si>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</si>
  <si>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</si>
  <si>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</si>
  <si>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</si>
  <si>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</si>
  <si>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</si>
  <si>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</si>
  <si>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</si>
  <si>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</si>
  <si>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</si>
  <si>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</si>
  <si>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</si>
  <si>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</si>
  <si>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</si>
  <si>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</si>
  <si>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</si>
  <si>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</si>
  <si>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</si>
  <si>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</si>
  <si>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</si>
  <si>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</si>
  <si>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</si>
  <si>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</si>
  <si>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</si>
  <si>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</si>
  <si>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</si>
  <si>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</si>
  <si>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</si>
  <si>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</si>
  <si>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</si>
  <si>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</si>
  <si>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</si>
  <si>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</si>
  <si>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</si>
  <si>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</si>
  <si>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</si>
  <si>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</si>
  <si>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</si>
  <si>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</si>
  <si>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</si>
  <si>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</si>
  <si>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</si>
  <si>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</si>
  <si>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</si>
  <si>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</si>
  <si>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</si>
  <si>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</si>
  <si>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</si>
  <si>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</si>
  <si>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</si>
  <si>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</si>
  <si>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</si>
  <si>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</si>
  <si>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</si>
  <si>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</si>
  <si>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</si>
  <si>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</si>
  <si>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</si>
  <si>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</si>
  <si>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</si>
  <si>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</si>
  <si>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</si>
  <si>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</si>
  <si>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</si>
  <si>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</si>
  <si>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</si>
  <si>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</si>
  <si>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</si>
  <si>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</si>
  <si>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</si>
  <si>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</si>
  <si>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</si>
  <si>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</si>
  <si>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</si>
  <si>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</si>
  <si>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</si>
  <si>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</si>
  <si>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</si>
  <si>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</si>
  <si>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</si>
  <si>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</si>
  <si>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</si>
  <si>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</si>
  <si>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</si>
  <si>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</si>
  <si>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</si>
  <si>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</si>
  <si>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</si>
  <si>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</si>
  <si>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</si>
  <si>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</si>
  <si>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</si>
  <si>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</si>
  <si>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</si>
  <si>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</si>
  <si>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</si>
  <si>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</si>
  <si>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</si>
  <si>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</si>
  <si>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</si>
  <si>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</si>
  <si>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</si>
  <si>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</si>
  <si>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</si>
  <si>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</si>
  <si>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</si>
  <si>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</si>
  <si>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</si>
  <si>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</si>
  <si>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</si>
  <si>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</si>
  <si>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</si>
  <si>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</si>
  <si>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</si>
  <si>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</si>
  <si>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</si>
  <si>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</si>
  <si>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</si>
  <si>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</si>
  <si>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</si>
  <si>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</si>
  <si>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</si>
  <si>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</si>
  <si>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</si>
  <si>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</si>
  <si>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</si>
  <si>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</si>
  <si>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</si>
  <si>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</si>
  <si>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</si>
  <si>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</si>
  <si>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</si>
  <si>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</si>
  <si>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</si>
  <si>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</si>
  <si>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</si>
  <si>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</si>
  <si>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</si>
  <si>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</si>
  <si>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</si>
  <si>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</si>
  <si>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</si>
  <si>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</si>
  <si>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</si>
  <si>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</si>
  <si>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</si>
  <si>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</si>
  <si>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</si>
  <si>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</si>
  <si>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</si>
  <si>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</si>
  <si>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</si>
  <si>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</si>
  <si>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</si>
  <si>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</si>
  <si>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</si>
  <si>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</si>
  <si>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</si>
  <si>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</si>
  <si>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</si>
  <si>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</si>
  <si>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</si>
  <si>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</si>
  <si>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</si>
  <si>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</si>
  <si>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</si>
  <si>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</si>
  <si>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</si>
  <si>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</si>
  <si>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</si>
  <si>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</si>
  <si>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</si>
  <si>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</si>
  <si>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</si>
  <si>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</si>
  <si>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</si>
  <si>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</si>
  <si>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</si>
  <si>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</si>
  <si>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</si>
  <si>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</si>
  <si>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</si>
  <si>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</si>
  <si>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</si>
  <si>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</si>
  <si>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</si>
  <si>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</si>
  <si>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</si>
  <si>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</si>
  <si>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</si>
  <si>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</si>
  <si>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</si>
  <si>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</si>
  <si>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</si>
  <si>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</si>
  <si>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</si>
  <si>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</si>
  <si>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</si>
  <si>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</si>
  <si>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</si>
  <si>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</si>
  <si>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</si>
  <si>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</si>
  <si>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</si>
  <si>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</si>
  <si>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</si>
  <si>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</si>
  <si>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</si>
  <si>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</si>
  <si>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</si>
  <si>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</si>
  <si>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</si>
  <si>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</si>
  <si>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</si>
  <si>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</si>
  <si>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</si>
  <si>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</si>
  <si>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</si>
  <si>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</si>
  <si>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</si>
  <si>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</si>
  <si>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</si>
  <si>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</si>
  <si>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</si>
  <si>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</si>
  <si>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</si>
  <si>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</si>
  <si>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</si>
  <si>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</si>
  <si>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</si>
  <si>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</si>
  <si>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</si>
  <si>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</si>
  <si>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</si>
  <si>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</si>
  <si>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</si>
  <si>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</si>
  <si>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</si>
  <si>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</si>
  <si>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</si>
  <si>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</si>
  <si>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</si>
  <si>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</si>
  <si>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</si>
  <si>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</si>
  <si>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</si>
  <si>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</si>
  <si>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</si>
  <si>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</si>
  <si>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</si>
  <si>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</si>
  <si>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</si>
  <si>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</si>
  <si>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</si>
  <si>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</si>
  <si>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</si>
  <si>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</si>
  <si>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</si>
  <si>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</si>
  <si>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</si>
  <si>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</si>
  <si>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</si>
  <si>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</si>
  <si>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</si>
  <si>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</si>
  <si>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</si>
  <si>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</si>
  <si>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</si>
  <si>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</si>
  <si>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</si>
  <si>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</si>
  <si>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</si>
  <si>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</si>
  <si>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</si>
  <si>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</si>
  <si>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</si>
  <si>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</si>
  <si>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</si>
  <si>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</si>
  <si>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</si>
  <si>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</si>
  <si>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</si>
  <si>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</si>
  <si>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</si>
  <si>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</si>
  <si>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</si>
  <si>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</si>
  <si>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</si>
  <si>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</si>
  <si>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</si>
  <si>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</si>
  <si>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</si>
  <si>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</si>
  <si>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</si>
  <si>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</si>
  <si>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</si>
  <si>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</si>
  <si>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</si>
  <si>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</si>
  <si>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</si>
  <si>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</si>
  <si>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</si>
  <si>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</si>
  <si>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</si>
  <si>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</si>
  <si>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</si>
  <si>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</si>
  <si>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</si>
  <si>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</si>
  <si>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</si>
  <si>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</si>
  <si>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</si>
  <si>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</si>
  <si>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</si>
  <si>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</si>
  <si>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</si>
  <si>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</si>
  <si>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</si>
  <si>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</si>
  <si>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</si>
  <si>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</si>
  <si>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</si>
  <si>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</si>
  <si>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</si>
  <si>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</si>
  <si>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</si>
  <si>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</si>
  <si>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</si>
  <si>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</si>
  <si>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</si>
  <si>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</si>
  <si>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</si>
  <si>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</si>
  <si>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</si>
  <si>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</si>
  <si>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</si>
  <si>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</si>
  <si>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</si>
  <si>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</si>
  <si>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</si>
  <si>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</si>
  <si>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</si>
  <si>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</si>
  <si>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</si>
  <si>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</si>
  <si>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</si>
  <si>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</si>
  <si>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</si>
  <si>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</si>
  <si>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</si>
  <si>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</si>
  <si>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</si>
  <si>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</si>
  <si>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</si>
  <si>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</si>
  <si>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</si>
  <si>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</si>
  <si>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</si>
  <si>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</si>
  <si>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</si>
  <si>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</si>
  <si>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</si>
  <si>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</si>
  <si>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</si>
  <si>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</si>
  <si>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</si>
  <si>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</si>
  <si>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</si>
  <si>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</si>
  <si>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</si>
  <si>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</si>
  <si>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</si>
  <si>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</si>
  <si>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</si>
  <si>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</si>
  <si>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</si>
  <si>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</si>
  <si>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</si>
  <si>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</si>
  <si>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</si>
  <si>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</si>
  <si>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</si>
  <si>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</si>
  <si>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</si>
  <si>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</si>
  <si>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</si>
  <si>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</si>
  <si>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</si>
  <si>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</si>
  <si>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</si>
  <si>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</si>
  <si>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</si>
  <si>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</si>
  <si>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</si>
  <si>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</si>
  <si>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</si>
  <si>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</si>
  <si>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</si>
  <si>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</si>
  <si>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</si>
  <si>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</si>
  <si>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</si>
  <si>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</si>
  <si>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</si>
  <si>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</si>
  <si>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</si>
  <si>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</si>
  <si>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</si>
  <si>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</si>
  <si>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</si>
  <si>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</si>
  <si>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</si>
  <si>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</si>
  <si>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</si>
  <si>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</si>
  <si>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</si>
  <si>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</si>
  <si>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</si>
  <si>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</si>
  <si>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</si>
  <si>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</si>
  <si>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</si>
  <si>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</si>
  <si>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</si>
  <si>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</si>
  <si>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</si>
  <si>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</si>
  <si>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</si>
  <si>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</si>
  <si>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</si>
  <si>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</si>
  <si>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</si>
  <si>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</si>
  <si>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</si>
  <si>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</si>
  <si>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</si>
  <si>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</si>
  <si>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</si>
  <si>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</si>
  <si>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</si>
  <si>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</si>
  <si>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</si>
  <si>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</si>
  <si>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</si>
  <si>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</si>
  <si>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</si>
  <si>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</si>
  <si>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</si>
  <si>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</si>
  <si>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</si>
  <si>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</si>
  <si>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</si>
  <si>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</si>
  <si>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</si>
  <si>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</si>
  <si>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</si>
  <si>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</si>
  <si>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</si>
  <si>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</si>
  <si>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</si>
  <si>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</si>
  <si>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</si>
  <si>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</si>
  <si>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</si>
  <si>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</si>
  <si>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</si>
  <si>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</si>
  <si>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</si>
  <si>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</si>
  <si>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</si>
  <si>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</si>
  <si>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</si>
  <si>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</si>
  <si>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</si>
  <si>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</si>
  <si>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</si>
  <si>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</si>
  <si>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</si>
  <si>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</si>
  <si>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</si>
  <si>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</si>
  <si>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</si>
  <si>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</si>
  <si>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</si>
  <si>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</si>
  <si>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</si>
  <si>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</si>
  <si>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</si>
  <si>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</si>
  <si>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</si>
  <si>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</si>
  <si>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</si>
  <si>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</si>
  <si>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</si>
  <si>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</si>
  <si>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</si>
  <si>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</si>
  <si>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</si>
  <si>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</si>
  <si>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</si>
  <si>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</si>
  <si>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</si>
  <si>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</si>
  <si>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</si>
  <si>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</si>
  <si>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</si>
  <si>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</si>
  <si>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</si>
  <si>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</si>
  <si>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</si>
  <si>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</si>
  <si>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</si>
  <si>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</si>
  <si>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</si>
  <si>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</si>
  <si>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</si>
  <si>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</si>
  <si>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</si>
  <si>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</si>
  <si>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</si>
  <si>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</si>
  <si>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</si>
  <si>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</si>
  <si>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</si>
  <si>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</si>
  <si>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</si>
  <si>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</si>
  <si>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</si>
  <si>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</si>
  <si>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</si>
  <si>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</si>
  <si>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</si>
  <si>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</si>
  <si>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</si>
  <si>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</si>
  <si>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</si>
  <si>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</si>
  <si>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</si>
  <si>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</si>
  <si>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</si>
  <si>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</si>
  <si>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</si>
  <si>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</si>
  <si>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</si>
  <si>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</si>
  <si>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</si>
  <si>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</si>
  <si>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</si>
  <si>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</si>
  <si>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</si>
  <si>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</si>
  <si>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</si>
  <si>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</si>
  <si>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</si>
  <si>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</si>
  <si>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</si>
  <si>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</si>
  <si>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</si>
  <si>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</si>
  <si>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</si>
  <si>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</si>
  <si>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</si>
  <si>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</si>
  <si>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</si>
  <si>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</si>
  <si>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</si>
  <si>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</si>
  <si>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</si>
  <si>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</si>
  <si>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</si>
  <si>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</si>
  <si>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</si>
  <si>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</si>
  <si>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</si>
  <si>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</si>
  <si>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</si>
  <si>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</si>
  <si>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</si>
  <si>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</si>
  <si>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</si>
  <si>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</si>
  <si>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</si>
  <si>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</si>
  <si>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</si>
  <si>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</si>
  <si>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</si>
  <si>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</si>
  <si>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</si>
  <si>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</si>
  <si>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</si>
  <si>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</si>
  <si>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</si>
  <si>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</si>
  <si>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</si>
  <si>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</si>
  <si>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</si>
  <si>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</si>
  <si>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</si>
  <si>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</si>
  <si>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</si>
  <si>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</si>
  <si>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</si>
  <si>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</si>
  <si>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</si>
  <si>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</si>
  <si>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</si>
  <si>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</si>
  <si>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</si>
  <si>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</si>
  <si>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</si>
  <si>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</si>
  <si>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</si>
  <si>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</si>
  <si>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</si>
  <si>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</si>
  <si>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</si>
  <si>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</si>
  <si>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</si>
  <si>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</si>
  <si>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</si>
  <si>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</si>
  <si>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</si>
  <si>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</si>
  <si>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</si>
  <si>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</si>
  <si>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</si>
  <si>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</si>
  <si>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</si>
  <si>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</si>
  <si>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</si>
  <si>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</si>
  <si>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</si>
  <si>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</si>
  <si>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</si>
  <si>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</si>
  <si>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</si>
  <si>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</si>
  <si>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</si>
  <si>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</si>
  <si>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</si>
  <si>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</si>
  <si>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</si>
  <si>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</si>
  <si>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</si>
  <si>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</si>
  <si>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</si>
  <si>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</si>
  <si>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</si>
  <si>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</si>
  <si>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</si>
  <si>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</si>
  <si>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</si>
  <si>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</si>
  <si>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</si>
  <si>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</si>
  <si>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</si>
  <si>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</si>
  <si>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</si>
  <si>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</si>
  <si>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</si>
  <si>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</si>
  <si>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</si>
  <si>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</si>
  <si>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</si>
  <si>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</si>
  <si>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</si>
  <si>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</si>
  <si>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</si>
  <si>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</si>
  <si>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</si>
  <si>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</si>
  <si>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</si>
  <si>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</si>
  <si>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</si>
  <si>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</si>
  <si>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</si>
  <si>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</si>
  <si>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</si>
  <si>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</si>
  <si>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</si>
  <si>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</si>
  <si>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</si>
  <si>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</si>
  <si>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</si>
  <si>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</si>
  <si>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</si>
  <si>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</si>
  <si>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</si>
  <si>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</si>
  <si>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</si>
  <si>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</si>
  <si>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</si>
  <si>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</si>
  <si>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</si>
  <si>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</si>
  <si>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</si>
  <si>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</si>
  <si>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</si>
  <si>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</si>
  <si>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</si>
  <si>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</si>
  <si>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</si>
  <si>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</si>
  <si>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</si>
  <si>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</si>
  <si>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</si>
  <si>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</si>
  <si>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</si>
  <si>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</si>
  <si>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</si>
  <si>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</si>
  <si>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</si>
  <si>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</si>
  <si>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</si>
  <si>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</si>
  <si>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</si>
  <si>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</si>
  <si>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</si>
  <si>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</si>
  <si>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</si>
  <si>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</si>
  <si>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</si>
  <si>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</si>
  <si>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</si>
  <si>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</si>
  <si>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</si>
  <si>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</si>
  <si>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</si>
  <si>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</si>
  <si>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</si>
  <si>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</si>
  <si>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</si>
  <si>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</si>
  <si>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</si>
  <si>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</si>
  <si>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</si>
  <si>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</si>
  <si>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</si>
  <si>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</si>
  <si>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</si>
  <si>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</si>
  <si>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</si>
  <si>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</si>
  <si>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</si>
  <si>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</si>
  <si>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</si>
  <si>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</si>
  <si>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</si>
  <si>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</si>
  <si>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</si>
  <si>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</si>
  <si>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</si>
  <si>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</si>
  <si>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</si>
  <si>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</si>
  <si>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</si>
  <si>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</si>
  <si>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</si>
  <si>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</si>
  <si>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</si>
  <si>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</si>
  <si>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</si>
  <si>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</si>
  <si>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</si>
  <si>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</si>
  <si>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</si>
  <si>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</si>
  <si>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</si>
  <si>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</si>
  <si>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</si>
  <si>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</si>
  <si>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</si>
  <si>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</si>
  <si>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</si>
  <si>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</si>
  <si>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</si>
  <si>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</si>
  <si>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</si>
  <si>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</si>
  <si>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</si>
  <si>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</si>
  <si>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</si>
  <si>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</si>
  <si>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</si>
  <si>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</si>
  <si>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</si>
  <si>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</si>
  <si>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</si>
  <si>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</si>
  <si>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</si>
  <si>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</si>
  <si>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</si>
  <si>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</si>
  <si>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</si>
  <si>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</si>
  <si>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</si>
  <si>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</si>
  <si>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</si>
  <si>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</si>
  <si>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</si>
  <si>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</si>
  <si>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</si>
  <si>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</si>
  <si>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</si>
  <si>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</si>
  <si>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</si>
  <si>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</si>
  <si>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</si>
  <si>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</si>
  <si>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</si>
  <si>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</si>
  <si>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</si>
  <si>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</si>
  <si>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</si>
  <si>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</si>
  <si>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</si>
  <si>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</si>
  <si>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</si>
  <si>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</si>
  <si>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</si>
  <si>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</si>
  <si>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</si>
  <si>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</si>
  <si>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</si>
  <si>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</si>
  <si>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</si>
  <si>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</si>
  <si>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</si>
  <si>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</si>
  <si>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</si>
  <si>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</si>
  <si>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</si>
  <si>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</si>
  <si>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</si>
  <si>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</si>
  <si>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</si>
  <si>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</si>
  <si>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</si>
  <si>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</si>
  <si>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</si>
  <si>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</si>
  <si>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</si>
  <si>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</si>
  <si>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</si>
  <si>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</si>
  <si>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</si>
  <si>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</si>
  <si>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</si>
  <si>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</si>
  <si>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</si>
  <si>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</si>
  <si>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</si>
  <si>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</si>
  <si>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</si>
  <si>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</si>
  <si>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</si>
  <si>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</si>
  <si>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</si>
  <si>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</si>
  <si>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</si>
  <si>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</si>
  <si>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</si>
  <si>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</si>
  <si>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</si>
  <si>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</si>
  <si>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</si>
  <si>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</si>
  <si>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</si>
  <si>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</si>
  <si>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</si>
  <si>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</si>
  <si>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</si>
  <si>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</si>
  <si>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</si>
  <si>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</si>
  <si>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</si>
  <si>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</si>
  <si>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</si>
  <si>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</si>
  <si>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</si>
  <si>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</si>
  <si>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</si>
  <si>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</si>
  <si>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</si>
  <si>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</si>
  <si>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</si>
  <si>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</si>
  <si>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</si>
  <si>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</si>
  <si>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</si>
  <si>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</si>
  <si>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</si>
  <si>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</si>
  <si>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</si>
  <si>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</si>
  <si>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</si>
  <si>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</si>
  <si>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</si>
  <si>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</si>
  <si>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</si>
  <si>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</si>
  <si>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</si>
  <si>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</si>
  <si>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</si>
  <si>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</si>
  <si>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</si>
  <si>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</si>
  <si>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</si>
  <si>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</si>
  <si>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</si>
  <si>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</si>
  <si>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</si>
  <si>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</si>
  <si>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</si>
  <si>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</si>
  <si>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</si>
  <si>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</si>
  <si>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</si>
  <si>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</si>
  <si>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</si>
  <si>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</si>
  <si>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</si>
  <si>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</si>
  <si>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</si>
  <si>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</si>
  <si>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</si>
  <si>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</si>
  <si>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</si>
  <si>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</si>
  <si>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</si>
  <si>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</si>
  <si>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</si>
  <si>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</si>
  <si>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</si>
  <si>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</si>
  <si>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</si>
  <si>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</si>
  <si>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</si>
  <si>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</si>
  <si>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</si>
  <si>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</si>
  <si>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</si>
  <si>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</si>
  <si>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</si>
  <si>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</si>
  <si>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</si>
  <si>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</si>
  <si>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</si>
  <si>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</si>
  <si>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</si>
  <si>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</si>
  <si>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</si>
  <si>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</si>
  <si>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</si>
  <si>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</si>
  <si>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</si>
  <si>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</si>
  <si>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</si>
  <si>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</si>
  <si>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</si>
  <si>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</si>
  <si>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</si>
  <si>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</si>
  <si>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</si>
  <si>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</si>
  <si>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</si>
  <si>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</si>
  <si>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</si>
  <si>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</si>
  <si>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</si>
  <si>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</si>
  <si>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</si>
  <si>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</si>
  <si>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</si>
  <si>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</si>
  <si>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</si>
  <si>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</si>
  <si>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</si>
  <si>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</si>
  <si>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</si>
  <si>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</si>
  <si>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</si>
  <si>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</si>
  <si>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</si>
  <si>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</si>
  <si>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</si>
  <si>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</si>
  <si>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</si>
  <si>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</si>
  <si>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</si>
  <si>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</si>
  <si>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</si>
  <si>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</si>
  <si>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</si>
  <si>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</si>
  <si>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</si>
  <si>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</si>
  <si>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</si>
  <si>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</si>
  <si>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</si>
  <si>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</si>
  <si>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</si>
  <si>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</si>
  <si>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</si>
  <si>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</si>
  <si>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</si>
  <si>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</si>
  <si>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</si>
  <si>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</si>
  <si>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</si>
  <si>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</si>
  <si>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</si>
  <si>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</si>
  <si>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</si>
  <si>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</si>
  <si>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</si>
  <si>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</si>
  <si>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</si>
  <si>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</si>
  <si>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</si>
  <si>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</si>
  <si>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</si>
  <si>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</si>
  <si>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</si>
  <si>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</si>
  <si>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</si>
  <si>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</si>
  <si>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</si>
  <si>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</si>
  <si>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</si>
  <si>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</si>
  <si>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</si>
  <si>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</si>
  <si>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</si>
  <si>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</si>
  <si>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</si>
  <si>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</si>
  <si>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</si>
  <si>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</si>
  <si>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</si>
  <si>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</si>
  <si>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</si>
  <si>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</si>
  <si>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</si>
  <si>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</si>
  <si>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</si>
  <si>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</si>
  <si>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</si>
  <si>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</si>
  <si>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</si>
  <si>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</si>
  <si>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</si>
  <si>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</si>
  <si>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</si>
  <si>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</si>
  <si>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</si>
  <si>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</si>
  <si>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</si>
  <si>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</si>
  <si>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</si>
  <si>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</si>
  <si>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</si>
  <si>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</si>
  <si>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</si>
  <si>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</si>
  <si>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</si>
  <si>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</si>
  <si>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</si>
  <si>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</si>
  <si>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</si>
  <si>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</si>
  <si>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</si>
  <si>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</si>
  <si>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</si>
  <si>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</si>
  <si>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</si>
  <si>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</si>
  <si>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</si>
  <si>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</si>
  <si>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</si>
  <si>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</si>
  <si>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</si>
  <si>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</si>
  <si>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</si>
  <si>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</si>
  <si>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</si>
  <si>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</si>
  <si>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</si>
  <si>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</si>
  <si>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</si>
  <si>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</si>
  <si>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</si>
  <si>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</si>
  <si>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</si>
  <si>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</si>
  <si>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</si>
  <si>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</si>
  <si>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</si>
  <si>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</si>
  <si>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</si>
  <si>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</si>
  <si>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</si>
  <si>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</si>
  <si>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</si>
  <si>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</si>
  <si>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</si>
  <si>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</si>
  <si>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</si>
  <si>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</si>
  <si>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</si>
  <si>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</si>
  <si>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</si>
  <si>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</si>
  <si>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</si>
  <si>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</si>
  <si>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</si>
  <si>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</si>
  <si>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</si>
  <si>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</si>
  <si>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</si>
  <si>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</si>
  <si>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</si>
  <si>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</si>
  <si>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</si>
  <si>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</si>
  <si>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</si>
  <si>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</si>
  <si>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</si>
  <si>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</si>
  <si>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</si>
  <si>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</si>
  <si>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</si>
  <si>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</si>
  <si>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</si>
  <si>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</si>
  <si>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</si>
  <si>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</si>
  <si>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</si>
  <si>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</si>
  <si>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</si>
  <si>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</si>
  <si>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</si>
  <si>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</si>
  <si>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</si>
  <si>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</si>
  <si>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</si>
  <si>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</si>
  <si>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</si>
  <si>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</si>
  <si>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</si>
  <si>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</si>
  <si>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</si>
  <si>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</si>
  <si>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</si>
  <si>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</si>
  <si>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</si>
  <si>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</si>
  <si>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</si>
  <si>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</si>
  <si>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</si>
  <si>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</si>
  <si>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</si>
  <si>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</si>
  <si>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</si>
  <si>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</si>
  <si>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</si>
  <si>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</si>
  <si>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</si>
  <si>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</si>
  <si>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</si>
  <si>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</si>
  <si>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</si>
  <si>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</si>
  <si>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</si>
  <si>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</si>
  <si>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</si>
  <si>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</si>
  <si>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</si>
  <si>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</si>
  <si>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</si>
  <si>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</si>
  <si>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</si>
  <si>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</si>
  <si>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</si>
  <si>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</si>
  <si>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</si>
  <si>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</si>
  <si>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</si>
  <si>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</si>
  <si>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</si>
  <si>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</si>
  <si>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</si>
  <si>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</si>
  <si>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</si>
  <si>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</si>
  <si>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</si>
  <si>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</si>
  <si>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</si>
  <si>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</si>
  <si>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</si>
  <si>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</si>
  <si>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</si>
  <si>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</si>
  <si>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</si>
  <si>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</si>
  <si>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</si>
  <si>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</si>
  <si>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</si>
  <si>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</si>
  <si>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</si>
  <si>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</si>
  <si>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</si>
  <si>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</si>
  <si>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</si>
  <si>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</si>
  <si>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</si>
  <si>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</si>
  <si>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</si>
  <si>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</si>
  <si>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</si>
  <si>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</si>
  <si>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</si>
  <si>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</si>
  <si>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</si>
  <si>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</si>
  <si>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</si>
  <si>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</si>
  <si>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</si>
  <si>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</si>
  <si>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</si>
  <si>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</si>
  <si>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</si>
  <si>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</si>
  <si>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</si>
  <si>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</si>
  <si>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</si>
  <si>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</si>
  <si>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</si>
  <si>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</si>
  <si>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</si>
  <si>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</si>
  <si>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</si>
  <si>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</si>
  <si>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</si>
  <si>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</si>
  <si>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</si>
  <si>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</si>
  <si>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</si>
  <si>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</si>
  <si>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</si>
  <si>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</si>
  <si>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</si>
  <si>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</si>
  <si>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</si>
  <si>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</si>
  <si>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</si>
  <si>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</si>
  <si>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</si>
  <si>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</si>
  <si>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</si>
  <si>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</si>
  <si>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</si>
  <si>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</si>
  <si>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</si>
  <si>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</si>
  <si>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</si>
  <si>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</si>
  <si>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</si>
  <si>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</si>
  <si>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</si>
  <si>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</si>
  <si>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</si>
  <si>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</si>
  <si>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</si>
  <si>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</si>
  <si>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</si>
  <si>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</si>
  <si>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</si>
  <si>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</si>
  <si>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</si>
  <si>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</si>
  <si>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</si>
  <si>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</si>
  <si>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</si>
  <si>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</si>
  <si>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</si>
  <si>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</si>
  <si>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</si>
  <si>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</si>
  <si>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</si>
  <si>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</si>
  <si>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</si>
  <si>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</si>
  <si>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</si>
  <si>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</si>
  <si>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</si>
  <si>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</si>
  <si>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</si>
  <si>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</si>
  <si>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</si>
  <si>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</si>
  <si>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</si>
  <si>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</si>
  <si>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</si>
  <si>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</si>
  <si>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</si>
  <si>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</si>
  <si>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</si>
  <si>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</si>
  <si>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</si>
  <si>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</si>
  <si>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</si>
  <si>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</si>
  <si>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</si>
  <si>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</si>
  <si>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</si>
  <si>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</si>
  <si>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</si>
  <si>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</si>
  <si>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</si>
  <si>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</si>
  <si>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</si>
  <si>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</si>
  <si>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</si>
  <si>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</si>
  <si>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</si>
  <si>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</si>
  <si>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</si>
  <si>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</si>
  <si>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</si>
  <si>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</si>
  <si>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</si>
  <si>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</si>
  <si>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</si>
  <si>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</si>
  <si>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</si>
  <si>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</si>
  <si>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</si>
  <si>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</si>
  <si>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</si>
  <si>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</si>
  <si>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</si>
  <si>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</si>
  <si>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</si>
  <si>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</si>
  <si>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</si>
  <si>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</si>
  <si>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</si>
  <si>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</si>
  <si>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</si>
  <si>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</si>
  <si>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</si>
  <si>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</si>
  <si>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</si>
  <si>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</si>
  <si>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</si>
  <si>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</si>
  <si>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</si>
  <si>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</si>
  <si>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</si>
  <si>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</si>
  <si>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</si>
  <si>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</si>
  <si>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</si>
  <si>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</si>
  <si>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</si>
  <si>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</si>
  <si>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</si>
  <si>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</si>
  <si>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</si>
  <si>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</si>
  <si>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</si>
  <si>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</si>
  <si>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</si>
  <si>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</si>
  <si>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</si>
  <si>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</si>
  <si>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</si>
  <si>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</si>
  <si>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</si>
  <si>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</si>
  <si>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</si>
  <si>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</si>
  <si>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</si>
  <si>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</si>
  <si>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</si>
  <si>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</si>
  <si>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</si>
  <si>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</si>
  <si>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</si>
  <si>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</si>
  <si>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</si>
  <si>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</si>
  <si>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</si>
  <si>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</si>
  <si>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</si>
  <si>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</si>
  <si>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</si>
  <si>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</si>
  <si>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</si>
  <si>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</si>
  <si>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</si>
  <si>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</si>
  <si>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</si>
  <si>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</si>
  <si>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</si>
  <si>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</si>
  <si>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</si>
  <si>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</si>
  <si>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</si>
  <si>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</si>
  <si>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</si>
  <si>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</si>
  <si>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</si>
  <si>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</si>
  <si>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</si>
  <si>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</si>
  <si>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</si>
  <si>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</si>
  <si>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</si>
  <si>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</si>
  <si>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</si>
  <si>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</si>
  <si>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</si>
  <si>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</si>
  <si>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</si>
  <si>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</si>
  <si>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</si>
  <si>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</si>
  <si>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</si>
  <si>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</si>
  <si>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</si>
  <si>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</si>
  <si>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</si>
  <si>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</si>
  <si>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</si>
  <si>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</si>
  <si>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</si>
  <si>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</si>
  <si>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</si>
  <si>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</si>
  <si>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</si>
  <si>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</si>
  <si>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</si>
  <si>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</si>
  <si>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</si>
  <si>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</si>
  <si>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</si>
  <si>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</si>
  <si>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</si>
  <si>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</si>
  <si>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</si>
  <si>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</si>
  <si>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</si>
  <si>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</si>
  <si>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</si>
  <si>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</si>
  <si>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</si>
  <si>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</si>
  <si>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</si>
  <si>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</si>
  <si>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</si>
  <si>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</si>
  <si>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</si>
  <si>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</si>
  <si>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</si>
  <si>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</si>
  <si>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</si>
  <si>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</si>
  <si>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</si>
  <si>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</si>
  <si>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</si>
  <si>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</si>
  <si>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</si>
  <si>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</si>
  <si>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</si>
  <si>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</si>
  <si>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</si>
  <si>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</si>
  <si>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</si>
  <si>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</si>
  <si>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</si>
  <si>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</si>
  <si>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</si>
  <si>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</si>
  <si>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</si>
  <si>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</si>
  <si>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</si>
  <si>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</si>
  <si>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</si>
  <si>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</si>
  <si>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</si>
  <si>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</si>
  <si>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</si>
  <si>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</si>
  <si>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</si>
  <si>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</si>
  <si>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</si>
  <si>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</si>
  <si>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</si>
  <si>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</si>
  <si>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</si>
  <si>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</si>
  <si>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</si>
  <si>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</si>
  <si>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</si>
  <si>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</si>
  <si>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</si>
  <si>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</si>
  <si>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</si>
  <si>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</si>
  <si>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</si>
  <si>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</si>
  <si>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</si>
  <si>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</si>
  <si>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</si>
  <si>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</si>
  <si>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</si>
  <si>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</si>
  <si>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</si>
  <si>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</si>
  <si>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</si>
  <si>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</si>
  <si>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</si>
  <si>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</si>
  <si>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</si>
  <si>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</si>
  <si>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</si>
  <si>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</si>
  <si>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</si>
  <si>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</si>
  <si>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</si>
  <si>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</si>
  <si>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</si>
  <si>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</si>
  <si>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</si>
  <si>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</si>
  <si>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</si>
  <si>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</si>
  <si>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</si>
  <si>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</si>
  <si>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</si>
  <si>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</si>
  <si>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</si>
  <si>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</si>
  <si>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</si>
  <si>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</si>
  <si>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</si>
  <si>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</si>
  <si>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</si>
  <si>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</si>
  <si>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</si>
  <si>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</si>
  <si>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</si>
  <si>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</si>
  <si>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</si>
  <si>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</si>
  <si>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</si>
  <si>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</si>
  <si>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</si>
  <si>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</si>
  <si>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</si>
  <si>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</si>
  <si>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</si>
  <si>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</si>
  <si>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</si>
  <si>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</si>
  <si>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</si>
  <si>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</si>
  <si>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</si>
  <si>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</si>
  <si>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</si>
  <si>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</si>
  <si>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</si>
  <si>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</si>
  <si>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</si>
  <si>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</si>
  <si>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</si>
  <si>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</si>
  <si>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</si>
  <si>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</si>
  <si>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</si>
  <si>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</si>
  <si>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</si>
  <si>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</si>
  <si>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</si>
  <si>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</si>
  <si>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</si>
  <si>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</si>
  <si>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</si>
  <si>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</si>
  <si>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</si>
  <si>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</si>
  <si>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</si>
  <si>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</si>
  <si>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</si>
  <si>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</si>
  <si>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</si>
  <si>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</si>
  <si>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</si>
  <si>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</si>
  <si>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</si>
  <si>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</si>
  <si>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</si>
  <si>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</si>
  <si>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</si>
  <si>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</si>
  <si>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</si>
  <si>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</si>
  <si>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</si>
  <si>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</si>
  <si>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</si>
  <si>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</si>
  <si>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</si>
  <si>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</si>
  <si>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</si>
  <si>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</si>
  <si>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</si>
  <si>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</si>
  <si>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</si>
  <si>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</si>
  <si>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</si>
  <si>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</si>
  <si>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</si>
  <si>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</si>
  <si>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</si>
  <si>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</si>
  <si>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</si>
  <si>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</si>
  <si>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</si>
  <si>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</si>
  <si>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</si>
  <si>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</si>
  <si>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</si>
  <si>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</si>
  <si>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</si>
  <si>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</si>
  <si>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</si>
  <si>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</si>
  <si>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</si>
  <si>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</si>
  <si>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</si>
  <si>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</si>
  <si>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</si>
  <si>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</si>
  <si>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</si>
  <si>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</si>
  <si>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</si>
  <si>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</si>
  <si>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</si>
  <si>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</si>
  <si>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</si>
  <si>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</si>
  <si>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</si>
  <si>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</si>
  <si>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</si>
  <si>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</si>
  <si>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</si>
  <si>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</si>
  <si>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</si>
  <si>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</si>
  <si>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</si>
  <si>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</si>
  <si>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</si>
  <si>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</si>
  <si>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</si>
  <si>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</si>
  <si>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</si>
  <si>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</si>
  <si>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</si>
  <si>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</si>
  <si>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</si>
  <si>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</si>
  <si>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</si>
  <si>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</si>
  <si>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</si>
  <si>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</si>
  <si>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</si>
  <si>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</si>
  <si>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</si>
  <si>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</si>
  <si>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</si>
  <si>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</si>
  <si>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</si>
  <si>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</si>
  <si>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</si>
  <si>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</si>
  <si>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</si>
  <si>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</si>
  <si>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</si>
  <si>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</si>
  <si>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</si>
  <si>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</si>
  <si>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</si>
  <si>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</si>
  <si>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</si>
  <si>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</si>
  <si>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</si>
  <si>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</si>
  <si>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</si>
  <si>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</si>
  <si>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</si>
  <si>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</si>
  <si>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</si>
  <si>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</si>
  <si>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</si>
  <si>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</si>
  <si>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</si>
  <si>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</si>
  <si>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</si>
  <si>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</si>
  <si>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</si>
  <si>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</si>
  <si>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</si>
  <si>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</si>
  <si>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</si>
  <si>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</si>
  <si>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</si>
  <si>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</si>
  <si>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</si>
  <si>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</si>
  <si>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</si>
  <si>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</si>
  <si>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</si>
  <si>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</si>
  <si>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</si>
  <si>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</si>
  <si>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</si>
  <si>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</si>
  <si>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</si>
  <si>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</si>
  <si>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</si>
  <si>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</si>
  <si>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</si>
  <si>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</si>
  <si>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</si>
  <si>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</si>
  <si>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</si>
  <si>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</si>
  <si>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</si>
  <si>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</si>
  <si>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</si>
  <si>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</si>
  <si>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</si>
  <si>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</si>
  <si>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</si>
  <si>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</si>
  <si>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</si>
  <si>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</si>
  <si>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</si>
  <si>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</si>
  <si>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</si>
  <si>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</si>
  <si>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</si>
  <si>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</si>
  <si>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</si>
  <si>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</si>
  <si>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</si>
  <si>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</si>
  <si>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</si>
  <si>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</si>
  <si>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</si>
  <si>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</si>
  <si>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</si>
  <si>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</si>
  <si>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</si>
  <si>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</si>
  <si>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</si>
  <si>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</si>
  <si>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</si>
  <si>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</si>
  <si>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</si>
  <si>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</si>
  <si>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</si>
  <si>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</si>
  <si>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</si>
  <si>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</si>
  <si>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</si>
  <si>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</si>
  <si>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</si>
  <si>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</si>
  <si>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</si>
  <si>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</si>
  <si>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</si>
  <si>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</si>
  <si>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</si>
  <si>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</si>
  <si>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</si>
  <si>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</si>
  <si>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</si>
  <si>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</si>
  <si>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</si>
  <si>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</si>
  <si>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</si>
  <si>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</si>
  <si>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</si>
  <si>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</si>
  <si>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</si>
  <si>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</si>
  <si>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</si>
  <si>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</si>
  <si>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</si>
  <si>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</si>
  <si>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</si>
  <si>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</si>
  <si>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</si>
  <si>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</si>
  <si>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</si>
  <si>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</si>
  <si>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</si>
  <si>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</si>
  <si>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</si>
  <si>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</si>
  <si>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</si>
  <si>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</si>
  <si>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</si>
  <si>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</si>
  <si>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</si>
  <si>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</si>
  <si>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</si>
  <si>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</si>
  <si>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</si>
  <si>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</si>
  <si>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</si>
  <si>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</si>
  <si>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</si>
  <si>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</si>
  <si>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</si>
  <si>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</si>
  <si>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</si>
  <si>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</si>
  <si>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</si>
  <si>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</si>
  <si>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</si>
  <si>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</si>
  <si>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</si>
  <si>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</si>
  <si>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</si>
  <si>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</si>
  <si>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</si>
  <si>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</si>
  <si>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</si>
  <si>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</si>
  <si>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</si>
  <si>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</si>
  <si>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</si>
  <si>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</si>
  <si>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</si>
  <si>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</si>
  <si>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</si>
  <si>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</si>
  <si>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</si>
  <si>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</si>
  <si>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</si>
  <si>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</si>
  <si>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</si>
  <si>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</si>
  <si>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</si>
  <si>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</si>
  <si>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</si>
  <si>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</si>
  <si>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</si>
  <si>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</si>
  <si>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</si>
  <si>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</si>
  <si>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</si>
  <si>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</si>
  <si>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</si>
  <si>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</si>
  <si>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</si>
  <si>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</si>
  <si>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</si>
  <si>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</si>
  <si>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</si>
  <si>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</si>
  <si>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</si>
  <si>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</si>
  <si>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</si>
  <si>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</si>
  <si>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</si>
  <si>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</si>
  <si>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</si>
  <si>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</si>
  <si>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</si>
  <si>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</si>
  <si>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</si>
  <si>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</si>
  <si>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</si>
  <si>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</si>
  <si>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</si>
  <si>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</si>
  <si>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</si>
  <si>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</si>
  <si>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</si>
  <si>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</si>
  <si>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</si>
  <si>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</si>
  <si>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</si>
  <si>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</si>
  <si>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</si>
  <si>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</si>
  <si>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</si>
  <si>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</si>
  <si>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</si>
  <si>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</si>
  <si>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</si>
  <si>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</si>
  <si>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</si>
  <si>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</si>
  <si>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</si>
  <si>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</si>
  <si>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</si>
  <si>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</si>
  <si>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</si>
  <si>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</si>
  <si>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</si>
  <si>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</si>
  <si>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</si>
  <si>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</si>
  <si>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</si>
  <si>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</si>
  <si>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</si>
  <si>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</si>
  <si>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</si>
  <si>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</si>
  <si>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</si>
  <si>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</si>
  <si>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</si>
  <si>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</si>
  <si>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</si>
  <si>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</si>
  <si>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</si>
  <si>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</si>
  <si>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</si>
  <si>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</si>
  <si>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</si>
  <si>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</si>
  <si>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</si>
  <si>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</si>
  <si>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</si>
  <si>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</si>
  <si>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</si>
  <si>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</si>
  <si>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</si>
  <si>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</si>
  <si>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</si>
  <si>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</si>
  <si>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</si>
  <si>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</si>
  <si>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</si>
  <si>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</si>
  <si>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</si>
  <si>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</si>
  <si>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</si>
  <si>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</si>
  <si>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</si>
  <si>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</si>
  <si>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</si>
  <si>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</si>
  <si>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</si>
  <si>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</si>
  <si>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</si>
  <si>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</si>
  <si>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</si>
  <si>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</si>
  <si>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</si>
  <si>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</si>
  <si>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</si>
  <si>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</si>
  <si>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</si>
  <si>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</si>
  <si>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</si>
  <si>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</si>
  <si>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</si>
  <si>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</si>
  <si>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</si>
  <si>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</si>
  <si>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</si>
  <si>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</si>
  <si>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</si>
  <si>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</si>
  <si>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</si>
  <si>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</si>
  <si>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</si>
  <si>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</si>
  <si>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</si>
  <si>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</si>
  <si>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</si>
  <si>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</si>
  <si>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</si>
  <si>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</si>
  <si>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</si>
  <si>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</si>
  <si>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</si>
  <si>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</si>
  <si>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</si>
  <si>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</si>
  <si>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</si>
  <si>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</si>
  <si>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</si>
  <si>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</si>
  <si>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</si>
  <si>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</si>
  <si>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</si>
  <si>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</si>
  <si>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</si>
  <si>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</si>
  <si>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</si>
  <si>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</si>
  <si>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</si>
  <si>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</si>
  <si>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</si>
  <si>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</si>
  <si>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</si>
  <si>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</si>
  <si>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</si>
  <si>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</si>
  <si>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</si>
  <si>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</si>
  <si>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</si>
  <si>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</si>
  <si>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</si>
  <si>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</si>
  <si>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</si>
  <si>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</si>
  <si>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</si>
  <si>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</si>
  <si>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</si>
  <si>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</si>
  <si>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</si>
  <si>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</si>
  <si>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</si>
  <si>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</si>
  <si>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</si>
  <si>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</si>
  <si>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</si>
  <si>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</si>
  <si>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</si>
  <si>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</si>
  <si>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</si>
  <si>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</si>
  <si>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</si>
  <si>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</si>
  <si>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</si>
  <si>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</si>
  <si>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</si>
  <si>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</si>
  <si>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</si>
  <si>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</si>
  <si>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</si>
  <si>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</si>
  <si>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</si>
  <si>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</si>
  <si>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</si>
  <si>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</si>
  <si>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</si>
  <si>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</si>
  <si>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</si>
  <si>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</si>
  <si>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</si>
  <si>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</si>
  <si>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</si>
  <si>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</si>
  <si>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</si>
  <si>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</si>
  <si>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</si>
  <si>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</si>
  <si>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</si>
  <si>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</si>
  <si>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</si>
  <si>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</si>
  <si>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</si>
  <si>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</si>
  <si>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</si>
  <si>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</si>
  <si>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</si>
  <si>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</si>
  <si>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</si>
  <si>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</si>
  <si>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</si>
  <si>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</si>
  <si>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</si>
  <si>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</si>
  <si>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</si>
  <si>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</si>
  <si>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</si>
  <si>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</si>
  <si>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</si>
  <si>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</si>
  <si>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</si>
  <si>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</si>
  <si>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</si>
  <si>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</si>
  <si>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</si>
  <si>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</si>
  <si>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</si>
  <si>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</si>
  <si>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</si>
  <si>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</si>
  <si>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</si>
  <si>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</si>
  <si>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</si>
  <si>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</si>
  <si>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</si>
  <si>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</si>
  <si>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</si>
  <si>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</si>
  <si>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</si>
  <si>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</si>
  <si>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</si>
  <si>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</si>
  <si>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</si>
  <si>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</si>
  <si>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</si>
  <si>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</si>
  <si>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</si>
  <si>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</si>
  <si>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</si>
  <si>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</si>
  <si>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</si>
  <si>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</si>
  <si>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</si>
  <si>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</si>
  <si>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</si>
  <si>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</si>
  <si>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</si>
  <si>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</si>
  <si>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</si>
  <si>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</si>
  <si>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</si>
  <si>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</si>
  <si>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</si>
  <si>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</si>
  <si>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</si>
  <si>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</si>
  <si>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</si>
  <si>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</si>
  <si>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</si>
  <si>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</si>
  <si>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</si>
  <si>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</si>
  <si>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</si>
  <si>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</si>
  <si>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</si>
  <si>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</si>
  <si>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</si>
  <si>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</si>
  <si>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</si>
  <si>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</si>
  <si>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</si>
  <si>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</si>
  <si>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</si>
  <si>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</si>
  <si>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</si>
  <si>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</si>
  <si>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</si>
  <si>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</si>
  <si>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</si>
  <si>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</si>
  <si>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</si>
  <si>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</si>
  <si>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</si>
  <si>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</si>
  <si>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</si>
  <si>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</si>
  <si>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</si>
  <si>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</si>
  <si>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</si>
  <si>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</si>
  <si>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</si>
  <si>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</si>
  <si>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</si>
  <si>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</si>
  <si>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</si>
  <si>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</si>
  <si>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</si>
  <si>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</si>
  <si>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</si>
  <si>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</si>
  <si>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</si>
  <si>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</si>
  <si>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</si>
  <si>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</si>
  <si>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</si>
  <si>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</si>
  <si>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</si>
  <si>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</si>
  <si>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</si>
  <si>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</si>
  <si>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</si>
  <si>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</si>
  <si>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</si>
  <si>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</si>
  <si>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</si>
  <si>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</si>
  <si>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</si>
  <si>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</si>
  <si>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</si>
  <si>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</si>
  <si>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</si>
  <si>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</si>
  <si>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</si>
  <si>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</si>
  <si>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</si>
  <si>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</si>
  <si>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</si>
  <si>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</si>
  <si>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</si>
  <si>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</si>
  <si>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</si>
  <si>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</si>
  <si>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</si>
  <si>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</si>
  <si>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</si>
  <si>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</si>
  <si>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</si>
  <si>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</si>
  <si>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</si>
  <si>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</si>
  <si>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</si>
  <si>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</si>
  <si>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</si>
  <si>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</si>
  <si>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</si>
  <si>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</si>
  <si>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</si>
  <si>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</si>
  <si>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</si>
  <si>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</si>
  <si>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</si>
  <si>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</si>
  <si>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</si>
  <si>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</si>
  <si>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</si>
  <si>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</si>
  <si>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</si>
  <si>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</si>
  <si>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</si>
  <si>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</si>
  <si>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</si>
  <si>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</si>
  <si>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</si>
  <si>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</si>
  <si>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</si>
  <si>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</si>
  <si>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</si>
  <si>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</si>
  <si>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</si>
  <si>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</si>
  <si>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</si>
  <si>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</si>
  <si>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</si>
  <si>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</si>
  <si>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</si>
  <si>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</si>
  <si>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</si>
  <si>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</si>
  <si>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</si>
  <si>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</si>
  <si>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</si>
  <si>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</si>
  <si>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</si>
  <si>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</si>
  <si>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</si>
  <si>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</si>
  <si>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</si>
  <si>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</si>
  <si>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</si>
  <si>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</si>
  <si>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</si>
  <si>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</si>
  <si>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</si>
  <si>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</si>
  <si>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</si>
  <si>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</si>
  <si>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</si>
  <si>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</si>
  <si>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</si>
  <si>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</si>
  <si>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</si>
  <si>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</si>
  <si>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</si>
  <si>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</si>
  <si>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</si>
  <si>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</si>
  <si>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</si>
  <si>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</si>
  <si>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</si>
  <si>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</si>
  <si>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</si>
  <si>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</si>
  <si>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</si>
  <si>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</si>
  <si>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</si>
  <si>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</si>
  <si>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</si>
  <si>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</si>
  <si>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</si>
  <si>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</si>
  <si>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</si>
  <si>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</si>
  <si>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</si>
  <si>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</si>
  <si>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</si>
  <si>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</si>
  <si>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</si>
  <si>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</si>
  <si>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</si>
  <si>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</si>
  <si>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</si>
  <si>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</si>
  <si>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</si>
  <si>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</si>
  <si>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</si>
  <si>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</si>
  <si>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</si>
  <si>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</si>
  <si>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</si>
  <si>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</si>
  <si>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</si>
  <si>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</si>
  <si>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</si>
  <si>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</si>
  <si>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</si>
  <si>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</si>
  <si>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</si>
  <si>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</si>
  <si>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</si>
  <si>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</si>
  <si>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</si>
  <si>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</si>
  <si>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</si>
  <si>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</si>
  <si>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</si>
  <si>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</si>
  <si>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</si>
  <si>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</si>
  <si>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</si>
  <si>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</si>
  <si>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</si>
  <si>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</si>
  <si>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</si>
  <si>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</si>
  <si>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</si>
  <si>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</si>
  <si>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</si>
  <si>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</si>
  <si>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</si>
  <si>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</si>
  <si>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</si>
  <si>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</si>
  <si>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</si>
  <si>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</si>
  <si>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</si>
  <si>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</si>
  <si>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</si>
  <si>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</si>
  <si>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</si>
  <si>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</si>
  <si>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</si>
  <si>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</si>
  <si>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</si>
  <si>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</si>
  <si>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</si>
  <si>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</si>
  <si>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</si>
  <si>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</si>
  <si>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</si>
  <si>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</si>
  <si>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</si>
  <si>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</si>
  <si>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</si>
  <si>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</si>
  <si>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</si>
  <si>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</si>
  <si>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</si>
  <si>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</si>
  <si>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</si>
  <si>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</si>
  <si>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</si>
  <si>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</si>
  <si>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</si>
  <si>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</si>
  <si>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</si>
  <si>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</si>
  <si>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</si>
  <si>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</si>
  <si>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</si>
  <si>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</si>
  <si>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</si>
  <si>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</si>
  <si>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</si>
  <si>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</si>
  <si>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</si>
  <si>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</si>
  <si>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</si>
  <si>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</si>
  <si>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</si>
  <si>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</si>
  <si>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</si>
  <si>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</si>
  <si>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</si>
  <si>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</si>
  <si>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</si>
  <si>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</si>
  <si>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</si>
  <si>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</si>
  <si>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</si>
  <si>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</si>
  <si>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</si>
  <si>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</si>
  <si>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</si>
  <si>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</si>
  <si>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</si>
  <si>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</si>
  <si>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</si>
  <si>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</si>
  <si>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</si>
  <si>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</si>
  <si>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</si>
  <si>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</si>
  <si>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</si>
  <si>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</si>
  <si>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</si>
  <si>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</si>
  <si>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</si>
  <si>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</si>
  <si>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</si>
  <si>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</si>
  <si>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</si>
  <si>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</si>
  <si>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</si>
  <si>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</si>
  <si>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</si>
  <si>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</si>
  <si>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</si>
  <si>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</si>
  <si>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</si>
  <si>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</si>
  <si>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</si>
  <si>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</si>
  <si>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</si>
  <si>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</si>
  <si>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</si>
  <si>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</si>
  <si>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</si>
  <si>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</si>
  <si>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</si>
  <si>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</si>
  <si>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</si>
  <si>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</si>
  <si>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</si>
  <si>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</si>
  <si>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</si>
  <si>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</si>
  <si>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</si>
  <si>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</si>
  <si>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</si>
  <si>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</si>
  <si>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</si>
  <si>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</si>
  <si>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</si>
  <si>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</si>
  <si>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</si>
  <si>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</si>
  <si>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</si>
  <si>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</si>
  <si>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</si>
  <si>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</si>
  <si>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</si>
  <si>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</si>
  <si>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</si>
  <si>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</si>
  <si>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</si>
  <si>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</si>
  <si>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</si>
  <si>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</si>
  <si>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</si>
  <si>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</si>
  <si>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</si>
  <si>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</si>
  <si>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</si>
  <si>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</si>
  <si>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</si>
  <si>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</si>
  <si>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</si>
  <si>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</si>
  <si>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</si>
  <si>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</si>
  <si>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</si>
  <si>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</si>
  <si>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</si>
  <si>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</si>
  <si>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</si>
  <si>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</si>
  <si>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</si>
  <si>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</si>
  <si>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</si>
  <si>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</si>
  <si>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</si>
  <si>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</si>
  <si>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</si>
  <si>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</si>
  <si>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</si>
  <si>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</si>
  <si>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</si>
  <si>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</si>
  <si>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</si>
  <si>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</si>
  <si>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</si>
  <si>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</si>
  <si>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</si>
  <si>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</si>
  <si>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</si>
  <si>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</si>
  <si>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</si>
  <si>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</si>
  <si>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</si>
  <si>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</si>
  <si>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</si>
  <si>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</si>
  <si>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</si>
  <si>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</si>
  <si>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</si>
  <si>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</si>
  <si>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</si>
  <si>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</si>
  <si>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</si>
  <si>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</si>
  <si>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</si>
  <si>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</si>
  <si>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</si>
  <si>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</si>
  <si>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</si>
  <si>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</si>
  <si>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</si>
  <si>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</si>
  <si>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</si>
  <si>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</si>
  <si>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</si>
  <si>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</si>
  <si>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</si>
  <si>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</si>
  <si>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</si>
  <si>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</si>
  <si>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</si>
  <si>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</si>
  <si>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</si>
  <si>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</si>
  <si>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</si>
  <si>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</si>
  <si>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</si>
  <si>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</si>
  <si>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</si>
  <si>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</si>
  <si>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</si>
  <si>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</si>
  <si>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</si>
  <si>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</si>
  <si>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</si>
  <si>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</si>
  <si>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</si>
  <si>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</si>
  <si>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</si>
  <si>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</si>
  <si>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</si>
  <si>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</si>
  <si>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</si>
  <si>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</si>
  <si>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</si>
  <si>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</si>
  <si>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</si>
  <si>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</si>
  <si>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</si>
  <si>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</si>
  <si>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</si>
  <si>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</si>
  <si>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</si>
  <si>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</si>
  <si>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</si>
  <si>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</si>
  <si>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</si>
  <si>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</si>
  <si>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</si>
  <si>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</si>
  <si>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</si>
  <si>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</si>
  <si>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</si>
  <si>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</si>
  <si>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</si>
  <si>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</si>
  <si>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</si>
  <si>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</si>
  <si>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</si>
  <si>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</si>
  <si>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</si>
  <si>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</si>
  <si>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</si>
  <si>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</si>
  <si>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</si>
  <si>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</si>
  <si>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</si>
  <si>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</si>
  <si>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</si>
  <si>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</si>
  <si>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</si>
  <si>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</si>
  <si>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</si>
  <si>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</si>
  <si>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</si>
  <si>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</si>
  <si>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</si>
  <si>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</si>
  <si>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</si>
  <si>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</si>
  <si>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</si>
  <si>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</si>
  <si>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</si>
  <si>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</si>
  <si>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</si>
  <si>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</si>
  <si>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</si>
  <si>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</si>
  <si>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</si>
  <si>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</si>
  <si>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</si>
  <si>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</si>
  <si>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</si>
  <si>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</si>
  <si>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</si>
  <si>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</si>
  <si>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</si>
  <si>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</si>
  <si>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</si>
  <si>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</si>
  <si>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</si>
  <si>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</si>
  <si>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</si>
  <si>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</si>
  <si>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</si>
  <si>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</si>
  <si>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</si>
  <si>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</si>
  <si>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</si>
  <si>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</si>
  <si>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</si>
  <si>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</si>
  <si>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</si>
  <si>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</si>
  <si>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</si>
  <si>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</si>
  <si>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</si>
  <si>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</si>
  <si>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</si>
  <si>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</si>
  <si>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</si>
  <si>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</si>
  <si>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</si>
  <si>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</si>
  <si>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</si>
  <si>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</si>
  <si>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</si>
  <si>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</si>
  <si>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</si>
  <si>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</si>
  <si>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</si>
  <si>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</si>
  <si>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</si>
  <si>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</si>
  <si>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</si>
  <si>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</si>
  <si>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</si>
  <si>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</si>
  <si>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</si>
  <si>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</si>
  <si>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</si>
  <si>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</si>
  <si>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</si>
  <si>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</si>
  <si>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</si>
  <si>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</si>
  <si>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</si>
  <si>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</si>
  <si>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</si>
  <si>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</si>
  <si>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</si>
  <si>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</si>
  <si>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</si>
  <si>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</si>
  <si>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</si>
  <si>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</si>
  <si>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</si>
  <si>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</si>
  <si>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</si>
  <si>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</si>
  <si>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</si>
  <si>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</si>
  <si>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</si>
  <si>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</si>
  <si>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</si>
  <si>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</si>
  <si>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</si>
  <si>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</si>
  <si>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</si>
  <si>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</si>
  <si>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</si>
  <si>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</si>
  <si>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</si>
  <si>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</si>
  <si>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</si>
  <si>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</si>
  <si>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</si>
  <si>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</si>
  <si>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</si>
  <si>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</si>
  <si>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</si>
  <si>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</si>
  <si>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</si>
  <si>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</si>
  <si>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</si>
  <si>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</si>
  <si>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</si>
  <si>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</si>
  <si>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</si>
  <si>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</si>
  <si>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</si>
  <si>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</si>
  <si>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</si>
  <si>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</si>
  <si>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</si>
  <si>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</si>
  <si>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</si>
  <si>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</si>
  <si>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</si>
  <si>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</si>
  <si>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</si>
  <si>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</si>
  <si>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</si>
  <si>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</si>
  <si>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</si>
  <si>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</si>
  <si>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</si>
  <si>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</si>
  <si>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</si>
  <si>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</si>
  <si>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</si>
  <si>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</si>
  <si>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</si>
  <si>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</si>
  <si>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</si>
  <si>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</si>
  <si>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</si>
  <si>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</si>
  <si>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</si>
  <si>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</si>
  <si>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</si>
  <si>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</si>
  <si>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</si>
  <si>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</si>
  <si>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</si>
  <si>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</si>
  <si>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</si>
  <si>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</si>
  <si>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</si>
  <si>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</si>
  <si>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</si>
  <si>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</si>
  <si>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</si>
  <si>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</si>
  <si>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</si>
  <si>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</si>
  <si>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</si>
  <si>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</si>
  <si>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</si>
  <si>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</si>
  <si>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</si>
  <si>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</si>
  <si>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</si>
  <si>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</si>
  <si>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</si>
  <si>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</si>
  <si>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</si>
  <si>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</si>
  <si>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</si>
  <si>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</si>
  <si>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</si>
  <si>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</si>
  <si>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</si>
  <si>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</si>
  <si>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</si>
  <si>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</si>
  <si>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</si>
  <si>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</si>
  <si>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</si>
  <si>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</si>
  <si>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</si>
  <si>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</si>
  <si>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</si>
  <si>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</si>
  <si>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</si>
  <si>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</si>
  <si>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</si>
  <si>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</si>
  <si>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</si>
  <si>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</si>
  <si>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</si>
  <si>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</si>
  <si>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</si>
  <si>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</si>
  <si>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</si>
  <si>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</si>
  <si>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</si>
  <si>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</si>
  <si>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</si>
  <si>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</si>
  <si>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</si>
  <si>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</si>
  <si>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</si>
  <si>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</si>
  <si>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</si>
  <si>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</si>
  <si>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</si>
  <si>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</si>
  <si>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</si>
  <si>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</si>
  <si>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</si>
  <si>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</si>
  <si>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</si>
  <si>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</si>
  <si>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</si>
  <si>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</si>
  <si>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</si>
  <si>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</si>
  <si>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</si>
  <si>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</si>
  <si>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</si>
  <si>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</si>
  <si>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</si>
  <si>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</si>
  <si>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</si>
  <si>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</si>
  <si>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</si>
  <si>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</si>
  <si>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</si>
  <si>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</si>
  <si>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</si>
  <si>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</si>
  <si>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</si>
  <si>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</si>
  <si>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</si>
  <si>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</si>
  <si>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</si>
  <si>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</si>
  <si>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</si>
  <si>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</si>
  <si>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</si>
  <si>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</si>
  <si>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</si>
  <si>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</si>
  <si>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</si>
  <si>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</si>
  <si>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</si>
  <si>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</si>
  <si>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</si>
  <si>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</si>
  <si>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</si>
  <si>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</si>
  <si>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</si>
  <si>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</si>
  <si>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</si>
  <si>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</si>
  <si>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</si>
  <si>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</si>
  <si>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</si>
  <si>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</si>
  <si>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</si>
  <si>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</si>
  <si>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</si>
  <si>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</si>
  <si>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</si>
  <si>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</si>
  <si>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</si>
  <si>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</si>
  <si>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</si>
  <si>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</si>
  <si>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</si>
  <si>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</si>
  <si>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</si>
  <si>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</si>
  <si>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</si>
  <si>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</si>
  <si>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</si>
  <si>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</si>
  <si>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</si>
  <si>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</si>
  <si>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</si>
  <si>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</si>
  <si>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</si>
  <si>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</si>
  <si>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</si>
  <si>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</si>
  <si>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</si>
  <si>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</si>
  <si>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</si>
  <si>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</si>
  <si>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</si>
  <si>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</si>
  <si>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</si>
  <si>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</si>
  <si>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</si>
  <si>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</si>
  <si>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</si>
  <si>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</si>
  <si>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</si>
  <si>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</si>
  <si>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</si>
  <si>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</si>
  <si>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</si>
  <si>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</si>
  <si>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</si>
  <si>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</si>
  <si>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</si>
  <si>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</si>
  <si>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</si>
  <si>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</si>
  <si>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</si>
  <si>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</si>
  <si>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</si>
  <si>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</si>
  <si>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</si>
  <si>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</si>
  <si>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</si>
  <si>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</si>
  <si>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</si>
  <si>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</si>
  <si>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</si>
  <si>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</si>
  <si>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</si>
  <si>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</si>
  <si>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</si>
  <si>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</si>
  <si>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</si>
  <si>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</si>
  <si>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</si>
  <si>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</si>
  <si>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</si>
  <si>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</si>
  <si>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</si>
  <si>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</si>
  <si>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</si>
  <si>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</si>
  <si>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</si>
  <si>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</si>
  <si>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</si>
  <si>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</si>
  <si>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</si>
  <si>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</si>
  <si>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</si>
  <si>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</si>
  <si>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</si>
  <si>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</si>
  <si>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</si>
  <si>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</si>
  <si>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</si>
  <si>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</si>
  <si>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</si>
  <si>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</si>
  <si>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</si>
  <si>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</si>
  <si>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</si>
  <si>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</si>
  <si>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</si>
  <si>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</si>
  <si>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</si>
  <si>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</si>
  <si>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</si>
  <si>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</si>
  <si>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</si>
  <si>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</si>
  <si>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</si>
  <si>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</si>
  <si>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</si>
  <si>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</si>
  <si>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</si>
  <si>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</si>
  <si>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</si>
  <si>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</si>
  <si>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</si>
  <si>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</si>
  <si>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</si>
  <si>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</si>
  <si>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</si>
  <si>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</si>
  <si>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</si>
  <si>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</si>
  <si>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</si>
  <si>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</si>
  <si>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</si>
  <si>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</si>
  <si>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</si>
  <si>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</si>
  <si>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</si>
  <si>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</si>
  <si>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</si>
  <si>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</si>
  <si>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</si>
  <si>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</si>
  <si>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</si>
  <si>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</si>
  <si>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</si>
  <si>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</si>
  <si>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</si>
  <si>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</si>
  <si>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</si>
  <si>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</si>
  <si>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</si>
  <si>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</si>
  <si>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</si>
  <si>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</si>
  <si>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</si>
  <si>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</si>
  <si>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</si>
  <si>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</si>
  <si>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</si>
  <si>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</si>
  <si>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</si>
  <si>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</si>
  <si>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</si>
  <si>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</si>
  <si>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</si>
  <si>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</si>
  <si>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</si>
  <si>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</si>
  <si>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</si>
  <si>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</si>
  <si>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</si>
  <si>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</si>
  <si>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</si>
  <si>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</si>
  <si>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</si>
  <si>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</si>
  <si>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</si>
  <si>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</si>
  <si>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</si>
  <si>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</si>
  <si>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</si>
  <si>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</si>
  <si>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</si>
  <si>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</si>
  <si>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</si>
  <si>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</si>
  <si>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</si>
  <si>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</si>
  <si>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</si>
  <si>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</si>
  <si>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</si>
  <si>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</si>
  <si>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</si>
  <si>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</si>
  <si>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</si>
  <si>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</si>
  <si>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</si>
  <si>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</si>
  <si>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</si>
  <si>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</si>
  <si>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</si>
  <si>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</si>
  <si>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</si>
  <si>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</si>
  <si>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</si>
  <si>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</si>
  <si>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</si>
  <si>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</si>
  <si>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</si>
  <si>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</si>
  <si>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</si>
  <si>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</si>
  <si>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</si>
  <si>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</si>
  <si>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</si>
  <si>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</si>
  <si>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</si>
  <si>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</si>
  <si>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</si>
  <si>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</si>
  <si>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</si>
  <si>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</si>
  <si>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</si>
  <si>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</si>
  <si>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</si>
  <si>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</si>
  <si>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</si>
  <si>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</si>
  <si>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</si>
  <si>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</si>
  <si>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</si>
  <si>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</si>
  <si>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</si>
  <si>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</si>
  <si>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</si>
  <si>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</si>
  <si>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</si>
  <si>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</si>
  <si>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</si>
  <si>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</si>
  <si>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</si>
  <si>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</si>
  <si>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</si>
  <si>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</si>
  <si>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</si>
  <si>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</si>
  <si>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</si>
  <si>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</si>
  <si>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</si>
  <si>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</si>
  <si>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</si>
  <si>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</si>
  <si>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</si>
  <si>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</si>
  <si>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</si>
  <si>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</si>
  <si>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</si>
  <si>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</si>
  <si>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</si>
  <si>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</si>
  <si>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</si>
  <si>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</si>
  <si>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</si>
  <si>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</si>
  <si>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</si>
  <si>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</si>
  <si>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</si>
  <si>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</si>
  <si>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</si>
  <si>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</si>
  <si>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</si>
  <si>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</si>
  <si>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</si>
  <si>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</si>
  <si>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</si>
  <si>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</si>
  <si>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</si>
  <si>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</si>
  <si>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</si>
  <si>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</si>
  <si>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</si>
  <si>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</si>
  <si>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</si>
  <si>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</si>
  <si>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</si>
  <si>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</si>
  <si>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</si>
  <si>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</si>
  <si>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</si>
  <si>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</si>
  <si>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</si>
  <si>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</si>
  <si>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</si>
  <si>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</si>
  <si>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</si>
  <si>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</si>
  <si>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</si>
  <si>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</si>
  <si>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</si>
  <si>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</si>
  <si>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</si>
  <si>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</si>
  <si>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</si>
  <si>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</si>
  <si>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</si>
  <si>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</si>
  <si>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</si>
  <si>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</si>
  <si>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</si>
  <si>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</si>
  <si>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</si>
  <si>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</si>
  <si>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</si>
  <si>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</si>
  <si>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</si>
  <si>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</si>
  <si>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</si>
  <si>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</si>
  <si>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</si>
  <si>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</si>
  <si>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</si>
  <si>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</si>
  <si>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</si>
  <si>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</si>
  <si>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</si>
  <si>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</si>
  <si>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</si>
  <si>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</si>
  <si>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</si>
  <si>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</si>
  <si>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</si>
  <si>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</si>
  <si>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</si>
  <si>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</si>
  <si>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</si>
  <si>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</si>
  <si>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</si>
  <si>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</si>
  <si>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</si>
  <si>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</si>
  <si>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</si>
  <si>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</si>
  <si>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</si>
  <si>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</si>
  <si>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</si>
  <si>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</si>
  <si>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</si>
  <si>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</si>
  <si>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</si>
  <si>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</si>
  <si>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</si>
  <si>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</si>
  <si>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</si>
  <si>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</si>
  <si>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</si>
  <si>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</si>
  <si>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</si>
  <si>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</si>
  <si>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</si>
  <si>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</si>
  <si>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</si>
  <si>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</si>
  <si>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</si>
  <si>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</si>
  <si>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</si>
  <si>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</si>
  <si>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</si>
  <si>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</si>
  <si>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</si>
  <si>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</si>
  <si>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</si>
  <si>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</si>
  <si>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</si>
  <si>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</si>
  <si>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</si>
  <si>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</si>
  <si>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</si>
  <si>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</si>
  <si>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</si>
  <si>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</si>
  <si>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</si>
  <si>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</si>
  <si>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</si>
  <si>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</si>
  <si>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</si>
  <si>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</si>
  <si>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</si>
  <si>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</si>
  <si>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</si>
  <si>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</si>
  <si>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</si>
  <si>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</si>
  <si>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</si>
  <si>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</si>
  <si>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</si>
  <si>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</si>
  <si>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</si>
  <si>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</si>
  <si>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</si>
  <si>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</si>
  <si>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</si>
  <si>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</si>
  <si>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</si>
  <si>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</si>
  <si>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</si>
  <si>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</si>
  <si>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</si>
  <si>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</si>
  <si>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</si>
  <si>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</si>
  <si>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</si>
  <si>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</si>
  <si>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</si>
  <si>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</si>
  <si>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</si>
  <si>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</si>
  <si>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</si>
  <si>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</si>
  <si>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</si>
  <si>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</si>
  <si>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</si>
  <si>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</si>
  <si>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</si>
  <si>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</si>
  <si>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</si>
  <si>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</si>
  <si>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</si>
  <si>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</si>
  <si>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</si>
  <si>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</si>
  <si>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</si>
  <si>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</si>
  <si>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</si>
  <si>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</si>
  <si>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</si>
  <si>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</si>
  <si>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</si>
  <si>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</si>
  <si>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</si>
  <si>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</si>
  <si>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</si>
  <si>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</si>
  <si>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</si>
  <si>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</si>
  <si>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</si>
  <si>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</si>
  <si>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</si>
  <si>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</si>
  <si>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</si>
  <si>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</si>
  <si>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</si>
  <si>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</si>
  <si>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</si>
  <si>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</si>
  <si>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</si>
  <si>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</si>
  <si>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</si>
  <si>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</si>
  <si>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</si>
  <si>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</si>
  <si>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</si>
  <si>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</si>
  <si>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</si>
  <si>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</si>
  <si>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</si>
  <si>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</si>
  <si>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</si>
  <si>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</si>
  <si>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</si>
  <si>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</si>
  <si>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</si>
  <si>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</si>
  <si>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</si>
  <si>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</si>
  <si>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</si>
  <si>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</si>
  <si>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</si>
  <si>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</si>
  <si>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</si>
  <si>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</si>
  <si>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</si>
  <si>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</si>
  <si>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</si>
  <si>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</si>
  <si>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</si>
  <si>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</si>
  <si>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</si>
  <si>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</si>
  <si>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</si>
  <si>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</si>
  <si>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</si>
  <si>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</si>
  <si>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</si>
  <si>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</si>
  <si>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</si>
  <si>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</si>
  <si>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</si>
  <si>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</si>
  <si>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</si>
  <si>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</si>
  <si>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</si>
  <si>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</si>
  <si>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</si>
  <si>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</si>
  <si>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</si>
  <si>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</si>
  <si>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</si>
  <si>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</si>
  <si>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</si>
  <si>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</si>
  <si>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</si>
  <si>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</si>
  <si>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</si>
  <si>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</si>
  <si>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</si>
  <si>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</si>
  <si>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</si>
  <si>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</si>
  <si>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</si>
  <si>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</si>
  <si>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</si>
  <si>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</si>
  <si>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</si>
  <si>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</si>
  <si>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</si>
  <si>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</si>
  <si>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</si>
  <si>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</si>
  <si>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</si>
  <si>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</si>
  <si>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</si>
  <si>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</si>
  <si>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</si>
  <si>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</si>
  <si>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</si>
  <si>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</si>
  <si>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</si>
  <si>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</si>
  <si>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</si>
  <si>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</si>
  <si>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</si>
  <si>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</si>
  <si>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</si>
  <si>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</si>
  <si>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</si>
  <si>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</si>
  <si>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</si>
  <si>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</si>
  <si>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</si>
  <si>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</si>
  <si>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</si>
  <si>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</si>
  <si>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</si>
  <si>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</si>
  <si>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</si>
  <si>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</si>
  <si>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</si>
  <si>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</si>
  <si>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</si>
  <si>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</si>
  <si>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</si>
  <si>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</si>
  <si>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</si>
  <si>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</si>
  <si>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</si>
  <si>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</si>
  <si>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</si>
  <si>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</si>
  <si>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</si>
  <si>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</si>
  <si>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</si>
  <si>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</si>
  <si>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</si>
  <si>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</si>
  <si>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</si>
  <si>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</si>
  <si>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</si>
  <si>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</si>
  <si>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</si>
  <si>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</si>
  <si>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</si>
  <si>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</si>
  <si>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</si>
  <si>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</si>
  <si>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</si>
  <si>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</si>
  <si>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</si>
  <si>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</si>
  <si>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</si>
  <si>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</si>
  <si>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</si>
  <si>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</si>
  <si>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</si>
  <si>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</si>
  <si>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</si>
  <si>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</si>
  <si>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</si>
  <si>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</si>
  <si>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</si>
  <si>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</si>
  <si>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</si>
  <si>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</si>
  <si>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</si>
  <si>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</si>
  <si>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</si>
  <si>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</si>
  <si>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</si>
  <si>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</si>
  <si>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</si>
  <si>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</si>
  <si>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</si>
  <si>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</si>
  <si>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</si>
  <si>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</si>
  <si>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</si>
  <si>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</si>
  <si>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</si>
  <si>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</si>
  <si>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</si>
  <si>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</si>
  <si>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</si>
  <si>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</si>
  <si>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</si>
  <si>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</si>
  <si>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</si>
  <si>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</si>
  <si>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</si>
  <si>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</si>
  <si>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</si>
  <si>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</si>
  <si>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</si>
  <si>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</si>
  <si>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</si>
  <si>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</si>
  <si>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</si>
  <si>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</si>
  <si>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</si>
  <si>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</si>
  <si>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</si>
  <si>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</si>
  <si>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</si>
  <si>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</si>
  <si>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</si>
  <si>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</si>
  <si>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</si>
  <si>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</si>
  <si>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</si>
  <si>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</si>
  <si>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</si>
  <si>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</si>
  <si>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</si>
  <si>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</si>
  <si>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</si>
  <si>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</si>
  <si>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</si>
  <si>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</si>
  <si>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</si>
  <si>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</si>
  <si>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</si>
  <si>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</si>
  <si>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</si>
  <si>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</si>
  <si>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</si>
  <si>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</si>
  <si>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</si>
  <si>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</si>
  <si>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</si>
  <si>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</si>
  <si>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</si>
  <si>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</si>
  <si>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</si>
  <si>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</si>
  <si>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</si>
  <si>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</si>
  <si>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</si>
  <si>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</si>
  <si>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</si>
  <si>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</si>
  <si>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</si>
  <si>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</si>
  <si>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</si>
  <si>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</si>
  <si>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</si>
  <si>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</si>
  <si>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</si>
  <si>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</si>
  <si>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</si>
  <si>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</si>
  <si>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</si>
  <si>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</si>
  <si>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</si>
  <si>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</si>
  <si>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</si>
  <si>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</si>
  <si>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</si>
  <si>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</si>
  <si>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</si>
  <si>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</si>
  <si>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</si>
  <si>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</si>
  <si>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</si>
  <si>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</si>
  <si>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</si>
  <si>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</si>
  <si>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</si>
  <si>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</si>
  <si>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</si>
  <si>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</si>
  <si>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</si>
  <si>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</si>
  <si>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</si>
  <si>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</si>
  <si>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</si>
  <si>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</si>
  <si>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</si>
  <si>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</si>
  <si>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</si>
  <si>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</si>
  <si>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</si>
  <si>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</si>
  <si>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</si>
  <si>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</si>
  <si>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</si>
  <si>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</si>
  <si>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</si>
  <si>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</si>
  <si>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</si>
  <si>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</si>
  <si>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</si>
  <si>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</si>
  <si>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</si>
  <si>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</si>
  <si>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</si>
  <si>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</si>
  <si>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</si>
  <si>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</si>
  <si>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</si>
  <si>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</si>
  <si>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</si>
  <si>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</si>
  <si>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</si>
  <si>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</si>
  <si>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</si>
  <si>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</si>
  <si>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</si>
  <si>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</si>
  <si>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</si>
  <si>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</si>
  <si>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</si>
  <si>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</si>
  <si>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</si>
  <si>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</si>
  <si>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</si>
  <si>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</si>
  <si>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</si>
  <si>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</si>
  <si>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</si>
  <si>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</si>
  <si>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</si>
  <si>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</si>
  <si>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</si>
  <si>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</si>
  <si>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</si>
  <si>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</si>
  <si>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</si>
  <si>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</si>
  <si>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</si>
  <si>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</si>
  <si>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</si>
  <si>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</si>
  <si>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</si>
  <si>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</si>
  <si>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</si>
  <si>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</si>
  <si>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</si>
  <si>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</si>
  <si>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</si>
  <si>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</si>
  <si>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</si>
  <si>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</si>
  <si>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</si>
  <si>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</si>
  <si>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</si>
  <si>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</si>
  <si>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</si>
  <si>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</si>
  <si>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</si>
  <si>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</si>
  <si>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</si>
  <si>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</si>
  <si>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</si>
  <si>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</si>
  <si>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</si>
  <si>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</si>
  <si>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</si>
  <si>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</si>
  <si>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</si>
  <si>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</si>
  <si>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</si>
  <si>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</si>
  <si>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</si>
  <si>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</si>
  <si>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</si>
  <si>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</si>
  <si>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</si>
  <si>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</si>
  <si>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</si>
  <si>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</si>
  <si>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</si>
  <si>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</si>
  <si>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</si>
  <si>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</si>
  <si>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</si>
  <si>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</si>
  <si>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</si>
  <si>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</si>
  <si>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</si>
  <si>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</si>
  <si>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</si>
  <si>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</si>
  <si>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</si>
  <si>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</si>
  <si>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</si>
  <si>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</si>
  <si>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</si>
  <si>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</si>
  <si>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</si>
  <si>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</si>
  <si>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</si>
  <si>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</si>
  <si>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</si>
  <si>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</si>
  <si>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</si>
  <si>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</si>
  <si>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</si>
  <si>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</si>
  <si>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</si>
  <si>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</si>
  <si>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</si>
  <si>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</si>
  <si>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</si>
  <si>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</si>
  <si>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</si>
  <si>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</si>
  <si>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</si>
  <si>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</si>
  <si>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</si>
  <si>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</si>
  <si>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</si>
  <si>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</si>
  <si>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</si>
  <si>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</si>
  <si>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</si>
  <si>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</si>
  <si>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</si>
  <si>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</si>
  <si>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</si>
  <si>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</si>
  <si>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</si>
  <si>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</si>
  <si>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</si>
  <si>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</si>
  <si>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</si>
  <si>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</si>
  <si>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</si>
  <si>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</si>
  <si>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</si>
  <si>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</si>
  <si>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</si>
  <si>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</si>
  <si>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</si>
  <si>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</si>
  <si>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</si>
  <si>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</si>
  <si>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</si>
  <si>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</si>
  <si>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</si>
  <si>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</si>
  <si>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</si>
  <si>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</si>
  <si>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</si>
  <si>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</si>
  <si>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</si>
  <si>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</si>
  <si>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</si>
  <si>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</si>
  <si>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</si>
  <si>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</si>
  <si>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</si>
  <si>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</si>
  <si>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</si>
  <si>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</si>
  <si>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</si>
  <si>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</si>
  <si>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</si>
  <si>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</si>
  <si>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</si>
  <si>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</si>
  <si>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</si>
  <si>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</si>
  <si>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</si>
  <si>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</si>
  <si>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</si>
  <si>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</si>
  <si>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</si>
  <si>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</si>
  <si>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</si>
  <si>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</si>
  <si>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</si>
  <si>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</si>
  <si>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</si>
  <si>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</si>
  <si>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</si>
  <si>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</si>
  <si>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</si>
  <si>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</si>
  <si>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</si>
  <si>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</si>
  <si>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</si>
  <si>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</si>
  <si>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</si>
  <si>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</si>
  <si>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</si>
  <si>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</si>
  <si>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</si>
  <si>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</si>
  <si>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</si>
  <si>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</si>
  <si>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</si>
  <si>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</si>
  <si>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</si>
  <si>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</si>
  <si>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</si>
  <si>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</si>
  <si>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</si>
  <si>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</si>
  <si>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</si>
  <si>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</si>
  <si>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</si>
  <si>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</si>
  <si>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</si>
  <si>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</si>
  <si>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</si>
  <si>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</si>
  <si>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</si>
  <si>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</si>
  <si>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</si>
  <si>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</si>
  <si>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</si>
  <si>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</si>
  <si>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</si>
  <si>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</si>
  <si>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</si>
  <si>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</si>
  <si>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</si>
  <si>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</si>
  <si>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</si>
  <si>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</si>
  <si>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</si>
  <si>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</si>
  <si>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</si>
  <si>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</si>
  <si>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</si>
  <si>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</si>
  <si>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</si>
  <si>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</si>
  <si>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</si>
  <si>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</si>
  <si>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</si>
  <si>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</si>
  <si>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</si>
  <si>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</si>
  <si>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</si>
  <si>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</si>
  <si>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</si>
  <si>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</si>
  <si>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</si>
  <si>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</si>
  <si>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</si>
  <si>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</si>
  <si>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</si>
  <si>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</si>
  <si>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</si>
  <si>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</si>
  <si>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</si>
  <si>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</si>
  <si>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</si>
  <si>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</si>
  <si>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</si>
  <si>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</si>
  <si>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</si>
  <si>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</si>
  <si>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</si>
  <si>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</si>
  <si>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</si>
  <si>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</si>
  <si>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</si>
  <si>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</si>
  <si>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</si>
  <si>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</si>
  <si>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</si>
  <si>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</si>
  <si>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</si>
  <si>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</si>
  <si>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</si>
  <si>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</si>
  <si>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</si>
  <si>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</si>
  <si>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</si>
  <si>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</si>
  <si>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</si>
  <si>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</si>
  <si>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</si>
  <si>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</si>
  <si>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</si>
  <si>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</si>
  <si>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</si>
  <si>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</si>
  <si>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</si>
  <si>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</si>
  <si>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</si>
  <si>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</si>
  <si>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</si>
  <si>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</si>
  <si>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</si>
  <si>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</si>
  <si>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</si>
  <si>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</si>
  <si>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</si>
  <si>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</si>
  <si>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</si>
  <si>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</si>
  <si>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</si>
  <si>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</si>
  <si>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</si>
  <si>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</si>
  <si>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</si>
  <si>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</si>
  <si>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</si>
  <si>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</si>
  <si>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</si>
  <si>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</si>
  <si>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</si>
  <si>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</si>
  <si>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</si>
  <si>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</si>
  <si>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</si>
  <si>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</si>
  <si>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</si>
  <si>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</si>
  <si>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</si>
  <si>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</si>
  <si>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</si>
  <si>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</si>
  <si>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</si>
  <si>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</si>
  <si>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</si>
  <si>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</si>
  <si>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</si>
  <si>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</si>
  <si>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</si>
  <si>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</si>
  <si>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</si>
  <si>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</si>
  <si>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</si>
  <si>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</si>
  <si>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</si>
  <si>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</si>
  <si>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</si>
  <si>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</si>
  <si>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</si>
  <si>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</si>
  <si>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</si>
  <si>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</si>
  <si>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</si>
  <si>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</si>
  <si>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</si>
  <si>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</si>
  <si>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</si>
  <si>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</si>
  <si>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</si>
  <si>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</si>
  <si>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</si>
  <si>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</si>
  <si>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</si>
  <si>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</si>
  <si>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</si>
  <si>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</si>
  <si>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</si>
  <si>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</si>
  <si>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</si>
  <si>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</si>
  <si>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</si>
  <si>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</si>
  <si>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</si>
  <si>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</si>
  <si>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</si>
  <si>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</si>
  <si>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</si>
  <si>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</si>
  <si>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</si>
  <si>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</si>
  <si>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</si>
  <si>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</si>
  <si>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</si>
  <si>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</si>
  <si>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</si>
  <si>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</si>
  <si>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</si>
  <si>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</si>
  <si>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</si>
  <si>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</si>
  <si>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</si>
  <si>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</si>
  <si>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</si>
  <si>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</si>
  <si>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</si>
  <si>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</si>
  <si>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</si>
  <si>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</si>
  <si>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</si>
  <si>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</si>
  <si>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</si>
  <si>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</si>
  <si>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</si>
  <si>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</si>
  <si>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</si>
  <si>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</si>
  <si>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</si>
  <si>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</si>
  <si>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</si>
  <si>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</si>
  <si>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</si>
  <si>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</si>
  <si>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</si>
  <si>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</si>
  <si>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</si>
  <si>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</si>
  <si>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</si>
  <si>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</si>
  <si>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</si>
  <si>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</si>
  <si>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</si>
  <si>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</si>
  <si>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</si>
  <si>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</si>
  <si>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</si>
  <si>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</si>
  <si>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</si>
  <si>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</si>
  <si>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</si>
  <si>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</si>
  <si>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</si>
  <si>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</si>
  <si>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</si>
  <si>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</si>
  <si>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</si>
  <si>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</si>
  <si>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</si>
  <si>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</si>
  <si>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</si>
  <si>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</si>
  <si>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</si>
  <si>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</si>
  <si>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</si>
  <si>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</si>
  <si>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</si>
  <si>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</si>
  <si>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</si>
  <si>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</si>
  <si>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</si>
  <si>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</si>
  <si>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</si>
  <si>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</si>
  <si>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</si>
  <si>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</si>
  <si>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</si>
  <si>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</si>
  <si>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</si>
  <si>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</si>
  <si>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</si>
  <si>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</si>
  <si>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</si>
  <si>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</si>
  <si>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</si>
  <si>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</si>
  <si>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</si>
  <si>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</si>
  <si>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</si>
  <si>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</si>
  <si>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</si>
  <si>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</si>
  <si>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</si>
  <si>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</si>
  <si>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</si>
  <si>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</si>
  <si>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</si>
  <si>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</si>
  <si>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</si>
  <si>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</si>
  <si>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</si>
  <si>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</si>
  <si>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</si>
  <si>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</si>
  <si>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</si>
  <si>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</si>
  <si>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</si>
  <si>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</si>
  <si>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</si>
  <si>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</si>
  <si>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</si>
  <si>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</si>
  <si>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</si>
  <si>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</si>
  <si>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</si>
  <si>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</si>
  <si>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</si>
  <si>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</si>
  <si>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</si>
  <si>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</si>
  <si>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</si>
  <si>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</si>
  <si>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</si>
  <si>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</si>
  <si>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</si>
  <si>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</si>
  <si>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</si>
  <si>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</si>
  <si>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</si>
  <si>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</si>
  <si>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</si>
  <si>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</si>
  <si>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</si>
  <si>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</si>
  <si>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</si>
  <si>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</si>
  <si>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</si>
  <si>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</si>
  <si>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</si>
  <si>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</si>
  <si>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</si>
  <si>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</si>
  <si>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</si>
  <si>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</si>
  <si>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</si>
  <si>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</si>
  <si>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</si>
  <si>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</si>
  <si>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</si>
  <si>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</si>
  <si>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</si>
  <si>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</si>
  <si>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</si>
  <si>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</si>
  <si>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</si>
  <si>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</si>
  <si>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</si>
  <si>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</si>
  <si>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</si>
  <si>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</si>
  <si>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</si>
  <si>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</si>
  <si>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</si>
  <si>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</si>
  <si>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</si>
  <si>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</si>
  <si>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</si>
  <si>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</si>
  <si>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</si>
  <si>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</si>
  <si>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</si>
  <si>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</si>
  <si>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</si>
  <si>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</si>
  <si>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</si>
  <si>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</si>
  <si>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</si>
  <si>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</si>
  <si>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</si>
  <si>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</si>
  <si>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</si>
  <si>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</si>
  <si>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</si>
  <si>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</si>
  <si>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</si>
  <si>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</si>
  <si>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</si>
  <si>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</si>
  <si>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</si>
  <si>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</si>
  <si>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</si>
  <si>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</si>
  <si>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</si>
  <si>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</si>
  <si>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</si>
  <si>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</si>
  <si>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</si>
  <si>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</si>
  <si>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</si>
  <si>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</si>
  <si>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</si>
  <si>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</si>
  <si>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</si>
  <si>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</si>
  <si>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</si>
  <si>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</si>
  <si>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</si>
  <si>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</si>
  <si>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</si>
  <si>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</si>
  <si>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</si>
  <si>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</si>
  <si>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</si>
  <si>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</si>
  <si>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</si>
  <si>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</si>
  <si>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</si>
  <si>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</si>
  <si>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</si>
  <si>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</si>
  <si>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</si>
  <si>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</si>
  <si>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</si>
  <si>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</si>
  <si>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</si>
  <si>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</si>
  <si>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</si>
  <si>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</si>
  <si>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</si>
  <si>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</si>
  <si>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</si>
  <si>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</si>
  <si>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</si>
  <si>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</si>
  <si>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</si>
  <si>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</si>
  <si>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</si>
  <si>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</si>
  <si>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</si>
  <si>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</si>
  <si>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</si>
  <si>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</si>
  <si>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</si>
  <si>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</si>
  <si>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</si>
  <si>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</si>
  <si>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</si>
  <si>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</si>
  <si>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</si>
  <si>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</si>
  <si>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</si>
  <si>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</si>
  <si>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</si>
  <si>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</si>
  <si>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</si>
  <si>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</si>
  <si>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</si>
  <si>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</si>
  <si>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</si>
  <si>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</si>
  <si>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</si>
  <si>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</si>
  <si>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</si>
  <si>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</si>
  <si>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</si>
  <si>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</si>
  <si>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</si>
  <si>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</si>
  <si>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</si>
  <si>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</si>
  <si>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</si>
  <si>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</si>
  <si>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</si>
  <si>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</si>
  <si>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</si>
  <si>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</si>
  <si>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</si>
  <si>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</si>
  <si>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</si>
  <si>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</si>
  <si>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</si>
  <si>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</si>
  <si>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</si>
  <si>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</si>
  <si>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</si>
  <si>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</si>
  <si>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</si>
  <si>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</si>
  <si>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</si>
  <si>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</si>
  <si>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</si>
  <si>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</si>
  <si>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</si>
  <si>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</si>
  <si>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</si>
  <si>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</si>
  <si>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</si>
  <si>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</si>
  <si>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</si>
  <si>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</si>
  <si>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</si>
  <si>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</si>
  <si>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</si>
  <si>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</si>
  <si>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</si>
  <si>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</si>
  <si>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</si>
  <si>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</si>
  <si>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</si>
  <si>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</si>
  <si>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</si>
  <si>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</si>
  <si>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</si>
  <si>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</si>
  <si>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</si>
  <si>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</si>
  <si>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</si>
  <si>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</si>
  <si>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</si>
  <si>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</si>
  <si>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</si>
  <si>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</si>
  <si>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</si>
  <si>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</si>
  <si>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</si>
  <si>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</si>
  <si>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</si>
  <si>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</si>
  <si>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</si>
  <si>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</si>
  <si>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</si>
  <si>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</si>
  <si>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</si>
  <si>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</si>
  <si>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</si>
  <si>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</si>
  <si>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</si>
  <si>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</si>
  <si>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</si>
  <si>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</si>
  <si>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</si>
  <si>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</si>
  <si>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</si>
  <si>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</si>
  <si>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</si>
  <si>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</si>
  <si>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</si>
  <si>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</si>
  <si>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</si>
  <si>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</si>
  <si>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</si>
  <si>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</si>
  <si>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</si>
  <si>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</si>
  <si>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</si>
  <si>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</si>
  <si>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</si>
  <si>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</si>
  <si>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</si>
  <si>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</si>
  <si>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</si>
  <si>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</si>
  <si>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</si>
  <si>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</si>
  <si>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</si>
  <si>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</si>
  <si>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</si>
  <si>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</si>
  <si>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</si>
  <si>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</si>
  <si>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</si>
  <si>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</si>
  <si>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</si>
  <si>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</si>
  <si>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</si>
  <si>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</si>
  <si>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</si>
  <si>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</si>
  <si>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</si>
  <si>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</si>
  <si>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</si>
  <si>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</si>
  <si>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</si>
  <si>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</si>
  <si>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</si>
  <si>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</si>
  <si>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</si>
  <si>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</si>
  <si>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</si>
  <si>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</si>
  <si>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</si>
  <si>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</si>
  <si>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</si>
  <si>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</si>
  <si>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</si>
  <si>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</si>
  <si>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</si>
  <si>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</si>
  <si>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</si>
  <si>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</si>
  <si>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</si>
  <si>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</si>
  <si>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</si>
  <si>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</si>
  <si>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</si>
  <si>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</si>
  <si>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</si>
  <si>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</si>
  <si>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</si>
  <si>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</si>
  <si>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</si>
  <si>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</si>
  <si>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</si>
  <si>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</si>
  <si>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</si>
  <si>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</si>
  <si>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</si>
  <si>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</si>
  <si>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</si>
  <si>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</si>
  <si>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</si>
  <si>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</si>
  <si>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</si>
  <si>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</si>
  <si>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</si>
  <si>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</si>
  <si>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</si>
  <si>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</si>
  <si>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</si>
  <si>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</si>
  <si>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</si>
  <si>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</si>
  <si>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</si>
  <si>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</si>
  <si>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</si>
  <si>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</si>
  <si>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</si>
  <si>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</si>
  <si>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</si>
  <si>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</si>
  <si>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</si>
  <si>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</si>
  <si>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</si>
  <si>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</si>
  <si>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</si>
  <si>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</si>
  <si>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</si>
  <si>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</si>
  <si>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</si>
  <si>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</si>
  <si>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</si>
  <si>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</si>
  <si>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</si>
  <si>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</si>
  <si>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</si>
  <si>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</si>
  <si>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</si>
  <si>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</si>
  <si>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</si>
  <si>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</si>
  <si>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</si>
  <si>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</si>
  <si>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</si>
  <si>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</si>
  <si>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</si>
  <si>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</si>
  <si>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</si>
  <si>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</si>
  <si>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</si>
  <si>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</si>
  <si>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</si>
  <si>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</si>
  <si>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</si>
  <si>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</si>
  <si>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</si>
  <si>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</si>
  <si>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</si>
  <si>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</si>
  <si>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</si>
  <si>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</si>
  <si>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</si>
  <si>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</si>
  <si>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</si>
  <si>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</si>
  <si>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</si>
  <si>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</si>
  <si>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</si>
  <si>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</si>
  <si>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</si>
  <si>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</si>
  <si>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</si>
  <si>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</si>
  <si>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</si>
  <si>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</si>
  <si>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</si>
  <si>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</si>
  <si>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</si>
  <si>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</si>
  <si>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</si>
  <si>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</si>
  <si>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</si>
  <si>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</si>
  <si>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</si>
  <si>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</si>
  <si>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</si>
  <si>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</si>
  <si>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</si>
  <si>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</si>
  <si>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</si>
  <si>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</si>
  <si>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</si>
  <si>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</si>
  <si>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</si>
  <si>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</si>
  <si>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</si>
  <si>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</si>
  <si>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</si>
  <si>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</si>
  <si>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</si>
  <si>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</si>
  <si>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</si>
  <si>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</si>
  <si>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</si>
  <si>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</si>
  <si>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</si>
  <si>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</si>
  <si>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</si>
  <si>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</si>
  <si>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</si>
  <si>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</si>
  <si>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</si>
  <si>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</si>
  <si>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</si>
  <si>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</si>
  <si>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</si>
  <si>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</si>
  <si>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</si>
  <si>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</si>
  <si>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</si>
  <si>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</si>
  <si>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</si>
  <si>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</si>
  <si>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</si>
  <si>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</si>
  <si>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</si>
  <si>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</si>
  <si>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</si>
  <si>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</si>
  <si>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</si>
  <si>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</si>
  <si>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</si>
  <si>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</si>
  <si>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</si>
  <si>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</si>
  <si>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</si>
  <si>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</si>
  <si>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</si>
  <si>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</si>
  <si>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</si>
  <si>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</si>
  <si>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</si>
  <si>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</si>
  <si>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</si>
  <si>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</si>
  <si>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</si>
  <si>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</si>
  <si>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</si>
  <si>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</si>
  <si>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</si>
  <si>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</si>
  <si>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</si>
  <si>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</si>
  <si>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</si>
  <si>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</si>
  <si>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</si>
  <si>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</si>
  <si>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</si>
  <si>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</si>
  <si>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</si>
  <si>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</si>
  <si>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</si>
  <si>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</si>
  <si>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</si>
  <si>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</si>
  <si>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</si>
  <si>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</si>
  <si>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</si>
  <si>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</si>
  <si>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</si>
  <si>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</si>
  <si>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</si>
  <si>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</si>
  <si>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</si>
  <si>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</si>
  <si>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</si>
  <si>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</si>
  <si>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</si>
  <si>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</si>
  <si>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</si>
  <si>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</si>
  <si>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</si>
  <si>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</si>
  <si>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</si>
  <si>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</si>
  <si>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</si>
  <si>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</si>
  <si>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</si>
  <si>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</si>
  <si>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</si>
  <si>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</si>
  <si>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</si>
  <si>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</si>
  <si>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</si>
  <si>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</si>
  <si>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</si>
  <si>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</si>
  <si>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</si>
  <si>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</si>
  <si>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</si>
  <si>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</si>
  <si>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</si>
  <si>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</si>
  <si>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</si>
  <si>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</si>
  <si>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</si>
  <si>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</si>
  <si>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</si>
  <si>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</si>
  <si>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</si>
  <si>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</si>
  <si>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</si>
  <si>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</si>
  <si>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</si>
  <si>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</si>
  <si>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</si>
  <si>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</si>
  <si>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</si>
  <si>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</si>
  <si>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</si>
  <si>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</si>
  <si>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</si>
  <si>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</si>
  <si>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</si>
  <si>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</si>
  <si>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</si>
  <si>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</si>
  <si>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</si>
  <si>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</si>
  <si>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</si>
  <si>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</si>
  <si>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</si>
  <si>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</si>
  <si>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</si>
  <si>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</si>
  <si>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</si>
  <si>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</si>
  <si>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</si>
  <si>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</si>
  <si>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</si>
  <si>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</si>
  <si>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</si>
  <si>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</si>
  <si>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</si>
  <si>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</si>
  <si>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</si>
  <si>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</si>
  <si>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</si>
  <si>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</si>
  <si>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</si>
  <si>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</si>
  <si>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</si>
  <si>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</si>
  <si>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</si>
  <si>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</si>
  <si>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</si>
  <si>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</si>
  <si>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</si>
  <si>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</si>
  <si>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</si>
  <si>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</si>
  <si>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</si>
  <si>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</si>
  <si>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</si>
  <si>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</si>
  <si>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</si>
  <si>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</si>
  <si>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</si>
  <si>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</si>
  <si>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</si>
  <si>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</si>
  <si>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</si>
  <si>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</si>
  <si>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</si>
  <si>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</si>
  <si>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</si>
  <si>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</si>
  <si>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</si>
  <si>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</si>
  <si>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</si>
  <si>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</si>
  <si>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</si>
  <si>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</si>
  <si>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</si>
  <si>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</si>
  <si>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</si>
  <si>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</si>
  <si>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</si>
  <si>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</si>
  <si>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</si>
  <si>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</si>
  <si>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</si>
  <si>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</si>
  <si>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</si>
  <si>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</si>
  <si>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</si>
  <si>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</si>
  <si>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</si>
  <si>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</si>
  <si>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</si>
  <si>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</si>
  <si>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</si>
  <si>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</si>
  <si>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</si>
  <si>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</si>
  <si>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</si>
  <si>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</si>
  <si>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</si>
  <si>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</si>
  <si>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</si>
  <si>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</si>
  <si>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</si>
  <si>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</si>
  <si>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</si>
  <si>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</si>
  <si>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</si>
  <si>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</si>
  <si>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</si>
  <si>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</si>
  <si>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</si>
  <si>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</si>
  <si>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</si>
  <si>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</si>
  <si>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</si>
  <si>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</si>
  <si>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</si>
  <si>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</si>
  <si>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</si>
  <si>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</si>
  <si>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</si>
  <si>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</si>
  <si>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</si>
  <si>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</si>
  <si>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</si>
  <si>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</si>
  <si>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</si>
  <si>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</si>
  <si>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</si>
  <si>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</si>
  <si>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</si>
  <si>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</si>
  <si>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</si>
  <si>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</si>
  <si>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</si>
  <si>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</si>
  <si>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</si>
  <si>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</si>
  <si>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</si>
  <si>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</si>
  <si>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</si>
  <si>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</si>
  <si>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</si>
  <si>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</si>
  <si>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</si>
  <si>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</si>
  <si>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</si>
  <si>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</si>
  <si>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</si>
  <si>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</si>
  <si>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</si>
  <si>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</si>
  <si>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</si>
  <si>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</si>
  <si>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</si>
  <si>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</si>
  <si>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</si>
  <si>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</si>
  <si>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</si>
  <si>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</si>
  <si>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</si>
  <si>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</si>
  <si>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</si>
  <si>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</si>
  <si>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</si>
  <si>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</si>
  <si>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</si>
  <si>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</si>
  <si>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</si>
  <si>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</si>
  <si>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</si>
  <si>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</si>
  <si>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</si>
  <si>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</si>
  <si>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</si>
  <si>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</si>
  <si>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</si>
  <si>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</si>
  <si>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</si>
  <si>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</si>
  <si>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</si>
  <si>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</si>
  <si>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</si>
  <si>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</si>
  <si>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</si>
  <si>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</si>
  <si>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</si>
  <si>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</si>
  <si>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</si>
  <si>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</si>
  <si>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</si>
  <si>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</si>
  <si>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</si>
  <si>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</si>
  <si>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</si>
  <si>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</si>
  <si>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</si>
  <si>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</si>
  <si>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</si>
  <si>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</si>
  <si>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</si>
  <si>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</si>
  <si>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</si>
  <si>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</si>
  <si>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</si>
  <si>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</si>
  <si>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</si>
  <si>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</si>
  <si>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</si>
  <si>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</si>
  <si>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</si>
  <si>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</si>
  <si>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</si>
  <si>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</si>
  <si>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</si>
  <si>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</si>
  <si>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</si>
  <si>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</si>
  <si>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</si>
  <si>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</si>
  <si>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</si>
  <si>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</si>
  <si>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</si>
  <si>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</si>
  <si>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</si>
  <si>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</si>
  <si>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</si>
  <si>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</si>
  <si>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</si>
  <si>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</si>
  <si>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</si>
  <si>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</si>
  <si>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</si>
  <si>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</si>
  <si>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</si>
  <si>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</si>
  <si>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</si>
  <si>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</si>
  <si>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</si>
  <si>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</si>
  <si>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</si>
  <si>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</si>
  <si>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</si>
  <si>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</si>
  <si>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</si>
  <si>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</si>
  <si>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</si>
  <si>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</si>
  <si>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</si>
  <si>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</si>
  <si>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</si>
  <si>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</si>
  <si>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</si>
  <si>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</si>
  <si>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</si>
  <si>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</si>
  <si>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</si>
  <si>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</si>
  <si>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</si>
  <si>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</si>
  <si>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</si>
  <si>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</si>
  <si>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</si>
  <si>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</si>
  <si>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</si>
  <si>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</si>
  <si>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</si>
  <si>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</si>
  <si>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</si>
  <si>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</si>
  <si>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</si>
  <si>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</si>
  <si>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</si>
  <si>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</si>
  <si>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</si>
  <si>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</si>
  <si>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</si>
  <si>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</si>
  <si>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</si>
  <si>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</si>
  <si>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</si>
  <si>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</si>
  <si>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</si>
  <si>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</si>
  <si>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</si>
  <si>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</si>
  <si>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</si>
  <si>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</si>
  <si>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</si>
  <si>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</si>
  <si>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</si>
  <si>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</si>
  <si>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</si>
  <si>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</si>
  <si>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</si>
  <si>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</si>
  <si>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</si>
  <si>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</si>
  <si>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</si>
  <si>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</si>
  <si>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</si>
  <si>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</si>
  <si>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</si>
  <si>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</si>
  <si>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</si>
  <si>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</si>
  <si>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</si>
  <si>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</si>
  <si>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</si>
  <si>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</si>
  <si>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</si>
  <si>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</si>
  <si>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</si>
  <si>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</si>
  <si>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</si>
  <si>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</si>
  <si>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</si>
  <si>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</si>
  <si>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</si>
  <si>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</si>
  <si>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</si>
  <si>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</si>
  <si>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</si>
  <si>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</si>
  <si>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</si>
  <si>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</si>
  <si>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</si>
  <si>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</si>
  <si>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</si>
  <si>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</si>
  <si>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</si>
  <si>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</si>
  <si>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</si>
  <si>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</si>
  <si>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</si>
  <si>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</si>
  <si>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</si>
  <si>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</si>
  <si>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</si>
  <si>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</si>
  <si>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</si>
  <si>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</si>
  <si>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</si>
  <si>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</si>
  <si>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</si>
  <si>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</si>
  <si>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</si>
  <si>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</si>
  <si>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</si>
  <si>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</si>
  <si>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</si>
  <si>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</si>
  <si>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</si>
  <si>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</si>
  <si>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</si>
  <si>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</si>
  <si>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</si>
  <si>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</si>
  <si>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</si>
  <si>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</si>
  <si>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</si>
  <si>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</si>
  <si>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</si>
  <si>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</si>
  <si>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</si>
  <si>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</si>
  <si>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</si>
  <si>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</si>
  <si>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</si>
  <si>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</si>
  <si>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</si>
  <si>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</si>
  <si>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</si>
  <si>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</si>
  <si>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</si>
  <si>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</si>
  <si>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</si>
  <si>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</si>
  <si>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</si>
  <si>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</si>
  <si>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</si>
  <si>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</si>
  <si>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</si>
  <si>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</si>
  <si>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</si>
  <si>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</si>
  <si>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</si>
  <si>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</si>
  <si>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</si>
  <si>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</si>
  <si>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</si>
  <si>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</si>
  <si>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</si>
  <si>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</si>
  <si>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</si>
  <si>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</si>
  <si>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</si>
  <si>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</si>
  <si>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</si>
  <si>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</si>
  <si>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</si>
  <si>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</si>
  <si>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</si>
  <si>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</si>
  <si>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</si>
  <si>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</si>
  <si>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</si>
  <si>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</si>
  <si>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</si>
  <si>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</si>
  <si>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</si>
  <si>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</si>
  <si>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</si>
  <si>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</si>
  <si>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</si>
  <si>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</si>
  <si>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</si>
  <si>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</si>
  <si>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</si>
  <si>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</si>
  <si>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</si>
  <si>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</si>
  <si>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</si>
  <si>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</si>
  <si>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</si>
  <si>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</si>
  <si>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</si>
  <si>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</si>
  <si>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</si>
  <si>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</si>
  <si>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</si>
  <si>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</si>
  <si>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</si>
  <si>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</si>
  <si>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</si>
  <si>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</si>
  <si>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</si>
  <si>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</si>
  <si>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</si>
  <si>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</si>
  <si>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</si>
  <si>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</si>
  <si>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</si>
  <si>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</si>
  <si>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</si>
  <si>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</si>
  <si>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</si>
  <si>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</si>
  <si>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</si>
  <si>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</si>
  <si>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</si>
  <si>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</si>
  <si>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</si>
  <si>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</si>
  <si>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</si>
  <si>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</si>
  <si>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</si>
  <si>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</si>
  <si>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</si>
  <si>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</si>
  <si>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</si>
  <si>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</si>
  <si>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</si>
  <si>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</si>
  <si>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</si>
  <si>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</si>
  <si>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</si>
  <si>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</si>
  <si>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</si>
  <si>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</si>
  <si>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</si>
  <si>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</si>
  <si>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</si>
  <si>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</si>
  <si>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</si>
  <si>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</si>
  <si>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Mean</t>
  </si>
  <si>
    <t>Median</t>
  </si>
  <si>
    <t>Minimum</t>
  </si>
  <si>
    <t>Maximum</t>
  </si>
  <si>
    <t>Variance</t>
  </si>
  <si>
    <t>Standard Deviation</t>
  </si>
  <si>
    <t>1)</t>
  </si>
  <si>
    <t>2)</t>
  </si>
  <si>
    <t>The mean summarizes the data more meaningfully by telling us the average amount of backers in order to be successful, and shows that a few number of backers and the project will most likely fail.</t>
  </si>
  <si>
    <t>Kickstarter Analysis</t>
  </si>
  <si>
    <t>Pivot Category</t>
  </si>
  <si>
    <t>Pivot Sub-Category</t>
  </si>
  <si>
    <t>Pivot Date Created</t>
  </si>
  <si>
    <t>Bonus</t>
  </si>
  <si>
    <t>Bonus Statistical Analysis</t>
  </si>
  <si>
    <t>Given the data provided it can be concluded that theater projects have a high success rate in the Parent Categories, as well as Plays also having a high success rate among the Sub-Categories, and that projects with a launch date in May tend to be more successful than the other months.</t>
  </si>
  <si>
    <t>Limitations with this data set are that the currencies vary by country and don't show a consistent form of comparison. Also, that there's not a clear definition for some of the categories, for example what does "Staff pick" and "Spotlight" tell us.</t>
  </si>
  <si>
    <t>3)</t>
  </si>
  <si>
    <t>Other possible tables and/or graphs could be showing the percent funded to the State of the project. As well as, the average donation for each of the Parent Categories and Sub-Categories.</t>
  </si>
  <si>
    <t xml:space="preserve">There's a lot more variability amonst the Succesful campaigns, which makes sense given there are more Successful campaigns with a higher range between the minimum and maximum. </t>
  </si>
  <si>
    <t>Kickstarter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</si>
</sst>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vertical="top" wrapText="1"/>
    </xf>
    <xf numFmtId="0" fontId="0" fillId="2" borderId="0" xfId="0" applyFill="1"/>
    <xf numFmtId="0" fontId="4" fillId="0" borderId="1" xfId="0" applyFont="1" applyFill="1" applyBorder="1"/>
    <xf numFmtId="0" fontId="5" fillId="0" borderId="2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3" fillId="0" borderId="0" xfId="3" applyFill="1" applyBorder="1"/>
    <xf numFmtId="0" fontId="1" fillId="0" borderId="0" xfId="0" applyFont="1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12"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7-4EE4-8DB0-733E31F96E1D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87-4EE4-8DB0-733E31F96E1D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87-4EE4-8DB0-733E31F96E1D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87-4EE4-8DB0-733E31F96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699696"/>
        <c:axId val="826700024"/>
      </c:barChart>
      <c:catAx>
        <c:axId val="8266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700024"/>
        <c:crosses val="autoZero"/>
        <c:auto val="1"/>
        <c:lblAlgn val="ctr"/>
        <c:lblOffset val="100"/>
        <c:noMultiLvlLbl val="0"/>
      </c:catAx>
      <c:valAx>
        <c:axId val="8267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2-4586-967D-3235067D74D7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2-4586-967D-3235067D74D7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2-4586-967D-3235067D74D7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2-4586-967D-3235067D7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699696"/>
        <c:axId val="826700024"/>
      </c:barChart>
      <c:catAx>
        <c:axId val="8266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700024"/>
        <c:crosses val="autoZero"/>
        <c:auto val="1"/>
        <c:lblAlgn val="ctr"/>
        <c:lblOffset val="100"/>
        <c:noMultiLvlLbl val="0"/>
      </c:catAx>
      <c:valAx>
        <c:axId val="8267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C-4F73-A0FE-853BF7A4EA59}"/>
            </c:ext>
          </c:extLst>
        </c:ser>
        <c:ser>
          <c:idx val="1"/>
          <c:order val="1"/>
          <c:tx>
            <c:strRef>
              <c:f>'Pivot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C-4F73-A0FE-853BF7A4EA59}"/>
            </c:ext>
          </c:extLst>
        </c:ser>
        <c:ser>
          <c:idx val="2"/>
          <c:order val="2"/>
          <c:tx>
            <c:strRef>
              <c:f>'Pivot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C-4F73-A0FE-853BF7A4E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688368"/>
        <c:axId val="884680168"/>
      </c:lineChart>
      <c:catAx>
        <c:axId val="8846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80168"/>
        <c:crosses val="autoZero"/>
        <c:auto val="1"/>
        <c:lblAlgn val="ctr"/>
        <c:lblOffset val="100"/>
        <c:noMultiLvlLbl val="0"/>
      </c:catAx>
      <c:valAx>
        <c:axId val="88468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87714764916008E-2"/>
          <c:y val="6.6375661375661393E-2"/>
          <c:w val="0.94967587574798362"/>
          <c:h val="0.75093009207182437"/>
        </c:manualLayout>
      </c:layout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00-483D-8D07-29083002530F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00-483D-8D07-29083002530F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00-483D-8D07-290830025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124424"/>
        <c:axId val="105712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600-483D-8D07-2908300253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600-483D-8D07-2908300253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600-483D-8D07-2908300253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00-483D-8D07-29083002530F}"/>
                  </c:ext>
                </c:extLst>
              </c15:ser>
            </c15:filteredLineSeries>
          </c:ext>
        </c:extLst>
      </c:lineChart>
      <c:catAx>
        <c:axId val="105712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26064"/>
        <c:crosses val="autoZero"/>
        <c:auto val="1"/>
        <c:lblAlgn val="ctr"/>
        <c:lblOffset val="100"/>
        <c:noMultiLvlLbl val="0"/>
      </c:catAx>
      <c:valAx>
        <c:axId val="10571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2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95249</xdr:rowOff>
    </xdr:from>
    <xdr:to>
      <xdr:col>19</xdr:col>
      <xdr:colOff>390525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540D9-2D24-4E7B-9A81-3A512164A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95249</xdr:rowOff>
    </xdr:from>
    <xdr:to>
      <xdr:col>19</xdr:col>
      <xdr:colOff>390525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7EDF6-7EE6-4E8F-9BA0-359501406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2</xdr:row>
      <xdr:rowOff>133350</xdr:rowOff>
    </xdr:from>
    <xdr:to>
      <xdr:col>18</xdr:col>
      <xdr:colOff>161924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86924-244E-45ED-80CE-3093A18D5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14</xdr:row>
      <xdr:rowOff>171450</xdr:rowOff>
    </xdr:from>
    <xdr:to>
      <xdr:col>15</xdr:col>
      <xdr:colOff>371475</xdr:colOff>
      <xdr:row>43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9CC63-CC4D-451D-8246-C6CE71865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tmann, Katie" refreshedDate="44179.930536689812" createdVersion="6" refreshedVersion="6" minRefreshableVersion="3" recordCount="4114" xr:uid="{9144CF30-9AF3-4819-B702-2BCC71CCA3D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tmann, Katie" refreshedDate="44179.931488773145" createdVersion="6" refreshedVersion="6" minRefreshableVersion="3" recordCount="4114" xr:uid="{959ED8B9-BE70-459C-88D1-4788E56DCEB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FD11F-E5C2-4CB0-933B-7BEC2A14FF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00494-2DB6-4347-8542-FDA03DD52B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29341-7C52-4A4F-BDC6-50F95580178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C17E-8BEA-4899-B25E-E3F4649366D1}">
  <sheetPr codeName="Sheet1">
    <tabColor theme="9" tint="0.59999389629810485"/>
  </sheetPr>
  <dimension ref="B1:M25"/>
  <sheetViews>
    <sheetView showGridLines="0" tabSelected="1" zoomScale="110" zoomScaleNormal="110" workbookViewId="0">
      <selection activeCell="C9" sqref="C9"/>
    </sheetView>
  </sheetViews>
  <sheetFormatPr baseColWidth="10" defaultColWidth="9" defaultRowHeight="15" x14ac:dyDescent="0.2"/>
  <cols>
    <col min="1" max="1" width="3" style="15" customWidth="1"/>
    <col min="2" max="2" width="9" style="15"/>
    <col min="3" max="3" width="22" style="15" bestFit="1" customWidth="1"/>
    <col min="4" max="10" width="9" style="15"/>
    <col min="11" max="11" width="15.83203125" style="15" customWidth="1"/>
    <col min="12" max="16384" width="9" style="15"/>
  </cols>
  <sheetData>
    <row r="1" spans="2:13" ht="16" thickBot="1" x14ac:dyDescent="0.25"/>
    <row r="2" spans="2:13" ht="21" x14ac:dyDescent="0.25">
      <c r="B2" s="16" t="s">
        <v>8412</v>
      </c>
      <c r="C2" s="17"/>
      <c r="D2" s="18"/>
      <c r="E2" s="18"/>
      <c r="F2" s="18"/>
      <c r="G2" s="18"/>
      <c r="H2" s="18"/>
      <c r="I2" s="18"/>
      <c r="J2" s="18"/>
      <c r="K2" s="18"/>
      <c r="L2" s="18"/>
      <c r="M2" s="19"/>
    </row>
    <row r="3" spans="2:13" x14ac:dyDescent="0.2">
      <c r="B3" s="20"/>
      <c r="C3" s="21"/>
      <c r="D3" s="21"/>
      <c r="E3" s="21"/>
      <c r="F3" s="21"/>
      <c r="G3" s="21"/>
      <c r="H3" s="21"/>
      <c r="I3" s="21"/>
      <c r="J3" s="21"/>
      <c r="K3" s="21"/>
      <c r="L3" s="21"/>
      <c r="M3" s="22"/>
    </row>
    <row r="4" spans="2:13" x14ac:dyDescent="0.2">
      <c r="B4" s="20"/>
      <c r="C4" s="23" t="s">
        <v>8413</v>
      </c>
      <c r="D4" s="21"/>
      <c r="E4" s="21"/>
      <c r="F4" s="21"/>
      <c r="G4" s="21"/>
      <c r="H4" s="21"/>
      <c r="I4" s="21"/>
      <c r="J4" s="21"/>
      <c r="K4" s="21"/>
      <c r="L4" s="21"/>
      <c r="M4" s="22"/>
    </row>
    <row r="5" spans="2:13" x14ac:dyDescent="0.2">
      <c r="B5" s="20"/>
      <c r="C5" s="23" t="s">
        <v>8414</v>
      </c>
      <c r="D5" s="21"/>
      <c r="E5" s="21"/>
      <c r="F5" s="21"/>
      <c r="G5" s="21"/>
      <c r="H5" s="21"/>
      <c r="I5" s="21"/>
      <c r="J5" s="21"/>
      <c r="K5" s="21"/>
      <c r="L5" s="21"/>
      <c r="M5" s="22"/>
    </row>
    <row r="6" spans="2:13" x14ac:dyDescent="0.2">
      <c r="B6" s="20"/>
      <c r="C6" s="23" t="s">
        <v>8415</v>
      </c>
      <c r="D6" s="21"/>
      <c r="E6" s="21"/>
      <c r="F6" s="21"/>
      <c r="G6" s="21"/>
      <c r="H6" s="21"/>
      <c r="I6" s="21"/>
      <c r="J6" s="21"/>
      <c r="K6" s="21"/>
      <c r="L6" s="21"/>
      <c r="M6" s="22"/>
    </row>
    <row r="7" spans="2:13" x14ac:dyDescent="0.2">
      <c r="B7" s="20"/>
      <c r="C7" s="23" t="s">
        <v>8423</v>
      </c>
      <c r="D7" s="21"/>
      <c r="E7" s="21"/>
      <c r="F7" s="21"/>
      <c r="G7" s="21"/>
      <c r="H7" s="21"/>
      <c r="I7" s="21"/>
      <c r="J7" s="21"/>
      <c r="K7" s="21"/>
      <c r="L7" s="21"/>
      <c r="M7" s="22"/>
    </row>
    <row r="8" spans="2:13" x14ac:dyDescent="0.2">
      <c r="B8" s="20"/>
      <c r="C8" s="23" t="s">
        <v>8416</v>
      </c>
      <c r="D8" s="21"/>
      <c r="E8" s="21"/>
      <c r="F8" s="21"/>
      <c r="G8" s="21"/>
      <c r="H8" s="21"/>
      <c r="I8" s="21"/>
      <c r="J8" s="21"/>
      <c r="K8" s="21"/>
      <c r="L8" s="21"/>
      <c r="M8" s="22"/>
    </row>
    <row r="9" spans="2:13" x14ac:dyDescent="0.2">
      <c r="B9" s="20"/>
      <c r="C9" s="23" t="s">
        <v>8417</v>
      </c>
      <c r="D9" s="21"/>
      <c r="E9" s="21"/>
      <c r="F9" s="21"/>
      <c r="G9" s="21"/>
      <c r="H9" s="21"/>
      <c r="I9" s="21"/>
      <c r="J9" s="21"/>
      <c r="K9" s="21"/>
      <c r="L9" s="21"/>
      <c r="M9" s="22"/>
    </row>
    <row r="10" spans="2:13" x14ac:dyDescent="0.2">
      <c r="B10" s="20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2"/>
    </row>
    <row r="11" spans="2:13" x14ac:dyDescent="0.2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2"/>
    </row>
    <row r="12" spans="2:13" x14ac:dyDescent="0.2">
      <c r="B12" s="20"/>
      <c r="C12" s="24" t="s">
        <v>8409</v>
      </c>
      <c r="D12" s="28" t="s">
        <v>8418</v>
      </c>
      <c r="E12" s="28"/>
      <c r="F12" s="28"/>
      <c r="G12" s="28"/>
      <c r="H12" s="28"/>
      <c r="I12" s="28"/>
      <c r="J12" s="28"/>
      <c r="K12" s="28"/>
      <c r="L12" s="21"/>
      <c r="M12" s="22"/>
    </row>
    <row r="13" spans="2:13" x14ac:dyDescent="0.2">
      <c r="B13" s="20"/>
      <c r="C13" s="21"/>
      <c r="D13" s="28"/>
      <c r="E13" s="28"/>
      <c r="F13" s="28"/>
      <c r="G13" s="28"/>
      <c r="H13" s="28"/>
      <c r="I13" s="28"/>
      <c r="J13" s="28"/>
      <c r="K13" s="28"/>
      <c r="L13" s="21"/>
      <c r="M13" s="22"/>
    </row>
    <row r="14" spans="2:13" x14ac:dyDescent="0.2">
      <c r="B14" s="20"/>
      <c r="C14" s="21"/>
      <c r="D14" s="28"/>
      <c r="E14" s="28"/>
      <c r="F14" s="28"/>
      <c r="G14" s="28"/>
      <c r="H14" s="28"/>
      <c r="I14" s="28"/>
      <c r="J14" s="28"/>
      <c r="K14" s="28"/>
      <c r="L14" s="21"/>
      <c r="M14" s="22"/>
    </row>
    <row r="15" spans="2:13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2"/>
    </row>
    <row r="16" spans="2:13" x14ac:dyDescent="0.2">
      <c r="B16" s="20"/>
      <c r="C16" s="24" t="s">
        <v>8410</v>
      </c>
      <c r="D16" s="28" t="s">
        <v>8419</v>
      </c>
      <c r="E16" s="28"/>
      <c r="F16" s="28"/>
      <c r="G16" s="28"/>
      <c r="H16" s="28"/>
      <c r="I16" s="28"/>
      <c r="J16" s="28"/>
      <c r="K16" s="28"/>
      <c r="L16" s="21"/>
      <c r="M16" s="22"/>
    </row>
    <row r="17" spans="2:13" x14ac:dyDescent="0.2">
      <c r="B17" s="20"/>
      <c r="C17" s="21"/>
      <c r="D17" s="28"/>
      <c r="E17" s="28"/>
      <c r="F17" s="28"/>
      <c r="G17" s="28"/>
      <c r="H17" s="28"/>
      <c r="I17" s="28"/>
      <c r="J17" s="28"/>
      <c r="K17" s="28"/>
      <c r="L17" s="21"/>
      <c r="M17" s="22"/>
    </row>
    <row r="18" spans="2:13" x14ac:dyDescent="0.2">
      <c r="B18" s="20"/>
      <c r="C18" s="21"/>
      <c r="D18" s="28"/>
      <c r="E18" s="28"/>
      <c r="F18" s="28"/>
      <c r="G18" s="28"/>
      <c r="H18" s="28"/>
      <c r="I18" s="28"/>
      <c r="J18" s="28"/>
      <c r="K18" s="28"/>
      <c r="L18" s="21"/>
      <c r="M18" s="22"/>
    </row>
    <row r="19" spans="2:13" x14ac:dyDescent="0.2"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2"/>
    </row>
    <row r="20" spans="2:13" x14ac:dyDescent="0.2">
      <c r="B20" s="20"/>
      <c r="C20" s="24" t="s">
        <v>8420</v>
      </c>
      <c r="D20" s="28" t="s">
        <v>8421</v>
      </c>
      <c r="E20" s="28"/>
      <c r="F20" s="28"/>
      <c r="G20" s="28"/>
      <c r="H20" s="28"/>
      <c r="I20" s="28"/>
      <c r="J20" s="28"/>
      <c r="K20" s="28"/>
      <c r="L20" s="21"/>
      <c r="M20" s="22"/>
    </row>
    <row r="21" spans="2:13" x14ac:dyDescent="0.2">
      <c r="B21" s="20"/>
      <c r="C21" s="21"/>
      <c r="D21" s="28"/>
      <c r="E21" s="28"/>
      <c r="F21" s="28"/>
      <c r="G21" s="28"/>
      <c r="H21" s="28"/>
      <c r="I21" s="28"/>
      <c r="J21" s="28"/>
      <c r="K21" s="28"/>
      <c r="L21" s="21"/>
      <c r="M21" s="22"/>
    </row>
    <row r="22" spans="2:13" x14ac:dyDescent="0.2">
      <c r="B22" s="20"/>
      <c r="C22" s="21"/>
      <c r="D22" s="28"/>
      <c r="E22" s="28"/>
      <c r="F22" s="28"/>
      <c r="G22" s="28"/>
      <c r="H22" s="28"/>
      <c r="I22" s="28"/>
      <c r="J22" s="28"/>
      <c r="K22" s="28"/>
      <c r="L22" s="21"/>
      <c r="M22" s="22"/>
    </row>
    <row r="23" spans="2:13" x14ac:dyDescent="0.2"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2"/>
    </row>
    <row r="24" spans="2:13" x14ac:dyDescent="0.2"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2"/>
    </row>
    <row r="25" spans="2:13" ht="16" thickBot="1" x14ac:dyDescent="0.25">
      <c r="B25" s="2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7"/>
    </row>
  </sheetData>
  <mergeCells count="3">
    <mergeCell ref="D12:K14"/>
    <mergeCell ref="D16:K18"/>
    <mergeCell ref="D20:K22"/>
  </mergeCells>
  <hyperlinks>
    <hyperlink ref="C9" location="'Bonus Statistical Analysis'!A1" display="Bonus Statistical Analysis" xr:uid="{48B6D375-75A1-4BD3-A299-707197F6D50A}"/>
    <hyperlink ref="C8" location="Bonus!A1" display="Bonus" xr:uid="{698731C5-183B-4D73-9B35-45999C90B2B9}"/>
    <hyperlink ref="C7" location="'Kickstarter Data'!A1" display="Kickstarted Data" xr:uid="{6B55C2F4-A465-4576-9509-9F6F4851889C}"/>
    <hyperlink ref="C6" location="'Pivot Date Created'!A1" display="Pivot Date Created" xr:uid="{1DD3A2E3-FDF0-4332-842E-3CB66A38B829}"/>
    <hyperlink ref="C5" location="'Pivot Sub-Category'!A1" display="Pivot Sub-Category" xr:uid="{EC3C8942-867F-42F8-80F6-99CE5C9A0E05}"/>
    <hyperlink ref="C4" location="'Pivot Category'!A1" display="Pivot Category" xr:uid="{7EB1B856-292A-4ED1-AABF-E9B35037F7B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D2B7-401A-4E36-97FC-93F5F5F29DEE}">
  <sheetPr codeName="Sheet2">
    <tabColor theme="8" tint="0.59999389629810485"/>
  </sheetPr>
  <dimension ref="A1:F14"/>
  <sheetViews>
    <sheetView showGridLines="0" workbookViewId="0"/>
  </sheetViews>
  <sheetFormatPr baseColWidth="10" defaultColWidth="8.83203125" defaultRowHeight="15" x14ac:dyDescent="0.2"/>
  <cols>
    <col min="1" max="1" width="12.6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.5" bestFit="1" customWidth="1"/>
  </cols>
  <sheetData>
    <row r="1" spans="1:6" x14ac:dyDescent="0.2">
      <c r="A1" s="7" t="s">
        <v>8223</v>
      </c>
      <c r="B1" t="s">
        <v>8309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E49BB-56CA-472C-9705-258FCF026970}">
  <sheetPr codeName="Sheet3">
    <tabColor theme="8" tint="0.59999389629810485"/>
  </sheetPr>
  <dimension ref="A1:F47"/>
  <sheetViews>
    <sheetView showGridLines="0" workbookViewId="0"/>
  </sheetViews>
  <sheetFormatPr baseColWidth="10" defaultColWidth="8.83203125" defaultRowHeight="15" x14ac:dyDescent="0.2"/>
  <cols>
    <col min="1" max="1" width="15.6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.5" bestFit="1" customWidth="1"/>
  </cols>
  <sheetData>
    <row r="1" spans="1:6" x14ac:dyDescent="0.2">
      <c r="A1" s="7" t="s">
        <v>8223</v>
      </c>
      <c r="B1" t="s">
        <v>8309</v>
      </c>
    </row>
    <row r="2" spans="1:6" x14ac:dyDescent="0.2">
      <c r="A2" s="7" t="s">
        <v>8378</v>
      </c>
      <c r="B2" t="s">
        <v>8309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AF1B-9106-45E1-875D-13A784615679}">
  <sheetPr codeName="Sheet4">
    <tabColor theme="8" tint="0.59999389629810485"/>
  </sheetPr>
  <dimension ref="A2:E19"/>
  <sheetViews>
    <sheetView showGridLines="0" workbookViewId="0"/>
  </sheetViews>
  <sheetFormatPr baseColWidth="10" defaultColWidth="8.83203125" defaultRowHeight="15" x14ac:dyDescent="0.2"/>
  <cols>
    <col min="1" max="1" width="14.1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6" width="10.5" bestFit="1" customWidth="1"/>
  </cols>
  <sheetData>
    <row r="2" spans="1:5" x14ac:dyDescent="0.2">
      <c r="A2" s="7" t="s">
        <v>8378</v>
      </c>
      <c r="B2" t="s">
        <v>8309</v>
      </c>
    </row>
    <row r="3" spans="1:5" x14ac:dyDescent="0.2">
      <c r="A3" s="7" t="s">
        <v>8379</v>
      </c>
      <c r="B3" t="s">
        <v>8309</v>
      </c>
    </row>
    <row r="5" spans="1:5" x14ac:dyDescent="0.2">
      <c r="A5" s="7" t="s">
        <v>8321</v>
      </c>
      <c r="B5" s="7" t="s">
        <v>8322</v>
      </c>
    </row>
    <row r="6" spans="1:5" x14ac:dyDescent="0.2">
      <c r="A6" s="7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">
      <c r="A7" s="11" t="s">
        <v>8372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11" t="s">
        <v>8373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11" t="s">
        <v>8374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11" t="s">
        <v>8375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11" t="s">
        <v>8366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11" t="s">
        <v>8376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11" t="s">
        <v>8367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11" t="s">
        <v>8368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11" t="s">
        <v>8369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11" t="s">
        <v>8370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11" t="s">
        <v>8371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11" t="s">
        <v>8377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11" t="s">
        <v>8320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8" tint="0.59999389629810485"/>
  </sheetPr>
  <dimension ref="A1:T4115"/>
  <sheetViews>
    <sheetView zoomScale="85" zoomScaleNormal="85" workbookViewId="0"/>
  </sheetViews>
  <sheetFormatPr baseColWidth="10" defaultColWidth="8.83203125" defaultRowHeight="15" x14ac:dyDescent="0.2"/>
  <cols>
    <col min="2" max="2" width="44" style="3" bestFit="1" customWidth="1"/>
    <col min="3" max="3" width="40.33203125" style="3" customWidth="1"/>
    <col min="5" max="5" width="16.332031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5" max="15" width="13.6640625" bestFit="1" customWidth="1"/>
    <col min="16" max="16" width="15.5" bestFit="1" customWidth="1"/>
    <col min="17" max="17" width="13.83203125" bestFit="1" customWidth="1"/>
    <col min="18" max="18" width="11.6640625" bestFit="1" customWidth="1"/>
    <col min="19" max="19" width="21.16406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8378</v>
      </c>
      <c r="R1" s="1" t="s">
        <v>8308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t="str">
        <f>MID(N2,FIND("/",N2)+1,30)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MID(N3,FIND("/",N3)+1,30)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>(((J11/60)/60)/24)+DATE(1970,1,1)</f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MID(N67,FIND("/",N67)+1,30)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MID(N131,FIND("/",N131)+1,30)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MID(N195,FIND("/",N195)+1,30)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MID(N259,FIND("/",N259)+1,30)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MID(N323,FIND("/",N323)+1,30)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MID(N387,FIND("/",N387)+1,30)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MID(N451,FIND("/",N451)+1,30)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MID(N515,FIND("/",N515)+1,30)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MID(N579,FIND("/",N579)+1,30)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MID(N643,FIND("/",N643)+1,30)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MID(N707,FIND("/",N707)+1,30)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MID(N771,FIND("/",N771)+1,30)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MID(N835,FIND("/",N835)+1,30)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MID(N899,FIND("/",N899)+1,30)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MID(N963,FIND("/",N963)+1,30)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MID(N1027,FIND("/",N1027)+1,30)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MID(N1091,FIND("/",N1091)+1,30)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MID(N1155,FIND("/",N1155)+1,30)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MID(N1219,FIND("/",N1219)+1,30)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MID(N1283,FIND("/",N1283)+1,30)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MID(N1347,FIND("/",N1347)+1,30)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MID(N1411,FIND("/",N1411)+1,30)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MID(N1475,FIND("/",N1475)+1,30)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MID(N1539,FIND("/",N1539)+1,30)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MID(N1603,FIND("/",N1603)+1,30)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MID(N1667,FIND("/",N1667)+1,30)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MID(N1731,FIND("/",N1731)+1,30)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MID(N1795,FIND("/",N1795)+1,30)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MID(N1859,FIND("/",N1859)+1,30)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MID(N1923,FIND("/",N1923)+1,30)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MID(N1987,FIND("/",N1987)+1,30)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MID(N2051,FIND("/",N2051)+1,30)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MID(N2115,FIND("/",N2115)+1,30)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MID(N2179,FIND("/",N2179)+1,30)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MID(N2243,FIND("/",N2243)+1,30)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MID(N2307,FIND("/",N2307)+1,30)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MID(N2371,FIND("/",N2371)+1,30)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MID(N2435,FIND("/",N2435)+1,30)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MID(N2499,FIND("/",N2499)+1,30)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MID(N2563,FIND("/",N2563)+1,30)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MID(N2627,FIND("/",N2627)+1,30)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MID(N2691,FIND("/",N2691)+1,30)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MID(N2755,FIND("/",N2755)+1,30)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MID(N2819,FIND("/",N2819)+1,30)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MID(N2883,FIND("/",N2883)+1,30)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MID(N2947,FIND("/",N2947)+1,30)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MID(N3011,FIND("/",N3011)+1,30)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MID(N3075,FIND("/",N3075)+1,30)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MID(N3139,FIND("/",N3139)+1,30)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MID(N3203,FIND("/",N3203)+1,30)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MID(N3267,FIND("/",N3267)+1,30)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MID(N3331,FIND("/",N3331)+1,30)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MID(N3395,FIND("/",N3395)+1,30)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MID(N3459,FIND("/",N3459)+1,30)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MID(N3523,FIND("/",N3523)+1,30)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MID(N3587,FIND("/",N3587)+1,30)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MID(N3651,FIND("/",N3651)+1,30)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MID(N3715,FIND("/",N3715)+1,30)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MID(N3779,FIND("/",N3779)+1,30)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MID(N3843,FIND("/",N3843)+1,30)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MID(N3907,FIND("/",N3907)+1,30)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MID(N3971,FIND("/",N3971)+1,30)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MID(N4035,FIND("/",N4035)+1,30)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MID(N4099,FIND("/",N4099)+1,30)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1C431C7-EBE3-4545-A0FF-0B846A0730C2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341B-14D2-4663-9A7C-8B76D60277A7}">
  <sheetPr codeName="Sheet6">
    <tabColor theme="5" tint="0.59999389629810485"/>
  </sheetPr>
  <dimension ref="A1:H14"/>
  <sheetViews>
    <sheetView showGridLines="0" topLeftCell="A2" workbookViewId="0">
      <selection activeCell="C4" sqref="C4"/>
    </sheetView>
  </sheetViews>
  <sheetFormatPr baseColWidth="10" defaultColWidth="8.83203125" defaultRowHeight="15" x14ac:dyDescent="0.2"/>
  <cols>
    <col min="1" max="1" width="26.1640625" bestFit="1" customWidth="1"/>
    <col min="2" max="2" width="16.83203125" bestFit="1" customWidth="1"/>
    <col min="3" max="3" width="13.33203125" bestFit="1" customWidth="1"/>
    <col min="4" max="4" width="15.83203125" bestFit="1" customWidth="1"/>
    <col min="5" max="5" width="12.1640625" bestFit="1" customWidth="1"/>
    <col min="6" max="6" width="19.33203125" bestFit="1" customWidth="1"/>
    <col min="7" max="7" width="15.83203125" bestFit="1" customWidth="1"/>
    <col min="8" max="8" width="18.5" bestFit="1" customWidth="1"/>
  </cols>
  <sheetData>
    <row r="1" spans="1:8" hidden="1" x14ac:dyDescent="0.2">
      <c r="B1" t="s">
        <v>8400</v>
      </c>
      <c r="C1" t="s">
        <v>8401</v>
      </c>
      <c r="D1" t="s">
        <v>8402</v>
      </c>
    </row>
    <row r="2" spans="1:8" x14ac:dyDescent="0.2">
      <c r="A2" s="12" t="s">
        <v>8380</v>
      </c>
      <c r="B2" s="12" t="s">
        <v>8381</v>
      </c>
      <c r="C2" s="12" t="s">
        <v>8382</v>
      </c>
      <c r="D2" s="12" t="s">
        <v>8383</v>
      </c>
      <c r="E2" s="12" t="s">
        <v>8384</v>
      </c>
      <c r="F2" s="12" t="s">
        <v>8385</v>
      </c>
      <c r="G2" s="12" t="s">
        <v>8386</v>
      </c>
      <c r="H2" s="12" t="s">
        <v>8387</v>
      </c>
    </row>
    <row r="3" spans="1:8" x14ac:dyDescent="0.2">
      <c r="A3" t="s">
        <v>8388</v>
      </c>
      <c r="B3">
        <f>COUNTIFS('Kickstarter Data'!$F$2:$F$4115,B$1,'Kickstarter Data'!$D$2:$D$4115,"&lt;1000")</f>
        <v>322</v>
      </c>
      <c r="C3">
        <f>COUNTIFS('Kickstarter Data'!$F$2:$F$4115,C$1,'Kickstarter Data'!$D$2:$D$4115,"&lt;1000")</f>
        <v>113</v>
      </c>
      <c r="D3">
        <f>COUNTIFS('Kickstarter Data'!$F$2:$F$4115,D$1,'Kickstarter Data'!$D$2:$D$4115,"&lt;1000")</f>
        <v>18</v>
      </c>
      <c r="E3">
        <f>SUM(B3:D3)</f>
        <v>453</v>
      </c>
      <c r="F3" s="5">
        <f>+B3/$E3</f>
        <v>0.71081677704194257</v>
      </c>
      <c r="G3" s="5">
        <f t="shared" ref="G3:H3" si="0">+C3/$E3</f>
        <v>0.24944812362030905</v>
      </c>
      <c r="H3" s="5">
        <f t="shared" si="0"/>
        <v>3.9735099337748346E-2</v>
      </c>
    </row>
    <row r="4" spans="1:8" x14ac:dyDescent="0.2">
      <c r="A4" t="s">
        <v>8389</v>
      </c>
      <c r="B4">
        <f>COUNTIFS('Kickstarter Data'!$F$2:$F$4115,B$1,'Kickstarter Data'!$D$2:$D$4115,"&gt;=1000",'Kickstarter Data'!$D$2:$D$4115,"&lt;=4999")</f>
        <v>932</v>
      </c>
      <c r="C4">
        <f>COUNTIFS('Kickstarter Data'!$F$2:$F$4115,C$1,'Kickstarter Data'!$D$2:$D$4115,"&gt;=1000",'Kickstarter Data'!$D$2:$D$4115,"&lt;=4999")</f>
        <v>420</v>
      </c>
      <c r="D4">
        <f>COUNTIFS('Kickstarter Data'!$F$2:$F$4115,D$1,'Kickstarter Data'!$D$2:$D$4115,"&gt;=1000",'Kickstarter Data'!$D$2:$D$4115,"&lt;=4999")</f>
        <v>60</v>
      </c>
      <c r="E4">
        <f t="shared" ref="E4:E14" si="1">SUM(B4:D4)</f>
        <v>1412</v>
      </c>
      <c r="F4" s="5">
        <f t="shared" ref="F4:F14" si="2">+B4/$E4</f>
        <v>0.66005665722379603</v>
      </c>
      <c r="G4" s="5">
        <f t="shared" ref="G4:G14" si="3">+C4/$E4</f>
        <v>0.29745042492917845</v>
      </c>
      <c r="H4" s="5">
        <f t="shared" ref="H4:H14" si="4">+D4/$E4</f>
        <v>4.2492917847025496E-2</v>
      </c>
    </row>
    <row r="5" spans="1:8" x14ac:dyDescent="0.2">
      <c r="A5" t="s">
        <v>8390</v>
      </c>
      <c r="B5">
        <f>COUNTIFS('Kickstarter Data'!$F$2:$F$4115,B$1,'Kickstarter Data'!$D$2:$D$4115,"&gt;=5000",'Kickstarter Data'!$D$2:$D$4115,"&lt;=9999")</f>
        <v>381</v>
      </c>
      <c r="C5">
        <f>COUNTIFS('Kickstarter Data'!$F$2:$F$4115,C$1,'Kickstarter Data'!$D$2:$D$4115,"&gt;=5000",'Kickstarter Data'!$D$2:$D$4115,"&lt;=9999")</f>
        <v>283</v>
      </c>
      <c r="D5">
        <f>COUNTIFS('Kickstarter Data'!$F$2:$F$4115,D$1,'Kickstarter Data'!$D$2:$D$4115,"&gt;=5000",'Kickstarter Data'!$D$2:$D$4115,"&lt;=9999")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2">
      <c r="A6" t="s">
        <v>8391</v>
      </c>
      <c r="B6">
        <f>COUNTIFS('Kickstarter Data'!$F$2:$F$4115,B$1,'Kickstarter Data'!$D$2:$D$4115,"&gt;=10000",'Kickstarter Data'!$D$2:$D$4115,"&lt;=14999")</f>
        <v>168</v>
      </c>
      <c r="C6">
        <f>COUNTIFS('Kickstarter Data'!$F$2:$F$4115,C$1,'Kickstarter Data'!$D$2:$D$4115,"&gt;=10000",'Kickstarter Data'!$D$2:$D$4115,"&lt;=14999")</f>
        <v>144</v>
      </c>
      <c r="D6">
        <f>COUNTIFS('Kickstarter Data'!$F$2:$F$4115,D$1,'Kickstarter Data'!$D$2:$D$4115,"&gt;=10000",'Kickstarter Data'!$D$2:$D$4115,"&lt;=14999")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2">
      <c r="A7" t="s">
        <v>8392</v>
      </c>
      <c r="B7">
        <f>COUNTIFS('Kickstarter Data'!$F$2:$F$4115,B$1,'Kickstarter Data'!$D$2:$D$4115,"&gt;=15000",'Kickstarter Data'!$D$2:$D$4115,"&lt;=19999")</f>
        <v>94</v>
      </c>
      <c r="C7">
        <f>COUNTIFS('Kickstarter Data'!$F$2:$F$4115,C$1,'Kickstarter Data'!$D$2:$D$4115,"&gt;=15000",'Kickstarter Data'!$D$2:$D$4115,"&lt;=19999")</f>
        <v>90</v>
      </c>
      <c r="D7">
        <f>COUNTIFS('Kickstarter Data'!$F$2:$F$4115,D$1,'Kickstarter Data'!$D$2:$D$4115,"&gt;=15000",'Kickstarter Data'!$D$2:$D$4115,"&lt;=19999")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2">
      <c r="A8" t="s">
        <v>8393</v>
      </c>
      <c r="B8">
        <f>COUNTIFS('Kickstarter Data'!$F$2:$F$4115,B$1,'Kickstarter Data'!$D$2:$D$4115,"&gt;=20000",'Kickstarter Data'!$D$2:$D$4115,"&lt;=24999")</f>
        <v>62</v>
      </c>
      <c r="C8">
        <f>COUNTIFS('Kickstarter Data'!$F$2:$F$4115,C$1,'Kickstarter Data'!$D$2:$D$4115,"&gt;=20000",'Kickstarter Data'!$D$2:$D$4115,"&lt;=24999")</f>
        <v>72</v>
      </c>
      <c r="D8">
        <f>COUNTIFS('Kickstarter Data'!$F$2:$F$4115,D$1,'Kickstarter Data'!$D$2:$D$4115,"&gt;=20000",'Kickstarter Data'!$D$2:$D$4115,"&lt;=24999")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2">
      <c r="A9" t="s">
        <v>8394</v>
      </c>
      <c r="B9">
        <f>COUNTIFS('Kickstarter Data'!$F$2:$F$4115,B$1,'Kickstarter Data'!$D$2:$D$4115,"&gt;=25000",'Kickstarter Data'!$D$2:$D$4115,"&lt;=29999")</f>
        <v>55</v>
      </c>
      <c r="C9">
        <f>COUNTIFS('Kickstarter Data'!$F$2:$F$4115,C$1,'Kickstarter Data'!$D$2:$D$4115,"&gt;=25000",'Kickstarter Data'!$D$2:$D$4115,"&lt;=29999")</f>
        <v>64</v>
      </c>
      <c r="D9">
        <f>COUNTIFS('Kickstarter Data'!$F$2:$F$4115,D$1,'Kickstarter Data'!$D$2:$D$4115,"&gt;=25000",'Kickstarter Data'!$D$2:$D$4115,"&lt;=29999")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2">
      <c r="A10" t="s">
        <v>8395</v>
      </c>
      <c r="B10">
        <f>COUNTIFS('Kickstarter Data'!$F$2:$F$4115,B$1,'Kickstarter Data'!$D$2:$D$4115,"&gt;=30000",'Kickstarter Data'!$D$2:$D$4115,"&lt;=34999")</f>
        <v>32</v>
      </c>
      <c r="C10">
        <f>COUNTIFS('Kickstarter Data'!$F$2:$F$4115,C$1,'Kickstarter Data'!$D$2:$D$4115,"&gt;=30000",'Kickstarter Data'!$D$2:$D$4115,"&lt;=34999")</f>
        <v>37</v>
      </c>
      <c r="D10">
        <f>COUNTIFS('Kickstarter Data'!$F$2:$F$4115,D$1,'Kickstarter Data'!$D$2:$D$4115,"&gt;=30000",'Kickstarter Data'!$D$2:$D$4115,"&lt;=34999")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2">
      <c r="A11" t="s">
        <v>8396</v>
      </c>
      <c r="B11">
        <f>COUNTIFS('Kickstarter Data'!$F$2:$F$4115,B$1,'Kickstarter Data'!$D$2:$D$4115,"&gt;=35000",'Kickstarter Data'!$D$2:$D$4115,"&lt;=39999")</f>
        <v>26</v>
      </c>
      <c r="C11">
        <f>COUNTIFS('Kickstarter Data'!$F$2:$F$4115,C$1,'Kickstarter Data'!$D$2:$D$4115,"&gt;=35000",'Kickstarter Data'!$D$2:$D$4115,"&lt;=39999")</f>
        <v>22</v>
      </c>
      <c r="D11">
        <f>COUNTIFS('Kickstarter Data'!$F$2:$F$4115,D$1,'Kickstarter Data'!$D$2:$D$4115,"&gt;=35000",'Kickstarter Data'!$D$2:$D$4115,"&lt;=39999")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2">
      <c r="A12" t="s">
        <v>8397</v>
      </c>
      <c r="B12">
        <f>COUNTIFS('Kickstarter Data'!$F$2:$F$4115,B$1,'Kickstarter Data'!$D$2:$D$4115,"&gt;=40000",'Kickstarter Data'!$D$2:$D$4115,"&lt;=44999")</f>
        <v>21</v>
      </c>
      <c r="C12">
        <f>COUNTIFS('Kickstarter Data'!$F$2:$F$4115,C$1,'Kickstarter Data'!$D$2:$D$4115,"&gt;=40000",'Kickstarter Data'!$D$2:$D$4115,"&lt;=44999")</f>
        <v>16</v>
      </c>
      <c r="D12">
        <f>COUNTIFS('Kickstarter Data'!$F$2:$F$4115,D$1,'Kickstarter Data'!$D$2:$D$4115,"&gt;=40000",'Kickstarter Data'!$D$2:$D$4115,"&lt;=44999")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2">
      <c r="A13" t="s">
        <v>8398</v>
      </c>
      <c r="B13">
        <f>COUNTIFS('Kickstarter Data'!$F$2:$F$4115,B$1,'Kickstarter Data'!$D$2:$D$4115,"&gt;=45000",'Kickstarter Data'!$D$2:$D$4115,"&lt;=49999")</f>
        <v>6</v>
      </c>
      <c r="C13">
        <f>COUNTIFS('Kickstarter Data'!$F$2:$F$4115,C$1,'Kickstarter Data'!$D$2:$D$4115,"&gt;=45000",'Kickstarter Data'!$D$2:$D$4115,"&lt;=49999")</f>
        <v>11</v>
      </c>
      <c r="D13">
        <f>COUNTIFS('Kickstarter Data'!$F$2:$F$4115,D$1,'Kickstarter Data'!$D$2:$D$4115,"&gt;=45000",'Kickstarter Data'!$D$2:$D$4115,"&lt;=49999")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2">
      <c r="A14" t="s">
        <v>8399</v>
      </c>
      <c r="B14">
        <f>COUNTIFS('Kickstarter Data'!$F$2:$F$4115,B$1,'Kickstarter Data'!$D$2:$D$4115,"&gt;=50000")</f>
        <v>86</v>
      </c>
      <c r="C14">
        <f>COUNTIFS('Kickstarter Data'!$F$2:$F$4115,C$1,'Kickstarter Data'!$D$2:$D$4115,"&gt;=50000")</f>
        <v>258</v>
      </c>
      <c r="D14">
        <f>COUNTIFS('Kickstarter Data'!$F$2:$F$4115,D$1,'Kickstarter Data'!$D$2:$D$4115,"&gt;=50000")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D0AC-B5E7-47D0-A299-71D97983FE8E}">
  <sheetPr codeName="Sheet7">
    <tabColor theme="5" tint="0.59999389629810485"/>
  </sheetPr>
  <dimension ref="A1:P2186"/>
  <sheetViews>
    <sheetView showGridLines="0" workbookViewId="0"/>
  </sheetViews>
  <sheetFormatPr baseColWidth="10" defaultColWidth="8.83203125" defaultRowHeight="15" x14ac:dyDescent="0.2"/>
  <cols>
    <col min="1" max="1" width="13.6640625" customWidth="1"/>
    <col min="2" max="2" width="12.83203125" bestFit="1" customWidth="1"/>
    <col min="3" max="3" width="4.1640625" customWidth="1"/>
    <col min="4" max="5" width="13.6640625" customWidth="1"/>
    <col min="8" max="8" width="16.83203125" bestFit="1" customWidth="1"/>
    <col min="9" max="10" width="13" customWidth="1"/>
    <col min="16" max="16" width="17" customWidth="1"/>
  </cols>
  <sheetData>
    <row r="1" spans="1:16" x14ac:dyDescent="0.2">
      <c r="A1" s="1" t="s">
        <v>8218</v>
      </c>
      <c r="B1" s="1" t="s">
        <v>8262</v>
      </c>
      <c r="D1" s="1" t="s">
        <v>8218</v>
      </c>
      <c r="E1" s="1" t="s">
        <v>8262</v>
      </c>
      <c r="I1" s="1" t="s">
        <v>8400</v>
      </c>
      <c r="J1" s="1" t="s">
        <v>8401</v>
      </c>
    </row>
    <row r="2" spans="1:16" x14ac:dyDescent="0.2">
      <c r="A2" t="s">
        <v>8219</v>
      </c>
      <c r="B2">
        <v>182</v>
      </c>
      <c r="D2" t="s">
        <v>8221</v>
      </c>
      <c r="E2">
        <v>0</v>
      </c>
      <c r="H2" s="13" t="s">
        <v>8403</v>
      </c>
      <c r="I2" s="6">
        <f>AVERAGE($B$2:$B$2186)</f>
        <v>194.42517162471395</v>
      </c>
      <c r="J2" s="6">
        <f>AVERAGE($E$2:$E$1531)</f>
        <v>17.709803921568628</v>
      </c>
    </row>
    <row r="3" spans="1:16" x14ac:dyDescent="0.2">
      <c r="A3" t="s">
        <v>8219</v>
      </c>
      <c r="B3">
        <v>79</v>
      </c>
      <c r="D3" t="s">
        <v>8221</v>
      </c>
      <c r="E3">
        <v>1</v>
      </c>
      <c r="H3" s="13" t="s">
        <v>8404</v>
      </c>
      <c r="I3" s="6">
        <f>MEDIAN($B$2:$B$2186)</f>
        <v>62</v>
      </c>
      <c r="J3" s="6">
        <f>MEDIAN($E$2:$E$1531)</f>
        <v>4</v>
      </c>
    </row>
    <row r="4" spans="1:16" x14ac:dyDescent="0.2">
      <c r="A4" t="s">
        <v>8219</v>
      </c>
      <c r="B4">
        <v>35</v>
      </c>
      <c r="D4" t="s">
        <v>8221</v>
      </c>
      <c r="E4">
        <v>10</v>
      </c>
      <c r="H4" s="13" t="s">
        <v>8405</v>
      </c>
      <c r="I4" s="6">
        <f>MIN($B$2:$B$2186)</f>
        <v>1</v>
      </c>
      <c r="J4" s="6">
        <f>MIN($E$2:$E$1531)</f>
        <v>0</v>
      </c>
    </row>
    <row r="5" spans="1:16" x14ac:dyDescent="0.2">
      <c r="A5" t="s">
        <v>8219</v>
      </c>
      <c r="B5">
        <v>150</v>
      </c>
      <c r="D5" t="s">
        <v>8221</v>
      </c>
      <c r="E5">
        <v>0</v>
      </c>
      <c r="H5" s="13" t="s">
        <v>8406</v>
      </c>
      <c r="I5" s="6">
        <f>MAX($B$2:$B$2186)</f>
        <v>26457</v>
      </c>
      <c r="J5" s="6">
        <f>MAX($E$2:$E$1531)</f>
        <v>1293</v>
      </c>
    </row>
    <row r="6" spans="1:16" x14ac:dyDescent="0.2">
      <c r="A6" t="s">
        <v>8219</v>
      </c>
      <c r="B6">
        <v>284</v>
      </c>
      <c r="D6" t="s">
        <v>8221</v>
      </c>
      <c r="E6">
        <v>7</v>
      </c>
      <c r="H6" s="13" t="s">
        <v>8407</v>
      </c>
      <c r="I6" s="6">
        <f>_xlfn.VAR.P($B$2:$B$2186)</f>
        <v>712840.9867348104</v>
      </c>
      <c r="J6" s="6">
        <f>_xlfn.VAR.P($E$2:$E$1531)</f>
        <v>3773.2216685890044</v>
      </c>
    </row>
    <row r="7" spans="1:16" x14ac:dyDescent="0.2">
      <c r="A7" t="s">
        <v>8219</v>
      </c>
      <c r="B7">
        <v>47</v>
      </c>
      <c r="D7" t="s">
        <v>8221</v>
      </c>
      <c r="E7">
        <v>0</v>
      </c>
      <c r="H7" s="13" t="s">
        <v>8408</v>
      </c>
      <c r="I7" s="6">
        <f>_xlfn.STDEV.P($B$2:$B$2186)</f>
        <v>844.29910975602149</v>
      </c>
      <c r="J7" s="6">
        <f>_xlfn.STDEV.P($E$2:$E$1531)</f>
        <v>61.426555076684906</v>
      </c>
    </row>
    <row r="8" spans="1:16" x14ac:dyDescent="0.2">
      <c r="A8" t="s">
        <v>8219</v>
      </c>
      <c r="B8">
        <v>58</v>
      </c>
      <c r="D8" t="s">
        <v>8221</v>
      </c>
      <c r="E8">
        <v>1</v>
      </c>
    </row>
    <row r="9" spans="1:16" x14ac:dyDescent="0.2">
      <c r="A9" t="s">
        <v>8219</v>
      </c>
      <c r="B9">
        <v>57</v>
      </c>
      <c r="D9" t="s">
        <v>8221</v>
      </c>
      <c r="E9">
        <v>2</v>
      </c>
    </row>
    <row r="10" spans="1:16" ht="14.25" customHeight="1" x14ac:dyDescent="0.2">
      <c r="A10" t="s">
        <v>8219</v>
      </c>
      <c r="B10">
        <v>12</v>
      </c>
      <c r="D10" t="s">
        <v>8221</v>
      </c>
      <c r="E10">
        <v>3</v>
      </c>
      <c r="H10" s="13" t="s">
        <v>8409</v>
      </c>
      <c r="I10" s="29" t="s">
        <v>8411</v>
      </c>
      <c r="J10" s="29"/>
      <c r="K10" s="29"/>
      <c r="L10" s="29"/>
      <c r="M10" s="29"/>
      <c r="N10" s="29"/>
      <c r="O10" s="29"/>
      <c r="P10" s="29"/>
    </row>
    <row r="11" spans="1:16" x14ac:dyDescent="0.2">
      <c r="A11" t="s">
        <v>8219</v>
      </c>
      <c r="B11">
        <v>20</v>
      </c>
      <c r="D11" t="s">
        <v>8221</v>
      </c>
      <c r="E11">
        <v>10</v>
      </c>
      <c r="I11" s="29"/>
      <c r="J11" s="29"/>
      <c r="K11" s="29"/>
      <c r="L11" s="29"/>
      <c r="M11" s="29"/>
      <c r="N11" s="29"/>
      <c r="O11" s="29"/>
      <c r="P11" s="29"/>
    </row>
    <row r="12" spans="1:16" x14ac:dyDescent="0.2">
      <c r="A12" t="s">
        <v>8219</v>
      </c>
      <c r="B12">
        <v>19</v>
      </c>
      <c r="D12" t="s">
        <v>8221</v>
      </c>
      <c r="E12">
        <v>10</v>
      </c>
      <c r="I12" s="14"/>
      <c r="J12" s="14"/>
      <c r="K12" s="14"/>
      <c r="L12" s="14"/>
      <c r="M12" s="14"/>
      <c r="N12" s="14"/>
      <c r="O12" s="14"/>
      <c r="P12" s="14"/>
    </row>
    <row r="13" spans="1:16" x14ac:dyDescent="0.2">
      <c r="A13" t="s">
        <v>8219</v>
      </c>
      <c r="B13">
        <v>75</v>
      </c>
      <c r="D13" t="s">
        <v>8221</v>
      </c>
      <c r="E13">
        <v>1</v>
      </c>
      <c r="H13" s="13" t="s">
        <v>8410</v>
      </c>
      <c r="I13" s="29" t="s">
        <v>8422</v>
      </c>
      <c r="J13" s="29"/>
      <c r="K13" s="29"/>
      <c r="L13" s="29"/>
      <c r="M13" s="29"/>
      <c r="N13" s="29"/>
      <c r="O13" s="29"/>
      <c r="P13" s="29"/>
    </row>
    <row r="14" spans="1:16" x14ac:dyDescent="0.2">
      <c r="A14" t="s">
        <v>8219</v>
      </c>
      <c r="B14">
        <v>827</v>
      </c>
      <c r="D14" t="s">
        <v>8221</v>
      </c>
      <c r="E14">
        <v>0</v>
      </c>
      <c r="I14" s="29"/>
      <c r="J14" s="29"/>
      <c r="K14" s="29"/>
      <c r="L14" s="29"/>
      <c r="M14" s="29"/>
      <c r="N14" s="29"/>
      <c r="O14" s="29"/>
      <c r="P14" s="29"/>
    </row>
    <row r="15" spans="1:16" x14ac:dyDescent="0.2">
      <c r="A15" t="s">
        <v>8219</v>
      </c>
      <c r="B15">
        <v>51</v>
      </c>
      <c r="D15" t="s">
        <v>8221</v>
      </c>
      <c r="E15">
        <v>0</v>
      </c>
    </row>
    <row r="16" spans="1:16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I10:P11"/>
    <mergeCell ref="I13:P14"/>
  </mergeCells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45E3A61A41F94B98E71CA32660DCFF" ma:contentTypeVersion="11" ma:contentTypeDescription="Create a new document." ma:contentTypeScope="" ma:versionID="22e40389809ca094b19855433f4a17a2">
  <xsd:schema xmlns:xsd="http://www.w3.org/2001/XMLSchema" xmlns:xs="http://www.w3.org/2001/XMLSchema" xmlns:p="http://schemas.microsoft.com/office/2006/metadata/properties" xmlns:ns3="28ef9c21-7422-45a9-b2f2-57014a4adc88" xmlns:ns4="aa5030af-3841-413c-97c2-f616d3bb9f4a" targetNamespace="http://schemas.microsoft.com/office/2006/metadata/properties" ma:root="true" ma:fieldsID="60d5185566f6df97a90c6912f8dfc3bf" ns3:_="" ns4:_="">
    <xsd:import namespace="28ef9c21-7422-45a9-b2f2-57014a4adc88"/>
    <xsd:import namespace="aa5030af-3841-413c-97c2-f616d3bb9f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f9c21-7422-45a9-b2f2-57014a4adc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5030af-3841-413c-97c2-f616d3bb9f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3007CD-3810-4F53-9685-E769E0F944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f9c21-7422-45a9-b2f2-57014a4adc88"/>
    <ds:schemaRef ds:uri="aa5030af-3841-413c-97c2-f616d3bb9f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8FE88CF-40AB-46E6-A8C1-5666530260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8B33557-46AE-4495-AEA9-B4AE247D46B1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aa5030af-3841-413c-97c2-f616d3bb9f4a"/>
    <ds:schemaRef ds:uri="http://purl.org/dc/terms/"/>
    <ds:schemaRef ds:uri="28ef9c21-7422-45a9-b2f2-57014a4adc8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Analysis</vt:lpstr>
      <vt:lpstr>Pivot Category</vt:lpstr>
      <vt:lpstr>Pivot Sub-Category</vt:lpstr>
      <vt:lpstr>Pivot Date Created</vt:lpstr>
      <vt:lpstr>Kickstarter 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Hartmann</cp:lastModifiedBy>
  <dcterms:created xsi:type="dcterms:W3CDTF">2017-04-20T15:17:24Z</dcterms:created>
  <dcterms:modified xsi:type="dcterms:W3CDTF">2020-12-17T05:44:18Z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0x0101005145E3A61A41F94B98E71CA32660DCFF</vt:lpwstr>
  </property>
</Properties>
</file>