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8F9DA4-FFB0-473D-AA1E-C4185501EF72}" xr6:coauthVersionLast="47" xr6:coauthVersionMax="47" xr10:uidLastSave="{00000000-0000-0000-0000-000000000000}"/>
  <bookViews>
    <workbookView xWindow="-110" yWindow="-110" windowWidth="19420" windowHeight="10420" firstSheet="1" activeTab="1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" sheetId="5" r:id="rId6"/>
    <sheet name="8" sheetId="6" r:id="rId7"/>
    <sheet name="9" sheetId="7" r:id="rId8"/>
    <sheet name="10" sheetId="8" r:id="rId9"/>
    <sheet name="11" sheetId="13" r:id="rId10"/>
    <sheet name="12 &amp; 13" sheetId="10" r:id="rId11"/>
    <sheet name="14" sheetId="11" r:id="rId12"/>
  </sheets>
  <definedNames>
    <definedName name="_xlnm._FilterDatabase" localSheetId="2" hidden="1">'1 &amp; 2'!$A$3:$G$3</definedName>
    <definedName name="_xlnm._FilterDatabase" localSheetId="3" hidden="1">'3 &amp; 4'!$B$4:$N$50</definedName>
    <definedName name="_xlnm._FilterDatabase" localSheetId="1" hidden="1">Data!$H$268:$H$268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1" l="1"/>
  <c r="H7" i="11"/>
  <c r="H8" i="11"/>
  <c r="H9" i="11"/>
  <c r="H10" i="11"/>
  <c r="H11" i="11"/>
  <c r="H12" i="11"/>
  <c r="H13" i="11"/>
  <c r="H14" i="11"/>
  <c r="H15" i="11"/>
  <c r="H16" i="11"/>
  <c r="H5" i="11"/>
  <c r="B4" i="12" a="1"/>
  <c r="B4" i="12"/>
  <c r="B3" i="12" a="1"/>
  <c r="B3" i="12"/>
  <c r="G6" i="11" a="1"/>
  <c r="G6" i="11"/>
  <c r="G7" i="11" a="1"/>
  <c r="G7" i="11"/>
  <c r="G8" i="11" a="1"/>
  <c r="G8" i="11"/>
  <c r="G9" i="11" a="1"/>
  <c r="G9" i="11"/>
  <c r="G10" i="11" a="1"/>
  <c r="G10" i="11"/>
  <c r="G11" i="11" a="1"/>
  <c r="G11" i="11"/>
  <c r="G12" i="11" a="1"/>
  <c r="G12" i="11"/>
  <c r="G13" i="11" a="1"/>
  <c r="G13" i="11"/>
  <c r="G14" i="11" a="1"/>
  <c r="G14" i="11"/>
  <c r="G15" i="11" a="1"/>
  <c r="G15" i="11"/>
  <c r="G16" i="11" a="1"/>
  <c r="G16" i="11"/>
  <c r="G5" i="11" a="1"/>
  <c r="G5" i="11"/>
  <c r="F6" i="11"/>
  <c r="F7" i="11"/>
  <c r="F8" i="11"/>
  <c r="F9" i="11"/>
  <c r="F10" i="11"/>
  <c r="F11" i="11"/>
  <c r="F12" i="11"/>
  <c r="F13" i="11"/>
  <c r="F14" i="11"/>
  <c r="F15" i="11"/>
  <c r="F16" i="11"/>
  <c r="F5" i="11"/>
  <c r="D6" i="11"/>
  <c r="D7" i="11"/>
  <c r="D8" i="11"/>
  <c r="D9" i="11"/>
  <c r="D10" i="11"/>
  <c r="D11" i="11"/>
  <c r="D12" i="11"/>
  <c r="D13" i="11"/>
  <c r="D14" i="11"/>
  <c r="D15" i="11"/>
  <c r="D16" i="11"/>
  <c r="D5" i="11"/>
  <c r="C6" i="11"/>
  <c r="C7" i="11"/>
  <c r="C8" i="11"/>
  <c r="C9" i="11"/>
  <c r="C10" i="11"/>
  <c r="C11" i="11"/>
  <c r="C12" i="11"/>
  <c r="C13" i="11"/>
  <c r="C14" i="11"/>
  <c r="C15" i="11"/>
  <c r="C16" i="11"/>
  <c r="C5" i="11"/>
  <c r="G4" i="10" a="1"/>
  <c r="G4" i="10" s="1"/>
  <c r="D4" i="10" a="1"/>
  <c r="D4" i="10"/>
  <c r="C4" i="10" a="1"/>
  <c r="C4" i="10"/>
  <c r="B4" i="10" a="1"/>
  <c r="B4" i="10"/>
  <c r="O51" i="2"/>
  <c r="B4" i="13" a="1"/>
  <c r="C5" i="13" s="1"/>
  <c r="B4" i="13"/>
  <c r="C4" i="13" s="1"/>
  <c r="A4" i="13" a="1"/>
  <c r="A4" i="13"/>
  <c r="D16" i="8"/>
  <c r="D15" i="8"/>
  <c r="D8" i="8"/>
  <c r="D7" i="8"/>
  <c r="D6" i="8"/>
  <c r="D14" i="8"/>
  <c r="D5" i="8"/>
  <c r="B15" i="7"/>
  <c r="B5" i="7"/>
  <c r="B8" i="7"/>
  <c r="B7" i="7"/>
  <c r="B6" i="7"/>
  <c r="A3" i="6" a="1"/>
  <c r="A3" i="6"/>
  <c r="F3" i="6" s="1"/>
  <c r="C5" i="5"/>
  <c r="D7" i="5" a="1"/>
  <c r="D7" i="5"/>
  <c r="C7" i="5" a="1"/>
  <c r="C7" i="5"/>
  <c r="B7" i="5" a="1"/>
  <c r="B7" i="5"/>
  <c r="S3" i="4" a="1"/>
  <c r="S3" i="4"/>
  <c r="D5" i="5"/>
  <c r="D4" i="5"/>
  <c r="C4" i="5"/>
  <c r="B5" i="5"/>
  <c r="B4" i="5"/>
  <c r="B57" i="4" a="1"/>
  <c r="B57" i="4"/>
  <c r="B58" i="4" a="1"/>
  <c r="B58" i="4"/>
  <c r="B3" i="4" a="1"/>
  <c r="B3" i="4"/>
  <c r="E8" i="3"/>
  <c r="C8" i="3"/>
  <c r="D8" i="3"/>
  <c r="E4" i="3"/>
  <c r="E10" i="3"/>
  <c r="D11" i="3"/>
  <c r="G6" i="3"/>
  <c r="G5" i="3"/>
  <c r="G15" i="3"/>
  <c r="G11" i="3"/>
  <c r="G7" i="3"/>
  <c r="G9" i="3"/>
  <c r="G13" i="3"/>
  <c r="G10" i="3"/>
  <c r="G4" i="3"/>
  <c r="G14" i="3"/>
  <c r="G12" i="3"/>
  <c r="G8" i="3"/>
  <c r="F6" i="3"/>
  <c r="F5" i="3"/>
  <c r="F15" i="3"/>
  <c r="F11" i="3"/>
  <c r="F7" i="3"/>
  <c r="F9" i="3"/>
  <c r="F13" i="3"/>
  <c r="F10" i="3"/>
  <c r="F4" i="3"/>
  <c r="F14" i="3"/>
  <c r="F12" i="3"/>
  <c r="F8" i="3"/>
  <c r="E6" i="3"/>
  <c r="E5" i="3"/>
  <c r="E15" i="3"/>
  <c r="E11" i="3"/>
  <c r="E7" i="3"/>
  <c r="E9" i="3"/>
  <c r="E13" i="3"/>
  <c r="E14" i="3"/>
  <c r="E12" i="3"/>
  <c r="D6" i="3"/>
  <c r="D5" i="3"/>
  <c r="D15" i="3"/>
  <c r="D7" i="3"/>
  <c r="D9" i="3"/>
  <c r="D13" i="3"/>
  <c r="D10" i="3"/>
  <c r="D4" i="3"/>
  <c r="D14" i="3"/>
  <c r="D12" i="3"/>
  <c r="C6" i="3"/>
  <c r="C5" i="3"/>
  <c r="C15" i="3"/>
  <c r="C11" i="3"/>
  <c r="C7" i="3"/>
  <c r="C9" i="3"/>
  <c r="C13" i="3"/>
  <c r="C10" i="3"/>
  <c r="C4" i="3"/>
  <c r="C14" i="3"/>
  <c r="C12" i="3"/>
  <c r="B6" i="3"/>
  <c r="B5" i="3"/>
  <c r="B15" i="3"/>
  <c r="B11" i="3"/>
  <c r="B7" i="3"/>
  <c r="B9" i="3"/>
  <c r="B13" i="3"/>
  <c r="B10" i="3"/>
  <c r="B4" i="3"/>
  <c r="B14" i="3"/>
  <c r="B12" i="3"/>
  <c r="B8" i="3"/>
  <c r="H2" i="11"/>
  <c r="C3" i="6"/>
  <c r="E6" i="11" l="1"/>
  <c r="E7" i="11"/>
  <c r="E8" i="11"/>
  <c r="E9" i="11"/>
  <c r="E10" i="11"/>
  <c r="E11" i="11"/>
  <c r="E12" i="11"/>
  <c r="E13" i="11"/>
  <c r="E14" i="11"/>
  <c r="E15" i="11"/>
  <c r="E16" i="11"/>
  <c r="E5" i="11"/>
  <c r="H4" i="10"/>
  <c r="I4" i="10"/>
  <c r="I10" i="10"/>
  <c r="I18" i="10"/>
  <c r="I26" i="10"/>
  <c r="I34" i="10"/>
  <c r="I42" i="10"/>
  <c r="I50" i="10"/>
  <c r="I58" i="10"/>
  <c r="I66" i="10"/>
  <c r="I74" i="10"/>
  <c r="I82" i="10"/>
  <c r="I90" i="10"/>
  <c r="I98" i="10"/>
  <c r="I106" i="10"/>
  <c r="I114" i="10"/>
  <c r="I122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B17" i="7"/>
  <c r="B16" i="7" a="1"/>
  <c r="B16" i="7" s="1"/>
  <c r="B4" i="4" a="1"/>
  <c r="B4" i="4" s="1"/>
  <c r="S4" i="4" a="1"/>
  <c r="S4" i="4" s="1"/>
  <c r="B18" i="7"/>
  <c r="G128" i="10"/>
  <c r="I128" i="10" s="1"/>
  <c r="G127" i="10"/>
  <c r="I127" i="10" s="1"/>
  <c r="G126" i="10"/>
  <c r="I126" i="10" s="1"/>
  <c r="G125" i="10"/>
  <c r="I125" i="10" s="1"/>
  <c r="G124" i="10"/>
  <c r="I124" i="10" s="1"/>
  <c r="G123" i="10"/>
  <c r="I123" i="10" s="1"/>
  <c r="G122" i="10"/>
  <c r="G121" i="10"/>
  <c r="I121" i="10" s="1"/>
  <c r="G120" i="10"/>
  <c r="I120" i="10" s="1"/>
  <c r="G119" i="10"/>
  <c r="I119" i="10" s="1"/>
  <c r="G118" i="10"/>
  <c r="I118" i="10" s="1"/>
  <c r="G117" i="10"/>
  <c r="I117" i="10" s="1"/>
  <c r="G116" i="10"/>
  <c r="I116" i="10" s="1"/>
  <c r="G115" i="10"/>
  <c r="I115" i="10" s="1"/>
  <c r="G114" i="10"/>
  <c r="G113" i="10"/>
  <c r="I113" i="10" s="1"/>
  <c r="G112" i="10"/>
  <c r="I112" i="10" s="1"/>
  <c r="G111" i="10"/>
  <c r="I111" i="10" s="1"/>
  <c r="G110" i="10"/>
  <c r="I110" i="10" s="1"/>
  <c r="G109" i="10"/>
  <c r="I109" i="10" s="1"/>
  <c r="G108" i="10"/>
  <c r="I108" i="10" s="1"/>
  <c r="G107" i="10"/>
  <c r="I107" i="10" s="1"/>
  <c r="G106" i="10"/>
  <c r="G105" i="10"/>
  <c r="I105" i="10" s="1"/>
  <c r="G104" i="10"/>
  <c r="I104" i="10" s="1"/>
  <c r="G103" i="10"/>
  <c r="I103" i="10" s="1"/>
  <c r="G102" i="10"/>
  <c r="I102" i="10" s="1"/>
  <c r="G101" i="10"/>
  <c r="I101" i="10" s="1"/>
  <c r="G100" i="10"/>
  <c r="I100" i="10" s="1"/>
  <c r="G99" i="10"/>
  <c r="I99" i="10" s="1"/>
  <c r="G98" i="10"/>
  <c r="G97" i="10"/>
  <c r="I97" i="10" s="1"/>
  <c r="G96" i="10"/>
  <c r="I96" i="10" s="1"/>
  <c r="G95" i="10"/>
  <c r="I95" i="10" s="1"/>
  <c r="G94" i="10"/>
  <c r="I94" i="10" s="1"/>
  <c r="G93" i="10"/>
  <c r="I93" i="10" s="1"/>
  <c r="G92" i="10"/>
  <c r="I92" i="10" s="1"/>
  <c r="G91" i="10"/>
  <c r="I91" i="10" s="1"/>
  <c r="G90" i="10"/>
  <c r="G89" i="10"/>
  <c r="I89" i="10" s="1"/>
  <c r="G88" i="10"/>
  <c r="I88" i="10" s="1"/>
  <c r="G87" i="10"/>
  <c r="I87" i="10" s="1"/>
  <c r="G86" i="10"/>
  <c r="I86" i="10" s="1"/>
  <c r="G85" i="10"/>
  <c r="I85" i="10" s="1"/>
  <c r="G84" i="10"/>
  <c r="I84" i="10" s="1"/>
  <c r="G83" i="10"/>
  <c r="I83" i="10" s="1"/>
  <c r="G82" i="10"/>
  <c r="G81" i="10"/>
  <c r="I81" i="10" s="1"/>
  <c r="G80" i="10"/>
  <c r="I80" i="10" s="1"/>
  <c r="G79" i="10"/>
  <c r="I79" i="10" s="1"/>
  <c r="G78" i="10"/>
  <c r="I78" i="10" s="1"/>
  <c r="G77" i="10"/>
  <c r="I77" i="10" s="1"/>
  <c r="G76" i="10"/>
  <c r="I76" i="10" s="1"/>
  <c r="G75" i="10"/>
  <c r="I75" i="10" s="1"/>
  <c r="G74" i="10"/>
  <c r="G73" i="10"/>
  <c r="I73" i="10" s="1"/>
  <c r="G72" i="10"/>
  <c r="I72" i="10" s="1"/>
  <c r="G71" i="10"/>
  <c r="I71" i="10" s="1"/>
  <c r="G70" i="10"/>
  <c r="I70" i="10" s="1"/>
  <c r="G69" i="10"/>
  <c r="I69" i="10" s="1"/>
  <c r="G68" i="10"/>
  <c r="I68" i="10" s="1"/>
  <c r="G67" i="10"/>
  <c r="I67" i="10" s="1"/>
  <c r="G66" i="10"/>
  <c r="G65" i="10"/>
  <c r="I65" i="10" s="1"/>
  <c r="G64" i="10"/>
  <c r="I64" i="10" s="1"/>
  <c r="G63" i="10"/>
  <c r="I63" i="10" s="1"/>
  <c r="G62" i="10"/>
  <c r="I62" i="10" s="1"/>
  <c r="G61" i="10"/>
  <c r="I61" i="10" s="1"/>
  <c r="G60" i="10"/>
  <c r="I60" i="10" s="1"/>
  <c r="G59" i="10"/>
  <c r="I59" i="10" s="1"/>
  <c r="G58" i="10"/>
  <c r="G57" i="10"/>
  <c r="I57" i="10" s="1"/>
  <c r="G56" i="10"/>
  <c r="I56" i="10" s="1"/>
  <c r="G55" i="10"/>
  <c r="I55" i="10" s="1"/>
  <c r="G54" i="10"/>
  <c r="I54" i="10" s="1"/>
  <c r="G53" i="10"/>
  <c r="I53" i="10" s="1"/>
  <c r="G52" i="10"/>
  <c r="I52" i="10" s="1"/>
  <c r="G51" i="10"/>
  <c r="I51" i="10" s="1"/>
  <c r="G50" i="10"/>
  <c r="G49" i="10"/>
  <c r="I49" i="10" s="1"/>
  <c r="G48" i="10"/>
  <c r="I48" i="10" s="1"/>
  <c r="G47" i="10"/>
  <c r="I47" i="10" s="1"/>
  <c r="G46" i="10"/>
  <c r="I46" i="10" s="1"/>
  <c r="G45" i="10"/>
  <c r="I45" i="10" s="1"/>
  <c r="G44" i="10"/>
  <c r="I44" i="10" s="1"/>
  <c r="G43" i="10"/>
  <c r="I43" i="10" s="1"/>
  <c r="G42" i="10"/>
  <c r="G41" i="10"/>
  <c r="I41" i="10" s="1"/>
  <c r="G40" i="10"/>
  <c r="I40" i="10" s="1"/>
  <c r="G39" i="10"/>
  <c r="I39" i="10" s="1"/>
  <c r="G38" i="10"/>
  <c r="I38" i="10" s="1"/>
  <c r="G37" i="10"/>
  <c r="I37" i="10" s="1"/>
  <c r="G36" i="10"/>
  <c r="I36" i="10" s="1"/>
  <c r="G35" i="10"/>
  <c r="I35" i="10" s="1"/>
  <c r="G34" i="10"/>
  <c r="G33" i="10"/>
  <c r="I33" i="10" s="1"/>
  <c r="G32" i="10"/>
  <c r="I32" i="10" s="1"/>
  <c r="G31" i="10"/>
  <c r="I31" i="10" s="1"/>
  <c r="G30" i="10"/>
  <c r="I30" i="10" s="1"/>
  <c r="G29" i="10"/>
  <c r="I29" i="10" s="1"/>
  <c r="G28" i="10"/>
  <c r="I28" i="10" s="1"/>
  <c r="G27" i="10"/>
  <c r="I27" i="10" s="1"/>
  <c r="G26" i="10"/>
  <c r="G25" i="10"/>
  <c r="I25" i="10" s="1"/>
  <c r="G24" i="10"/>
  <c r="I24" i="10" s="1"/>
  <c r="G23" i="10"/>
  <c r="I23" i="10" s="1"/>
  <c r="G22" i="10"/>
  <c r="I22" i="10" s="1"/>
  <c r="G21" i="10"/>
  <c r="I21" i="10" s="1"/>
  <c r="G20" i="10"/>
  <c r="I20" i="10" s="1"/>
  <c r="G19" i="10"/>
  <c r="I19" i="10" s="1"/>
  <c r="G18" i="10"/>
  <c r="G17" i="10"/>
  <c r="I17" i="10" s="1"/>
  <c r="G16" i="10"/>
  <c r="I16" i="10" s="1"/>
  <c r="G15" i="10"/>
  <c r="I15" i="10" s="1"/>
  <c r="G14" i="10"/>
  <c r="I14" i="10" s="1"/>
  <c r="G13" i="10"/>
  <c r="I13" i="10" s="1"/>
  <c r="G12" i="10"/>
  <c r="I12" i="10" s="1"/>
  <c r="G11" i="10"/>
  <c r="I11" i="10" s="1"/>
  <c r="G10" i="10"/>
  <c r="G9" i="10"/>
  <c r="I9" i="10" s="1"/>
  <c r="G8" i="10"/>
  <c r="I8" i="10" s="1"/>
  <c r="G7" i="10"/>
  <c r="I7" i="10" s="1"/>
  <c r="G6" i="10"/>
  <c r="I6" i="10" s="1"/>
  <c r="G5" i="10"/>
  <c r="I5" i="10" s="1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5" i="13"/>
  <c r="A5" i="13"/>
  <c r="A14" i="6"/>
  <c r="A13" i="6"/>
  <c r="A12" i="6"/>
  <c r="A11" i="6"/>
  <c r="A10" i="6"/>
  <c r="A9" i="6"/>
  <c r="A8" i="6"/>
  <c r="A7" i="6"/>
  <c r="A6" i="6"/>
  <c r="A5" i="6"/>
  <c r="A4" i="6"/>
  <c r="D11" i="5"/>
  <c r="D10" i="5"/>
  <c r="D9" i="5"/>
  <c r="D8" i="5"/>
  <c r="C11" i="5"/>
  <c r="C10" i="5"/>
  <c r="C9" i="5"/>
  <c r="C8" i="5"/>
  <c r="B11" i="5"/>
  <c r="B10" i="5"/>
  <c r="B9" i="5"/>
  <c r="B8" i="5"/>
  <c r="I21" i="12"/>
  <c r="H21" i="12"/>
  <c r="G21" i="12"/>
  <c r="F21" i="12"/>
  <c r="E21" i="12"/>
  <c r="D21" i="12"/>
  <c r="C21" i="12"/>
  <c r="B21" i="12"/>
  <c r="I20" i="12"/>
  <c r="H20" i="12"/>
  <c r="G20" i="12"/>
  <c r="F20" i="12"/>
  <c r="E20" i="12"/>
  <c r="D20" i="12"/>
  <c r="C20" i="12"/>
  <c r="B20" i="12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14" i="12"/>
  <c r="H14" i="12"/>
  <c r="G14" i="12"/>
  <c r="F14" i="12"/>
  <c r="E14" i="12"/>
  <c r="D14" i="12"/>
  <c r="C14" i="12"/>
  <c r="B14" i="12"/>
  <c r="I13" i="12"/>
  <c r="H13" i="12"/>
  <c r="G13" i="12"/>
  <c r="F13" i="12"/>
  <c r="E13" i="12"/>
  <c r="D13" i="12"/>
  <c r="C13" i="12"/>
  <c r="B13" i="12"/>
  <c r="I12" i="12"/>
  <c r="H12" i="12"/>
  <c r="G12" i="12"/>
  <c r="F12" i="12"/>
  <c r="E12" i="12"/>
  <c r="D12" i="12"/>
  <c r="C12" i="12"/>
  <c r="B12" i="12"/>
  <c r="I11" i="12"/>
  <c r="H11" i="12"/>
  <c r="G11" i="12"/>
  <c r="F11" i="12"/>
  <c r="E11" i="12"/>
  <c r="D11" i="12"/>
  <c r="C11" i="12"/>
  <c r="B11" i="12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7" i="12"/>
  <c r="H7" i="12"/>
  <c r="G7" i="12"/>
  <c r="F7" i="12"/>
  <c r="E7" i="12"/>
  <c r="D7" i="12"/>
  <c r="C7" i="12"/>
  <c r="B7" i="12"/>
  <c r="I6" i="12"/>
  <c r="H6" i="12"/>
  <c r="G6" i="12"/>
  <c r="F6" i="12"/>
  <c r="E6" i="12"/>
  <c r="D6" i="12"/>
  <c r="C6" i="12"/>
  <c r="B6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N3" i="12"/>
  <c r="M3" i="12"/>
  <c r="L3" i="12"/>
  <c r="K3" i="12"/>
  <c r="J3" i="12"/>
  <c r="I3" i="12"/>
  <c r="H3" i="12"/>
  <c r="G3" i="12"/>
  <c r="F3" i="12"/>
  <c r="E3" i="12"/>
  <c r="D3" i="12"/>
  <c r="C3" i="12"/>
  <c r="E317" i="4"/>
  <c r="D317" i="4"/>
  <c r="C317" i="4"/>
  <c r="B317" i="4"/>
  <c r="E316" i="4"/>
  <c r="D316" i="4"/>
  <c r="C316" i="4"/>
  <c r="B316" i="4"/>
  <c r="E315" i="4"/>
  <c r="D315" i="4"/>
  <c r="C315" i="4"/>
  <c r="B315" i="4"/>
  <c r="E314" i="4"/>
  <c r="D314" i="4"/>
  <c r="C314" i="4"/>
  <c r="B314" i="4"/>
  <c r="E313" i="4"/>
  <c r="D313" i="4"/>
  <c r="C313" i="4"/>
  <c r="B313" i="4"/>
  <c r="E312" i="4"/>
  <c r="D312" i="4"/>
  <c r="C312" i="4"/>
  <c r="B312" i="4"/>
  <c r="E311" i="4"/>
  <c r="D311" i="4"/>
  <c r="C311" i="4"/>
  <c r="B311" i="4"/>
  <c r="E310" i="4"/>
  <c r="D310" i="4"/>
  <c r="C310" i="4"/>
  <c r="B310" i="4"/>
  <c r="E309" i="4"/>
  <c r="D309" i="4"/>
  <c r="C309" i="4"/>
  <c r="B309" i="4"/>
  <c r="E308" i="4"/>
  <c r="D308" i="4"/>
  <c r="C308" i="4"/>
  <c r="B308" i="4"/>
  <c r="E307" i="4"/>
  <c r="D307" i="4"/>
  <c r="C307" i="4"/>
  <c r="B307" i="4"/>
  <c r="E306" i="4"/>
  <c r="D306" i="4"/>
  <c r="C306" i="4"/>
  <c r="B306" i="4"/>
  <c r="E305" i="4"/>
  <c r="D305" i="4"/>
  <c r="C305" i="4"/>
  <c r="B305" i="4"/>
  <c r="E304" i="4"/>
  <c r="D304" i="4"/>
  <c r="C304" i="4"/>
  <c r="B304" i="4"/>
  <c r="E303" i="4"/>
  <c r="D303" i="4"/>
  <c r="C303" i="4"/>
  <c r="B303" i="4"/>
  <c r="E302" i="4"/>
  <c r="D302" i="4"/>
  <c r="C302" i="4"/>
  <c r="B302" i="4"/>
  <c r="E301" i="4"/>
  <c r="D301" i="4"/>
  <c r="C301" i="4"/>
  <c r="B301" i="4"/>
  <c r="E300" i="4"/>
  <c r="D300" i="4"/>
  <c r="C300" i="4"/>
  <c r="B300" i="4"/>
  <c r="E299" i="4"/>
  <c r="D299" i="4"/>
  <c r="C299" i="4"/>
  <c r="B299" i="4"/>
  <c r="E298" i="4"/>
  <c r="D298" i="4"/>
  <c r="C298" i="4"/>
  <c r="B298" i="4"/>
  <c r="E297" i="4"/>
  <c r="D297" i="4"/>
  <c r="C297" i="4"/>
  <c r="B297" i="4"/>
  <c r="E296" i="4"/>
  <c r="D296" i="4"/>
  <c r="C296" i="4"/>
  <c r="B296" i="4"/>
  <c r="E295" i="4"/>
  <c r="D295" i="4"/>
  <c r="C295" i="4"/>
  <c r="B295" i="4"/>
  <c r="E294" i="4"/>
  <c r="D294" i="4"/>
  <c r="C294" i="4"/>
  <c r="B294" i="4"/>
  <c r="E293" i="4"/>
  <c r="D293" i="4"/>
  <c r="C293" i="4"/>
  <c r="B293" i="4"/>
  <c r="E292" i="4"/>
  <c r="D292" i="4"/>
  <c r="C292" i="4"/>
  <c r="B292" i="4"/>
  <c r="E291" i="4"/>
  <c r="D291" i="4"/>
  <c r="C291" i="4"/>
  <c r="B291" i="4"/>
  <c r="E290" i="4"/>
  <c r="D290" i="4"/>
  <c r="C290" i="4"/>
  <c r="B290" i="4"/>
  <c r="E289" i="4"/>
  <c r="D289" i="4"/>
  <c r="C289" i="4"/>
  <c r="B289" i="4"/>
  <c r="E288" i="4"/>
  <c r="D288" i="4"/>
  <c r="C288" i="4"/>
  <c r="B288" i="4"/>
  <c r="E287" i="4"/>
  <c r="D287" i="4"/>
  <c r="C287" i="4"/>
  <c r="B287" i="4"/>
  <c r="E286" i="4"/>
  <c r="D286" i="4"/>
  <c r="C286" i="4"/>
  <c r="B286" i="4"/>
  <c r="E285" i="4"/>
  <c r="D285" i="4"/>
  <c r="C285" i="4"/>
  <c r="B285" i="4"/>
  <c r="E284" i="4"/>
  <c r="D284" i="4"/>
  <c r="C284" i="4"/>
  <c r="B284" i="4"/>
  <c r="E283" i="4"/>
  <c r="D283" i="4"/>
  <c r="C283" i="4"/>
  <c r="B283" i="4"/>
  <c r="E282" i="4"/>
  <c r="D282" i="4"/>
  <c r="C282" i="4"/>
  <c r="B282" i="4"/>
  <c r="E281" i="4"/>
  <c r="D281" i="4"/>
  <c r="C281" i="4"/>
  <c r="B281" i="4"/>
  <c r="E280" i="4"/>
  <c r="D280" i="4"/>
  <c r="C280" i="4"/>
  <c r="B280" i="4"/>
  <c r="E279" i="4"/>
  <c r="D279" i="4"/>
  <c r="C279" i="4"/>
  <c r="B279" i="4"/>
  <c r="E278" i="4"/>
  <c r="D278" i="4"/>
  <c r="C278" i="4"/>
  <c r="B278" i="4"/>
  <c r="E277" i="4"/>
  <c r="D277" i="4"/>
  <c r="C277" i="4"/>
  <c r="B277" i="4"/>
  <c r="E276" i="4"/>
  <c r="D276" i="4"/>
  <c r="C276" i="4"/>
  <c r="B276" i="4"/>
  <c r="E275" i="4"/>
  <c r="D275" i="4"/>
  <c r="C275" i="4"/>
  <c r="B275" i="4"/>
  <c r="E274" i="4"/>
  <c r="D274" i="4"/>
  <c r="C274" i="4"/>
  <c r="B274" i="4"/>
  <c r="E273" i="4"/>
  <c r="D273" i="4"/>
  <c r="C273" i="4"/>
  <c r="B273" i="4"/>
  <c r="E272" i="4"/>
  <c r="D272" i="4"/>
  <c r="C272" i="4"/>
  <c r="B272" i="4"/>
  <c r="E271" i="4"/>
  <c r="D271" i="4"/>
  <c r="C271" i="4"/>
  <c r="B271" i="4"/>
  <c r="E270" i="4"/>
  <c r="D270" i="4"/>
  <c r="C270" i="4"/>
  <c r="B270" i="4"/>
  <c r="E269" i="4"/>
  <c r="D269" i="4"/>
  <c r="C269" i="4"/>
  <c r="B269" i="4"/>
  <c r="E268" i="4"/>
  <c r="D268" i="4"/>
  <c r="C268" i="4"/>
  <c r="B268" i="4"/>
  <c r="E267" i="4"/>
  <c r="D267" i="4"/>
  <c r="C267" i="4"/>
  <c r="B267" i="4"/>
  <c r="E266" i="4"/>
  <c r="D266" i="4"/>
  <c r="C266" i="4"/>
  <c r="B266" i="4"/>
  <c r="E265" i="4"/>
  <c r="D265" i="4"/>
  <c r="C265" i="4"/>
  <c r="B265" i="4"/>
  <c r="E264" i="4"/>
  <c r="D264" i="4"/>
  <c r="C264" i="4"/>
  <c r="B264" i="4"/>
  <c r="E263" i="4"/>
  <c r="D263" i="4"/>
  <c r="C263" i="4"/>
  <c r="B263" i="4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E57" i="4"/>
  <c r="D57" i="4"/>
  <c r="C57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AE4" i="4"/>
  <c r="AD4" i="4"/>
  <c r="AC4" i="4"/>
  <c r="AB4" i="4"/>
  <c r="AA4" i="4"/>
  <c r="Z4" i="4"/>
  <c r="Y4" i="4"/>
  <c r="X4" i="4"/>
  <c r="W4" i="4"/>
  <c r="V4" i="4"/>
  <c r="U4" i="4"/>
  <c r="T4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N9" i="4"/>
  <c r="M9" i="4"/>
  <c r="L9" i="4"/>
  <c r="K9" i="4"/>
  <c r="J9" i="4"/>
  <c r="I9" i="4"/>
  <c r="H9" i="4"/>
  <c r="G9" i="4"/>
  <c r="F9" i="4"/>
  <c r="E9" i="4"/>
  <c r="D9" i="4"/>
  <c r="C9" i="4"/>
  <c r="B9" i="4"/>
  <c r="N8" i="4"/>
  <c r="M8" i="4"/>
  <c r="L8" i="4"/>
  <c r="K8" i="4"/>
  <c r="J8" i="4"/>
  <c r="I8" i="4"/>
  <c r="H8" i="4"/>
  <c r="G8" i="4"/>
  <c r="F8" i="4"/>
  <c r="E8" i="4"/>
  <c r="D8" i="4"/>
  <c r="C8" i="4"/>
  <c r="B8" i="4"/>
  <c r="N7" i="4"/>
  <c r="M7" i="4"/>
  <c r="L7" i="4"/>
  <c r="K7" i="4"/>
  <c r="J7" i="4"/>
  <c r="I7" i="4"/>
  <c r="H7" i="4"/>
  <c r="G7" i="4"/>
  <c r="F7" i="4"/>
  <c r="E7" i="4"/>
  <c r="D7" i="4"/>
  <c r="C7" i="4"/>
  <c r="B7" i="4"/>
  <c r="N6" i="4"/>
  <c r="M6" i="4"/>
  <c r="L6" i="4"/>
  <c r="K6" i="4"/>
  <c r="J6" i="4"/>
  <c r="I6" i="4"/>
  <c r="H6" i="4"/>
  <c r="G6" i="4"/>
  <c r="F6" i="4"/>
  <c r="E6" i="4"/>
  <c r="D6" i="4"/>
  <c r="C6" i="4"/>
  <c r="B6" i="4"/>
  <c r="N5" i="4"/>
  <c r="M5" i="4"/>
  <c r="L5" i="4"/>
  <c r="K5" i="4"/>
  <c r="J5" i="4"/>
  <c r="I5" i="4"/>
  <c r="H5" i="4"/>
  <c r="G5" i="4"/>
  <c r="F5" i="4"/>
  <c r="E5" i="4"/>
  <c r="D5" i="4"/>
  <c r="C5" i="4"/>
  <c r="B5" i="4"/>
  <c r="N4" i="4"/>
  <c r="M4" i="4"/>
  <c r="L4" i="4"/>
  <c r="K4" i="4"/>
  <c r="J4" i="4"/>
  <c r="I4" i="4"/>
  <c r="H4" i="4"/>
  <c r="G4" i="4"/>
  <c r="F4" i="4"/>
  <c r="E4" i="4"/>
  <c r="D4" i="4"/>
  <c r="C4" i="4"/>
  <c r="AE3" i="4"/>
  <c r="AD3" i="4"/>
  <c r="AC3" i="4"/>
  <c r="AB3" i="4"/>
  <c r="AA3" i="4"/>
  <c r="Z3" i="4"/>
  <c r="Y3" i="4"/>
  <c r="X3" i="4"/>
  <c r="W3" i="4"/>
  <c r="V3" i="4"/>
  <c r="U3" i="4"/>
  <c r="T3" i="4"/>
  <c r="N3" i="4"/>
  <c r="M3" i="4"/>
  <c r="L3" i="4"/>
  <c r="K3" i="4"/>
  <c r="J3" i="4"/>
  <c r="I3" i="4"/>
  <c r="H3" i="4"/>
  <c r="G3" i="4"/>
  <c r="F3" i="4"/>
  <c r="E3" i="4"/>
  <c r="D3" i="4"/>
  <c r="C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<sst xmlns="http://schemas.openxmlformats.org/spreadsheetml/2006/main" count="2479" uniqueCount="810">
  <si>
    <t>Essential Excel Functions &amp; Formulas</t>
  </si>
  <si>
    <t>Business Question:</t>
  </si>
  <si>
    <t xml:space="preserve">Function(s) </t>
  </si>
  <si>
    <t>Total Salary and headcount by department</t>
  </si>
  <si>
    <t>SUMIF, COUNTIF</t>
  </si>
  <si>
    <t>Average Salary by department</t>
  </si>
  <si>
    <t>AVERAGEIF, AVERAGEIFs</t>
  </si>
  <si>
    <t>All employees with more than $100k salary</t>
  </si>
  <si>
    <t>FILTER, CHOOSECOLS</t>
  </si>
  <si>
    <t>All female employees with more than $100k salary</t>
  </si>
  <si>
    <t>FILTER, *</t>
  </si>
  <si>
    <t>All female employees with more than $100k salary,
who joined in 2020 or after…</t>
  </si>
  <si>
    <t>Lowest, highest and top 5 salary values</t>
  </si>
  <si>
    <t>MIN, MAX, LARGE, SORT + TAKE</t>
  </si>
  <si>
    <t>Lowest, highest and top 5 salary values by Gender</t>
  </si>
  <si>
    <t>MINIFs, MAXIFs</t>
  </si>
  <si>
    <t>List of all departments</t>
  </si>
  <si>
    <t>UNIQUE, COUNTA, SORT</t>
  </si>
  <si>
    <t>List of all departments in one cell, comma seperated</t>
  </si>
  <si>
    <t>Textjoin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</si>
  <si>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</si>
  <si>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</si>
  <si>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</si>
  <si>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</si>
  <si>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</si>
  <si>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</si>
  <si>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</si>
  <si>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Complex formula: 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</si>
  <si>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</si>
  <si>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</si>
  <si>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</si>
  <si>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</si>
  <si>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</si>
  <si>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</si>
  <si>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</si>
  <si>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</si>
  <si>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</si>
  <si>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</si>
  <si>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</si>
  <si>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</si>
  <si>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</si>
  <si>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</si>
  <si>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</si>
  <si>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</si>
  <si>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</si>
  <si>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</si>
  <si>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</si>
  <si>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</si>
  <si>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</si>
  <si>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</si>
  <si>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</si>
  <si>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</si>
  <si>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</si>
  <si>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</si>
  <si>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</si>
  <si>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</si>
  <si>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</si>
  <si>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</si>
  <si>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</si>
  <si>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</si>
  <si>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</si>
  <si>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</si>
  <si>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</si>
  <si>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</si>
  <si>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</si>
  <si>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</si>
  <si>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</si>
  <si>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</si>
  <si>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</si>
  <si>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</si>
  <si>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</si>
  <si>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</si>
  <si>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</si>
  <si>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</si>
  <si>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</si>
  <si>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</si>
  <si>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</si>
  <si>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</si>
  <si>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</si>
  <si>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</si>
  <si>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</si>
  <si>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</si>
  <si>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</si>
  <si>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</si>
  <si>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</si>
  <si>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</si>
  <si>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</si>
  <si>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</si>
  <si>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</si>
  <si>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</si>
  <si>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</si>
  <si>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</si>
  <si>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</si>
  <si>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</si>
  <si>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</si>
  <si>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</si>
  <si>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</si>
  <si>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</si>
  <si>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</si>
  <si>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</si>
  <si>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</si>
  <si>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</si>
  <si>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</si>
  <si>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</si>
  <si>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</si>
  <si>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</si>
  <si>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</si>
  <si>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</si>
  <si>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</si>
  <si>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</si>
  <si>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</si>
  <si>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</si>
  <si>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</si>
  <si>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</si>
  <si>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</si>
  <si>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</si>
  <si>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</si>
  <si>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</si>
  <si>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</si>
  <si>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</si>
  <si>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</si>
  <si>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</si>
  <si>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</si>
  <si>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</si>
  <si>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</si>
  <si>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</si>
  <si>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</si>
  <si>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</si>
  <si>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</si>
  <si>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</si>
  <si>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</si>
  <si>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</si>
  <si>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</si>
  <si>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</si>
  <si>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</si>
  <si>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</si>
  <si>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</si>
  <si>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</si>
  <si>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</si>
  <si>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</si>
  <si>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</si>
  <si>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</si>
  <si>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</si>
  <si>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</si>
  <si>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</si>
  <si>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</si>
  <si>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</si>
  <si>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</si>
  <si>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</si>
  <si>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</si>
  <si>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</si>
  <si>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</si>
  <si>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</si>
  <si>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</si>
  <si>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</si>
  <si>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</si>
  <si>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</si>
  <si>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</si>
  <si>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</si>
  <si>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</si>
  <si>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</si>
  <si>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</si>
  <si>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</si>
  <si>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</si>
  <si>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</si>
  <si>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</si>
  <si>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</si>
  <si>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</si>
  <si>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</si>
  <si>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</si>
  <si>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</si>
  <si>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</si>
  <si>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</si>
  <si>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</si>
  <si>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</si>
  <si>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</si>
  <si>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</si>
  <si>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</si>
  <si>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</si>
  <si>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</si>
  <si>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</si>
  <si>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</si>
  <si>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</si>
  <si>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</si>
  <si>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</si>
  <si>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</si>
  <si>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</si>
  <si>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</si>
  <si>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</si>
  <si>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</si>
  <si>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</si>
  <si>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</si>
  <si>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</si>
  <si>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</si>
  <si>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</si>
  <si>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</si>
  <si>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</si>
  <si>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</si>
  <si>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</si>
  <si>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</si>
  <si>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</si>
  <si>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</si>
  <si>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</si>
  <si>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</si>
  <si>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</si>
  <si>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</si>
  <si>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</si>
  <si>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</si>
  <si>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</si>
  <si>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</si>
  <si>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</si>
  <si>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</si>
  <si>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</si>
  <si>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</si>
  <si>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</si>
  <si>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</si>
  <si>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</si>
  <si>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</si>
  <si>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</si>
  <si>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</si>
  <si>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</si>
  <si>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</si>
  <si>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</si>
  <si>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</si>
  <si>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</si>
  <si>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</si>
  <si>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</si>
  <si>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</si>
  <si>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</si>
  <si>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</si>
  <si>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</si>
  <si>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</si>
  <si>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</si>
  <si>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</si>
  <si>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</si>
  <si>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</si>
  <si>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</si>
  <si>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</si>
  <si>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</si>
  <si>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</si>
  <si>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</si>
  <si>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</si>
  <si>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</si>
  <si>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</si>
  <si>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</si>
  <si>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</si>
  <si>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</si>
  <si>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</si>
  <si>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</si>
  <si>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</si>
  <si>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</si>
  <si>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</si>
  <si>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</si>
  <si>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</si>
  <si>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</si>
  <si>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</si>
  <si>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</si>
  <si>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</si>
  <si>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</si>
  <si>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</si>
  <si>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</si>
  <si>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</si>
  <si>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</si>
  <si>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</si>
  <si>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</si>
  <si>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</si>
  <si>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</si>
  <si>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</si>
  <si>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</si>
  <si>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</si>
  <si>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</si>
  <si>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</si>
  <si>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</si>
  <si>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</si>
  <si>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</si>
  <si>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</si>
  <si>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</si>
  <si>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</si>
  <si>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</si>
  <si>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</si>
  <si>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</si>
  <si>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</si>
  <si>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</si>
  <si>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</si>
  <si>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</si>
  <si>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</si>
  <si>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</si>
  <si>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</si>
  <si>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</si>
  <si>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</si>
  <si>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</si>
  <si>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</si>
  <si>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</si>
  <si>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</si>
  <si>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</si>
  <si>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</si>
  <si>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</si>
  <si>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</si>
  <si>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</si>
  <si>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</si>
  <si>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</si>
  <si>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</si>
  <si>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</si>
  <si>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</si>
  <si>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</si>
  <si>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</si>
  <si>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</si>
  <si>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</si>
  <si>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</si>
  <si>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</si>
  <si>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</si>
  <si>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</si>
  <si>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</si>
  <si>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</si>
  <si>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</si>
  <si>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</si>
  <si>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</si>
  <si>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</si>
  <si>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</si>
  <si>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</si>
  <si>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</si>
  <si>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</si>
  <si>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</si>
  <si>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</si>
  <si>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</si>
  <si>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</si>
  <si>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</si>
  <si>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</si>
  <si>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</si>
  <si>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</si>
  <si>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</si>
  <si>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</si>
  <si>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</si>
  <si>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</si>
  <si>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</si>
  <si>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</si>
  <si>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</si>
  <si>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</si>
  <si>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</si>
  <si>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</si>
  <si>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</si>
  <si>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</si>
  <si>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</si>
  <si>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</si>
  <si>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</si>
  <si>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</si>
  <si>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</si>
  <si>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</si>
  <si>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</si>
  <si>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</si>
  <si>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</si>
  <si>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</si>
  <si>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</si>
  <si>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</si>
  <si>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</si>
  <si>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</si>
  <si>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</si>
  <si>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</si>
  <si>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</si>
  <si>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</si>
  <si>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</si>
  <si>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</si>
  <si>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</si>
  <si>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</si>
  <si>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</si>
  <si>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</si>
  <si>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</si>
  <si>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</si>
  <si>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</si>
  <si>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</si>
  <si>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</si>
  <si>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</si>
  <si>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</si>
  <si>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</si>
  <si>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</si>
  <si>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</si>
  <si>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</si>
  <si>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</si>
  <si>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</si>
  <si>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</si>
  <si>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</si>
  <si>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</si>
  <si>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</si>
  <si>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</si>
  <si>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</si>
  <si>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</si>
  <si>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</si>
  <si>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</si>
  <si>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</si>
  <si>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</si>
  <si>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</si>
  <si>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</si>
  <si>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</si>
  <si>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</si>
  <si>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</si>
  <si>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</si>
  <si>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</si>
  <si>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</si>
  <si>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</si>
  <si>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</si>
  <si>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</si>
  <si>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</si>
  <si>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</si>
  <si>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</si>
  <si>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</si>
  <si>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</si>
  <si>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</si>
  <si>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</si>
  <si>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</si>
  <si>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</si>
  <si>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</si>
  <si>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</si>
  <si>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</si>
  <si>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</si>
  <si>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</si>
  <si>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</si>
  <si>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</si>
  <si>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</si>
  <si>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</si>
  <si>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</si>
  <si>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</si>
  <si>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</si>
  <si>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</si>
  <si>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</si>
  <si>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</si>
  <si>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</si>
  <si>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</si>
  <si>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</si>
  <si>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</si>
  <si>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</si>
  <si>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</si>
  <si>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</si>
  <si>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</si>
  <si>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</si>
  <si>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</si>
  <si>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</si>
  <si>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</si>
  <si>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</si>
  <si>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</si>
  <si>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</si>
  <si>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</si>
  <si>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</si>
  <si>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</si>
  <si>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</si>
  <si>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</si>
  <si>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</si>
  <si>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</si>
  <si>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</si>
  <si>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</si>
  <si>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</si>
  <si>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</si>
  <si>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</si>
  <si>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</si>
  <si>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</si>
  <si>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</si>
  <si>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</si>
  <si>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</si>
  <si>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</si>
  <si>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</si>
  <si>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</si>
  <si>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</si>
  <si>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</si>
  <si>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</si>
  <si>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</si>
  <si>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</si>
  <si>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</si>
  <si>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</si>
  <si>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</si>
  <si>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</si>
  <si>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</si>
  <si>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</si>
  <si>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</si>
  <si>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</si>
  <si>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</si>
  <si>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</si>
  <si>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</si>
  <si>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</si>
  <si>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</si>
  <si>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</si>
  <si>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</si>
  <si>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</si>
  <si>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</si>
  <si>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</si>
  <si>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</si>
  <si>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</si>
  <si>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</si>
  <si>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</si>
  <si>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</si>
  <si>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</si>
  <si>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</si>
  <si>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</si>
  <si>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</si>
  <si>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</si>
  <si>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</si>
  <si>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</si>
  <si>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</si>
  <si>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</si>
  <si>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</si>
  <si>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</si>
  <si>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</si>
  <si>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</si>
  <si>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</si>
  <si>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</si>
  <si>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</si>
  <si>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</si>
  <si>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</si>
  <si>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</si>
  <si>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</si>
  <si>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</si>
  <si>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</si>
  <si>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</si>
  <si>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</si>
  <si>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</si>
  <si>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</si>
  <si>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</si>
  <si>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</si>
  <si>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</si>
  <si>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</si>
  <si>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</si>
  <si>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</si>
  <si>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</si>
  <si>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</si>
  <si>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</si>
  <si>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</si>
  <si>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</si>
  <si>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</si>
  <si>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</si>
  <si>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</si>
  <si>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</si>
  <si>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</si>
  <si>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</si>
  <si>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</si>
  <si>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</si>
  <si>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</si>
  <si>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</si>
  <si>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</si>
  <si>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</si>
  <si>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</si>
  <si>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</si>
  <si>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</si>
  <si>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</si>
  <si>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</si>
  <si>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</si>
  <si>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</si>
  <si>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</si>
  <si>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</si>
  <si>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</si>
  <si>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</si>
  <si>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</si>
  <si>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</si>
  <si>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</si>
  <si>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</si>
  <si>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</si>
  <si>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</si>
  <si>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</si>
  <si>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</si>
  <si>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</si>
  <si>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</si>
  <si>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</si>
  <si>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</si>
  <si>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</si>
  <si>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</si>
  <si>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</si>
  <si>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</si>
  <si>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</si>
  <si>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</si>
  <si>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</si>
  <si>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</si>
  <si>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</si>
  <si>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</si>
  <si>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</si>
  <si>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</si>
  <si>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</si>
  <si>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</si>
  <si>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</si>
  <si>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</si>
  <si>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</si>
  <si>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</si>
  <si>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</si>
  <si>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</si>
  <si>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</si>
  <si>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</si>
  <si>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</si>
  <si>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</si>
  <si>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</si>
  <si>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</si>
  <si>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</si>
  <si>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</si>
  <si>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</si>
  <si>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</si>
  <si>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</si>
  <si>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</si>
  <si>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</si>
  <si>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</si>
  <si>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</si>
  <si>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</si>
  <si>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</si>
  <si>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</si>
  <si>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</si>
  <si>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</si>
  <si>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</si>
  <si>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</si>
  <si>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</si>
  <si>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</si>
  <si>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</si>
  <si>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</si>
  <si>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</si>
  <si>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</si>
  <si>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</si>
  <si>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</si>
  <si>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</si>
  <si>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</si>
  <si>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</si>
  <si>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</si>
  <si>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</si>
  <si>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</si>
  <si>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</si>
  <si>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</si>
  <si>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</si>
  <si>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</si>
  <si>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</si>
  <si>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</si>
  <si>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</si>
  <si>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</si>
  <si>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</si>
  <si>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</si>
  <si>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</si>
  <si>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</si>
  <si>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</si>
  <si>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</si>
  <si>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</si>
  <si>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</si>
  <si>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</si>
  <si>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</si>
  <si>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</si>
  <si>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</si>
  <si>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</si>
  <si>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</si>
  <si>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</si>
  <si>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</si>
  <si>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</si>
  <si>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</si>
  <si>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</si>
  <si>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</si>
  <si>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</si>
  <si>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</si>
  <si>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</si>
  <si>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</si>
  <si>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</si>
  <si>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</si>
  <si>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</si>
  <si>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</si>
  <si>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</si>
  <si>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</si>
  <si>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</si>
  <si>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</si>
  <si>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</si>
  <si>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</si>
  <si>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</si>
  <si>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</si>
  <si>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</si>
  <si>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</si>
  <si>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</si>
  <si>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</si>
  <si>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</si>
  <si>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</si>
  <si>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</si>
  <si>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</si>
  <si>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</si>
  <si>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</si>
  <si>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</si>
  <si>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</si>
  <si>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</si>
  <si>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</si>
  <si>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</si>
  <si>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</si>
  <si>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</si>
  <si>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</si>
  <si>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</si>
  <si>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</si>
  <si>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</si>
  <si>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</si>
  <si>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</si>
  <si>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</si>
  <si>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</si>
  <si>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</si>
  <si>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</si>
  <si>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</si>
  <si>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</si>
  <si>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</si>
  <si>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</si>
  <si>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</si>
  <si>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</si>
  <si>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</si>
  <si>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</si>
  <si>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</si>
  <si>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</si>
  <si>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</si>
  <si>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</si>
  <si>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</si>
  <si>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</si>
  <si>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</si>
  <si>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</si>
  <si>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</si>
  <si>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</si>
  <si>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</si>
  <si>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</si>
  <si>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</si>
  <si>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</si>
  <si>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</si>
  <si>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</si>
  <si>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</si>
  <si>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</si>
  <si>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</si>
  <si>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</si>
  <si>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</si>
  <si>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</si>
  <si>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</si>
  <si>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</si>
  <si>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</si>
  <si>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</si>
  <si>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</si>
  <si>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</si>
  <si>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</si>
  <si>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</si>
  <si>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</si>
  <si>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</si>
  <si>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</si>
  <si>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</si>
  <si>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</si>
  <si>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</si>
  <si>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</si>
  <si>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</si>
  <si>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</si>
  <si>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</si>
  <si>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</si>
  <si>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</si>
  <si>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</si>
  <si>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</si>
  <si>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</si>
  <si>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</si>
  <si>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</si>
  <si>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</si>
  <si>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</si>
  <si>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</si>
  <si>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</si>
  <si>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</si>
  <si>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</si>
  <si>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</si>
  <si>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</si>
  <si>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</si>
  <si>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</si>
  <si>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</si>
  <si>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</si>
  <si>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</si>
  <si>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</si>
  <si>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</si>
  <si>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</si>
  <si>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</si>
  <si>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</si>
  <si>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</si>
  <si>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</si>
  <si>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</si>
  <si>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</si>
  <si>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</si>
  <si>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</si>
  <si>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</si>
  <si>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</si>
  <si>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</si>
  <si>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</si>
  <si>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</si>
  <si>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</si>
  <si>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Permanent HeadCount</t>
  </si>
  <si>
    <t>Parmanent Total Salary</t>
  </si>
  <si>
    <t>Average Salary</t>
  </si>
  <si>
    <t>Permanent Average Salary</t>
  </si>
  <si>
    <t>All  Employees with &gt;100K Salary</t>
  </si>
  <si>
    <t>All Female Employees with &gt;100k Salary</t>
  </si>
  <si>
    <t>ChooseCols  1,2,3,4</t>
  </si>
  <si>
    <t>All Female employess with &gt;$100k salary, who joined in 2020 or after</t>
  </si>
  <si>
    <t>Lowest, Highest and Top 5 Salary Values</t>
  </si>
  <si>
    <t>All Emps</t>
  </si>
  <si>
    <t>Lowest Salary</t>
  </si>
  <si>
    <t>Highest Salary</t>
  </si>
  <si>
    <t>Top 5 Salary</t>
  </si>
  <si>
    <t>List all departments</t>
  </si>
  <si>
    <t>Counta</t>
  </si>
  <si>
    <t>TextJoin</t>
  </si>
  <si>
    <t>Employee Lookup</t>
  </si>
  <si>
    <t>Employee ID:</t>
  </si>
  <si>
    <t>First name</t>
  </si>
  <si>
    <t>Last name</t>
  </si>
  <si>
    <t>Last Name:</t>
  </si>
  <si>
    <t>ofer</t>
  </si>
  <si>
    <t>EmployeeID</t>
  </si>
  <si>
    <t>Salary:</t>
  </si>
  <si>
    <t>Employee Lookup (Xlookup)</t>
  </si>
  <si>
    <t>Entire Data (Xlookup)</t>
  </si>
  <si>
    <t>Entire Data (Xlookup) (Transpose)</t>
  </si>
  <si>
    <t>Employee ID</t>
  </si>
  <si>
    <t>Highest Salary Employees</t>
  </si>
  <si>
    <t>EmpID</t>
  </si>
  <si>
    <t xml:space="preserve"> </t>
  </si>
  <si>
    <t>Employees Joined in March</t>
  </si>
  <si>
    <t>Female Employees Who Joined on Monday</t>
  </si>
  <si>
    <t xml:space="preserve">Department Report Of Headcounts,Salaries, And % Diff From Overall Average		</t>
  </si>
  <si>
    <t>Headcount</t>
  </si>
  <si>
    <t>%diff from overall avg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</si>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</sst>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_);[Red]\(&quot;$&quot;#,##0\)"/>
    <numFmt numFmtId="165" formatCode="&quot;$&quot;#,##0.00"/>
    <numFmt numFmtId="166" formatCode="m/d/yyyy;@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5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44" fontId="0" fillId="0" borderId="0" xfId="1" applyFont="1"/>
    <xf numFmtId="0" fontId="3" fillId="0" borderId="0" xfId="0" applyFont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0" fillId="0" borderId="10" xfId="0" applyBorder="1"/>
    <xf numFmtId="44" fontId="0" fillId="0" borderId="10" xfId="1" applyFont="1" applyBorder="1"/>
    <xf numFmtId="2" fontId="0" fillId="0" borderId="10" xfId="0" applyNumberFormat="1" applyBorder="1"/>
    <xf numFmtId="0" fontId="3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2" borderId="0" xfId="0" applyFont="1" applyFill="1"/>
    <xf numFmtId="0" fontId="0" fillId="14" borderId="0" xfId="0" applyFill="1"/>
    <xf numFmtId="44" fontId="0" fillId="13" borderId="8" xfId="1" applyFont="1" applyFill="1" applyBorder="1"/>
    <xf numFmtId="44" fontId="3" fillId="15" borderId="8" xfId="1" applyFont="1" applyFill="1" applyBorder="1"/>
    <xf numFmtId="0" fontId="3" fillId="15" borderId="8" xfId="0" applyFont="1" applyFill="1" applyBorder="1"/>
    <xf numFmtId="0" fontId="3" fillId="9" borderId="8" xfId="0" applyFont="1" applyFill="1" applyBorder="1"/>
    <xf numFmtId="0" fontId="9" fillId="8" borderId="8" xfId="0" applyFont="1" applyFill="1" applyBorder="1"/>
    <xf numFmtId="0" fontId="10" fillId="0" borderId="0" xfId="0" applyFont="1"/>
    <xf numFmtId="44" fontId="0" fillId="13" borderId="8" xfId="1" applyFont="1" applyFill="1" applyBorder="1" applyAlignment="1">
      <alignment wrapText="1"/>
    </xf>
    <xf numFmtId="0" fontId="0" fillId="7" borderId="0" xfId="0" applyFill="1"/>
    <xf numFmtId="0" fontId="11" fillId="0" borderId="0" xfId="0" applyFont="1"/>
    <xf numFmtId="0" fontId="12" fillId="0" borderId="0" xfId="0" applyFont="1"/>
    <xf numFmtId="0" fontId="13" fillId="16" borderId="0" xfId="2" applyFont="1" applyFill="1" applyBorder="1" applyAlignment="1"/>
    <xf numFmtId="0" fontId="13" fillId="7" borderId="0" xfId="2" applyFont="1" applyFill="1" applyBorder="1" applyAlignment="1"/>
    <xf numFmtId="0" fontId="0" fillId="7" borderId="0" xfId="0" applyFill="1" applyAlignment="1">
      <alignment horizontal="center"/>
    </xf>
    <xf numFmtId="0" fontId="0" fillId="17" borderId="0" xfId="0" applyFill="1"/>
    <xf numFmtId="165" fontId="0" fillId="0" borderId="0" xfId="0" applyNumberFormat="1"/>
    <xf numFmtId="165" fontId="0" fillId="0" borderId="0" xfId="1" applyNumberFormat="1" applyFont="1"/>
    <xf numFmtId="0" fontId="0" fillId="13" borderId="0" xfId="0" applyFill="1"/>
    <xf numFmtId="0" fontId="0" fillId="18" borderId="0" xfId="0" applyFill="1"/>
    <xf numFmtId="0" fontId="0" fillId="19" borderId="0" xfId="0" applyFill="1"/>
    <xf numFmtId="166" fontId="0" fillId="0" borderId="0" xfId="0" applyNumberFormat="1"/>
    <xf numFmtId="0" fontId="0" fillId="10" borderId="0" xfId="0" applyFill="1"/>
    <xf numFmtId="10" fontId="0" fillId="0" borderId="0" xfId="1" applyNumberFormat="1" applyFont="1"/>
    <xf numFmtId="0" fontId="3" fillId="20" borderId="0" xfId="0" applyFont="1" applyFill="1"/>
    <xf numFmtId="44" fontId="0" fillId="0" borderId="0" xfId="1" applyFont="1" applyAlignment="1">
      <alignment wrapText="1"/>
    </xf>
    <xf numFmtId="0" fontId="0" fillId="0" borderId="13" xfId="0" applyBorder="1"/>
    <xf numFmtId="0" fontId="3" fillId="10" borderId="13" xfId="0" applyFont="1" applyFill="1" applyBorder="1"/>
    <xf numFmtId="0" fontId="0" fillId="0" borderId="14" xfId="0" applyBorder="1"/>
    <xf numFmtId="0" fontId="3" fillId="20" borderId="7" xfId="0" applyFont="1" applyFill="1" applyBorder="1"/>
    <xf numFmtId="10" fontId="0" fillId="0" borderId="0" xfId="0" applyNumberFormat="1" applyAlignment="1">
      <alignment wrapText="1"/>
    </xf>
    <xf numFmtId="10" fontId="0" fillId="0" borderId="0" xfId="0" applyNumberFormat="1"/>
    <xf numFmtId="164" fontId="0" fillId="21" borderId="0" xfId="0" applyNumberFormat="1" applyFill="1"/>
    <xf numFmtId="0" fontId="9" fillId="10" borderId="9" xfId="0" applyFont="1" applyFill="1" applyBorder="1"/>
    <xf numFmtId="0" fontId="9" fillId="12" borderId="7" xfId="0" applyFont="1" applyFill="1" applyBorder="1"/>
    <xf numFmtId="0" fontId="9" fillId="10" borderId="9" xfId="2" applyFont="1" applyFill="1" applyBorder="1"/>
    <xf numFmtId="0" fontId="9" fillId="10" borderId="11" xfId="2" applyFont="1" applyFill="1" applyBorder="1"/>
    <xf numFmtId="0" fontId="9" fillId="10" borderId="12" xfId="2" applyFont="1" applyFill="1" applyBorder="1"/>
    <xf numFmtId="0" fontId="2" fillId="11" borderId="0" xfId="2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2" fillId="13" borderId="0" xfId="2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9" fillId="13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6" fillId="11" borderId="0" xfId="0" applyFont="1" applyFill="1" applyAlignment="1">
      <alignment horizontal="center" wrapText="1"/>
    </xf>
  </cellXfs>
  <cellStyles count="3">
    <cellStyle name="Currency" xfId="1" builtinId="4"/>
    <cellStyle name="Heading 1" xfId="2" builtinId="16"/>
    <cellStyle name="Normal" xfId="0" builtinId="0"/>
  </cellStyles>
  <dxfs count="12">
    <dxf>
      <font>
        <color theme="1"/>
      </font>
      <numFmt numFmtId="14" formatCode="0.0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&quot;$&quot;#,##0.00"/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166" formatCode="m/d/yyyy;@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9713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 of Top 5 Salary</a:t>
            </a:r>
          </a:p>
        </c:rich>
      </c:tx>
      <c:layout>
        <c:manualLayout>
          <c:xMode val="edge"/>
          <c:yMode val="edge"/>
          <c:x val="0.28917354330708656"/>
          <c:y val="1.15741093953450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9713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'6'!$C$7:$C$11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119022.49</c:v>
                </c:pt>
                <c:pt idx="2">
                  <c:v>118976.16</c:v>
                </c:pt>
                <c:pt idx="3">
                  <c:v>115191.38</c:v>
                </c:pt>
                <c:pt idx="4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D-4513-8F0B-8D5406D393B5}"/>
            </c:ext>
          </c:extLst>
        </c:ser>
        <c:ser>
          <c:idx val="1"/>
          <c:order val="1"/>
          <c:tx>
            <c:v>Female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'6'!$D$7:$D$11</c:f>
              <c:numCache>
                <c:formatCode>_("$"* #,##0.00_);_("$"* \(#,##0.00\);_("$"* "-"??_);_(@_)</c:formatCode>
                <c:ptCount val="5"/>
                <c:pt idx="0">
                  <c:v>120000</c:v>
                </c:pt>
                <c:pt idx="1">
                  <c:v>118442.54</c:v>
                </c:pt>
                <c:pt idx="2">
                  <c:v>116767.63</c:v>
                </c:pt>
                <c:pt idx="3">
                  <c:v>116767.63</c:v>
                </c:pt>
                <c:pt idx="4">
                  <c:v>114772.32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2D-4513-8F0B-8D5406D39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585992"/>
        <c:axId val="1844588040"/>
      </c:barChart>
      <c:catAx>
        <c:axId val="1844585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88040"/>
        <c:crosses val="autoZero"/>
        <c:auto val="1"/>
        <c:lblAlgn val="ctr"/>
        <c:lblOffset val="100"/>
        <c:noMultiLvlLbl val="0"/>
      </c:catAx>
      <c:valAx>
        <c:axId val="184458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8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076283464566931"/>
          <c:y val="0.86747630504520268"/>
          <c:w val="0.25615685039370079"/>
          <c:h val="8.9331437736949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9525</xdr:rowOff>
    </xdr:from>
    <xdr:to>
      <xdr:col>12</xdr:col>
      <xdr:colOff>552450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BCE23-C28F-EAD2-8816-77CDD0E6D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/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11"/>
    <tableColumn id="7" xr3:uid="{69E0FEED-A266-4D74-99DF-2617CACDC85A}" name="Salary Bucket"/>
    <tableColumn id="8" xr3:uid="{B06826F1-45D0-4979-945A-650E2166E609}" name="Start Date" dataDxfId="10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9"/>
    <tableColumn id="13" xr3:uid="{8265356C-F75F-4079-A6F0-01CC6A595EB2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05866D-AEDC-4D0C-A80F-3B7D14BB66DA}" name="Table3" displayName="Table3" ref="B4:H16" totalsRowShown="0" headerRowDxfId="8" dataDxfId="7" dataCellStyle="Currency">
  <autoFilter ref="B4:H16" xr:uid="{8A05866D-AEDC-4D0C-A80F-3B7D14BB66DA}"/>
  <tableColumns count="7">
    <tableColumn id="1" xr3:uid="{FA01C81C-F883-4A8B-8B0F-FE1EE0902C3B}" name="Department" dataDxfId="6"/>
    <tableColumn id="2" xr3:uid="{222ED367-4B67-45F9-8E5C-698B2AF7041F}" name="Headcount" dataDxfId="5">
      <calculatedColumnFormula>COUNTIFS(staff[Department],B5)</calculatedColumnFormula>
    </tableColumn>
    <tableColumn id="3" xr3:uid="{81AD07A0-8B27-40A9-9B2F-CF180079ED2D}" name="Average Salary" dataDxfId="4" dataCellStyle="Currency">
      <calculatedColumnFormula>AVERAGEIF(staff[Department],B5,staff[Salary])</calculatedColumnFormula>
    </tableColumn>
    <tableColumn id="4" xr3:uid="{F47E3CDF-9BCC-4AD2-89F2-F88656E99894}" name="%diff from overall avg" dataDxfId="3" dataCellStyle="Currency">
      <calculatedColumnFormula>($H$2-D5)/$H$2</calculatedColumnFormula>
    </tableColumn>
    <tableColumn id="5" xr3:uid="{653FE54E-3C2B-4EA1-87B6-E70B109EA5BD}" name="Highest Salary" dataDxfId="2" dataCellStyle="Currency">
      <calculatedColumnFormula>_xlfn.MAXIFS(staff[Salary],staff[Department],B5)</calculatedColumnFormula>
    </tableColumn>
    <tableColumn id="6" xr3:uid="{13E9A595-2E5B-4292-A4DB-5BA7834C7FA5}" name="Median Salary" dataDxfId="1" dataCellStyle="Currency">
      <calculatedColumnFormula array="1">MEDIAN(_xlfn._xlws.FILTER(staff[Salary],staff[Department]=B5))</calculatedColumnFormula>
    </tableColumn>
    <tableColumn id="7" xr3:uid="{7C7F3575-97D6-4211-BBFE-5B1CCB8DD84D}" name="Female Ratio" dataDxfId="0">
      <calculatedColumnFormula>COUNTIFS(staff[Department],B5,staff[Gender],"female")/COUNTIFS(staff[Department],B5,staff[Gender],"&lt;&gt;Need to check")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7" workbookViewId="0">
      <selection activeCell="F21" sqref="F21"/>
    </sheetView>
  </sheetViews>
  <sheetFormatPr defaultRowHeight="14.5" x14ac:dyDescent="0.35"/>
  <cols>
    <col min="1" max="1" width="1.54296875" customWidth="1"/>
    <col min="2" max="2" width="3.54296875" customWidth="1"/>
    <col min="3" max="3" width="4.54296875" customWidth="1"/>
    <col min="4" max="4" width="48.1796875" customWidth="1"/>
    <col min="5" max="5" width="6" customWidth="1"/>
    <col min="6" max="6" width="37.453125" customWidth="1"/>
    <col min="7" max="7" width="36.1796875" bestFit="1" customWidth="1"/>
    <col min="8" max="8" width="11.81640625" bestFit="1" customWidth="1"/>
    <col min="9" max="9" width="14.81640625" customWidth="1"/>
    <col min="10" max="10" width="11.81640625" customWidth="1"/>
    <col min="12" max="12" width="16.453125" customWidth="1"/>
    <col min="13" max="13" width="15.54296875" customWidth="1"/>
    <col min="14" max="14" width="13.453125" bestFit="1" customWidth="1"/>
    <col min="15" max="15" width="12.54296875" customWidth="1"/>
  </cols>
  <sheetData>
    <row r="1" spans="1:14" s="2" customFormat="1" ht="52.5" customHeight="1" x14ac:dyDescent="0.35">
      <c r="A1" s="1"/>
      <c r="C1" s="3" t="s">
        <v>0</v>
      </c>
    </row>
    <row r="5" spans="1:14" ht="21" customHeight="1" x14ac:dyDescent="0.35">
      <c r="C5" s="4"/>
      <c r="D5" s="5" t="s">
        <v>1</v>
      </c>
      <c r="E5" s="4"/>
      <c r="F5" s="5" t="s">
        <v>2</v>
      </c>
      <c r="G5" s="40"/>
      <c r="H5" s="39"/>
    </row>
    <row r="6" spans="1:14" ht="21" customHeight="1" x14ac:dyDescent="0.35">
      <c r="C6" s="6">
        <v>1</v>
      </c>
      <c r="D6" s="7" t="s">
        <v>3</v>
      </c>
      <c r="E6" s="7"/>
      <c r="F6" s="8" t="s">
        <v>4</v>
      </c>
      <c r="G6" s="41"/>
      <c r="H6" s="8"/>
      <c r="J6" s="10"/>
      <c r="N6" s="11"/>
    </row>
    <row r="7" spans="1:14" ht="21" customHeight="1" x14ac:dyDescent="0.35">
      <c r="C7" s="28">
        <v>2</v>
      </c>
      <c r="D7" s="27" t="s">
        <v>5</v>
      </c>
      <c r="E7" s="7"/>
      <c r="F7" s="8" t="s">
        <v>6</v>
      </c>
      <c r="G7" s="27"/>
      <c r="H7" s="8"/>
      <c r="J7" s="10"/>
      <c r="N7" s="11"/>
    </row>
    <row r="8" spans="1:14" ht="21" customHeight="1" x14ac:dyDescent="0.35">
      <c r="C8" s="12">
        <v>3</v>
      </c>
      <c r="D8" s="13" t="s">
        <v>7</v>
      </c>
      <c r="E8" s="13"/>
      <c r="F8" s="14" t="s">
        <v>8</v>
      </c>
      <c r="G8" s="13"/>
      <c r="H8" s="9"/>
      <c r="J8" s="10"/>
      <c r="N8" s="11"/>
    </row>
    <row r="9" spans="1:14" ht="21" customHeight="1" x14ac:dyDescent="0.35">
      <c r="C9" s="12">
        <v>4</v>
      </c>
      <c r="D9" s="13" t="s">
        <v>9</v>
      </c>
      <c r="E9" s="13"/>
      <c r="F9" s="14" t="s">
        <v>10</v>
      </c>
      <c r="G9" s="13"/>
      <c r="H9" s="9"/>
      <c r="J9" s="10"/>
      <c r="N9" s="11"/>
    </row>
    <row r="10" spans="1:14" ht="39.65" customHeight="1" x14ac:dyDescent="0.35">
      <c r="C10" s="30">
        <v>5</v>
      </c>
      <c r="D10" s="29" t="s">
        <v>11</v>
      </c>
      <c r="E10" s="13"/>
      <c r="F10" s="14"/>
      <c r="G10" s="27"/>
      <c r="H10" s="9"/>
      <c r="J10" s="10"/>
      <c r="N10" s="11"/>
    </row>
    <row r="11" spans="1:14" ht="21" customHeight="1" x14ac:dyDescent="0.35">
      <c r="C11" s="12">
        <v>6</v>
      </c>
      <c r="D11" s="13" t="s">
        <v>12</v>
      </c>
      <c r="E11" s="13"/>
      <c r="F11" s="14" t="s">
        <v>13</v>
      </c>
      <c r="G11" s="13"/>
      <c r="H11" s="9"/>
      <c r="J11" s="10"/>
      <c r="N11" s="11"/>
    </row>
    <row r="12" spans="1:14" ht="21" customHeight="1" x14ac:dyDescent="0.35">
      <c r="C12" s="12">
        <v>7</v>
      </c>
      <c r="D12" s="31" t="s">
        <v>14</v>
      </c>
      <c r="E12" s="13"/>
      <c r="F12" s="14" t="s">
        <v>15</v>
      </c>
      <c r="G12" s="31"/>
      <c r="H12" s="9"/>
      <c r="J12" s="10"/>
      <c r="N12" s="11"/>
    </row>
    <row r="13" spans="1:14" ht="21" customHeight="1" x14ac:dyDescent="0.35">
      <c r="C13" s="12">
        <v>8</v>
      </c>
      <c r="D13" s="13" t="s">
        <v>16</v>
      </c>
      <c r="E13" s="13"/>
      <c r="F13" s="14" t="s">
        <v>17</v>
      </c>
      <c r="G13" s="15"/>
      <c r="H13" s="9"/>
      <c r="J13" s="10"/>
      <c r="N13" s="11"/>
    </row>
    <row r="14" spans="1:14" ht="21" customHeight="1" x14ac:dyDescent="0.35">
      <c r="C14" s="12">
        <v>9</v>
      </c>
      <c r="D14" s="31" t="s">
        <v>18</v>
      </c>
      <c r="E14" s="13"/>
      <c r="F14" s="14" t="s">
        <v>19</v>
      </c>
      <c r="G14" s="27"/>
      <c r="H14" s="9"/>
      <c r="J14" s="10"/>
      <c r="N14" s="11"/>
    </row>
    <row r="15" spans="1:14" ht="21" customHeight="1" x14ac:dyDescent="0.35">
      <c r="C15" s="12">
        <v>9</v>
      </c>
      <c r="D15" s="13" t="s">
        <v>20</v>
      </c>
      <c r="E15" s="13"/>
      <c r="F15" s="14" t="s">
        <v>21</v>
      </c>
      <c r="G15" s="13"/>
      <c r="H15" s="9"/>
      <c r="J15" s="10"/>
      <c r="N15" s="11"/>
    </row>
    <row r="16" spans="1:14" ht="21" customHeight="1" x14ac:dyDescent="0.35">
      <c r="C16" s="12">
        <v>10</v>
      </c>
      <c r="D16" s="13" t="s">
        <v>20</v>
      </c>
      <c r="E16" s="13"/>
      <c r="F16" s="14" t="s">
        <v>22</v>
      </c>
      <c r="G16" s="15"/>
      <c r="H16" s="9"/>
      <c r="J16" s="10"/>
      <c r="N16" s="11"/>
    </row>
    <row r="17" spans="3:14" ht="21" customHeight="1" x14ac:dyDescent="0.35">
      <c r="C17" s="12">
        <v>11</v>
      </c>
      <c r="D17" s="16" t="s">
        <v>23</v>
      </c>
      <c r="E17" s="16"/>
      <c r="F17" s="17" t="s">
        <v>24</v>
      </c>
      <c r="G17" s="16"/>
      <c r="H17" s="9"/>
      <c r="J17" s="10"/>
      <c r="N17" s="11"/>
    </row>
    <row r="18" spans="3:14" ht="21" customHeight="1" x14ac:dyDescent="0.35">
      <c r="C18" s="12">
        <v>12</v>
      </c>
      <c r="D18" s="16" t="s">
        <v>25</v>
      </c>
      <c r="E18" s="16"/>
      <c r="F18" s="17" t="s">
        <v>26</v>
      </c>
      <c r="G18" s="16"/>
      <c r="H18" s="9"/>
      <c r="J18" s="10"/>
      <c r="N18" s="11"/>
    </row>
    <row r="19" spans="3:14" ht="21" customHeight="1" x14ac:dyDescent="0.35">
      <c r="C19" s="12">
        <v>13</v>
      </c>
      <c r="D19" s="16" t="s">
        <v>27</v>
      </c>
      <c r="E19" s="19"/>
      <c r="F19" s="32"/>
      <c r="G19" s="27"/>
      <c r="H19" s="9"/>
      <c r="J19" s="10"/>
      <c r="N19" s="11"/>
    </row>
    <row r="20" spans="3:14" ht="29" x14ac:dyDescent="0.35">
      <c r="C20" s="12">
        <v>14</v>
      </c>
      <c r="D20" s="18" t="s">
        <v>28</v>
      </c>
      <c r="E20" s="19"/>
      <c r="F20" s="20" t="s">
        <v>29</v>
      </c>
      <c r="G20" s="18"/>
      <c r="H20" s="9"/>
      <c r="J20" s="10"/>
      <c r="N20" s="11"/>
    </row>
    <row r="21" spans="3:14" x14ac:dyDescent="0.35">
      <c r="C21" s="33">
        <v>15</v>
      </c>
      <c r="D21" s="18" t="s">
        <v>30</v>
      </c>
      <c r="G21" s="27"/>
      <c r="H21" s="9"/>
      <c r="J21" s="10"/>
      <c r="N21" s="11"/>
    </row>
    <row r="22" spans="3:14" x14ac:dyDescent="0.35">
      <c r="H22" s="9"/>
      <c r="J22" s="10"/>
      <c r="N22" s="11"/>
    </row>
    <row r="23" spans="3:14" x14ac:dyDescent="0.35">
      <c r="H23" s="9"/>
      <c r="J23" s="10"/>
      <c r="N23" s="11"/>
    </row>
    <row r="24" spans="3:14" x14ac:dyDescent="0.35">
      <c r="H24" s="9"/>
      <c r="J24" s="10"/>
      <c r="N24" s="11"/>
    </row>
    <row r="25" spans="3:14" x14ac:dyDescent="0.35">
      <c r="H25" s="9"/>
      <c r="J25" s="10"/>
      <c r="N25" s="11"/>
    </row>
    <row r="26" spans="3:14" x14ac:dyDescent="0.35">
      <c r="H26" s="9"/>
      <c r="J26" s="10"/>
      <c r="N26" s="11"/>
    </row>
    <row r="27" spans="3:14" x14ac:dyDescent="0.35">
      <c r="H27" s="9"/>
      <c r="J27" s="10"/>
      <c r="N27" s="11"/>
    </row>
    <row r="28" spans="3:14" x14ac:dyDescent="0.35">
      <c r="H28" s="9"/>
      <c r="J28" s="10"/>
      <c r="N28" s="11"/>
    </row>
    <row r="29" spans="3:14" x14ac:dyDescent="0.35">
      <c r="H29" s="9"/>
      <c r="J29" s="10"/>
      <c r="N29" s="11"/>
    </row>
    <row r="30" spans="3:14" x14ac:dyDescent="0.35">
      <c r="H30" s="9"/>
      <c r="J30" s="10"/>
      <c r="N30" s="11"/>
    </row>
    <row r="31" spans="3:14" x14ac:dyDescent="0.35">
      <c r="H31" s="9"/>
      <c r="J31" s="10"/>
      <c r="N31" s="11"/>
    </row>
    <row r="32" spans="3:14" x14ac:dyDescent="0.35">
      <c r="H32" s="9"/>
      <c r="J32" s="10"/>
      <c r="N32" s="11"/>
    </row>
    <row r="33" spans="8:14" x14ac:dyDescent="0.35">
      <c r="H33" s="9"/>
      <c r="J33" s="10"/>
      <c r="N33" s="11"/>
    </row>
    <row r="34" spans="8:14" x14ac:dyDescent="0.35">
      <c r="H34" s="9"/>
      <c r="J34" s="10"/>
      <c r="N34" s="11"/>
    </row>
    <row r="35" spans="8:14" x14ac:dyDescent="0.35">
      <c r="H35" s="9"/>
      <c r="J35" s="10"/>
      <c r="N35" s="11"/>
    </row>
    <row r="36" spans="8:14" x14ac:dyDescent="0.35">
      <c r="H36" s="9"/>
      <c r="J36" s="10"/>
      <c r="N36" s="11"/>
    </row>
    <row r="37" spans="8:14" x14ac:dyDescent="0.35">
      <c r="H37" s="9"/>
      <c r="J37" s="10"/>
      <c r="N37" s="11"/>
    </row>
    <row r="38" spans="8:14" x14ac:dyDescent="0.35">
      <c r="H38" s="9"/>
      <c r="J38" s="10"/>
      <c r="N38" s="11"/>
    </row>
    <row r="39" spans="8:14" x14ac:dyDescent="0.35">
      <c r="H39" s="9"/>
      <c r="J39" s="10"/>
      <c r="N39" s="11"/>
    </row>
    <row r="40" spans="8:14" x14ac:dyDescent="0.35">
      <c r="H40" s="9"/>
      <c r="J40" s="10"/>
      <c r="N40" s="11"/>
    </row>
    <row r="41" spans="8:14" x14ac:dyDescent="0.35">
      <c r="H41" s="9"/>
      <c r="J41" s="10"/>
      <c r="N41" s="11"/>
    </row>
    <row r="42" spans="8:14" x14ac:dyDescent="0.35">
      <c r="H42" s="9"/>
      <c r="J42" s="10"/>
      <c r="N42" s="11"/>
    </row>
    <row r="43" spans="8:14" x14ac:dyDescent="0.35">
      <c r="H43" s="9"/>
      <c r="J43" s="10"/>
      <c r="N43" s="11"/>
    </row>
    <row r="44" spans="8:14" x14ac:dyDescent="0.35">
      <c r="H44" s="9"/>
      <c r="J44" s="10"/>
      <c r="N44" s="11"/>
    </row>
    <row r="45" spans="8:14" x14ac:dyDescent="0.35">
      <c r="H45" s="9"/>
      <c r="J45" s="10"/>
      <c r="N45" s="11"/>
    </row>
    <row r="46" spans="8:14" x14ac:dyDescent="0.35">
      <c r="H46" s="9"/>
      <c r="J46" s="10"/>
      <c r="N46" s="11"/>
    </row>
    <row r="47" spans="8:14" x14ac:dyDescent="0.35">
      <c r="H47" s="9"/>
      <c r="J47" s="10"/>
      <c r="N47" s="11"/>
    </row>
    <row r="48" spans="8:14" x14ac:dyDescent="0.35">
      <c r="H48" s="9"/>
      <c r="J48" s="10"/>
      <c r="N48" s="11"/>
    </row>
    <row r="49" spans="8:14" x14ac:dyDescent="0.35">
      <c r="H49" s="9"/>
      <c r="J49" s="10"/>
      <c r="N49" s="11"/>
    </row>
    <row r="50" spans="8:14" x14ac:dyDescent="0.35">
      <c r="H50" s="9"/>
      <c r="J50" s="10"/>
      <c r="N50" s="11"/>
    </row>
    <row r="51" spans="8:14" x14ac:dyDescent="0.35">
      <c r="H51" s="9"/>
      <c r="J51" s="10"/>
      <c r="N51" s="11"/>
    </row>
    <row r="52" spans="8:14" x14ac:dyDescent="0.35">
      <c r="H52" s="9"/>
      <c r="J52" s="10"/>
      <c r="N52" s="11"/>
    </row>
    <row r="53" spans="8:14" x14ac:dyDescent="0.35">
      <c r="H53" s="9"/>
      <c r="J53" s="10"/>
      <c r="N53" s="11"/>
    </row>
    <row r="54" spans="8:14" x14ac:dyDescent="0.35">
      <c r="H54" s="9"/>
      <c r="J54" s="10"/>
      <c r="N54" s="11"/>
    </row>
    <row r="55" spans="8:14" x14ac:dyDescent="0.35">
      <c r="H55" s="9"/>
      <c r="J55" s="10"/>
      <c r="N55" s="11"/>
    </row>
    <row r="56" spans="8:14" x14ac:dyDescent="0.35">
      <c r="H56" s="9"/>
      <c r="J56" s="10"/>
      <c r="N56" s="11"/>
    </row>
    <row r="57" spans="8:14" x14ac:dyDescent="0.35">
      <c r="H57" s="9"/>
      <c r="J57" s="10"/>
      <c r="N57" s="11"/>
    </row>
    <row r="58" spans="8:14" x14ac:dyDescent="0.35">
      <c r="H58" s="9"/>
      <c r="J58" s="10"/>
      <c r="N58" s="11"/>
    </row>
    <row r="59" spans="8:14" x14ac:dyDescent="0.35">
      <c r="H59" s="9"/>
      <c r="J59" s="10"/>
      <c r="N59" s="11"/>
    </row>
    <row r="60" spans="8:14" x14ac:dyDescent="0.35">
      <c r="H60" s="9"/>
      <c r="J60" s="10"/>
      <c r="N60" s="11"/>
    </row>
    <row r="61" spans="8:14" x14ac:dyDescent="0.35">
      <c r="H61" s="9"/>
      <c r="J61" s="10"/>
      <c r="N61" s="11"/>
    </row>
    <row r="62" spans="8:14" x14ac:dyDescent="0.35">
      <c r="H62" s="9"/>
      <c r="J62" s="10"/>
      <c r="N62" s="11"/>
    </row>
    <row r="63" spans="8:14" x14ac:dyDescent="0.35">
      <c r="H63" s="9"/>
      <c r="J63" s="10"/>
      <c r="N63" s="11"/>
    </row>
    <row r="64" spans="8:14" x14ac:dyDescent="0.35">
      <c r="H64" s="9"/>
      <c r="J64" s="10"/>
      <c r="N64" s="11"/>
    </row>
    <row r="65" spans="8:14" x14ac:dyDescent="0.35">
      <c r="H65" s="9"/>
      <c r="J65" s="10"/>
      <c r="N65" s="11"/>
    </row>
    <row r="66" spans="8:14" x14ac:dyDescent="0.35">
      <c r="H66" s="9"/>
      <c r="J66" s="10"/>
      <c r="N66" s="11"/>
    </row>
    <row r="67" spans="8:14" x14ac:dyDescent="0.35">
      <c r="H67" s="9"/>
      <c r="J67" s="10"/>
      <c r="N67" s="11"/>
    </row>
    <row r="68" spans="8:14" x14ac:dyDescent="0.35">
      <c r="H68" s="9"/>
      <c r="J68" s="10"/>
      <c r="N68" s="11"/>
    </row>
    <row r="69" spans="8:14" x14ac:dyDescent="0.35">
      <c r="H69" s="9"/>
      <c r="J69" s="10"/>
      <c r="N69" s="11"/>
    </row>
    <row r="70" spans="8:14" x14ac:dyDescent="0.35">
      <c r="H70" s="9"/>
      <c r="J70" s="10"/>
      <c r="N70" s="11"/>
    </row>
    <row r="71" spans="8:14" x14ac:dyDescent="0.35">
      <c r="H71" s="9"/>
      <c r="J71" s="10"/>
      <c r="N71" s="11"/>
    </row>
    <row r="72" spans="8:14" x14ac:dyDescent="0.35">
      <c r="H72" s="9"/>
      <c r="J72" s="10"/>
      <c r="N72" s="11"/>
    </row>
    <row r="73" spans="8:14" x14ac:dyDescent="0.35">
      <c r="H73" s="9"/>
      <c r="J73" s="10"/>
      <c r="N73" s="11"/>
    </row>
    <row r="74" spans="8:14" x14ac:dyDescent="0.35">
      <c r="H74" s="9"/>
      <c r="J74" s="10"/>
      <c r="N74" s="11"/>
    </row>
    <row r="75" spans="8:14" x14ac:dyDescent="0.35">
      <c r="H75" s="9"/>
      <c r="J75" s="10"/>
      <c r="N75" s="11"/>
    </row>
    <row r="76" spans="8:14" x14ac:dyDescent="0.35">
      <c r="H76" s="9"/>
      <c r="J76" s="10"/>
      <c r="N76" s="11"/>
    </row>
    <row r="77" spans="8:14" x14ac:dyDescent="0.35">
      <c r="H77" s="9"/>
      <c r="J77" s="10"/>
      <c r="N77" s="11"/>
    </row>
    <row r="78" spans="8:14" x14ac:dyDescent="0.35">
      <c r="H78" s="9"/>
      <c r="J78" s="10"/>
      <c r="N78" s="11"/>
    </row>
    <row r="79" spans="8:14" x14ac:dyDescent="0.35">
      <c r="H79" s="9"/>
      <c r="J79" s="10"/>
      <c r="N79" s="11"/>
    </row>
    <row r="80" spans="8:14" x14ac:dyDescent="0.35">
      <c r="H80" s="9"/>
      <c r="J80" s="10"/>
      <c r="N80" s="11"/>
    </row>
    <row r="81" spans="8:14" x14ac:dyDescent="0.35">
      <c r="H81" s="9"/>
      <c r="J81" s="10"/>
      <c r="N81" s="11"/>
    </row>
    <row r="82" spans="8:14" x14ac:dyDescent="0.35">
      <c r="H82" s="9"/>
      <c r="J82" s="10"/>
      <c r="N82" s="11"/>
    </row>
    <row r="83" spans="8:14" x14ac:dyDescent="0.35">
      <c r="H83" s="9"/>
      <c r="J83" s="10"/>
      <c r="N83" s="11"/>
    </row>
    <row r="84" spans="8:14" x14ac:dyDescent="0.35">
      <c r="H84" s="9"/>
      <c r="J84" s="10"/>
      <c r="N84" s="11"/>
    </row>
    <row r="85" spans="8:14" x14ac:dyDescent="0.35">
      <c r="H85" s="9"/>
      <c r="J85" s="10"/>
      <c r="N85" s="11"/>
    </row>
    <row r="86" spans="8:14" x14ac:dyDescent="0.35">
      <c r="H86" s="9"/>
      <c r="J86" s="10"/>
      <c r="N86" s="11"/>
    </row>
    <row r="87" spans="8:14" x14ac:dyDescent="0.35">
      <c r="H87" s="9"/>
      <c r="J87" s="10"/>
      <c r="N87" s="11"/>
    </row>
    <row r="88" spans="8:14" x14ac:dyDescent="0.35">
      <c r="H88" s="9"/>
      <c r="J88" s="10"/>
      <c r="N88" s="11"/>
    </row>
    <row r="89" spans="8:14" x14ac:dyDescent="0.35">
      <c r="H89" s="9"/>
      <c r="J89" s="10"/>
      <c r="N89" s="11"/>
    </row>
    <row r="90" spans="8:14" x14ac:dyDescent="0.35">
      <c r="H90" s="9"/>
      <c r="J90" s="10"/>
      <c r="N90" s="11"/>
    </row>
    <row r="91" spans="8:14" x14ac:dyDescent="0.35">
      <c r="H91" s="9"/>
      <c r="J91" s="10"/>
      <c r="N91" s="11"/>
    </row>
    <row r="92" spans="8:14" x14ac:dyDescent="0.35">
      <c r="H92" s="9"/>
      <c r="J92" s="10"/>
      <c r="N92" s="11"/>
    </row>
    <row r="93" spans="8:14" x14ac:dyDescent="0.35">
      <c r="H93" s="9"/>
      <c r="J93" s="10"/>
      <c r="N93" s="11"/>
    </row>
    <row r="94" spans="8:14" x14ac:dyDescent="0.35">
      <c r="H94" s="9"/>
      <c r="J94" s="10"/>
      <c r="N94" s="11"/>
    </row>
    <row r="95" spans="8:14" x14ac:dyDescent="0.35">
      <c r="H95" s="9"/>
      <c r="J95" s="10"/>
      <c r="N95" s="11"/>
    </row>
    <row r="96" spans="8:14" x14ac:dyDescent="0.35">
      <c r="H96" s="9"/>
      <c r="J96" s="10"/>
      <c r="N96" s="11"/>
    </row>
    <row r="97" spans="8:14" x14ac:dyDescent="0.35">
      <c r="H97" s="9"/>
      <c r="J97" s="10"/>
      <c r="N97" s="11"/>
    </row>
    <row r="98" spans="8:14" x14ac:dyDescent="0.35">
      <c r="H98" s="9"/>
      <c r="J98" s="10"/>
      <c r="N98" s="11"/>
    </row>
    <row r="99" spans="8:14" x14ac:dyDescent="0.35">
      <c r="H99" s="9"/>
      <c r="J99" s="10"/>
      <c r="N99" s="11"/>
    </row>
    <row r="100" spans="8:14" x14ac:dyDescent="0.35">
      <c r="H100" s="9"/>
      <c r="J100" s="10"/>
      <c r="N100" s="11"/>
    </row>
    <row r="101" spans="8:14" x14ac:dyDescent="0.35">
      <c r="H101" s="9"/>
      <c r="J101" s="10"/>
      <c r="N101" s="11"/>
    </row>
    <row r="102" spans="8:14" x14ac:dyDescent="0.35">
      <c r="H102" s="9"/>
      <c r="J102" s="10"/>
      <c r="N102" s="11"/>
    </row>
    <row r="103" spans="8:14" x14ac:dyDescent="0.35">
      <c r="H103" s="9"/>
      <c r="J103" s="10"/>
      <c r="N103" s="11"/>
    </row>
    <row r="104" spans="8:14" x14ac:dyDescent="0.35">
      <c r="H104" s="9"/>
      <c r="J104" s="10"/>
      <c r="N104" s="11"/>
    </row>
    <row r="105" spans="8:14" x14ac:dyDescent="0.35">
      <c r="H105" s="9"/>
      <c r="J105" s="10"/>
      <c r="N105" s="11"/>
    </row>
    <row r="106" spans="8:14" x14ac:dyDescent="0.35">
      <c r="H106" s="9"/>
      <c r="J106" s="10"/>
      <c r="N106" s="11"/>
    </row>
    <row r="107" spans="8:14" x14ac:dyDescent="0.35">
      <c r="H107" s="9"/>
      <c r="J107" s="10"/>
      <c r="N107" s="11"/>
    </row>
    <row r="108" spans="8:14" x14ac:dyDescent="0.35">
      <c r="H108" s="9"/>
      <c r="J108" s="10"/>
      <c r="N108" s="11"/>
    </row>
    <row r="109" spans="8:14" x14ac:dyDescent="0.35">
      <c r="H109" s="9"/>
      <c r="J109" s="10"/>
      <c r="N109" s="11"/>
    </row>
    <row r="110" spans="8:14" x14ac:dyDescent="0.35">
      <c r="H110" s="9"/>
      <c r="J110" s="10"/>
      <c r="N110" s="11"/>
    </row>
    <row r="111" spans="8:14" x14ac:dyDescent="0.35">
      <c r="H111" s="9"/>
      <c r="J111" s="10"/>
      <c r="N111" s="11"/>
    </row>
    <row r="112" spans="8:14" x14ac:dyDescent="0.35">
      <c r="H112" s="9"/>
      <c r="J112" s="10"/>
      <c r="N112" s="11"/>
    </row>
    <row r="113" spans="8:14" x14ac:dyDescent="0.35">
      <c r="H113" s="9"/>
      <c r="J113" s="10"/>
      <c r="N113" s="11"/>
    </row>
    <row r="114" spans="8:14" x14ac:dyDescent="0.35">
      <c r="H114" s="9"/>
      <c r="J114" s="10"/>
      <c r="N114" s="11"/>
    </row>
    <row r="115" spans="8:14" x14ac:dyDescent="0.35">
      <c r="H115" s="9"/>
      <c r="J115" s="10"/>
      <c r="N115" s="11"/>
    </row>
    <row r="116" spans="8:14" x14ac:dyDescent="0.35">
      <c r="H116" s="9"/>
      <c r="J116" s="10"/>
      <c r="N116" s="11"/>
    </row>
    <row r="117" spans="8:14" x14ac:dyDescent="0.35">
      <c r="H117" s="9"/>
      <c r="J117" s="10"/>
      <c r="N117" s="11"/>
    </row>
    <row r="118" spans="8:14" x14ac:dyDescent="0.35">
      <c r="H118" s="9"/>
      <c r="J118" s="10"/>
      <c r="N118" s="11"/>
    </row>
    <row r="119" spans="8:14" x14ac:dyDescent="0.35">
      <c r="H119" s="9"/>
      <c r="J119" s="10"/>
      <c r="N119" s="11"/>
    </row>
    <row r="120" spans="8:14" x14ac:dyDescent="0.35">
      <c r="H120" s="9"/>
      <c r="J120" s="10"/>
      <c r="N120" s="11"/>
    </row>
    <row r="121" spans="8:14" x14ac:dyDescent="0.35">
      <c r="H121" s="9"/>
      <c r="J121" s="10"/>
      <c r="N121" s="11"/>
    </row>
    <row r="122" spans="8:14" x14ac:dyDescent="0.35">
      <c r="H122" s="9"/>
      <c r="J122" s="10"/>
      <c r="N122" s="11"/>
    </row>
    <row r="123" spans="8:14" x14ac:dyDescent="0.35">
      <c r="H123" s="9"/>
      <c r="J123" s="10"/>
      <c r="N123" s="11"/>
    </row>
    <row r="124" spans="8:14" x14ac:dyDescent="0.35">
      <c r="H124" s="9"/>
      <c r="J124" s="10"/>
      <c r="N124" s="11"/>
    </row>
    <row r="125" spans="8:14" x14ac:dyDescent="0.35">
      <c r="H125" s="9"/>
      <c r="J125" s="10"/>
      <c r="N125" s="11"/>
    </row>
    <row r="126" spans="8:14" x14ac:dyDescent="0.35">
      <c r="H126" s="9"/>
      <c r="J126" s="10"/>
      <c r="N126" s="11"/>
    </row>
    <row r="127" spans="8:14" x14ac:dyDescent="0.35">
      <c r="H127" s="9"/>
      <c r="J127" s="10"/>
      <c r="N127" s="11"/>
    </row>
    <row r="128" spans="8:14" x14ac:dyDescent="0.35">
      <c r="H128" s="9"/>
      <c r="J128" s="10"/>
      <c r="N128" s="11"/>
    </row>
    <row r="129" spans="8:14" x14ac:dyDescent="0.35">
      <c r="H129" s="9"/>
      <c r="J129" s="10"/>
      <c r="N129" s="11"/>
    </row>
    <row r="130" spans="8:14" x14ac:dyDescent="0.35">
      <c r="H130" s="9"/>
      <c r="J130" s="10"/>
      <c r="N130" s="11"/>
    </row>
    <row r="131" spans="8:14" x14ac:dyDescent="0.35">
      <c r="H131" s="9"/>
      <c r="J131" s="10"/>
      <c r="N131" s="11"/>
    </row>
    <row r="132" spans="8:14" x14ac:dyDescent="0.35">
      <c r="H132" s="9"/>
      <c r="J132" s="10"/>
      <c r="N132" s="11"/>
    </row>
    <row r="133" spans="8:14" x14ac:dyDescent="0.35">
      <c r="H133" s="9"/>
      <c r="J133" s="10"/>
      <c r="N133" s="11"/>
    </row>
    <row r="134" spans="8:14" x14ac:dyDescent="0.35">
      <c r="H134" s="9"/>
      <c r="J134" s="10"/>
      <c r="N134" s="11"/>
    </row>
    <row r="135" spans="8:14" x14ac:dyDescent="0.35">
      <c r="H135" s="9"/>
      <c r="J135" s="10"/>
      <c r="N135" s="11"/>
    </row>
    <row r="136" spans="8:14" x14ac:dyDescent="0.35">
      <c r="H136" s="9"/>
      <c r="J136" s="10"/>
      <c r="N136" s="11"/>
    </row>
    <row r="137" spans="8:14" x14ac:dyDescent="0.35">
      <c r="H137" s="9"/>
      <c r="J137" s="10"/>
      <c r="N137" s="11"/>
    </row>
    <row r="138" spans="8:14" x14ac:dyDescent="0.35">
      <c r="H138" s="9"/>
      <c r="J138" s="10"/>
      <c r="N138" s="11"/>
    </row>
    <row r="139" spans="8:14" x14ac:dyDescent="0.35">
      <c r="H139" s="9"/>
      <c r="J139" s="10"/>
      <c r="N139" s="11"/>
    </row>
    <row r="140" spans="8:14" x14ac:dyDescent="0.35">
      <c r="H140" s="9"/>
      <c r="J140" s="10"/>
      <c r="N140" s="11"/>
    </row>
    <row r="141" spans="8:14" x14ac:dyDescent="0.35">
      <c r="H141" s="9"/>
      <c r="J141" s="10"/>
      <c r="N141" s="11"/>
    </row>
    <row r="142" spans="8:14" x14ac:dyDescent="0.35">
      <c r="H142" s="9"/>
      <c r="J142" s="10"/>
      <c r="N142" s="11"/>
    </row>
    <row r="143" spans="8:14" x14ac:dyDescent="0.35">
      <c r="H143" s="9"/>
      <c r="J143" s="10"/>
      <c r="N143" s="11"/>
    </row>
    <row r="144" spans="8:14" x14ac:dyDescent="0.35">
      <c r="H144" s="9"/>
      <c r="J144" s="10"/>
      <c r="N144" s="11"/>
    </row>
    <row r="145" spans="8:14" x14ac:dyDescent="0.35">
      <c r="H145" s="9"/>
      <c r="J145" s="10"/>
      <c r="N145" s="11"/>
    </row>
    <row r="146" spans="8:14" x14ac:dyDescent="0.35">
      <c r="H146" s="9"/>
      <c r="J146" s="10"/>
      <c r="N146" s="11"/>
    </row>
    <row r="147" spans="8:14" x14ac:dyDescent="0.35">
      <c r="H147" s="9"/>
      <c r="J147" s="10"/>
      <c r="N147" s="11"/>
    </row>
    <row r="148" spans="8:14" x14ac:dyDescent="0.35">
      <c r="H148" s="9"/>
      <c r="J148" s="10"/>
      <c r="N148" s="11"/>
    </row>
    <row r="149" spans="8:14" x14ac:dyDescent="0.35">
      <c r="H149" s="9"/>
      <c r="J149" s="10"/>
      <c r="N149" s="11"/>
    </row>
    <row r="150" spans="8:14" x14ac:dyDescent="0.35">
      <c r="H150" s="9"/>
      <c r="J150" s="10"/>
      <c r="N150" s="11"/>
    </row>
    <row r="151" spans="8:14" x14ac:dyDescent="0.35">
      <c r="H151" s="9"/>
      <c r="J151" s="10"/>
      <c r="N151" s="11"/>
    </row>
    <row r="152" spans="8:14" x14ac:dyDescent="0.35">
      <c r="H152" s="9"/>
      <c r="J152" s="10"/>
      <c r="N152" s="11"/>
    </row>
    <row r="153" spans="8:14" x14ac:dyDescent="0.35">
      <c r="H153" s="9"/>
      <c r="J153" s="10"/>
      <c r="N153" s="11"/>
    </row>
    <row r="154" spans="8:14" x14ac:dyDescent="0.35">
      <c r="H154" s="9"/>
      <c r="J154" s="10"/>
      <c r="N154" s="11"/>
    </row>
    <row r="155" spans="8:14" x14ac:dyDescent="0.35">
      <c r="H155" s="9"/>
      <c r="J155" s="10"/>
      <c r="N155" s="11"/>
    </row>
    <row r="156" spans="8:14" x14ac:dyDescent="0.35">
      <c r="H156" s="9"/>
      <c r="J156" s="10"/>
      <c r="N156" s="11"/>
    </row>
    <row r="157" spans="8:14" x14ac:dyDescent="0.35">
      <c r="H157" s="9"/>
      <c r="J157" s="10"/>
      <c r="N157" s="11"/>
    </row>
    <row r="158" spans="8:14" x14ac:dyDescent="0.35">
      <c r="H158" s="9"/>
      <c r="J158" s="10"/>
      <c r="N158" s="11"/>
    </row>
    <row r="159" spans="8:14" x14ac:dyDescent="0.35">
      <c r="H159" s="9"/>
      <c r="J159" s="10"/>
      <c r="N159" s="11"/>
    </row>
    <row r="160" spans="8:14" x14ac:dyDescent="0.35">
      <c r="H160" s="9"/>
      <c r="J160" s="10"/>
      <c r="N160" s="11"/>
    </row>
    <row r="161" spans="8:14" x14ac:dyDescent="0.35">
      <c r="H161" s="9"/>
      <c r="J161" s="10"/>
      <c r="N161" s="11"/>
    </row>
    <row r="162" spans="8:14" x14ac:dyDescent="0.35">
      <c r="H162" s="9"/>
      <c r="J162" s="10"/>
      <c r="N162" s="11"/>
    </row>
    <row r="163" spans="8:14" x14ac:dyDescent="0.35">
      <c r="H163" s="9"/>
      <c r="J163" s="10"/>
      <c r="N163" s="11"/>
    </row>
    <row r="164" spans="8:14" x14ac:dyDescent="0.35">
      <c r="H164" s="9"/>
      <c r="J164" s="10"/>
      <c r="N164" s="11"/>
    </row>
    <row r="165" spans="8:14" x14ac:dyDescent="0.35">
      <c r="H165" s="9"/>
      <c r="J165" s="10"/>
      <c r="N165" s="11"/>
    </row>
    <row r="166" spans="8:14" x14ac:dyDescent="0.35">
      <c r="H166" s="9"/>
      <c r="J166" s="10"/>
      <c r="N166" s="11"/>
    </row>
    <row r="167" spans="8:14" x14ac:dyDescent="0.35">
      <c r="H167" s="9"/>
      <c r="J167" s="10"/>
      <c r="N167" s="11"/>
    </row>
    <row r="168" spans="8:14" x14ac:dyDescent="0.35">
      <c r="H168" s="9"/>
      <c r="J168" s="10"/>
      <c r="N168" s="11"/>
    </row>
    <row r="169" spans="8:14" x14ac:dyDescent="0.35">
      <c r="H169" s="9"/>
      <c r="J169" s="10"/>
      <c r="N169" s="11"/>
    </row>
    <row r="170" spans="8:14" x14ac:dyDescent="0.35">
      <c r="H170" s="9"/>
      <c r="J170" s="10"/>
      <c r="N170" s="11"/>
    </row>
    <row r="171" spans="8:14" x14ac:dyDescent="0.35">
      <c r="H171" s="9"/>
      <c r="J171" s="10"/>
      <c r="N171" s="11"/>
    </row>
    <row r="172" spans="8:14" x14ac:dyDescent="0.35">
      <c r="H172" s="9"/>
      <c r="J172" s="10"/>
      <c r="N172" s="11"/>
    </row>
    <row r="173" spans="8:14" x14ac:dyDescent="0.35">
      <c r="H173" s="9"/>
      <c r="J173" s="10"/>
      <c r="N173" s="11"/>
    </row>
    <row r="174" spans="8:14" x14ac:dyDescent="0.35">
      <c r="H174" s="9"/>
      <c r="J174" s="10"/>
      <c r="N174" s="11"/>
    </row>
    <row r="175" spans="8:14" x14ac:dyDescent="0.35">
      <c r="H175" s="9"/>
      <c r="J175" s="10"/>
      <c r="N175" s="11"/>
    </row>
    <row r="176" spans="8:14" x14ac:dyDescent="0.35">
      <c r="H176" s="9"/>
      <c r="J176" s="10"/>
      <c r="N176" s="11"/>
    </row>
    <row r="177" spans="8:14" x14ac:dyDescent="0.35">
      <c r="H177" s="9"/>
      <c r="J177" s="10"/>
      <c r="N177" s="11"/>
    </row>
    <row r="178" spans="8:14" x14ac:dyDescent="0.35">
      <c r="H178" s="9"/>
      <c r="J178" s="10"/>
      <c r="N178" s="11"/>
    </row>
    <row r="179" spans="8:14" x14ac:dyDescent="0.35">
      <c r="H179" s="9"/>
      <c r="J179" s="10"/>
      <c r="N179" s="11"/>
    </row>
    <row r="180" spans="8:14" x14ac:dyDescent="0.35">
      <c r="H180" s="9"/>
      <c r="J180" s="10"/>
      <c r="N180" s="11"/>
    </row>
    <row r="181" spans="8:14" x14ac:dyDescent="0.35">
      <c r="H181" s="9"/>
      <c r="J181" s="10"/>
      <c r="N181" s="11"/>
    </row>
    <row r="182" spans="8:14" x14ac:dyDescent="0.35">
      <c r="H182" s="9"/>
      <c r="J182" s="10"/>
      <c r="N182" s="11"/>
    </row>
    <row r="183" spans="8:14" x14ac:dyDescent="0.35">
      <c r="H183" s="9"/>
      <c r="J183" s="10"/>
      <c r="N183" s="11"/>
    </row>
    <row r="184" spans="8:14" x14ac:dyDescent="0.35">
      <c r="H184" s="9"/>
      <c r="J184" s="10"/>
      <c r="N184" s="11"/>
    </row>
    <row r="185" spans="8:14" x14ac:dyDescent="0.35">
      <c r="H185" s="9"/>
      <c r="J185" s="10"/>
      <c r="N185" s="11"/>
    </row>
    <row r="186" spans="8:14" x14ac:dyDescent="0.35">
      <c r="H186" s="9"/>
      <c r="J186" s="10"/>
      <c r="N186" s="11"/>
    </row>
    <row r="187" spans="8:14" x14ac:dyDescent="0.35">
      <c r="H187" s="9"/>
      <c r="J187" s="10"/>
      <c r="N187" s="11"/>
    </row>
    <row r="188" spans="8:14" x14ac:dyDescent="0.35">
      <c r="H188" s="9"/>
      <c r="J188" s="10"/>
      <c r="N188" s="11"/>
    </row>
    <row r="189" spans="8:14" x14ac:dyDescent="0.35">
      <c r="H189" s="9"/>
      <c r="J189" s="10"/>
      <c r="N189" s="11"/>
    </row>
    <row r="190" spans="8:14" x14ac:dyDescent="0.35">
      <c r="H190" s="9"/>
      <c r="J190" s="10"/>
      <c r="N190" s="11"/>
    </row>
    <row r="191" spans="8:14" x14ac:dyDescent="0.35">
      <c r="H191" s="9"/>
      <c r="J191" s="10"/>
      <c r="N191" s="11"/>
    </row>
    <row r="192" spans="8:14" x14ac:dyDescent="0.35">
      <c r="H192" s="9"/>
      <c r="J192" s="10"/>
      <c r="N192" s="11"/>
    </row>
    <row r="193" spans="8:14" x14ac:dyDescent="0.35">
      <c r="H193" s="9"/>
      <c r="J193" s="10"/>
      <c r="N193" s="11"/>
    </row>
    <row r="194" spans="8:14" x14ac:dyDescent="0.35">
      <c r="H194" s="9"/>
      <c r="J194" s="10"/>
      <c r="N194" s="11"/>
    </row>
    <row r="195" spans="8:14" x14ac:dyDescent="0.35">
      <c r="H195" s="9"/>
      <c r="J195" s="10"/>
      <c r="N195" s="11"/>
    </row>
    <row r="196" spans="8:14" x14ac:dyDescent="0.35">
      <c r="H196" s="9"/>
      <c r="J196" s="10"/>
      <c r="N196" s="11"/>
    </row>
    <row r="197" spans="8:14" x14ac:dyDescent="0.35">
      <c r="H197" s="9"/>
      <c r="J197" s="10"/>
      <c r="N197" s="11"/>
    </row>
    <row r="198" spans="8:14" x14ac:dyDescent="0.35">
      <c r="H198" s="9"/>
      <c r="J198" s="10"/>
      <c r="N198" s="11"/>
    </row>
    <row r="199" spans="8:14" x14ac:dyDescent="0.35">
      <c r="H199" s="9"/>
      <c r="J199" s="10"/>
      <c r="N199" s="11"/>
    </row>
    <row r="200" spans="8:14" x14ac:dyDescent="0.35">
      <c r="H200" s="9"/>
      <c r="J200" s="10"/>
      <c r="N200" s="11"/>
    </row>
    <row r="201" spans="8:14" x14ac:dyDescent="0.35">
      <c r="H201" s="9"/>
      <c r="J201" s="10"/>
      <c r="N201" s="11"/>
    </row>
    <row r="202" spans="8:14" x14ac:dyDescent="0.35">
      <c r="H202" s="9"/>
      <c r="J202" s="10"/>
      <c r="N202" s="11"/>
    </row>
    <row r="203" spans="8:14" x14ac:dyDescent="0.35">
      <c r="H203" s="9"/>
      <c r="J203" s="10"/>
      <c r="N203" s="11"/>
    </row>
    <row r="204" spans="8:14" x14ac:dyDescent="0.35">
      <c r="H204" s="9"/>
      <c r="J204" s="10"/>
      <c r="N204" s="11"/>
    </row>
    <row r="205" spans="8:14" x14ac:dyDescent="0.35">
      <c r="H205" s="9"/>
      <c r="J205" s="10"/>
      <c r="N205" s="11"/>
    </row>
    <row r="206" spans="8:14" x14ac:dyDescent="0.35">
      <c r="H206" s="9"/>
      <c r="J206" s="10"/>
      <c r="N206" s="11"/>
    </row>
    <row r="207" spans="8:14" x14ac:dyDescent="0.35">
      <c r="H207" s="9"/>
      <c r="J207" s="10"/>
      <c r="N207" s="11"/>
    </row>
    <row r="208" spans="8:14" x14ac:dyDescent="0.35">
      <c r="H208" s="9"/>
      <c r="J208" s="10"/>
      <c r="N208" s="11"/>
    </row>
    <row r="209" spans="8:14" x14ac:dyDescent="0.35">
      <c r="H209" s="9"/>
      <c r="J209" s="10"/>
      <c r="N209" s="11"/>
    </row>
    <row r="210" spans="8:14" x14ac:dyDescent="0.35">
      <c r="H210" s="9"/>
      <c r="J210" s="10"/>
      <c r="N210" s="11"/>
    </row>
    <row r="211" spans="8:14" x14ac:dyDescent="0.35">
      <c r="H211" s="9"/>
      <c r="J211" s="10"/>
      <c r="N211" s="11"/>
    </row>
    <row r="212" spans="8:14" x14ac:dyDescent="0.35">
      <c r="H212" s="9"/>
      <c r="J212" s="10"/>
      <c r="N212" s="11"/>
    </row>
    <row r="213" spans="8:14" x14ac:dyDescent="0.35">
      <c r="H213" s="9"/>
      <c r="J213" s="10"/>
      <c r="N213" s="11"/>
    </row>
    <row r="214" spans="8:14" x14ac:dyDescent="0.35">
      <c r="H214" s="9"/>
      <c r="J214" s="10"/>
      <c r="N214" s="11"/>
    </row>
    <row r="215" spans="8:14" x14ac:dyDescent="0.35">
      <c r="H215" s="9"/>
      <c r="J215" s="10"/>
      <c r="N215" s="11"/>
    </row>
    <row r="216" spans="8:14" x14ac:dyDescent="0.35">
      <c r="H216" s="9"/>
      <c r="J216" s="10"/>
      <c r="N216" s="11"/>
    </row>
    <row r="217" spans="8:14" x14ac:dyDescent="0.35">
      <c r="H217" s="9"/>
      <c r="J217" s="10"/>
      <c r="N217" s="11"/>
    </row>
    <row r="218" spans="8:14" x14ac:dyDescent="0.35">
      <c r="H218" s="9"/>
      <c r="J218" s="10"/>
      <c r="N218" s="11"/>
    </row>
    <row r="219" spans="8:14" x14ac:dyDescent="0.35">
      <c r="H219" s="9"/>
      <c r="J219" s="10"/>
      <c r="N219" s="11"/>
    </row>
    <row r="220" spans="8:14" x14ac:dyDescent="0.35">
      <c r="H220" s="9"/>
      <c r="J220" s="10"/>
      <c r="N220" s="11"/>
    </row>
    <row r="221" spans="8:14" x14ac:dyDescent="0.35">
      <c r="H221" s="9"/>
      <c r="J221" s="10"/>
      <c r="N221" s="11"/>
    </row>
    <row r="222" spans="8:14" x14ac:dyDescent="0.35">
      <c r="H222" s="9"/>
      <c r="J222" s="10"/>
      <c r="N222" s="11"/>
    </row>
    <row r="223" spans="8:14" x14ac:dyDescent="0.35">
      <c r="H223" s="9"/>
      <c r="J223" s="10"/>
      <c r="N223" s="11"/>
    </row>
    <row r="224" spans="8:14" x14ac:dyDescent="0.35">
      <c r="H224" s="9"/>
      <c r="J224" s="10"/>
      <c r="N224" s="11"/>
    </row>
    <row r="225" spans="8:14" x14ac:dyDescent="0.35">
      <c r="H225" s="9"/>
      <c r="J225" s="10"/>
      <c r="N225" s="11"/>
    </row>
    <row r="226" spans="8:14" x14ac:dyDescent="0.35">
      <c r="H226" s="9"/>
      <c r="J226" s="10"/>
      <c r="N226" s="11"/>
    </row>
    <row r="227" spans="8:14" x14ac:dyDescent="0.35">
      <c r="H227" s="9"/>
      <c r="J227" s="10"/>
      <c r="N227" s="11"/>
    </row>
    <row r="228" spans="8:14" x14ac:dyDescent="0.35">
      <c r="H228" s="9"/>
      <c r="J228" s="10"/>
      <c r="N228" s="11"/>
    </row>
    <row r="229" spans="8:14" x14ac:dyDescent="0.35">
      <c r="H229" s="9"/>
      <c r="J229" s="10"/>
      <c r="N229" s="11"/>
    </row>
    <row r="230" spans="8:14" x14ac:dyDescent="0.35">
      <c r="H230" s="9"/>
      <c r="J230" s="10"/>
      <c r="N230" s="11"/>
    </row>
    <row r="231" spans="8:14" x14ac:dyDescent="0.35">
      <c r="H231" s="9"/>
      <c r="J231" s="10"/>
      <c r="N231" s="11"/>
    </row>
    <row r="232" spans="8:14" x14ac:dyDescent="0.35">
      <c r="H232" s="9"/>
      <c r="J232" s="10"/>
      <c r="N232" s="11"/>
    </row>
    <row r="233" spans="8:14" x14ac:dyDescent="0.35">
      <c r="H233" s="9"/>
      <c r="J233" s="10"/>
      <c r="N233" s="11"/>
    </row>
    <row r="234" spans="8:14" x14ac:dyDescent="0.35">
      <c r="H234" s="9"/>
      <c r="J234" s="10"/>
      <c r="N234" s="11"/>
    </row>
    <row r="235" spans="8:14" x14ac:dyDescent="0.35">
      <c r="H235" s="9"/>
      <c r="J235" s="10"/>
      <c r="N235" s="11"/>
    </row>
    <row r="236" spans="8:14" x14ac:dyDescent="0.35">
      <c r="H236" s="9"/>
      <c r="J236" s="10"/>
      <c r="N236" s="11"/>
    </row>
    <row r="237" spans="8:14" x14ac:dyDescent="0.35">
      <c r="H237" s="9"/>
      <c r="J237" s="10"/>
      <c r="N237" s="11"/>
    </row>
    <row r="238" spans="8:14" x14ac:dyDescent="0.35">
      <c r="H238" s="9"/>
      <c r="J238" s="10"/>
      <c r="N238" s="11"/>
    </row>
    <row r="239" spans="8:14" x14ac:dyDescent="0.35">
      <c r="H239" s="9"/>
      <c r="J239" s="10"/>
      <c r="N239" s="11"/>
    </row>
    <row r="240" spans="8:14" x14ac:dyDescent="0.35">
      <c r="H240" s="9"/>
      <c r="J240" s="10"/>
      <c r="N240" s="11"/>
    </row>
    <row r="241" spans="8:14" x14ac:dyDescent="0.35">
      <c r="H241" s="9"/>
      <c r="J241" s="10"/>
      <c r="N241" s="11"/>
    </row>
    <row r="242" spans="8:14" x14ac:dyDescent="0.35">
      <c r="H242" s="9"/>
      <c r="J242" s="10"/>
      <c r="N242" s="11"/>
    </row>
    <row r="243" spans="8:14" x14ac:dyDescent="0.35">
      <c r="H243" s="9"/>
      <c r="J243" s="10"/>
      <c r="N243" s="11"/>
    </row>
    <row r="244" spans="8:14" x14ac:dyDescent="0.35">
      <c r="H244" s="9"/>
      <c r="J244" s="10"/>
      <c r="N244" s="11"/>
    </row>
    <row r="245" spans="8:14" x14ac:dyDescent="0.35">
      <c r="H245" s="9"/>
      <c r="J245" s="10"/>
      <c r="N245" s="11"/>
    </row>
    <row r="246" spans="8:14" x14ac:dyDescent="0.35">
      <c r="H246" s="9"/>
      <c r="J246" s="10"/>
      <c r="N246" s="11"/>
    </row>
    <row r="247" spans="8:14" x14ac:dyDescent="0.35">
      <c r="H247" s="9"/>
      <c r="J247" s="10"/>
      <c r="N247" s="11"/>
    </row>
    <row r="248" spans="8:14" x14ac:dyDescent="0.35">
      <c r="H248" s="9"/>
      <c r="J248" s="10"/>
      <c r="N248" s="11"/>
    </row>
    <row r="249" spans="8:14" x14ac:dyDescent="0.35">
      <c r="H249" s="9"/>
      <c r="J249" s="10"/>
      <c r="N249" s="11"/>
    </row>
    <row r="250" spans="8:14" x14ac:dyDescent="0.35">
      <c r="H250" s="9"/>
      <c r="J250" s="10"/>
      <c r="N250" s="11"/>
    </row>
    <row r="251" spans="8:14" x14ac:dyDescent="0.35">
      <c r="H251" s="9"/>
      <c r="J251" s="10"/>
      <c r="N251" s="11"/>
    </row>
    <row r="252" spans="8:14" x14ac:dyDescent="0.35">
      <c r="H252" s="9"/>
      <c r="J252" s="10"/>
      <c r="N252" s="11"/>
    </row>
    <row r="253" spans="8:14" x14ac:dyDescent="0.35">
      <c r="H253" s="9"/>
      <c r="J253" s="10"/>
      <c r="N253" s="11"/>
    </row>
    <row r="254" spans="8:14" x14ac:dyDescent="0.35">
      <c r="H254" s="9"/>
      <c r="J254" s="10"/>
      <c r="N254" s="11"/>
    </row>
    <row r="255" spans="8:14" x14ac:dyDescent="0.35">
      <c r="H255" s="9"/>
      <c r="J255" s="10"/>
      <c r="N255" s="11"/>
    </row>
    <row r="256" spans="8:14" x14ac:dyDescent="0.35">
      <c r="H256" s="9"/>
      <c r="J256" s="10"/>
      <c r="N256" s="11"/>
    </row>
    <row r="257" spans="8:14" x14ac:dyDescent="0.35">
      <c r="H257" s="9"/>
      <c r="J257" s="10"/>
      <c r="N257" s="11"/>
    </row>
    <row r="258" spans="8:14" x14ac:dyDescent="0.35">
      <c r="H258" s="9"/>
      <c r="J258" s="10"/>
      <c r="N258" s="11"/>
    </row>
    <row r="259" spans="8:14" x14ac:dyDescent="0.35">
      <c r="H259" s="9"/>
      <c r="J259" s="10"/>
      <c r="N259" s="11"/>
    </row>
    <row r="260" spans="8:14" x14ac:dyDescent="0.35">
      <c r="H260" s="9"/>
      <c r="J260" s="10"/>
      <c r="N260" s="11"/>
    </row>
    <row r="261" spans="8:14" x14ac:dyDescent="0.35">
      <c r="H261" s="9"/>
      <c r="J261" s="10"/>
      <c r="N261" s="11"/>
    </row>
    <row r="262" spans="8:14" x14ac:dyDescent="0.35">
      <c r="H262" s="9"/>
      <c r="J262" s="10"/>
      <c r="N262" s="11"/>
    </row>
    <row r="263" spans="8:14" x14ac:dyDescent="0.35">
      <c r="H263" s="9"/>
      <c r="J263" s="10"/>
      <c r="N263" s="11"/>
    </row>
    <row r="264" spans="8:14" x14ac:dyDescent="0.35">
      <c r="H264" s="9"/>
      <c r="J264" s="10"/>
      <c r="N264" s="11"/>
    </row>
    <row r="265" spans="8:14" x14ac:dyDescent="0.35">
      <c r="H265" s="9"/>
      <c r="J265" s="10"/>
      <c r="N265" s="11"/>
    </row>
    <row r="266" spans="8:14" x14ac:dyDescent="0.35">
      <c r="H266" s="9"/>
      <c r="J266" s="10"/>
      <c r="N266" s="11"/>
    </row>
    <row r="267" spans="8:14" x14ac:dyDescent="0.35">
      <c r="H267" s="9"/>
      <c r="J267" s="10"/>
      <c r="N267" s="11"/>
    </row>
    <row r="268" spans="8:14" x14ac:dyDescent="0.35">
      <c r="H268" s="9"/>
      <c r="J268" s="10"/>
      <c r="N268" s="11"/>
    </row>
    <row r="269" spans="8:14" x14ac:dyDescent="0.35">
      <c r="H269" s="9"/>
      <c r="J269" s="10"/>
      <c r="N269" s="11"/>
    </row>
    <row r="270" spans="8:14" x14ac:dyDescent="0.35">
      <c r="H270" s="9"/>
      <c r="J270" s="10"/>
      <c r="N27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O261"/>
  <sheetViews>
    <sheetView tabSelected="1" topLeftCell="A68" workbookViewId="0">
      <selection activeCell="D250" sqref="D250"/>
    </sheetView>
  </sheetViews>
  <sheetFormatPr defaultRowHeight="15" customHeight="1" x14ac:dyDescent="0.35"/>
  <cols>
    <col min="1" max="1" width="8.81640625" bestFit="1" customWidth="1"/>
    <col min="2" max="2" width="13.453125" bestFit="1" customWidth="1"/>
    <col min="3" max="3" width="14.453125" bestFit="1" customWidth="1"/>
    <col min="4" max="4" width="13.1796875" bestFit="1" customWidth="1"/>
    <col min="5" max="5" width="24.453125" customWidth="1"/>
    <col min="6" max="6" width="11.26953125" customWidth="1"/>
    <col min="7" max="7" width="14.453125" customWidth="1"/>
    <col min="8" max="8" width="10.81640625" style="66" customWidth="1"/>
    <col min="9" max="9" width="7" customWidth="1"/>
    <col min="10" max="10" width="12.1796875" customWidth="1"/>
    <col min="11" max="11" width="22" customWidth="1"/>
    <col min="12" max="12" width="11.7265625" customWidth="1"/>
    <col min="13" max="13" width="12.54296875" customWidth="1"/>
  </cols>
  <sheetData>
    <row r="1" spans="1:13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s="21" t="s">
        <v>36</v>
      </c>
      <c r="G1" t="s">
        <v>37</v>
      </c>
      <c r="H1" s="66" t="s">
        <v>38</v>
      </c>
      <c r="I1" s="21" t="s">
        <v>39</v>
      </c>
      <c r="J1" t="s">
        <v>40</v>
      </c>
      <c r="K1" t="s">
        <v>41</v>
      </c>
      <c r="L1" s="22" t="s">
        <v>42</v>
      </c>
      <c r="M1" t="s">
        <v>43</v>
      </c>
    </row>
    <row r="2" spans="1:13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9">
        <v>96135.75</v>
      </c>
      <c r="G2" t="s">
        <v>49</v>
      </c>
      <c r="H2" s="66">
        <v>44025</v>
      </c>
      <c r="I2">
        <v>0.3</v>
      </c>
      <c r="J2" t="s">
        <v>50</v>
      </c>
      <c r="K2" t="s">
        <v>51</v>
      </c>
      <c r="L2" s="23">
        <v>3.9424657534246577</v>
      </c>
      <c r="M2" t="s">
        <v>52</v>
      </c>
    </row>
    <row r="3" spans="1:13" x14ac:dyDescent="0.35">
      <c r="A3" t="s">
        <v>53</v>
      </c>
      <c r="B3" t="s">
        <v>54</v>
      </c>
      <c r="C3" t="s">
        <v>55</v>
      </c>
      <c r="D3" t="s">
        <v>47</v>
      </c>
      <c r="E3" t="s">
        <v>56</v>
      </c>
      <c r="F3" s="9">
        <v>70649.460000000006</v>
      </c>
      <c r="G3" t="s">
        <v>49</v>
      </c>
      <c r="H3" s="66">
        <v>43843</v>
      </c>
      <c r="I3">
        <v>1</v>
      </c>
      <c r="J3" t="s">
        <v>50</v>
      </c>
      <c r="K3" t="s">
        <v>57</v>
      </c>
      <c r="L3" s="23">
        <v>4.441095890410959</v>
      </c>
      <c r="M3" t="s">
        <v>58</v>
      </c>
    </row>
    <row r="4" spans="1:13" x14ac:dyDescent="0.35">
      <c r="A4" t="s">
        <v>59</v>
      </c>
      <c r="B4" t="s">
        <v>60</v>
      </c>
      <c r="C4" t="s">
        <v>61</v>
      </c>
      <c r="D4" t="s">
        <v>47</v>
      </c>
      <c r="E4" t="s">
        <v>56</v>
      </c>
      <c r="F4" s="9">
        <v>80696</v>
      </c>
      <c r="G4" t="s">
        <v>49</v>
      </c>
      <c r="H4" s="66">
        <v>43360</v>
      </c>
      <c r="J4" t="s">
        <v>50</v>
      </c>
      <c r="K4" t="s">
        <v>62</v>
      </c>
      <c r="L4" s="23">
        <v>5.7643835616438359</v>
      </c>
      <c r="M4" t="s">
        <v>58</v>
      </c>
    </row>
    <row r="5" spans="1:13" x14ac:dyDescent="0.35">
      <c r="A5" t="s">
        <v>59</v>
      </c>
      <c r="B5" t="s">
        <v>60</v>
      </c>
      <c r="C5" t="s">
        <v>61</v>
      </c>
      <c r="D5" t="s">
        <v>47</v>
      </c>
      <c r="E5" t="s">
        <v>56</v>
      </c>
      <c r="F5" s="9">
        <v>80695.740000000005</v>
      </c>
      <c r="G5" t="s">
        <v>49</v>
      </c>
      <c r="H5" s="66">
        <v>43360</v>
      </c>
      <c r="I5">
        <v>1</v>
      </c>
      <c r="J5" t="s">
        <v>50</v>
      </c>
      <c r="K5" t="s">
        <v>62</v>
      </c>
      <c r="L5" s="23">
        <v>5.7643835616438359</v>
      </c>
      <c r="M5" t="s">
        <v>58</v>
      </c>
    </row>
    <row r="6" spans="1:13" x14ac:dyDescent="0.3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s="9">
        <v>120000</v>
      </c>
      <c r="G6" t="s">
        <v>68</v>
      </c>
      <c r="H6" s="66">
        <v>43416</v>
      </c>
      <c r="I6">
        <v>1</v>
      </c>
      <c r="J6" t="s">
        <v>50</v>
      </c>
      <c r="K6" t="s">
        <v>69</v>
      </c>
      <c r="L6" s="23">
        <v>5.6109589041095891</v>
      </c>
      <c r="M6" t="s">
        <v>58</v>
      </c>
    </row>
    <row r="7" spans="1:13" x14ac:dyDescent="0.35">
      <c r="A7" t="s">
        <v>70</v>
      </c>
      <c r="B7" t="s">
        <v>71</v>
      </c>
      <c r="C7" t="s">
        <v>72</v>
      </c>
      <c r="D7" t="s">
        <v>47</v>
      </c>
      <c r="E7" t="s">
        <v>73</v>
      </c>
      <c r="F7" s="9">
        <v>67905.8</v>
      </c>
      <c r="G7" t="s">
        <v>49</v>
      </c>
      <c r="H7" s="66">
        <v>44194</v>
      </c>
      <c r="I7">
        <v>1</v>
      </c>
      <c r="J7" t="s">
        <v>50</v>
      </c>
      <c r="K7" t="s">
        <v>69</v>
      </c>
      <c r="L7" s="23">
        <v>3.4794520547945207</v>
      </c>
      <c r="M7" t="s">
        <v>58</v>
      </c>
    </row>
    <row r="8" spans="1:13" x14ac:dyDescent="0.35">
      <c r="A8" t="s">
        <v>74</v>
      </c>
      <c r="B8" t="s">
        <v>75</v>
      </c>
      <c r="C8" t="s">
        <v>76</v>
      </c>
      <c r="D8" t="s">
        <v>47</v>
      </c>
      <c r="E8" t="s">
        <v>56</v>
      </c>
      <c r="F8" s="9">
        <v>68980.52</v>
      </c>
      <c r="G8" t="s">
        <v>49</v>
      </c>
      <c r="H8" s="66">
        <v>43494</v>
      </c>
      <c r="I8">
        <v>0.8</v>
      </c>
      <c r="J8" t="s">
        <v>50</v>
      </c>
      <c r="K8" t="s">
        <v>69</v>
      </c>
      <c r="L8" s="23">
        <v>5.397260273972603</v>
      </c>
      <c r="M8" t="s">
        <v>52</v>
      </c>
    </row>
    <row r="9" spans="1:13" x14ac:dyDescent="0.35">
      <c r="A9" t="s">
        <v>77</v>
      </c>
      <c r="B9" t="s">
        <v>78</v>
      </c>
      <c r="C9" t="s">
        <v>79</v>
      </c>
      <c r="D9" t="s">
        <v>47</v>
      </c>
      <c r="E9" t="s">
        <v>80</v>
      </c>
      <c r="F9" s="9">
        <v>63705.4</v>
      </c>
      <c r="G9" t="s">
        <v>49</v>
      </c>
      <c r="H9" s="66">
        <v>43682</v>
      </c>
      <c r="I9">
        <v>1</v>
      </c>
      <c r="J9" t="s">
        <v>50</v>
      </c>
      <c r="K9" t="s">
        <v>57</v>
      </c>
      <c r="L9" s="23">
        <v>4.882191780821918</v>
      </c>
      <c r="M9" t="s">
        <v>58</v>
      </c>
    </row>
    <row r="10" spans="1:13" x14ac:dyDescent="0.35">
      <c r="A10" t="s">
        <v>81</v>
      </c>
      <c r="B10" t="s">
        <v>82</v>
      </c>
      <c r="C10" t="s">
        <v>83</v>
      </c>
      <c r="D10" t="s">
        <v>47</v>
      </c>
      <c r="E10" t="s">
        <v>84</v>
      </c>
      <c r="F10" s="9">
        <v>114177.23</v>
      </c>
      <c r="G10" t="s">
        <v>68</v>
      </c>
      <c r="H10" s="66">
        <v>43908</v>
      </c>
      <c r="I10">
        <v>1</v>
      </c>
      <c r="J10" t="s">
        <v>50</v>
      </c>
      <c r="K10" t="s">
        <v>51</v>
      </c>
      <c r="L10" s="23">
        <v>4.2630136986301368</v>
      </c>
      <c r="M10" t="s">
        <v>58</v>
      </c>
    </row>
    <row r="11" spans="1:13" x14ac:dyDescent="0.35">
      <c r="A11" t="s">
        <v>85</v>
      </c>
      <c r="B11" t="s">
        <v>86</v>
      </c>
      <c r="C11" t="s">
        <v>87</v>
      </c>
      <c r="D11" t="s">
        <v>66</v>
      </c>
      <c r="E11" t="s">
        <v>80</v>
      </c>
      <c r="F11" s="9">
        <v>29774.76</v>
      </c>
      <c r="G11" t="s">
        <v>88</v>
      </c>
      <c r="H11" s="66">
        <v>44105</v>
      </c>
      <c r="I11">
        <v>1</v>
      </c>
      <c r="J11" t="s">
        <v>50</v>
      </c>
      <c r="K11" t="s">
        <v>51</v>
      </c>
      <c r="L11" s="23">
        <v>3.7232876712328768</v>
      </c>
      <c r="M11" t="s">
        <v>58</v>
      </c>
    </row>
    <row r="12" spans="1:13" x14ac:dyDescent="0.35">
      <c r="A12" t="s">
        <v>89</v>
      </c>
      <c r="B12" t="s">
        <v>90</v>
      </c>
      <c r="C12" t="s">
        <v>91</v>
      </c>
      <c r="D12" t="s">
        <v>66</v>
      </c>
      <c r="E12" t="s">
        <v>84</v>
      </c>
      <c r="F12" s="9">
        <v>52963.65</v>
      </c>
      <c r="G12" t="s">
        <v>49</v>
      </c>
      <c r="H12" s="66">
        <v>44288</v>
      </c>
      <c r="I12">
        <v>0.3</v>
      </c>
      <c r="J12" t="s">
        <v>50</v>
      </c>
      <c r="K12" t="s">
        <v>62</v>
      </c>
      <c r="L12" s="23">
        <v>3.2219178082191782</v>
      </c>
      <c r="M12" t="s">
        <v>52</v>
      </c>
    </row>
    <row r="13" spans="1:13" x14ac:dyDescent="0.35">
      <c r="A13" t="s">
        <v>92</v>
      </c>
      <c r="B13" t="s">
        <v>93</v>
      </c>
      <c r="C13" t="s">
        <v>94</v>
      </c>
      <c r="D13" t="s">
        <v>66</v>
      </c>
      <c r="E13" t="s">
        <v>95</v>
      </c>
      <c r="F13" s="9">
        <v>50310.09</v>
      </c>
      <c r="G13" t="s">
        <v>49</v>
      </c>
      <c r="H13" s="66">
        <v>44285</v>
      </c>
      <c r="I13">
        <v>0.4</v>
      </c>
      <c r="J13" t="s">
        <v>50</v>
      </c>
      <c r="K13" t="s">
        <v>57</v>
      </c>
      <c r="L13" s="23">
        <v>3.2301369863013698</v>
      </c>
      <c r="M13" t="s">
        <v>52</v>
      </c>
    </row>
    <row r="14" spans="1:13" x14ac:dyDescent="0.35">
      <c r="A14" t="s">
        <v>96</v>
      </c>
      <c r="B14" t="s">
        <v>97</v>
      </c>
      <c r="C14" t="s">
        <v>98</v>
      </c>
      <c r="D14" t="s">
        <v>47</v>
      </c>
      <c r="E14" t="s">
        <v>99</v>
      </c>
      <c r="F14" s="9">
        <v>84309.95</v>
      </c>
      <c r="G14" t="s">
        <v>49</v>
      </c>
      <c r="H14" s="66">
        <v>44501</v>
      </c>
      <c r="I14">
        <v>1</v>
      </c>
      <c r="J14" t="s">
        <v>50</v>
      </c>
      <c r="K14" t="s">
        <v>69</v>
      </c>
      <c r="L14" s="23">
        <v>2.6383561643835618</v>
      </c>
      <c r="M14" t="s">
        <v>58</v>
      </c>
    </row>
    <row r="15" spans="1:13" x14ac:dyDescent="0.35">
      <c r="A15" t="s">
        <v>100</v>
      </c>
      <c r="B15" t="s">
        <v>101</v>
      </c>
      <c r="C15" t="s">
        <v>102</v>
      </c>
      <c r="D15" t="s">
        <v>66</v>
      </c>
      <c r="E15" t="s">
        <v>84</v>
      </c>
      <c r="F15" s="9">
        <v>35936.31</v>
      </c>
      <c r="G15" t="s">
        <v>88</v>
      </c>
      <c r="H15" s="66">
        <v>43241</v>
      </c>
      <c r="I15">
        <v>1</v>
      </c>
      <c r="J15" t="s">
        <v>50</v>
      </c>
      <c r="K15" t="s">
        <v>103</v>
      </c>
      <c r="L15" s="23">
        <v>6.0904109589041093</v>
      </c>
      <c r="M15" t="s">
        <v>58</v>
      </c>
    </row>
    <row r="16" spans="1:13" x14ac:dyDescent="0.35">
      <c r="A16" t="s">
        <v>104</v>
      </c>
      <c r="B16" t="s">
        <v>105</v>
      </c>
      <c r="C16" t="s">
        <v>106</v>
      </c>
      <c r="D16" t="s">
        <v>66</v>
      </c>
      <c r="E16" t="s">
        <v>67</v>
      </c>
      <c r="F16" s="9">
        <v>112645.99</v>
      </c>
      <c r="G16" t="s">
        <v>68</v>
      </c>
      <c r="H16" s="66">
        <v>43759</v>
      </c>
      <c r="I16">
        <v>0.6</v>
      </c>
      <c r="J16" t="s">
        <v>50</v>
      </c>
      <c r="K16" t="s">
        <v>107</v>
      </c>
      <c r="L16" s="23">
        <v>4.6712328767123283</v>
      </c>
      <c r="M16" t="s">
        <v>52</v>
      </c>
    </row>
    <row r="17" spans="1:13" x14ac:dyDescent="0.35">
      <c r="A17" t="s">
        <v>108</v>
      </c>
      <c r="B17" t="s">
        <v>109</v>
      </c>
      <c r="C17" t="s">
        <v>110</v>
      </c>
      <c r="D17" t="s">
        <v>66</v>
      </c>
      <c r="E17" t="s">
        <v>84</v>
      </c>
      <c r="F17" s="9">
        <v>91645.04</v>
      </c>
      <c r="G17" t="s">
        <v>49</v>
      </c>
      <c r="H17" s="66">
        <v>44223</v>
      </c>
      <c r="I17">
        <v>1</v>
      </c>
      <c r="J17" t="s">
        <v>50</v>
      </c>
      <c r="K17" t="s">
        <v>111</v>
      </c>
      <c r="L17" s="23">
        <v>3.4</v>
      </c>
      <c r="M17" t="s">
        <v>58</v>
      </c>
    </row>
    <row r="18" spans="1:13" x14ac:dyDescent="0.35">
      <c r="A18" t="s">
        <v>112</v>
      </c>
      <c r="B18" t="s">
        <v>113</v>
      </c>
      <c r="C18" t="s">
        <v>114</v>
      </c>
      <c r="D18" t="s">
        <v>47</v>
      </c>
      <c r="E18" t="s">
        <v>67</v>
      </c>
      <c r="F18" s="9">
        <v>97105.19</v>
      </c>
      <c r="G18" t="s">
        <v>49</v>
      </c>
      <c r="H18" s="66">
        <v>44425</v>
      </c>
      <c r="I18">
        <v>1</v>
      </c>
      <c r="J18" t="s">
        <v>50</v>
      </c>
      <c r="K18" t="s">
        <v>62</v>
      </c>
      <c r="L18" s="23">
        <v>2.8465753424657536</v>
      </c>
      <c r="M18" t="s">
        <v>58</v>
      </c>
    </row>
    <row r="19" spans="1:13" x14ac:dyDescent="0.35">
      <c r="A19" t="s">
        <v>115</v>
      </c>
      <c r="B19" t="s">
        <v>116</v>
      </c>
      <c r="C19" t="s">
        <v>117</v>
      </c>
      <c r="D19" t="s">
        <v>66</v>
      </c>
      <c r="E19" t="s">
        <v>118</v>
      </c>
      <c r="F19" s="9">
        <v>84742.86</v>
      </c>
      <c r="G19" t="s">
        <v>49</v>
      </c>
      <c r="H19" s="66">
        <v>44098</v>
      </c>
      <c r="I19">
        <v>1</v>
      </c>
      <c r="J19" t="s">
        <v>50</v>
      </c>
      <c r="K19" t="s">
        <v>111</v>
      </c>
      <c r="L19" s="23">
        <v>3.7424657534246575</v>
      </c>
      <c r="M19" t="s">
        <v>58</v>
      </c>
    </row>
    <row r="20" spans="1:13" x14ac:dyDescent="0.35">
      <c r="A20" t="s">
        <v>119</v>
      </c>
      <c r="B20" t="s">
        <v>120</v>
      </c>
      <c r="C20" t="s">
        <v>121</v>
      </c>
      <c r="D20" t="s">
        <v>66</v>
      </c>
      <c r="E20" t="s">
        <v>56</v>
      </c>
      <c r="F20" s="9">
        <v>85918.61</v>
      </c>
      <c r="G20" t="s">
        <v>49</v>
      </c>
      <c r="H20" s="66">
        <v>43136</v>
      </c>
      <c r="I20">
        <v>1</v>
      </c>
      <c r="J20" t="s">
        <v>50</v>
      </c>
      <c r="K20" t="s">
        <v>62</v>
      </c>
      <c r="L20" s="23">
        <v>6.3780821917808215</v>
      </c>
      <c r="M20" t="s">
        <v>58</v>
      </c>
    </row>
    <row r="21" spans="1:13" x14ac:dyDescent="0.35">
      <c r="A21" t="s">
        <v>122</v>
      </c>
      <c r="B21" t="s">
        <v>123</v>
      </c>
      <c r="C21" t="s">
        <v>124</v>
      </c>
      <c r="D21" t="s">
        <v>47</v>
      </c>
      <c r="E21" t="s">
        <v>125</v>
      </c>
      <c r="F21" s="9">
        <v>72502.61</v>
      </c>
      <c r="G21" t="s">
        <v>49</v>
      </c>
      <c r="H21" s="66">
        <v>44235</v>
      </c>
      <c r="I21">
        <v>1</v>
      </c>
      <c r="J21" t="s">
        <v>50</v>
      </c>
      <c r="K21" t="s">
        <v>51</v>
      </c>
      <c r="L21" s="23">
        <v>3.3671232876712329</v>
      </c>
      <c r="M21" t="s">
        <v>58</v>
      </c>
    </row>
    <row r="22" spans="1:13" x14ac:dyDescent="0.35">
      <c r="A22" t="s">
        <v>126</v>
      </c>
      <c r="B22" t="s">
        <v>127</v>
      </c>
      <c r="C22" t="s">
        <v>128</v>
      </c>
      <c r="D22" t="s">
        <v>66</v>
      </c>
      <c r="E22" t="s">
        <v>118</v>
      </c>
      <c r="F22" s="9">
        <v>77096.05</v>
      </c>
      <c r="G22" t="s">
        <v>49</v>
      </c>
      <c r="H22" s="66">
        <v>43217</v>
      </c>
      <c r="I22">
        <v>1</v>
      </c>
      <c r="J22" t="s">
        <v>50</v>
      </c>
      <c r="K22" t="s">
        <v>103</v>
      </c>
      <c r="L22" s="23">
        <v>6.1561643835616442</v>
      </c>
      <c r="M22" t="s">
        <v>58</v>
      </c>
    </row>
    <row r="23" spans="1:13" x14ac:dyDescent="0.35">
      <c r="A23" t="s">
        <v>129</v>
      </c>
      <c r="B23" t="s">
        <v>130</v>
      </c>
      <c r="C23" t="s">
        <v>131</v>
      </c>
      <c r="D23" t="s">
        <v>47</v>
      </c>
      <c r="E23" t="s">
        <v>99</v>
      </c>
      <c r="F23" s="9">
        <v>50449.46</v>
      </c>
      <c r="G23" t="s">
        <v>49</v>
      </c>
      <c r="H23" s="66">
        <v>43418</v>
      </c>
      <c r="I23">
        <v>0.8</v>
      </c>
      <c r="J23" t="s">
        <v>50</v>
      </c>
      <c r="K23" t="s">
        <v>111</v>
      </c>
      <c r="L23" s="23">
        <v>5.6054794520547944</v>
      </c>
      <c r="M23" t="s">
        <v>52</v>
      </c>
    </row>
    <row r="24" spans="1:13" x14ac:dyDescent="0.35">
      <c r="A24" t="s">
        <v>132</v>
      </c>
      <c r="B24" t="s">
        <v>133</v>
      </c>
      <c r="C24" t="s">
        <v>134</v>
      </c>
      <c r="D24" t="s">
        <v>66</v>
      </c>
      <c r="E24" t="s">
        <v>95</v>
      </c>
      <c r="F24" s="9">
        <v>48525.71</v>
      </c>
      <c r="G24" t="s">
        <v>88</v>
      </c>
      <c r="H24" s="66">
        <v>43264</v>
      </c>
      <c r="I24">
        <v>1</v>
      </c>
      <c r="J24" t="s">
        <v>50</v>
      </c>
      <c r="K24" t="s">
        <v>57</v>
      </c>
      <c r="L24" s="23">
        <v>6.0273972602739727</v>
      </c>
      <c r="M24" t="s">
        <v>58</v>
      </c>
    </row>
    <row r="25" spans="1:13" x14ac:dyDescent="0.35">
      <c r="A25" t="s">
        <v>135</v>
      </c>
      <c r="B25" t="s">
        <v>136</v>
      </c>
      <c r="C25" t="s">
        <v>137</v>
      </c>
      <c r="D25" t="s">
        <v>66</v>
      </c>
      <c r="E25" t="s">
        <v>84</v>
      </c>
      <c r="F25" s="9">
        <v>36547.58</v>
      </c>
      <c r="G25" t="s">
        <v>88</v>
      </c>
      <c r="H25" s="66">
        <v>43416</v>
      </c>
      <c r="I25">
        <v>1</v>
      </c>
      <c r="J25" t="s">
        <v>50</v>
      </c>
      <c r="K25" t="s">
        <v>69</v>
      </c>
      <c r="L25" s="23">
        <v>5.6109589041095891</v>
      </c>
      <c r="M25" t="s">
        <v>58</v>
      </c>
    </row>
    <row r="26" spans="1:13" x14ac:dyDescent="0.35">
      <c r="A26" t="s">
        <v>135</v>
      </c>
      <c r="B26" t="s">
        <v>136</v>
      </c>
      <c r="C26" t="s">
        <v>137</v>
      </c>
      <c r="D26" t="s">
        <v>66</v>
      </c>
      <c r="E26" t="s">
        <v>84</v>
      </c>
      <c r="F26" s="9">
        <v>36547.58</v>
      </c>
      <c r="G26" t="s">
        <v>88</v>
      </c>
      <c r="H26" s="66">
        <v>43416</v>
      </c>
      <c r="I26">
        <v>1</v>
      </c>
      <c r="J26" t="s">
        <v>50</v>
      </c>
      <c r="K26" t="s">
        <v>69</v>
      </c>
      <c r="L26" s="23">
        <v>5.6109589041095891</v>
      </c>
      <c r="M26" t="s">
        <v>58</v>
      </c>
    </row>
    <row r="27" spans="1:13" x14ac:dyDescent="0.35">
      <c r="A27" t="s">
        <v>138</v>
      </c>
      <c r="B27" t="s">
        <v>139</v>
      </c>
      <c r="C27" t="s">
        <v>140</v>
      </c>
      <c r="D27" t="s">
        <v>66</v>
      </c>
      <c r="E27" t="s">
        <v>125</v>
      </c>
      <c r="F27" s="9">
        <v>115191.38</v>
      </c>
      <c r="G27" t="s">
        <v>68</v>
      </c>
      <c r="H27" s="66">
        <v>44004</v>
      </c>
      <c r="I27">
        <v>1</v>
      </c>
      <c r="J27" t="s">
        <v>50</v>
      </c>
      <c r="K27" t="s">
        <v>57</v>
      </c>
      <c r="L27" s="23">
        <v>4</v>
      </c>
      <c r="M27" t="s">
        <v>58</v>
      </c>
    </row>
    <row r="28" spans="1:13" x14ac:dyDescent="0.35">
      <c r="A28" t="s">
        <v>141</v>
      </c>
      <c r="B28" t="s">
        <v>142</v>
      </c>
      <c r="C28" t="s">
        <v>143</v>
      </c>
      <c r="D28" t="s">
        <v>47</v>
      </c>
      <c r="E28" t="s">
        <v>67</v>
      </c>
      <c r="F28" s="9">
        <v>58861.19</v>
      </c>
      <c r="G28" t="s">
        <v>49</v>
      </c>
      <c r="H28" s="66">
        <v>43654</v>
      </c>
      <c r="I28">
        <v>1</v>
      </c>
      <c r="J28" t="s">
        <v>50</v>
      </c>
      <c r="K28" t="s">
        <v>62</v>
      </c>
      <c r="L28" s="23">
        <v>4.9589041095890414</v>
      </c>
      <c r="M28" t="s">
        <v>58</v>
      </c>
    </row>
    <row r="29" spans="1:13" x14ac:dyDescent="0.35">
      <c r="A29" t="s">
        <v>144</v>
      </c>
      <c r="B29" t="s">
        <v>145</v>
      </c>
      <c r="C29" t="s">
        <v>146</v>
      </c>
      <c r="D29" t="s">
        <v>47</v>
      </c>
      <c r="E29" t="s">
        <v>147</v>
      </c>
      <c r="F29" s="9">
        <v>75974.990000000005</v>
      </c>
      <c r="G29" t="s">
        <v>49</v>
      </c>
      <c r="H29" s="66">
        <v>44172</v>
      </c>
      <c r="I29">
        <v>1</v>
      </c>
      <c r="J29" t="s">
        <v>50</v>
      </c>
      <c r="K29" t="s">
        <v>69</v>
      </c>
      <c r="L29" s="23">
        <v>3.5397260273972604</v>
      </c>
      <c r="M29" t="s">
        <v>58</v>
      </c>
    </row>
    <row r="30" spans="1:13" x14ac:dyDescent="0.35">
      <c r="A30" t="s">
        <v>148</v>
      </c>
      <c r="B30" t="s">
        <v>149</v>
      </c>
      <c r="C30" t="s">
        <v>150</v>
      </c>
      <c r="D30" t="s">
        <v>66</v>
      </c>
      <c r="E30" t="s">
        <v>84</v>
      </c>
      <c r="F30" s="9">
        <v>95954.02</v>
      </c>
      <c r="G30" t="s">
        <v>49</v>
      </c>
      <c r="H30" s="66">
        <v>43567</v>
      </c>
      <c r="I30">
        <v>0.3</v>
      </c>
      <c r="J30" t="s">
        <v>50</v>
      </c>
      <c r="K30" t="s">
        <v>57</v>
      </c>
      <c r="L30" s="23">
        <v>5.1972602739726028</v>
      </c>
      <c r="M30" t="s">
        <v>52</v>
      </c>
    </row>
    <row r="31" spans="1:13" x14ac:dyDescent="0.35">
      <c r="A31" t="s">
        <v>151</v>
      </c>
      <c r="B31" t="s">
        <v>152</v>
      </c>
      <c r="C31" t="s">
        <v>153</v>
      </c>
      <c r="D31" t="s">
        <v>47</v>
      </c>
      <c r="E31" t="s">
        <v>48</v>
      </c>
      <c r="F31" s="9">
        <v>102934.09</v>
      </c>
      <c r="G31" t="s">
        <v>68</v>
      </c>
      <c r="H31" s="66">
        <v>44315</v>
      </c>
      <c r="I31">
        <v>1</v>
      </c>
      <c r="J31" t="s">
        <v>50</v>
      </c>
      <c r="K31" t="s">
        <v>57</v>
      </c>
      <c r="L31" s="23">
        <v>3.1479452054794521</v>
      </c>
      <c r="M31" t="s">
        <v>58</v>
      </c>
    </row>
    <row r="32" spans="1:13" x14ac:dyDescent="0.35">
      <c r="A32" t="s">
        <v>154</v>
      </c>
      <c r="B32" t="s">
        <v>155</v>
      </c>
      <c r="C32" t="s">
        <v>156</v>
      </c>
      <c r="D32" t="s">
        <v>47</v>
      </c>
      <c r="E32" t="s">
        <v>157</v>
      </c>
      <c r="F32" s="9">
        <v>41934.71</v>
      </c>
      <c r="G32" t="s">
        <v>88</v>
      </c>
      <c r="H32" s="66">
        <v>43780</v>
      </c>
      <c r="I32">
        <v>1</v>
      </c>
      <c r="J32" t="s">
        <v>50</v>
      </c>
      <c r="K32" t="s">
        <v>69</v>
      </c>
      <c r="L32" s="23">
        <v>4.6136986301369864</v>
      </c>
      <c r="M32" t="s">
        <v>58</v>
      </c>
    </row>
    <row r="33" spans="1:13" x14ac:dyDescent="0.35">
      <c r="A33" t="s">
        <v>158</v>
      </c>
      <c r="B33" t="s">
        <v>159</v>
      </c>
      <c r="C33" t="s">
        <v>160</v>
      </c>
      <c r="D33" t="s">
        <v>66</v>
      </c>
      <c r="E33" t="s">
        <v>125</v>
      </c>
      <c r="F33" s="9">
        <v>104335.03999999999</v>
      </c>
      <c r="G33" t="s">
        <v>68</v>
      </c>
      <c r="H33" s="66">
        <v>43874</v>
      </c>
      <c r="I33">
        <v>1</v>
      </c>
      <c r="J33" t="s">
        <v>50</v>
      </c>
      <c r="K33" t="s">
        <v>62</v>
      </c>
      <c r="L33" s="23">
        <v>4.3561643835616435</v>
      </c>
      <c r="M33" t="s">
        <v>58</v>
      </c>
    </row>
    <row r="34" spans="1:13" x14ac:dyDescent="0.35">
      <c r="A34" t="s">
        <v>161</v>
      </c>
      <c r="B34" t="s">
        <v>162</v>
      </c>
      <c r="C34" t="s">
        <v>163</v>
      </c>
      <c r="D34" t="s">
        <v>47</v>
      </c>
      <c r="E34" t="s">
        <v>118</v>
      </c>
      <c r="F34" s="9">
        <v>81897.789999999994</v>
      </c>
      <c r="G34" t="s">
        <v>49</v>
      </c>
      <c r="H34" s="66">
        <v>43146</v>
      </c>
      <c r="I34">
        <v>1</v>
      </c>
      <c r="J34" t="s">
        <v>50</v>
      </c>
      <c r="K34" t="s">
        <v>111</v>
      </c>
      <c r="L34" s="23">
        <v>6.3506849315068497</v>
      </c>
      <c r="M34" t="s">
        <v>58</v>
      </c>
    </row>
    <row r="35" spans="1:13" x14ac:dyDescent="0.35">
      <c r="A35" t="s">
        <v>164</v>
      </c>
      <c r="B35" t="s">
        <v>165</v>
      </c>
      <c r="C35" t="s">
        <v>166</v>
      </c>
      <c r="D35" t="s">
        <v>47</v>
      </c>
      <c r="E35" t="s">
        <v>67</v>
      </c>
      <c r="F35" s="9">
        <v>78378.2</v>
      </c>
      <c r="G35" t="s">
        <v>49</v>
      </c>
      <c r="H35" s="66">
        <v>43465</v>
      </c>
      <c r="I35">
        <v>0.4</v>
      </c>
      <c r="J35" t="s">
        <v>50</v>
      </c>
      <c r="K35" t="s">
        <v>69</v>
      </c>
      <c r="L35" s="23">
        <v>5.4767123287671229</v>
      </c>
      <c r="M35" t="s">
        <v>52</v>
      </c>
    </row>
    <row r="36" spans="1:13" x14ac:dyDescent="0.35">
      <c r="A36" t="s">
        <v>167</v>
      </c>
      <c r="B36" t="s">
        <v>168</v>
      </c>
      <c r="C36" t="s">
        <v>169</v>
      </c>
      <c r="D36" t="s">
        <v>47</v>
      </c>
      <c r="E36" t="s">
        <v>95</v>
      </c>
      <c r="F36" s="9">
        <v>61994.76</v>
      </c>
      <c r="G36" t="s">
        <v>49</v>
      </c>
      <c r="H36" s="66">
        <v>43794</v>
      </c>
      <c r="I36">
        <v>0.3</v>
      </c>
      <c r="J36" t="s">
        <v>50</v>
      </c>
      <c r="K36" t="s">
        <v>57</v>
      </c>
      <c r="L36" s="23">
        <v>4.5753424657534243</v>
      </c>
      <c r="M36" t="s">
        <v>52</v>
      </c>
    </row>
    <row r="37" spans="1:13" x14ac:dyDescent="0.35">
      <c r="A37" t="s">
        <v>170</v>
      </c>
      <c r="B37" t="s">
        <v>171</v>
      </c>
      <c r="C37" t="s">
        <v>172</v>
      </c>
      <c r="D37" t="s">
        <v>66</v>
      </c>
      <c r="E37" t="s">
        <v>73</v>
      </c>
      <c r="F37" s="9">
        <v>37362.300000000003</v>
      </c>
      <c r="G37" t="s">
        <v>88</v>
      </c>
      <c r="H37" s="66">
        <v>43642</v>
      </c>
      <c r="I37">
        <v>1</v>
      </c>
      <c r="J37" t="s">
        <v>50</v>
      </c>
      <c r="K37" t="s">
        <v>111</v>
      </c>
      <c r="L37" s="23">
        <v>4.9917808219178079</v>
      </c>
      <c r="M37" t="s">
        <v>58</v>
      </c>
    </row>
    <row r="38" spans="1:13" x14ac:dyDescent="0.35">
      <c r="A38" t="s">
        <v>173</v>
      </c>
      <c r="B38" t="s">
        <v>174</v>
      </c>
      <c r="C38" t="s">
        <v>175</v>
      </c>
      <c r="D38" t="s">
        <v>47</v>
      </c>
      <c r="E38" t="s">
        <v>48</v>
      </c>
      <c r="F38" s="9">
        <v>84745.93</v>
      </c>
      <c r="G38" t="s">
        <v>49</v>
      </c>
      <c r="H38" s="66">
        <v>43707</v>
      </c>
      <c r="I38">
        <v>1</v>
      </c>
      <c r="J38" t="s">
        <v>50</v>
      </c>
      <c r="K38" t="s">
        <v>51</v>
      </c>
      <c r="L38" s="23">
        <v>4.8136986301369866</v>
      </c>
      <c r="M38" t="s">
        <v>58</v>
      </c>
    </row>
    <row r="39" spans="1:13" x14ac:dyDescent="0.35">
      <c r="A39" t="s">
        <v>176</v>
      </c>
      <c r="B39" t="s">
        <v>177</v>
      </c>
      <c r="C39" t="s">
        <v>178</v>
      </c>
      <c r="D39" t="s">
        <v>66</v>
      </c>
      <c r="E39" t="s">
        <v>157</v>
      </c>
      <c r="F39" s="9">
        <v>32192.15</v>
      </c>
      <c r="G39" t="s">
        <v>88</v>
      </c>
      <c r="H39" s="66">
        <v>44473</v>
      </c>
      <c r="I39">
        <v>1</v>
      </c>
      <c r="J39" t="s">
        <v>50</v>
      </c>
      <c r="K39" t="s">
        <v>57</v>
      </c>
      <c r="L39" s="23">
        <v>2.7150684931506848</v>
      </c>
      <c r="M39" t="s">
        <v>58</v>
      </c>
    </row>
    <row r="40" spans="1:13" x14ac:dyDescent="0.35">
      <c r="A40" t="s">
        <v>179</v>
      </c>
      <c r="B40" t="s">
        <v>180</v>
      </c>
      <c r="C40" t="s">
        <v>181</v>
      </c>
      <c r="D40" t="s">
        <v>66</v>
      </c>
      <c r="E40" t="s">
        <v>147</v>
      </c>
      <c r="F40" s="9">
        <v>36714.379999999997</v>
      </c>
      <c r="G40" t="s">
        <v>88</v>
      </c>
      <c r="H40" s="66">
        <v>44175</v>
      </c>
      <c r="I40">
        <v>1</v>
      </c>
      <c r="J40" t="s">
        <v>50</v>
      </c>
      <c r="K40" t="s">
        <v>103</v>
      </c>
      <c r="L40" s="23">
        <v>3.5315068493150683</v>
      </c>
      <c r="M40" t="s">
        <v>58</v>
      </c>
    </row>
    <row r="41" spans="1:13" x14ac:dyDescent="0.35">
      <c r="A41" t="s">
        <v>182</v>
      </c>
      <c r="B41" t="s">
        <v>183</v>
      </c>
      <c r="C41" t="s">
        <v>184</v>
      </c>
      <c r="D41" t="s">
        <v>47</v>
      </c>
      <c r="E41" t="s">
        <v>118</v>
      </c>
      <c r="F41" s="9">
        <v>89690.38</v>
      </c>
      <c r="G41" t="s">
        <v>49</v>
      </c>
      <c r="H41" s="66">
        <v>43206</v>
      </c>
      <c r="I41">
        <v>1</v>
      </c>
      <c r="J41" t="s">
        <v>50</v>
      </c>
      <c r="K41" t="s">
        <v>51</v>
      </c>
      <c r="L41" s="23">
        <v>6.1863013698630134</v>
      </c>
      <c r="M41" t="s">
        <v>58</v>
      </c>
    </row>
    <row r="42" spans="1:13" x14ac:dyDescent="0.35">
      <c r="A42" t="s">
        <v>185</v>
      </c>
      <c r="B42" t="s">
        <v>186</v>
      </c>
      <c r="C42" t="s">
        <v>187</v>
      </c>
      <c r="D42" t="s">
        <v>47</v>
      </c>
      <c r="E42" t="s">
        <v>157</v>
      </c>
      <c r="F42" s="9">
        <v>39535.49</v>
      </c>
      <c r="G42" t="s">
        <v>88</v>
      </c>
      <c r="H42" s="66">
        <v>43397</v>
      </c>
      <c r="I42">
        <v>0.3</v>
      </c>
      <c r="J42" t="s">
        <v>50</v>
      </c>
      <c r="K42" t="s">
        <v>69</v>
      </c>
      <c r="L42" s="23">
        <v>5.6630136986301371</v>
      </c>
      <c r="M42" t="s">
        <v>52</v>
      </c>
    </row>
    <row r="43" spans="1:13" x14ac:dyDescent="0.35">
      <c r="A43" t="s">
        <v>188</v>
      </c>
      <c r="B43" t="s">
        <v>189</v>
      </c>
      <c r="C43" t="s">
        <v>190</v>
      </c>
      <c r="D43" t="s">
        <v>66</v>
      </c>
      <c r="E43" t="s">
        <v>157</v>
      </c>
      <c r="F43" s="9">
        <v>62195.47</v>
      </c>
      <c r="G43" t="s">
        <v>49</v>
      </c>
      <c r="H43" s="66">
        <v>44434</v>
      </c>
      <c r="I43">
        <v>1</v>
      </c>
      <c r="J43" t="s">
        <v>50</v>
      </c>
      <c r="K43" t="s">
        <v>69</v>
      </c>
      <c r="L43" s="23">
        <v>2.8219178082191783</v>
      </c>
      <c r="M43" t="s">
        <v>58</v>
      </c>
    </row>
    <row r="44" spans="1:13" x14ac:dyDescent="0.35">
      <c r="A44" t="s">
        <v>191</v>
      </c>
      <c r="B44" t="s">
        <v>192</v>
      </c>
      <c r="C44" t="s">
        <v>193</v>
      </c>
      <c r="D44" t="s">
        <v>66</v>
      </c>
      <c r="E44" t="s">
        <v>95</v>
      </c>
      <c r="F44" s="9">
        <v>72876.91</v>
      </c>
      <c r="G44" t="s">
        <v>49</v>
      </c>
      <c r="H44" s="66">
        <v>43837</v>
      </c>
      <c r="I44">
        <v>1</v>
      </c>
      <c r="J44" t="s">
        <v>50</v>
      </c>
      <c r="K44" t="s">
        <v>69</v>
      </c>
      <c r="L44" s="23">
        <v>4.4575342465753423</v>
      </c>
      <c r="M44" t="s">
        <v>58</v>
      </c>
    </row>
    <row r="45" spans="1:13" x14ac:dyDescent="0.35">
      <c r="A45" t="s">
        <v>194</v>
      </c>
      <c r="B45" t="s">
        <v>195</v>
      </c>
      <c r="C45" t="s">
        <v>196</v>
      </c>
      <c r="D45" t="s">
        <v>66</v>
      </c>
      <c r="E45" t="s">
        <v>80</v>
      </c>
      <c r="F45" s="9">
        <v>66572.58</v>
      </c>
      <c r="G45" t="s">
        <v>49</v>
      </c>
      <c r="H45" s="66">
        <v>44193</v>
      </c>
      <c r="I45">
        <v>1</v>
      </c>
      <c r="J45" t="s">
        <v>50</v>
      </c>
      <c r="K45" t="s">
        <v>103</v>
      </c>
      <c r="L45" s="23">
        <v>3.4821917808219176</v>
      </c>
      <c r="M45" t="s">
        <v>58</v>
      </c>
    </row>
    <row r="46" spans="1:13" x14ac:dyDescent="0.35">
      <c r="A46" t="s">
        <v>194</v>
      </c>
      <c r="B46" t="s">
        <v>197</v>
      </c>
      <c r="C46" t="s">
        <v>198</v>
      </c>
      <c r="D46" t="s">
        <v>66</v>
      </c>
      <c r="E46" t="s">
        <v>80</v>
      </c>
      <c r="F46" s="9">
        <v>66572.58</v>
      </c>
      <c r="G46" t="s">
        <v>49</v>
      </c>
      <c r="H46" s="66">
        <v>44193</v>
      </c>
      <c r="I46">
        <v>1</v>
      </c>
      <c r="J46" t="s">
        <v>50</v>
      </c>
      <c r="K46" t="s">
        <v>103</v>
      </c>
      <c r="L46" s="23">
        <v>3.4821917808219176</v>
      </c>
      <c r="M46" t="s">
        <v>58</v>
      </c>
    </row>
    <row r="47" spans="1:13" x14ac:dyDescent="0.35">
      <c r="A47" t="s">
        <v>199</v>
      </c>
      <c r="B47" t="s">
        <v>200</v>
      </c>
      <c r="C47" t="s">
        <v>201</v>
      </c>
      <c r="D47" t="s">
        <v>47</v>
      </c>
      <c r="E47" t="s">
        <v>95</v>
      </c>
      <c r="F47" s="9">
        <v>35943.620000000003</v>
      </c>
      <c r="G47" t="s">
        <v>88</v>
      </c>
      <c r="H47" s="66">
        <v>44078</v>
      </c>
      <c r="I47">
        <v>1</v>
      </c>
      <c r="J47" t="s">
        <v>50</v>
      </c>
      <c r="K47" t="s">
        <v>62</v>
      </c>
      <c r="L47" s="23">
        <v>3.7972602739726029</v>
      </c>
      <c r="M47" t="s">
        <v>58</v>
      </c>
    </row>
    <row r="48" spans="1:13" x14ac:dyDescent="0.35">
      <c r="A48" t="s">
        <v>202</v>
      </c>
      <c r="B48" t="s">
        <v>203</v>
      </c>
      <c r="C48" t="s">
        <v>204</v>
      </c>
      <c r="D48" t="s">
        <v>66</v>
      </c>
      <c r="E48" t="s">
        <v>84</v>
      </c>
      <c r="F48" s="9">
        <v>119022.49</v>
      </c>
      <c r="G48" t="s">
        <v>68</v>
      </c>
      <c r="H48" s="66">
        <v>44431</v>
      </c>
      <c r="I48">
        <v>1</v>
      </c>
      <c r="J48" t="s">
        <v>50</v>
      </c>
      <c r="K48" t="s">
        <v>111</v>
      </c>
      <c r="L48" s="23">
        <v>2.8301369863013699</v>
      </c>
      <c r="M48" t="s">
        <v>58</v>
      </c>
    </row>
    <row r="49" spans="1:15" x14ac:dyDescent="0.35">
      <c r="A49" t="s">
        <v>205</v>
      </c>
      <c r="B49" t="s">
        <v>206</v>
      </c>
      <c r="C49" t="s">
        <v>207</v>
      </c>
      <c r="D49" t="s">
        <v>66</v>
      </c>
      <c r="E49" t="s">
        <v>73</v>
      </c>
      <c r="F49" s="9">
        <v>65699.02</v>
      </c>
      <c r="G49" t="s">
        <v>49</v>
      </c>
      <c r="H49" s="66">
        <v>43951</v>
      </c>
      <c r="I49">
        <v>1</v>
      </c>
      <c r="J49" t="s">
        <v>50</v>
      </c>
      <c r="K49" t="s">
        <v>62</v>
      </c>
      <c r="L49" s="23">
        <v>4.1452054794520548</v>
      </c>
      <c r="M49" t="s">
        <v>58</v>
      </c>
    </row>
    <row r="50" spans="1:15" x14ac:dyDescent="0.35">
      <c r="A50" t="s">
        <v>208</v>
      </c>
      <c r="B50" t="s">
        <v>209</v>
      </c>
      <c r="C50" t="s">
        <v>210</v>
      </c>
      <c r="D50" t="s">
        <v>47</v>
      </c>
      <c r="E50" t="s">
        <v>157</v>
      </c>
      <c r="F50" s="9">
        <v>47551.89</v>
      </c>
      <c r="G50" t="s">
        <v>88</v>
      </c>
      <c r="H50" s="66">
        <v>43468</v>
      </c>
      <c r="I50">
        <v>1</v>
      </c>
      <c r="J50" t="s">
        <v>50</v>
      </c>
      <c r="K50" t="s">
        <v>111</v>
      </c>
      <c r="L50" s="23">
        <v>5.4684931506849317</v>
      </c>
      <c r="M50" t="s">
        <v>58</v>
      </c>
    </row>
    <row r="51" spans="1:15" x14ac:dyDescent="0.35">
      <c r="A51" t="s">
        <v>211</v>
      </c>
      <c r="B51" t="s">
        <v>60</v>
      </c>
      <c r="C51" t="s">
        <v>61</v>
      </c>
      <c r="D51" t="s">
        <v>47</v>
      </c>
      <c r="E51" t="s">
        <v>56</v>
      </c>
      <c r="F51" s="9">
        <v>80695.740000000005</v>
      </c>
      <c r="G51" t="s">
        <v>49</v>
      </c>
      <c r="H51" s="66">
        <v>43787</v>
      </c>
      <c r="I51">
        <v>0.8</v>
      </c>
      <c r="J51" t="s">
        <v>50</v>
      </c>
      <c r="K51" t="s">
        <v>62</v>
      </c>
      <c r="L51" s="23">
        <v>4.5945205479452058</v>
      </c>
      <c r="M51" t="s">
        <v>52</v>
      </c>
      <c r="O51">
        <f>COUNTA(staff[Emp ID])</f>
        <v>260</v>
      </c>
    </row>
    <row r="52" spans="1:15" x14ac:dyDescent="0.35">
      <c r="A52" t="s">
        <v>212</v>
      </c>
      <c r="B52" t="s">
        <v>213</v>
      </c>
      <c r="C52" t="s">
        <v>214</v>
      </c>
      <c r="D52" t="s">
        <v>47</v>
      </c>
      <c r="E52" t="s">
        <v>99</v>
      </c>
      <c r="F52" s="9">
        <v>92336.08</v>
      </c>
      <c r="G52" t="s">
        <v>49</v>
      </c>
      <c r="H52" s="66">
        <v>44431</v>
      </c>
      <c r="I52">
        <v>1</v>
      </c>
      <c r="J52" t="s">
        <v>50</v>
      </c>
      <c r="K52" t="s">
        <v>57</v>
      </c>
      <c r="L52" s="23">
        <v>2.8301369863013699</v>
      </c>
      <c r="M52" t="s">
        <v>58</v>
      </c>
    </row>
    <row r="53" spans="1:15" x14ac:dyDescent="0.35">
      <c r="A53" t="s">
        <v>215</v>
      </c>
      <c r="B53" t="s">
        <v>216</v>
      </c>
      <c r="C53" t="s">
        <v>217</v>
      </c>
      <c r="D53" t="s">
        <v>47</v>
      </c>
      <c r="E53" t="s">
        <v>56</v>
      </c>
      <c r="F53" s="9">
        <v>69192.850000000006</v>
      </c>
      <c r="G53" t="s">
        <v>49</v>
      </c>
      <c r="H53" s="66">
        <v>44305</v>
      </c>
      <c r="I53">
        <v>1</v>
      </c>
      <c r="J53" t="s">
        <v>50</v>
      </c>
      <c r="K53" t="s">
        <v>62</v>
      </c>
      <c r="L53" s="23">
        <v>3.1753424657534248</v>
      </c>
      <c r="M53" t="s">
        <v>58</v>
      </c>
    </row>
    <row r="54" spans="1:15" x14ac:dyDescent="0.35">
      <c r="A54" t="s">
        <v>218</v>
      </c>
      <c r="B54" t="s">
        <v>219</v>
      </c>
      <c r="C54" t="s">
        <v>220</v>
      </c>
      <c r="D54" t="s">
        <v>221</v>
      </c>
      <c r="E54" t="s">
        <v>147</v>
      </c>
      <c r="F54" s="9">
        <v>104802.63</v>
      </c>
      <c r="G54" t="s">
        <v>68</v>
      </c>
      <c r="H54" s="66">
        <v>44502</v>
      </c>
      <c r="I54">
        <v>1</v>
      </c>
      <c r="J54" t="s">
        <v>50</v>
      </c>
      <c r="K54" t="s">
        <v>57</v>
      </c>
      <c r="L54" s="23">
        <v>2.6356164383561644</v>
      </c>
      <c r="M54" t="s">
        <v>58</v>
      </c>
    </row>
    <row r="55" spans="1:15" x14ac:dyDescent="0.35">
      <c r="A55" t="s">
        <v>222</v>
      </c>
      <c r="B55" t="s">
        <v>223</v>
      </c>
      <c r="C55" t="s">
        <v>224</v>
      </c>
      <c r="D55" t="s">
        <v>47</v>
      </c>
      <c r="E55" t="s">
        <v>56</v>
      </c>
      <c r="F55" s="9">
        <v>98000</v>
      </c>
      <c r="G55" t="s">
        <v>49</v>
      </c>
      <c r="H55" s="66">
        <v>43710</v>
      </c>
      <c r="I55">
        <v>0.9</v>
      </c>
      <c r="J55" t="s">
        <v>50</v>
      </c>
      <c r="K55" t="s">
        <v>107</v>
      </c>
      <c r="L55" s="23">
        <v>4.8054794520547945</v>
      </c>
      <c r="M55" t="s">
        <v>52</v>
      </c>
    </row>
    <row r="56" spans="1:15" x14ac:dyDescent="0.35">
      <c r="A56" t="s">
        <v>225</v>
      </c>
      <c r="B56" t="s">
        <v>226</v>
      </c>
      <c r="C56" t="s">
        <v>227</v>
      </c>
      <c r="D56" t="s">
        <v>47</v>
      </c>
      <c r="E56" t="s">
        <v>157</v>
      </c>
      <c r="F56" s="9">
        <v>77045.440000000002</v>
      </c>
      <c r="G56" t="s">
        <v>49</v>
      </c>
      <c r="H56" s="66">
        <v>43636</v>
      </c>
      <c r="I56">
        <v>1</v>
      </c>
      <c r="J56" t="s">
        <v>50</v>
      </c>
      <c r="K56" t="s">
        <v>69</v>
      </c>
      <c r="L56" s="23">
        <v>5.0082191780821921</v>
      </c>
      <c r="M56" t="s">
        <v>58</v>
      </c>
    </row>
    <row r="57" spans="1:15" x14ac:dyDescent="0.35">
      <c r="A57" t="s">
        <v>228</v>
      </c>
      <c r="B57" t="s">
        <v>229</v>
      </c>
      <c r="C57" t="s">
        <v>230</v>
      </c>
      <c r="D57" t="s">
        <v>66</v>
      </c>
      <c r="E57" t="s">
        <v>56</v>
      </c>
      <c r="F57" s="9">
        <v>110042.37</v>
      </c>
      <c r="G57" t="s">
        <v>68</v>
      </c>
      <c r="H57" s="66">
        <v>43914</v>
      </c>
      <c r="I57">
        <v>1</v>
      </c>
      <c r="J57" t="s">
        <v>50</v>
      </c>
      <c r="K57" t="s">
        <v>62</v>
      </c>
      <c r="L57" s="23">
        <v>4.2465753424657535</v>
      </c>
      <c r="M57" t="s">
        <v>58</v>
      </c>
    </row>
    <row r="58" spans="1:15" x14ac:dyDescent="0.35">
      <c r="A58" t="s">
        <v>231</v>
      </c>
      <c r="B58" t="s">
        <v>232</v>
      </c>
      <c r="C58" t="s">
        <v>233</v>
      </c>
      <c r="D58" t="s">
        <v>66</v>
      </c>
      <c r="E58" t="s">
        <v>99</v>
      </c>
      <c r="F58" s="9">
        <v>62281.24</v>
      </c>
      <c r="G58" t="s">
        <v>49</v>
      </c>
      <c r="H58" s="66">
        <v>43272</v>
      </c>
      <c r="I58">
        <v>1</v>
      </c>
      <c r="J58" t="s">
        <v>50</v>
      </c>
      <c r="K58" t="s">
        <v>69</v>
      </c>
      <c r="L58" s="23">
        <v>6.0054794520547947</v>
      </c>
      <c r="M58" t="s">
        <v>58</v>
      </c>
    </row>
    <row r="59" spans="1:15" x14ac:dyDescent="0.35">
      <c r="A59" t="s">
        <v>234</v>
      </c>
      <c r="B59" t="s">
        <v>235</v>
      </c>
      <c r="C59" t="s">
        <v>236</v>
      </c>
      <c r="D59" t="s">
        <v>47</v>
      </c>
      <c r="E59" t="s">
        <v>48</v>
      </c>
      <c r="F59" s="9">
        <v>86010.54</v>
      </c>
      <c r="G59" t="s">
        <v>49</v>
      </c>
      <c r="H59" s="66">
        <v>43164</v>
      </c>
      <c r="I59">
        <v>1</v>
      </c>
      <c r="J59" t="s">
        <v>50</v>
      </c>
      <c r="K59" t="s">
        <v>103</v>
      </c>
      <c r="L59" s="23">
        <v>6.3013698630136989</v>
      </c>
      <c r="M59" t="s">
        <v>58</v>
      </c>
    </row>
    <row r="60" spans="1:15" x14ac:dyDescent="0.35">
      <c r="A60" t="s">
        <v>237</v>
      </c>
      <c r="B60" t="s">
        <v>238</v>
      </c>
      <c r="C60" t="s">
        <v>239</v>
      </c>
      <c r="D60" t="s">
        <v>66</v>
      </c>
      <c r="E60" t="s">
        <v>67</v>
      </c>
      <c r="F60" s="9">
        <v>118976.16</v>
      </c>
      <c r="G60" t="s">
        <v>68</v>
      </c>
      <c r="H60" s="66">
        <v>44120</v>
      </c>
      <c r="I60">
        <v>1</v>
      </c>
      <c r="J60" t="s">
        <v>50</v>
      </c>
      <c r="K60" t="s">
        <v>51</v>
      </c>
      <c r="L60" s="23">
        <v>3.6821917808219178</v>
      </c>
      <c r="M60" t="s">
        <v>58</v>
      </c>
    </row>
    <row r="61" spans="1:15" x14ac:dyDescent="0.35">
      <c r="A61" t="s">
        <v>240</v>
      </c>
      <c r="B61" t="s">
        <v>241</v>
      </c>
      <c r="C61" t="s">
        <v>242</v>
      </c>
      <c r="D61" t="s">
        <v>47</v>
      </c>
      <c r="E61" t="s">
        <v>118</v>
      </c>
      <c r="F61" s="9">
        <v>71229.42</v>
      </c>
      <c r="G61" t="s">
        <v>49</v>
      </c>
      <c r="H61" s="66">
        <v>44166</v>
      </c>
      <c r="I61">
        <v>1</v>
      </c>
      <c r="J61" t="s">
        <v>50</v>
      </c>
      <c r="K61" t="s">
        <v>57</v>
      </c>
      <c r="L61" s="23">
        <v>3.5561643835616437</v>
      </c>
      <c r="M61" t="s">
        <v>58</v>
      </c>
    </row>
    <row r="62" spans="1:15" x14ac:dyDescent="0.35">
      <c r="A62" t="s">
        <v>243</v>
      </c>
      <c r="B62" t="s">
        <v>244</v>
      </c>
      <c r="C62" t="s">
        <v>245</v>
      </c>
      <c r="D62" t="s">
        <v>47</v>
      </c>
      <c r="E62" t="s">
        <v>80</v>
      </c>
      <c r="F62" s="9">
        <v>61213.01</v>
      </c>
      <c r="G62" t="s">
        <v>49</v>
      </c>
      <c r="H62" s="66">
        <v>44365</v>
      </c>
      <c r="I62">
        <v>1</v>
      </c>
      <c r="J62" t="s">
        <v>50</v>
      </c>
      <c r="K62" t="s">
        <v>103</v>
      </c>
      <c r="L62" s="23">
        <v>3.010958904109589</v>
      </c>
      <c r="M62" t="s">
        <v>58</v>
      </c>
    </row>
    <row r="63" spans="1:15" x14ac:dyDescent="0.35">
      <c r="A63" t="s">
        <v>246</v>
      </c>
      <c r="B63" t="s">
        <v>247</v>
      </c>
      <c r="C63" t="s">
        <v>248</v>
      </c>
      <c r="D63" t="s">
        <v>66</v>
      </c>
      <c r="E63" t="s">
        <v>73</v>
      </c>
      <c r="F63" s="9">
        <v>40753.54</v>
      </c>
      <c r="G63" t="s">
        <v>88</v>
      </c>
      <c r="H63" s="66">
        <v>43152</v>
      </c>
      <c r="I63">
        <v>0.6</v>
      </c>
      <c r="J63" t="s">
        <v>50</v>
      </c>
      <c r="K63" t="s">
        <v>51</v>
      </c>
      <c r="L63" s="23">
        <v>6.3342465753424655</v>
      </c>
      <c r="M63" t="s">
        <v>52</v>
      </c>
    </row>
    <row r="64" spans="1:15" x14ac:dyDescent="0.35">
      <c r="A64" t="s">
        <v>249</v>
      </c>
      <c r="B64" t="s">
        <v>155</v>
      </c>
      <c r="C64" t="s">
        <v>156</v>
      </c>
      <c r="D64" t="s">
        <v>47</v>
      </c>
      <c r="E64" t="s">
        <v>157</v>
      </c>
      <c r="F64" s="9">
        <v>41934.71</v>
      </c>
      <c r="G64" t="s">
        <v>88</v>
      </c>
      <c r="H64" s="66">
        <v>43943</v>
      </c>
      <c r="I64">
        <v>1</v>
      </c>
      <c r="J64" t="s">
        <v>50</v>
      </c>
      <c r="K64" t="s">
        <v>69</v>
      </c>
      <c r="L64" s="23">
        <v>4.1671232876712327</v>
      </c>
      <c r="M64" t="s">
        <v>58</v>
      </c>
    </row>
    <row r="65" spans="1:13" x14ac:dyDescent="0.35">
      <c r="A65" t="s">
        <v>250</v>
      </c>
      <c r="B65" t="s">
        <v>251</v>
      </c>
      <c r="C65" t="s">
        <v>252</v>
      </c>
      <c r="D65" t="s">
        <v>47</v>
      </c>
      <c r="E65" t="s">
        <v>80</v>
      </c>
      <c r="F65" s="9">
        <v>111049.84</v>
      </c>
      <c r="G65" t="s">
        <v>68</v>
      </c>
      <c r="H65" s="66">
        <v>44393</v>
      </c>
      <c r="I65">
        <v>1</v>
      </c>
      <c r="J65" t="s">
        <v>50</v>
      </c>
      <c r="K65" t="s">
        <v>51</v>
      </c>
      <c r="L65" s="23">
        <v>2.9342465753424656</v>
      </c>
      <c r="M65" t="s">
        <v>58</v>
      </c>
    </row>
    <row r="66" spans="1:13" x14ac:dyDescent="0.35">
      <c r="A66" t="s">
        <v>253</v>
      </c>
      <c r="B66" t="s">
        <v>254</v>
      </c>
      <c r="C66" t="s">
        <v>255</v>
      </c>
      <c r="D66" t="s">
        <v>66</v>
      </c>
      <c r="E66" t="s">
        <v>99</v>
      </c>
      <c r="F66" s="9">
        <v>74279.009999999995</v>
      </c>
      <c r="G66" t="s">
        <v>49</v>
      </c>
      <c r="H66" s="66">
        <v>43466</v>
      </c>
      <c r="I66">
        <v>1</v>
      </c>
      <c r="J66" t="s">
        <v>50</v>
      </c>
      <c r="K66" t="s">
        <v>51</v>
      </c>
      <c r="L66" s="23">
        <v>5.4739726027397264</v>
      </c>
      <c r="M66" t="s">
        <v>58</v>
      </c>
    </row>
    <row r="67" spans="1:13" x14ac:dyDescent="0.35">
      <c r="A67" t="s">
        <v>256</v>
      </c>
      <c r="B67" t="s">
        <v>257</v>
      </c>
      <c r="C67" t="s">
        <v>258</v>
      </c>
      <c r="D67" t="s">
        <v>66</v>
      </c>
      <c r="E67" t="s">
        <v>147</v>
      </c>
      <c r="F67" s="9">
        <v>54137.05</v>
      </c>
      <c r="G67" t="s">
        <v>49</v>
      </c>
      <c r="H67" s="66">
        <v>43763</v>
      </c>
      <c r="I67">
        <v>1</v>
      </c>
      <c r="J67" t="s">
        <v>50</v>
      </c>
      <c r="K67" t="s">
        <v>69</v>
      </c>
      <c r="L67" s="23">
        <v>4.6602739726027398</v>
      </c>
      <c r="M67" t="s">
        <v>58</v>
      </c>
    </row>
    <row r="68" spans="1:13" x14ac:dyDescent="0.35">
      <c r="A68" t="s">
        <v>259</v>
      </c>
      <c r="B68" t="s">
        <v>260</v>
      </c>
      <c r="C68" t="s">
        <v>261</v>
      </c>
      <c r="D68" t="s">
        <v>47</v>
      </c>
      <c r="E68" t="s">
        <v>118</v>
      </c>
      <c r="F68" s="9">
        <v>89690.38</v>
      </c>
      <c r="G68" t="s">
        <v>49</v>
      </c>
      <c r="H68" s="66">
        <v>43213</v>
      </c>
      <c r="I68">
        <v>1</v>
      </c>
      <c r="J68" t="s">
        <v>50</v>
      </c>
      <c r="K68" t="s">
        <v>57</v>
      </c>
      <c r="L68" s="23">
        <v>6.1671232876712327</v>
      </c>
      <c r="M68" t="s">
        <v>58</v>
      </c>
    </row>
    <row r="69" spans="1:13" x14ac:dyDescent="0.35">
      <c r="A69" t="s">
        <v>262</v>
      </c>
      <c r="B69" t="s">
        <v>263</v>
      </c>
      <c r="C69" t="s">
        <v>264</v>
      </c>
      <c r="D69" t="s">
        <v>47</v>
      </c>
      <c r="E69" t="s">
        <v>125</v>
      </c>
      <c r="F69" s="9">
        <v>38438.239999999998</v>
      </c>
      <c r="G69" t="s">
        <v>88</v>
      </c>
      <c r="H69" s="66">
        <v>43962</v>
      </c>
      <c r="I69">
        <v>1</v>
      </c>
      <c r="J69" t="s">
        <v>50</v>
      </c>
      <c r="K69" t="s">
        <v>103</v>
      </c>
      <c r="L69" s="23">
        <v>4.1150684931506847</v>
      </c>
      <c r="M69" t="s">
        <v>58</v>
      </c>
    </row>
    <row r="70" spans="1:13" x14ac:dyDescent="0.35">
      <c r="A70" t="s">
        <v>262</v>
      </c>
      <c r="B70" t="s">
        <v>265</v>
      </c>
      <c r="C70" t="s">
        <v>266</v>
      </c>
      <c r="D70" t="s">
        <v>47</v>
      </c>
      <c r="E70" t="s">
        <v>125</v>
      </c>
      <c r="F70" s="9">
        <v>38438.239999999998</v>
      </c>
      <c r="G70" t="s">
        <v>88</v>
      </c>
      <c r="H70" s="66">
        <v>43962</v>
      </c>
      <c r="I70">
        <v>1</v>
      </c>
      <c r="J70" t="s">
        <v>50</v>
      </c>
      <c r="K70" t="s">
        <v>103</v>
      </c>
      <c r="L70" s="23">
        <v>4.1150684931506847</v>
      </c>
      <c r="M70" t="s">
        <v>58</v>
      </c>
    </row>
    <row r="71" spans="1:13" x14ac:dyDescent="0.35">
      <c r="A71" t="s">
        <v>267</v>
      </c>
      <c r="B71" t="s">
        <v>268</v>
      </c>
      <c r="C71" t="s">
        <v>269</v>
      </c>
      <c r="D71" t="s">
        <v>47</v>
      </c>
      <c r="E71" t="s">
        <v>99</v>
      </c>
      <c r="F71" s="9">
        <v>44447.26</v>
      </c>
      <c r="G71" t="s">
        <v>88</v>
      </c>
      <c r="H71" s="66">
        <v>43846</v>
      </c>
      <c r="I71">
        <v>0.4</v>
      </c>
      <c r="J71" t="s">
        <v>50</v>
      </c>
      <c r="K71" t="s">
        <v>107</v>
      </c>
      <c r="L71" s="23">
        <v>4.4328767123287669</v>
      </c>
      <c r="M71" t="s">
        <v>52</v>
      </c>
    </row>
    <row r="72" spans="1:13" x14ac:dyDescent="0.35">
      <c r="A72" t="s">
        <v>270</v>
      </c>
      <c r="B72" t="s">
        <v>271</v>
      </c>
      <c r="C72" t="s">
        <v>272</v>
      </c>
      <c r="D72" t="s">
        <v>66</v>
      </c>
      <c r="E72" t="s">
        <v>125</v>
      </c>
      <c r="F72" s="9">
        <v>74924.649999999994</v>
      </c>
      <c r="G72" t="s">
        <v>49</v>
      </c>
      <c r="H72" s="66">
        <v>44239</v>
      </c>
      <c r="I72">
        <v>1</v>
      </c>
      <c r="J72" t="s">
        <v>50</v>
      </c>
      <c r="K72" t="s">
        <v>57</v>
      </c>
      <c r="L72" s="23">
        <v>3.3561643835616439</v>
      </c>
      <c r="M72" t="s">
        <v>58</v>
      </c>
    </row>
    <row r="73" spans="1:13" x14ac:dyDescent="0.35">
      <c r="A73" t="s">
        <v>273</v>
      </c>
      <c r="B73" t="s">
        <v>274</v>
      </c>
      <c r="C73" t="s">
        <v>275</v>
      </c>
      <c r="D73" t="s">
        <v>66</v>
      </c>
      <c r="E73" t="s">
        <v>95</v>
      </c>
      <c r="F73" s="9">
        <v>86556.96</v>
      </c>
      <c r="G73" t="s">
        <v>49</v>
      </c>
      <c r="H73" s="66">
        <v>44104</v>
      </c>
      <c r="I73">
        <v>1</v>
      </c>
      <c r="J73" t="s">
        <v>50</v>
      </c>
      <c r="K73" t="s">
        <v>57</v>
      </c>
      <c r="L73" s="23">
        <v>3.7260273972602738</v>
      </c>
      <c r="M73" t="s">
        <v>58</v>
      </c>
    </row>
    <row r="74" spans="1:13" x14ac:dyDescent="0.35">
      <c r="A74" t="s">
        <v>276</v>
      </c>
      <c r="B74" t="s">
        <v>277</v>
      </c>
      <c r="C74" t="s">
        <v>278</v>
      </c>
      <c r="D74" t="s">
        <v>47</v>
      </c>
      <c r="E74" t="s">
        <v>73</v>
      </c>
      <c r="F74" s="9">
        <v>68008.55</v>
      </c>
      <c r="G74" t="s">
        <v>49</v>
      </c>
      <c r="H74" s="66">
        <v>44062</v>
      </c>
      <c r="I74">
        <v>1</v>
      </c>
      <c r="J74" t="s">
        <v>50</v>
      </c>
      <c r="K74" t="s">
        <v>111</v>
      </c>
      <c r="L74" s="23">
        <v>3.8410958904109589</v>
      </c>
      <c r="M74" t="s">
        <v>58</v>
      </c>
    </row>
    <row r="75" spans="1:13" x14ac:dyDescent="0.35">
      <c r="A75" t="s">
        <v>279</v>
      </c>
      <c r="B75" t="s">
        <v>280</v>
      </c>
      <c r="C75" t="s">
        <v>281</v>
      </c>
      <c r="D75" t="s">
        <v>66</v>
      </c>
      <c r="E75" t="s">
        <v>80</v>
      </c>
      <c r="F75" s="9">
        <v>90697.67</v>
      </c>
      <c r="G75" t="s">
        <v>49</v>
      </c>
      <c r="H75" s="66">
        <v>44221</v>
      </c>
      <c r="I75">
        <v>0.8</v>
      </c>
      <c r="J75" t="s">
        <v>50</v>
      </c>
      <c r="K75" t="s">
        <v>107</v>
      </c>
      <c r="L75" s="23">
        <v>3.4054794520547946</v>
      </c>
      <c r="M75" t="s">
        <v>52</v>
      </c>
    </row>
    <row r="76" spans="1:13" x14ac:dyDescent="0.35">
      <c r="A76" t="s">
        <v>282</v>
      </c>
      <c r="B76" t="s">
        <v>283</v>
      </c>
      <c r="C76" t="s">
        <v>284</v>
      </c>
      <c r="D76" t="s">
        <v>47</v>
      </c>
      <c r="E76" t="s">
        <v>67</v>
      </c>
      <c r="F76" s="9">
        <v>44403.77</v>
      </c>
      <c r="G76" t="s">
        <v>88</v>
      </c>
      <c r="H76" s="66">
        <v>43416</v>
      </c>
      <c r="I76">
        <v>1</v>
      </c>
      <c r="J76" t="s">
        <v>50</v>
      </c>
      <c r="K76" t="s">
        <v>57</v>
      </c>
      <c r="L76" s="23">
        <v>5.6109589041095891</v>
      </c>
      <c r="M76" t="s">
        <v>58</v>
      </c>
    </row>
    <row r="77" spans="1:13" x14ac:dyDescent="0.35">
      <c r="A77" t="s">
        <v>285</v>
      </c>
      <c r="B77" t="s">
        <v>286</v>
      </c>
      <c r="C77" t="s">
        <v>287</v>
      </c>
      <c r="D77" t="s">
        <v>66</v>
      </c>
      <c r="E77" t="s">
        <v>84</v>
      </c>
      <c r="F77" s="9">
        <v>49915.14</v>
      </c>
      <c r="G77" t="s">
        <v>88</v>
      </c>
      <c r="H77" s="66">
        <v>43550</v>
      </c>
      <c r="I77">
        <v>1</v>
      </c>
      <c r="J77" t="s">
        <v>50</v>
      </c>
      <c r="K77" t="s">
        <v>69</v>
      </c>
      <c r="L77" s="23">
        <v>5.2438356164383562</v>
      </c>
      <c r="M77" t="s">
        <v>58</v>
      </c>
    </row>
    <row r="78" spans="1:13" x14ac:dyDescent="0.35">
      <c r="A78" t="s">
        <v>288</v>
      </c>
      <c r="B78" t="s">
        <v>289</v>
      </c>
      <c r="C78" t="s">
        <v>290</v>
      </c>
      <c r="D78" t="s">
        <v>66</v>
      </c>
      <c r="E78" t="s">
        <v>80</v>
      </c>
      <c r="F78" s="9">
        <v>113616.23</v>
      </c>
      <c r="G78" t="s">
        <v>68</v>
      </c>
      <c r="H78" s="66">
        <v>43255</v>
      </c>
      <c r="I78">
        <v>1</v>
      </c>
      <c r="J78" t="s">
        <v>50</v>
      </c>
      <c r="K78" t="s">
        <v>69</v>
      </c>
      <c r="L78" s="23">
        <v>6.0520547945205481</v>
      </c>
      <c r="M78" t="s">
        <v>58</v>
      </c>
    </row>
    <row r="79" spans="1:13" x14ac:dyDescent="0.35">
      <c r="A79" t="s">
        <v>291</v>
      </c>
      <c r="B79" t="s">
        <v>292</v>
      </c>
      <c r="C79" t="s">
        <v>293</v>
      </c>
      <c r="D79" t="s">
        <v>66</v>
      </c>
      <c r="E79" t="s">
        <v>157</v>
      </c>
      <c r="F79" s="9">
        <v>68860.399999999994</v>
      </c>
      <c r="G79" t="s">
        <v>49</v>
      </c>
      <c r="H79" s="66">
        <v>43508</v>
      </c>
      <c r="I79">
        <v>0.4</v>
      </c>
      <c r="J79" t="s">
        <v>50</v>
      </c>
      <c r="K79" t="s">
        <v>62</v>
      </c>
      <c r="L79" s="23">
        <v>5.3589041095890408</v>
      </c>
      <c r="M79" t="s">
        <v>52</v>
      </c>
    </row>
    <row r="80" spans="1:13" x14ac:dyDescent="0.35">
      <c r="A80" t="s">
        <v>294</v>
      </c>
      <c r="B80" t="s">
        <v>295</v>
      </c>
      <c r="C80" t="s">
        <v>296</v>
      </c>
      <c r="D80" t="s">
        <v>66</v>
      </c>
      <c r="E80" t="s">
        <v>56</v>
      </c>
      <c r="F80" s="9">
        <v>71371.37</v>
      </c>
      <c r="G80" t="s">
        <v>49</v>
      </c>
      <c r="H80" s="66">
        <v>43392</v>
      </c>
      <c r="I80">
        <v>1</v>
      </c>
      <c r="J80" t="s">
        <v>50</v>
      </c>
      <c r="K80" t="s">
        <v>57</v>
      </c>
      <c r="L80" s="23">
        <v>5.6767123287671231</v>
      </c>
      <c r="M80" t="s">
        <v>58</v>
      </c>
    </row>
    <row r="81" spans="1:13" x14ac:dyDescent="0.35">
      <c r="A81" t="s">
        <v>297</v>
      </c>
      <c r="B81" t="s">
        <v>298</v>
      </c>
      <c r="C81" t="s">
        <v>299</v>
      </c>
      <c r="D81" t="s">
        <v>47</v>
      </c>
      <c r="E81" t="s">
        <v>118</v>
      </c>
      <c r="F81" s="9">
        <v>32269.91</v>
      </c>
      <c r="G81" t="s">
        <v>88</v>
      </c>
      <c r="H81" s="66">
        <v>43346</v>
      </c>
      <c r="I81">
        <v>1</v>
      </c>
      <c r="J81" t="s">
        <v>50</v>
      </c>
      <c r="K81" t="s">
        <v>69</v>
      </c>
      <c r="L81" s="23">
        <v>5.8027397260273972</v>
      </c>
      <c r="M81" t="s">
        <v>58</v>
      </c>
    </row>
    <row r="82" spans="1:13" x14ac:dyDescent="0.35">
      <c r="A82" t="s">
        <v>300</v>
      </c>
      <c r="B82" t="s">
        <v>301</v>
      </c>
      <c r="C82" t="s">
        <v>302</v>
      </c>
      <c r="D82" t="s">
        <v>66</v>
      </c>
      <c r="E82" t="s">
        <v>125</v>
      </c>
      <c r="F82" s="9">
        <v>31241.24</v>
      </c>
      <c r="G82" t="s">
        <v>88</v>
      </c>
      <c r="H82" s="66">
        <v>43725</v>
      </c>
      <c r="I82">
        <v>1</v>
      </c>
      <c r="J82" t="s">
        <v>50</v>
      </c>
      <c r="K82" t="s">
        <v>69</v>
      </c>
      <c r="L82" s="23">
        <v>4.7643835616438359</v>
      </c>
      <c r="M82" t="s">
        <v>58</v>
      </c>
    </row>
    <row r="83" spans="1:13" x14ac:dyDescent="0.35">
      <c r="A83" t="s">
        <v>303</v>
      </c>
      <c r="B83" t="s">
        <v>304</v>
      </c>
      <c r="C83" t="s">
        <v>305</v>
      </c>
      <c r="D83" t="s">
        <v>47</v>
      </c>
      <c r="E83" t="s">
        <v>73</v>
      </c>
      <c r="F83" s="9">
        <v>66017.179999999993</v>
      </c>
      <c r="G83" t="s">
        <v>49</v>
      </c>
      <c r="H83" s="66">
        <v>43643</v>
      </c>
      <c r="I83">
        <v>0.9</v>
      </c>
      <c r="J83" t="s">
        <v>50</v>
      </c>
      <c r="K83" t="s">
        <v>69</v>
      </c>
      <c r="L83" s="23">
        <v>4.9890410958904106</v>
      </c>
      <c r="M83" t="s">
        <v>52</v>
      </c>
    </row>
    <row r="84" spans="1:13" x14ac:dyDescent="0.35">
      <c r="A84" t="s">
        <v>306</v>
      </c>
      <c r="B84" t="s">
        <v>307</v>
      </c>
      <c r="C84" t="s">
        <v>308</v>
      </c>
      <c r="D84" t="s">
        <v>66</v>
      </c>
      <c r="E84" t="s">
        <v>125</v>
      </c>
      <c r="F84" s="9">
        <v>40445.29</v>
      </c>
      <c r="G84" t="s">
        <v>88</v>
      </c>
      <c r="H84" s="66">
        <v>44393</v>
      </c>
      <c r="I84">
        <v>1</v>
      </c>
      <c r="J84" t="s">
        <v>50</v>
      </c>
      <c r="K84" t="s">
        <v>103</v>
      </c>
      <c r="L84" s="23">
        <v>2.9342465753424656</v>
      </c>
      <c r="M84" t="s">
        <v>58</v>
      </c>
    </row>
    <row r="85" spans="1:13" x14ac:dyDescent="0.35">
      <c r="A85" t="s">
        <v>306</v>
      </c>
      <c r="B85" t="s">
        <v>309</v>
      </c>
      <c r="C85" t="s">
        <v>310</v>
      </c>
      <c r="D85" t="s">
        <v>66</v>
      </c>
      <c r="E85" t="s">
        <v>125</v>
      </c>
      <c r="F85" s="9">
        <v>40445.29</v>
      </c>
      <c r="G85" t="s">
        <v>88</v>
      </c>
      <c r="H85" s="66">
        <v>44393</v>
      </c>
      <c r="I85">
        <v>1</v>
      </c>
      <c r="J85" t="s">
        <v>50</v>
      </c>
      <c r="K85" t="s">
        <v>103</v>
      </c>
      <c r="L85" s="23">
        <v>2.9342465753424656</v>
      </c>
      <c r="M85" t="s">
        <v>58</v>
      </c>
    </row>
    <row r="86" spans="1:13" x14ac:dyDescent="0.35">
      <c r="A86" t="s">
        <v>311</v>
      </c>
      <c r="B86" t="s">
        <v>312</v>
      </c>
      <c r="C86" t="s">
        <v>313</v>
      </c>
      <c r="D86" t="s">
        <v>66</v>
      </c>
      <c r="E86" t="s">
        <v>95</v>
      </c>
      <c r="F86" s="9">
        <v>103494.94</v>
      </c>
      <c r="G86" t="s">
        <v>68</v>
      </c>
      <c r="H86" s="66">
        <v>43256</v>
      </c>
      <c r="I86">
        <v>1</v>
      </c>
      <c r="J86" t="s">
        <v>50</v>
      </c>
      <c r="K86" t="s">
        <v>69</v>
      </c>
      <c r="L86" s="23">
        <v>6.0493150684931507</v>
      </c>
      <c r="M86" t="s">
        <v>58</v>
      </c>
    </row>
    <row r="87" spans="1:13" x14ac:dyDescent="0.35">
      <c r="A87" t="s">
        <v>311</v>
      </c>
      <c r="B87" t="s">
        <v>312</v>
      </c>
      <c r="C87" t="s">
        <v>313</v>
      </c>
      <c r="D87" t="s">
        <v>66</v>
      </c>
      <c r="E87" t="s">
        <v>95</v>
      </c>
      <c r="F87" s="9">
        <v>103494.94</v>
      </c>
      <c r="G87" t="s">
        <v>68</v>
      </c>
      <c r="H87" s="66">
        <v>43256</v>
      </c>
      <c r="I87">
        <v>1</v>
      </c>
      <c r="J87" t="s">
        <v>50</v>
      </c>
      <c r="K87" t="s">
        <v>69</v>
      </c>
      <c r="L87" s="23">
        <v>6.0493150684931507</v>
      </c>
      <c r="M87" t="s">
        <v>58</v>
      </c>
    </row>
    <row r="88" spans="1:13" x14ac:dyDescent="0.35">
      <c r="A88" t="s">
        <v>314</v>
      </c>
      <c r="B88" t="s">
        <v>315</v>
      </c>
      <c r="C88" t="s">
        <v>316</v>
      </c>
      <c r="D88" t="s">
        <v>47</v>
      </c>
      <c r="E88" t="s">
        <v>67</v>
      </c>
      <c r="F88" s="9">
        <v>118442.54</v>
      </c>
      <c r="G88" t="s">
        <v>68</v>
      </c>
      <c r="H88" s="66">
        <v>44193</v>
      </c>
      <c r="I88">
        <v>1</v>
      </c>
      <c r="J88" t="s">
        <v>50</v>
      </c>
      <c r="K88" t="s">
        <v>111</v>
      </c>
      <c r="L88" s="23">
        <v>3.4821917808219176</v>
      </c>
      <c r="M88" t="s">
        <v>58</v>
      </c>
    </row>
    <row r="89" spans="1:13" x14ac:dyDescent="0.35">
      <c r="A89" t="s">
        <v>317</v>
      </c>
      <c r="B89" t="s">
        <v>318</v>
      </c>
      <c r="C89" t="s">
        <v>319</v>
      </c>
      <c r="D89" t="s">
        <v>47</v>
      </c>
      <c r="E89" t="s">
        <v>84</v>
      </c>
      <c r="F89" s="9">
        <v>44845.33</v>
      </c>
      <c r="G89" t="s">
        <v>88</v>
      </c>
      <c r="H89" s="66">
        <v>43277</v>
      </c>
      <c r="I89">
        <v>1</v>
      </c>
      <c r="J89" t="s">
        <v>50</v>
      </c>
      <c r="K89" t="s">
        <v>107</v>
      </c>
      <c r="L89" s="23">
        <v>5.9917808219178079</v>
      </c>
      <c r="M89" t="s">
        <v>58</v>
      </c>
    </row>
    <row r="90" spans="1:13" x14ac:dyDescent="0.35">
      <c r="A90" t="s">
        <v>320</v>
      </c>
      <c r="B90" t="s">
        <v>321</v>
      </c>
      <c r="C90" t="s">
        <v>322</v>
      </c>
      <c r="D90" t="s">
        <v>66</v>
      </c>
      <c r="E90" t="s">
        <v>99</v>
      </c>
      <c r="F90" s="9">
        <v>85455.53</v>
      </c>
      <c r="G90" t="s">
        <v>49</v>
      </c>
      <c r="H90" s="66">
        <v>43839</v>
      </c>
      <c r="I90">
        <v>1</v>
      </c>
      <c r="J90" t="s">
        <v>50</v>
      </c>
      <c r="K90" t="s">
        <v>51</v>
      </c>
      <c r="L90" s="23">
        <v>4.4520547945205475</v>
      </c>
      <c r="M90" t="s">
        <v>58</v>
      </c>
    </row>
    <row r="91" spans="1:13" x14ac:dyDescent="0.35">
      <c r="A91" t="s">
        <v>323</v>
      </c>
      <c r="B91" t="s">
        <v>324</v>
      </c>
      <c r="C91" t="s">
        <v>325</v>
      </c>
      <c r="D91" t="s">
        <v>66</v>
      </c>
      <c r="E91" t="s">
        <v>95</v>
      </c>
      <c r="F91" s="9">
        <v>69862.38</v>
      </c>
      <c r="G91" t="s">
        <v>49</v>
      </c>
      <c r="H91" s="66">
        <v>43458</v>
      </c>
      <c r="I91">
        <v>1</v>
      </c>
      <c r="J91" t="s">
        <v>50</v>
      </c>
      <c r="K91" t="s">
        <v>51</v>
      </c>
      <c r="L91" s="23">
        <v>5.4958904109589044</v>
      </c>
      <c r="M91" t="s">
        <v>58</v>
      </c>
    </row>
    <row r="92" spans="1:13" x14ac:dyDescent="0.35">
      <c r="A92" t="s">
        <v>326</v>
      </c>
      <c r="B92" t="s">
        <v>327</v>
      </c>
      <c r="C92" t="s">
        <v>328</v>
      </c>
      <c r="D92" t="s">
        <v>66</v>
      </c>
      <c r="E92" t="s">
        <v>84</v>
      </c>
      <c r="F92" s="9">
        <v>52270.22</v>
      </c>
      <c r="G92" t="s">
        <v>49</v>
      </c>
      <c r="H92" s="66">
        <v>43521</v>
      </c>
      <c r="I92">
        <v>0.3</v>
      </c>
      <c r="J92" t="s">
        <v>50</v>
      </c>
      <c r="K92" t="s">
        <v>103</v>
      </c>
      <c r="L92" s="23">
        <v>5.3232876712328769</v>
      </c>
      <c r="M92" t="s">
        <v>52</v>
      </c>
    </row>
    <row r="93" spans="1:13" x14ac:dyDescent="0.35">
      <c r="A93" t="s">
        <v>329</v>
      </c>
      <c r="B93" t="s">
        <v>330</v>
      </c>
      <c r="C93" t="s">
        <v>331</v>
      </c>
      <c r="D93" t="s">
        <v>47</v>
      </c>
      <c r="E93" t="s">
        <v>48</v>
      </c>
      <c r="F93" s="9">
        <v>99965.97</v>
      </c>
      <c r="G93" t="s">
        <v>49</v>
      </c>
      <c r="H93" s="66">
        <v>43133</v>
      </c>
      <c r="I93">
        <v>1</v>
      </c>
      <c r="J93" t="s">
        <v>50</v>
      </c>
      <c r="K93" t="s">
        <v>69</v>
      </c>
      <c r="L93" s="23">
        <v>6.3863013698630136</v>
      </c>
      <c r="M93" t="s">
        <v>58</v>
      </c>
    </row>
    <row r="94" spans="1:13" x14ac:dyDescent="0.35">
      <c r="A94" t="s">
        <v>332</v>
      </c>
      <c r="B94" t="s">
        <v>333</v>
      </c>
      <c r="C94" t="s">
        <v>334</v>
      </c>
      <c r="D94" t="s">
        <v>66</v>
      </c>
      <c r="E94" t="s">
        <v>67</v>
      </c>
      <c r="F94" s="9">
        <v>50855.53</v>
      </c>
      <c r="G94" t="s">
        <v>49</v>
      </c>
      <c r="H94" s="66">
        <v>44221</v>
      </c>
      <c r="I94">
        <v>1</v>
      </c>
      <c r="J94" t="s">
        <v>50</v>
      </c>
      <c r="K94" t="s">
        <v>51</v>
      </c>
      <c r="L94" s="23">
        <v>3.4054794520547946</v>
      </c>
      <c r="M94" t="s">
        <v>58</v>
      </c>
    </row>
    <row r="95" spans="1:13" x14ac:dyDescent="0.35">
      <c r="A95" t="s">
        <v>335</v>
      </c>
      <c r="B95" t="s">
        <v>336</v>
      </c>
      <c r="C95" t="s">
        <v>337</v>
      </c>
      <c r="D95" t="s">
        <v>66</v>
      </c>
      <c r="E95" t="s">
        <v>56</v>
      </c>
      <c r="F95" s="9">
        <v>90884.32</v>
      </c>
      <c r="G95" t="s">
        <v>49</v>
      </c>
      <c r="H95" s="66">
        <v>43826</v>
      </c>
      <c r="I95">
        <v>1</v>
      </c>
      <c r="J95" t="s">
        <v>50</v>
      </c>
      <c r="K95" t="s">
        <v>62</v>
      </c>
      <c r="L95" s="23">
        <v>4.4876712328767123</v>
      </c>
      <c r="M95" t="s">
        <v>58</v>
      </c>
    </row>
    <row r="96" spans="1:13" x14ac:dyDescent="0.35">
      <c r="A96" t="s">
        <v>335</v>
      </c>
      <c r="B96" t="s">
        <v>336</v>
      </c>
      <c r="C96" t="s">
        <v>337</v>
      </c>
      <c r="D96" t="s">
        <v>66</v>
      </c>
      <c r="E96" t="s">
        <v>56</v>
      </c>
      <c r="F96" s="9">
        <v>90884.32</v>
      </c>
      <c r="G96" t="s">
        <v>49</v>
      </c>
      <c r="H96" s="66">
        <v>43826</v>
      </c>
      <c r="I96">
        <v>1</v>
      </c>
      <c r="J96" t="s">
        <v>50</v>
      </c>
      <c r="K96" t="s">
        <v>62</v>
      </c>
      <c r="L96" s="23">
        <v>4.4876712328767123</v>
      </c>
      <c r="M96" t="s">
        <v>58</v>
      </c>
    </row>
    <row r="97" spans="1:13" x14ac:dyDescent="0.35">
      <c r="A97" t="s">
        <v>338</v>
      </c>
      <c r="B97" t="s">
        <v>339</v>
      </c>
      <c r="C97" t="s">
        <v>340</v>
      </c>
      <c r="D97" t="s">
        <v>47</v>
      </c>
      <c r="E97" t="s">
        <v>48</v>
      </c>
      <c r="F97" s="9">
        <v>56253.81</v>
      </c>
      <c r="G97" t="s">
        <v>49</v>
      </c>
      <c r="H97" s="66">
        <v>44421</v>
      </c>
      <c r="I97">
        <v>1</v>
      </c>
      <c r="J97" t="s">
        <v>50</v>
      </c>
      <c r="K97" t="s">
        <v>111</v>
      </c>
      <c r="L97" s="23">
        <v>2.8575342465753426</v>
      </c>
      <c r="M97" t="s">
        <v>58</v>
      </c>
    </row>
    <row r="98" spans="1:13" x14ac:dyDescent="0.35">
      <c r="A98" t="s">
        <v>341</v>
      </c>
      <c r="B98" t="s">
        <v>342</v>
      </c>
      <c r="C98" t="s">
        <v>343</v>
      </c>
      <c r="D98" t="s">
        <v>47</v>
      </c>
      <c r="E98" t="s">
        <v>125</v>
      </c>
      <c r="F98" s="9">
        <v>51798.25</v>
      </c>
      <c r="G98" t="s">
        <v>49</v>
      </c>
      <c r="H98" s="66">
        <v>43665</v>
      </c>
      <c r="I98">
        <v>1</v>
      </c>
      <c r="J98" t="s">
        <v>50</v>
      </c>
      <c r="K98" t="s">
        <v>57</v>
      </c>
      <c r="L98" s="23">
        <v>4.9287671232876713</v>
      </c>
      <c r="M98" t="s">
        <v>58</v>
      </c>
    </row>
    <row r="99" spans="1:13" x14ac:dyDescent="0.35">
      <c r="A99" t="s">
        <v>344</v>
      </c>
      <c r="B99" t="s">
        <v>345</v>
      </c>
      <c r="C99" t="s">
        <v>346</v>
      </c>
      <c r="D99" t="s">
        <v>47</v>
      </c>
      <c r="E99" t="s">
        <v>67</v>
      </c>
      <c r="F99" s="9">
        <v>114772.32</v>
      </c>
      <c r="G99" t="s">
        <v>68</v>
      </c>
      <c r="H99" s="66">
        <v>44251</v>
      </c>
      <c r="I99">
        <v>1</v>
      </c>
      <c r="J99" t="s">
        <v>50</v>
      </c>
      <c r="K99" t="s">
        <v>62</v>
      </c>
      <c r="L99" s="23">
        <v>3.3232876712328765</v>
      </c>
      <c r="M99" t="s">
        <v>58</v>
      </c>
    </row>
    <row r="100" spans="1:13" x14ac:dyDescent="0.35">
      <c r="A100" t="s">
        <v>347</v>
      </c>
      <c r="B100" t="s">
        <v>348</v>
      </c>
      <c r="C100" t="s">
        <v>349</v>
      </c>
      <c r="D100" t="s">
        <v>66</v>
      </c>
      <c r="E100" t="s">
        <v>73</v>
      </c>
      <c r="F100" s="9">
        <v>89605.13</v>
      </c>
      <c r="G100" t="s">
        <v>49</v>
      </c>
      <c r="H100" s="66">
        <v>43258</v>
      </c>
      <c r="I100">
        <v>1</v>
      </c>
      <c r="J100" t="s">
        <v>50</v>
      </c>
      <c r="K100" t="s">
        <v>107</v>
      </c>
      <c r="L100" s="23">
        <v>6.043835616438356</v>
      </c>
      <c r="M100" t="s">
        <v>58</v>
      </c>
    </row>
    <row r="101" spans="1:13" x14ac:dyDescent="0.35">
      <c r="A101" t="s">
        <v>350</v>
      </c>
      <c r="B101" t="s">
        <v>351</v>
      </c>
      <c r="C101" t="s">
        <v>352</v>
      </c>
      <c r="D101" t="s">
        <v>47</v>
      </c>
      <c r="E101" t="s">
        <v>67</v>
      </c>
      <c r="F101" s="9">
        <v>88425.08</v>
      </c>
      <c r="G101" t="s">
        <v>49</v>
      </c>
      <c r="H101" s="66">
        <v>43662</v>
      </c>
      <c r="I101">
        <v>1</v>
      </c>
      <c r="J101" t="s">
        <v>50</v>
      </c>
      <c r="K101" t="s">
        <v>57</v>
      </c>
      <c r="L101" s="23">
        <v>4.9369863013698634</v>
      </c>
      <c r="M101" t="s">
        <v>58</v>
      </c>
    </row>
    <row r="102" spans="1:13" x14ac:dyDescent="0.35">
      <c r="A102" t="s">
        <v>353</v>
      </c>
      <c r="B102" t="s">
        <v>354</v>
      </c>
      <c r="C102" t="s">
        <v>355</v>
      </c>
      <c r="D102" t="s">
        <v>47</v>
      </c>
      <c r="E102" t="s">
        <v>73</v>
      </c>
      <c r="F102" s="9">
        <v>104903.79</v>
      </c>
      <c r="G102" t="s">
        <v>68</v>
      </c>
      <c r="H102" s="66">
        <v>43649</v>
      </c>
      <c r="I102">
        <v>1</v>
      </c>
      <c r="J102" t="s">
        <v>50</v>
      </c>
      <c r="K102" t="s">
        <v>103</v>
      </c>
      <c r="L102" s="23">
        <v>4.9726027397260273</v>
      </c>
      <c r="M102" t="s">
        <v>58</v>
      </c>
    </row>
    <row r="103" spans="1:13" x14ac:dyDescent="0.35">
      <c r="A103" t="s">
        <v>356</v>
      </c>
      <c r="B103" t="s">
        <v>357</v>
      </c>
      <c r="C103" t="s">
        <v>358</v>
      </c>
      <c r="D103" t="s">
        <v>47</v>
      </c>
      <c r="E103" t="s">
        <v>118</v>
      </c>
      <c r="F103" s="9">
        <v>69057.320000000007</v>
      </c>
      <c r="G103" t="s">
        <v>49</v>
      </c>
      <c r="H103" s="66">
        <v>43390</v>
      </c>
      <c r="I103">
        <v>1</v>
      </c>
      <c r="J103" t="s">
        <v>50</v>
      </c>
      <c r="K103" t="s">
        <v>51</v>
      </c>
      <c r="L103" s="23">
        <v>5.6821917808219178</v>
      </c>
      <c r="M103" t="s">
        <v>58</v>
      </c>
    </row>
    <row r="104" spans="1:13" x14ac:dyDescent="0.35">
      <c r="A104" t="s">
        <v>356</v>
      </c>
      <c r="B104" t="s">
        <v>357</v>
      </c>
      <c r="C104" t="s">
        <v>358</v>
      </c>
      <c r="D104" t="s">
        <v>47</v>
      </c>
      <c r="E104" t="s">
        <v>118</v>
      </c>
      <c r="F104" s="9">
        <v>69057.320000000007</v>
      </c>
      <c r="G104" t="s">
        <v>49</v>
      </c>
      <c r="H104" s="66">
        <v>43390</v>
      </c>
      <c r="I104">
        <v>1</v>
      </c>
      <c r="J104" t="s">
        <v>50</v>
      </c>
      <c r="K104" t="s">
        <v>51</v>
      </c>
      <c r="L104" s="23">
        <v>5.6821917808219178</v>
      </c>
      <c r="M104" t="s">
        <v>58</v>
      </c>
    </row>
    <row r="105" spans="1:13" x14ac:dyDescent="0.35">
      <c r="A105" t="s">
        <v>359</v>
      </c>
      <c r="B105" t="s">
        <v>360</v>
      </c>
      <c r="C105" t="s">
        <v>361</v>
      </c>
      <c r="D105" t="s">
        <v>66</v>
      </c>
      <c r="E105" t="s">
        <v>125</v>
      </c>
      <c r="F105" s="9">
        <v>77743.149999999994</v>
      </c>
      <c r="G105" t="s">
        <v>49</v>
      </c>
      <c r="H105" s="66">
        <v>43920</v>
      </c>
      <c r="I105">
        <v>1</v>
      </c>
      <c r="J105" t="s">
        <v>50</v>
      </c>
      <c r="K105" t="s">
        <v>103</v>
      </c>
      <c r="L105" s="23">
        <v>4.2301369863013702</v>
      </c>
      <c r="M105" t="s">
        <v>58</v>
      </c>
    </row>
    <row r="106" spans="1:13" x14ac:dyDescent="0.35">
      <c r="A106" t="s">
        <v>362</v>
      </c>
      <c r="B106" t="s">
        <v>363</v>
      </c>
      <c r="C106" t="s">
        <v>364</v>
      </c>
      <c r="D106" t="s">
        <v>66</v>
      </c>
      <c r="E106" t="s">
        <v>67</v>
      </c>
      <c r="F106" s="9">
        <v>108872.77</v>
      </c>
      <c r="G106" t="s">
        <v>68</v>
      </c>
      <c r="H106" s="66">
        <v>43521</v>
      </c>
      <c r="I106">
        <v>1</v>
      </c>
      <c r="J106" t="s">
        <v>50</v>
      </c>
      <c r="K106" t="s">
        <v>69</v>
      </c>
      <c r="L106" s="23">
        <v>5.3232876712328769</v>
      </c>
      <c r="M106" t="s">
        <v>58</v>
      </c>
    </row>
    <row r="107" spans="1:13" x14ac:dyDescent="0.35">
      <c r="A107" t="s">
        <v>365</v>
      </c>
      <c r="B107" t="s">
        <v>366</v>
      </c>
      <c r="C107" t="s">
        <v>367</v>
      </c>
      <c r="D107" t="s">
        <v>47</v>
      </c>
      <c r="E107" t="s">
        <v>84</v>
      </c>
      <c r="F107" s="9">
        <v>68887.839999999997</v>
      </c>
      <c r="G107" t="s">
        <v>49</v>
      </c>
      <c r="H107" s="66">
        <v>43297</v>
      </c>
      <c r="I107">
        <v>1</v>
      </c>
      <c r="J107" t="s">
        <v>50</v>
      </c>
      <c r="K107" t="s">
        <v>69</v>
      </c>
      <c r="L107" s="23">
        <v>5.9369863013698634</v>
      </c>
      <c r="M107" t="s">
        <v>58</v>
      </c>
    </row>
    <row r="108" spans="1:13" x14ac:dyDescent="0.35">
      <c r="A108" t="s">
        <v>368</v>
      </c>
      <c r="B108" t="s">
        <v>369</v>
      </c>
      <c r="C108" t="s">
        <v>370</v>
      </c>
      <c r="D108" t="s">
        <v>47</v>
      </c>
      <c r="E108" t="s">
        <v>125</v>
      </c>
      <c r="F108" s="9">
        <v>66865.490000000005</v>
      </c>
      <c r="G108" t="s">
        <v>49</v>
      </c>
      <c r="H108" s="66">
        <v>43514</v>
      </c>
      <c r="I108">
        <v>1</v>
      </c>
      <c r="J108" t="s">
        <v>50</v>
      </c>
      <c r="K108" t="s">
        <v>107</v>
      </c>
      <c r="L108" s="23">
        <v>5.3424657534246576</v>
      </c>
      <c r="M108" t="s">
        <v>58</v>
      </c>
    </row>
    <row r="109" spans="1:13" x14ac:dyDescent="0.35">
      <c r="A109" t="s">
        <v>368</v>
      </c>
      <c r="B109" t="s">
        <v>369</v>
      </c>
      <c r="C109" t="s">
        <v>370</v>
      </c>
      <c r="D109" t="s">
        <v>47</v>
      </c>
      <c r="E109" t="s">
        <v>125</v>
      </c>
      <c r="F109" s="9">
        <v>66865.490000000005</v>
      </c>
      <c r="G109" t="s">
        <v>49</v>
      </c>
      <c r="H109" s="66">
        <v>43514</v>
      </c>
      <c r="I109">
        <v>1</v>
      </c>
      <c r="J109" t="s">
        <v>50</v>
      </c>
      <c r="K109" t="s">
        <v>107</v>
      </c>
      <c r="L109" s="23">
        <v>5.3424657534246576</v>
      </c>
      <c r="M109" t="s">
        <v>58</v>
      </c>
    </row>
    <row r="110" spans="1:13" x14ac:dyDescent="0.35">
      <c r="A110" t="s">
        <v>371</v>
      </c>
      <c r="B110" t="s">
        <v>372</v>
      </c>
      <c r="C110" t="s">
        <v>373</v>
      </c>
      <c r="D110" t="s">
        <v>47</v>
      </c>
      <c r="E110" t="s">
        <v>95</v>
      </c>
      <c r="F110" s="9">
        <v>100731.95</v>
      </c>
      <c r="G110" t="s">
        <v>68</v>
      </c>
      <c r="H110" s="66">
        <v>43936</v>
      </c>
      <c r="I110">
        <v>1</v>
      </c>
      <c r="J110" t="s">
        <v>50</v>
      </c>
      <c r="K110" t="s">
        <v>111</v>
      </c>
      <c r="L110" s="23">
        <v>4.1863013698630134</v>
      </c>
      <c r="M110" t="s">
        <v>58</v>
      </c>
    </row>
    <row r="111" spans="1:13" x14ac:dyDescent="0.35">
      <c r="A111" t="s">
        <v>374</v>
      </c>
      <c r="B111" t="s">
        <v>375</v>
      </c>
      <c r="C111" t="s">
        <v>376</v>
      </c>
      <c r="D111" t="s">
        <v>221</v>
      </c>
      <c r="E111" t="s">
        <v>84</v>
      </c>
      <c r="F111" s="9">
        <v>107107.6</v>
      </c>
      <c r="G111" t="s">
        <v>68</v>
      </c>
      <c r="H111" s="66">
        <v>43325</v>
      </c>
      <c r="I111">
        <v>0.9</v>
      </c>
      <c r="J111" t="s">
        <v>50</v>
      </c>
      <c r="K111" t="s">
        <v>103</v>
      </c>
      <c r="L111" s="23">
        <v>5.86027397260274</v>
      </c>
      <c r="M111" t="s">
        <v>52</v>
      </c>
    </row>
    <row r="112" spans="1:13" x14ac:dyDescent="0.35">
      <c r="A112" t="s">
        <v>377</v>
      </c>
      <c r="B112" t="s">
        <v>378</v>
      </c>
      <c r="C112" t="s">
        <v>379</v>
      </c>
      <c r="D112" t="s">
        <v>47</v>
      </c>
      <c r="E112" t="s">
        <v>157</v>
      </c>
      <c r="F112" s="9">
        <v>102129.37</v>
      </c>
      <c r="G112" t="s">
        <v>68</v>
      </c>
      <c r="H112" s="66">
        <v>44396</v>
      </c>
      <c r="I112">
        <v>1</v>
      </c>
      <c r="J112" t="s">
        <v>50</v>
      </c>
      <c r="K112" t="s">
        <v>62</v>
      </c>
      <c r="L112" s="23">
        <v>2.9260273972602739</v>
      </c>
      <c r="M112" t="s">
        <v>58</v>
      </c>
    </row>
    <row r="113" spans="1:13" x14ac:dyDescent="0.35">
      <c r="A113" t="s">
        <v>380</v>
      </c>
      <c r="B113" t="s">
        <v>381</v>
      </c>
      <c r="C113" t="s">
        <v>382</v>
      </c>
      <c r="D113" t="s">
        <v>47</v>
      </c>
      <c r="E113" t="s">
        <v>80</v>
      </c>
      <c r="F113" s="9">
        <v>75733.740000000005</v>
      </c>
      <c r="G113" t="s">
        <v>49</v>
      </c>
      <c r="H113" s="66">
        <v>44382</v>
      </c>
      <c r="I113">
        <v>1</v>
      </c>
      <c r="J113" t="s">
        <v>50</v>
      </c>
      <c r="K113" t="s">
        <v>57</v>
      </c>
      <c r="L113" s="23">
        <v>2.9643835616438357</v>
      </c>
      <c r="M113" t="s">
        <v>58</v>
      </c>
    </row>
    <row r="114" spans="1:13" x14ac:dyDescent="0.35">
      <c r="A114" t="s">
        <v>383</v>
      </c>
      <c r="B114" t="s">
        <v>384</v>
      </c>
      <c r="C114" t="s">
        <v>385</v>
      </c>
      <c r="D114" t="s">
        <v>47</v>
      </c>
      <c r="E114" t="s">
        <v>157</v>
      </c>
      <c r="F114" s="9">
        <v>78020.39</v>
      </c>
      <c r="G114" t="s">
        <v>49</v>
      </c>
      <c r="H114" s="66">
        <v>43899</v>
      </c>
      <c r="I114">
        <v>1</v>
      </c>
      <c r="J114" t="s">
        <v>50</v>
      </c>
      <c r="K114" t="s">
        <v>69</v>
      </c>
      <c r="L114" s="23">
        <v>4.2876712328767121</v>
      </c>
      <c r="M114" t="s">
        <v>58</v>
      </c>
    </row>
    <row r="115" spans="1:13" x14ac:dyDescent="0.35">
      <c r="A115" t="s">
        <v>386</v>
      </c>
      <c r="B115" t="s">
        <v>387</v>
      </c>
      <c r="C115" t="s">
        <v>388</v>
      </c>
      <c r="D115" t="s">
        <v>47</v>
      </c>
      <c r="E115" t="s">
        <v>48</v>
      </c>
      <c r="F115" s="9">
        <v>95677.9</v>
      </c>
      <c r="G115" t="s">
        <v>49</v>
      </c>
      <c r="H115" s="66">
        <v>44396</v>
      </c>
      <c r="I115">
        <v>0.3</v>
      </c>
      <c r="J115" t="s">
        <v>50</v>
      </c>
      <c r="K115" t="s">
        <v>103</v>
      </c>
      <c r="L115" s="23">
        <v>2.9260273972602739</v>
      </c>
      <c r="M115" t="s">
        <v>52</v>
      </c>
    </row>
    <row r="116" spans="1:13" x14ac:dyDescent="0.35">
      <c r="A116" t="s">
        <v>389</v>
      </c>
      <c r="B116" t="s">
        <v>390</v>
      </c>
      <c r="C116" t="s">
        <v>391</v>
      </c>
      <c r="D116" t="s">
        <v>66</v>
      </c>
      <c r="E116" t="s">
        <v>67</v>
      </c>
      <c r="F116" s="9">
        <v>109143.17</v>
      </c>
      <c r="G116" t="s">
        <v>68</v>
      </c>
      <c r="H116" s="66">
        <v>43945</v>
      </c>
      <c r="I116">
        <v>1</v>
      </c>
      <c r="J116" t="s">
        <v>50</v>
      </c>
      <c r="K116" t="s">
        <v>51</v>
      </c>
      <c r="L116" s="23">
        <v>4.161643835616438</v>
      </c>
      <c r="M116" t="s">
        <v>58</v>
      </c>
    </row>
    <row r="117" spans="1:13" x14ac:dyDescent="0.35">
      <c r="A117" t="s">
        <v>392</v>
      </c>
      <c r="B117" t="s">
        <v>393</v>
      </c>
      <c r="C117" t="s">
        <v>394</v>
      </c>
      <c r="D117" t="s">
        <v>47</v>
      </c>
      <c r="E117" t="s">
        <v>118</v>
      </c>
      <c r="F117" s="9">
        <v>28305.08</v>
      </c>
      <c r="G117" t="s">
        <v>88</v>
      </c>
      <c r="H117" s="66">
        <v>43754</v>
      </c>
      <c r="I117">
        <v>1</v>
      </c>
      <c r="J117" t="s">
        <v>50</v>
      </c>
      <c r="K117" t="s">
        <v>69</v>
      </c>
      <c r="L117" s="23">
        <v>4.6849315068493151</v>
      </c>
      <c r="M117" t="s">
        <v>58</v>
      </c>
    </row>
    <row r="118" spans="1:13" x14ac:dyDescent="0.35">
      <c r="A118" t="s">
        <v>395</v>
      </c>
      <c r="B118" t="s">
        <v>396</v>
      </c>
      <c r="C118" t="s">
        <v>397</v>
      </c>
      <c r="D118" t="s">
        <v>66</v>
      </c>
      <c r="E118" t="s">
        <v>73</v>
      </c>
      <c r="F118" s="9">
        <v>76932.600000000006</v>
      </c>
      <c r="G118" t="s">
        <v>49</v>
      </c>
      <c r="H118" s="66">
        <v>43493</v>
      </c>
      <c r="I118">
        <v>1</v>
      </c>
      <c r="J118" t="s">
        <v>50</v>
      </c>
      <c r="K118" t="s">
        <v>57</v>
      </c>
      <c r="L118" s="23">
        <v>5.4</v>
      </c>
      <c r="M118" t="s">
        <v>58</v>
      </c>
    </row>
    <row r="119" spans="1:13" x14ac:dyDescent="0.35">
      <c r="A119" t="s">
        <v>398</v>
      </c>
      <c r="B119" t="s">
        <v>399</v>
      </c>
      <c r="C119" t="s">
        <v>400</v>
      </c>
      <c r="D119" t="s">
        <v>66</v>
      </c>
      <c r="E119" t="s">
        <v>118</v>
      </c>
      <c r="F119" s="9">
        <v>69913.39</v>
      </c>
      <c r="G119" t="s">
        <v>49</v>
      </c>
      <c r="H119" s="66">
        <v>43584</v>
      </c>
      <c r="I119">
        <v>1</v>
      </c>
      <c r="J119" t="s">
        <v>50</v>
      </c>
      <c r="K119" t="s">
        <v>69</v>
      </c>
      <c r="L119" s="23">
        <v>5.1506849315068495</v>
      </c>
      <c r="M119" t="s">
        <v>58</v>
      </c>
    </row>
    <row r="120" spans="1:13" x14ac:dyDescent="0.35">
      <c r="A120" t="s">
        <v>401</v>
      </c>
      <c r="B120" t="s">
        <v>402</v>
      </c>
      <c r="C120" t="s">
        <v>403</v>
      </c>
      <c r="D120" t="s">
        <v>66</v>
      </c>
      <c r="E120" t="s">
        <v>125</v>
      </c>
      <c r="F120" s="9">
        <v>111229.47</v>
      </c>
      <c r="G120" t="s">
        <v>68</v>
      </c>
      <c r="H120" s="66">
        <v>43402</v>
      </c>
      <c r="I120">
        <v>1</v>
      </c>
      <c r="J120" t="s">
        <v>50</v>
      </c>
      <c r="K120" t="s">
        <v>69</v>
      </c>
      <c r="L120" s="23">
        <v>5.6493150684931503</v>
      </c>
      <c r="M120" t="s">
        <v>58</v>
      </c>
    </row>
    <row r="121" spans="1:13" x14ac:dyDescent="0.35">
      <c r="A121" t="s">
        <v>404</v>
      </c>
      <c r="B121" t="s">
        <v>405</v>
      </c>
      <c r="C121" t="s">
        <v>406</v>
      </c>
      <c r="D121" t="s">
        <v>47</v>
      </c>
      <c r="E121" t="s">
        <v>118</v>
      </c>
      <c r="F121" s="9">
        <v>120000</v>
      </c>
      <c r="G121" t="s">
        <v>68</v>
      </c>
      <c r="H121" s="66">
        <v>43902</v>
      </c>
      <c r="I121">
        <v>0.9</v>
      </c>
      <c r="J121" t="s">
        <v>50</v>
      </c>
      <c r="K121" t="s">
        <v>69</v>
      </c>
      <c r="L121" s="23">
        <v>4.279452054794521</v>
      </c>
      <c r="M121" t="s">
        <v>52</v>
      </c>
    </row>
    <row r="122" spans="1:13" x14ac:dyDescent="0.35">
      <c r="A122" t="s">
        <v>407</v>
      </c>
      <c r="B122" t="s">
        <v>408</v>
      </c>
      <c r="C122" t="s">
        <v>409</v>
      </c>
      <c r="D122" t="s">
        <v>47</v>
      </c>
      <c r="E122" t="s">
        <v>95</v>
      </c>
      <c r="F122" s="9">
        <v>85264.38</v>
      </c>
      <c r="G122" t="s">
        <v>49</v>
      </c>
      <c r="H122" s="66">
        <v>43220</v>
      </c>
      <c r="I122">
        <v>1</v>
      </c>
      <c r="J122" t="s">
        <v>50</v>
      </c>
      <c r="K122" t="s">
        <v>103</v>
      </c>
      <c r="L122" s="23">
        <v>6.1479452054794521</v>
      </c>
      <c r="M122" t="s">
        <v>58</v>
      </c>
    </row>
    <row r="123" spans="1:13" x14ac:dyDescent="0.35">
      <c r="A123" t="s">
        <v>410</v>
      </c>
      <c r="B123" t="s">
        <v>411</v>
      </c>
      <c r="C123" t="s">
        <v>412</v>
      </c>
      <c r="D123" t="s">
        <v>66</v>
      </c>
      <c r="E123" t="s">
        <v>118</v>
      </c>
      <c r="F123" s="9">
        <v>100424.23</v>
      </c>
      <c r="G123" t="s">
        <v>68</v>
      </c>
      <c r="H123" s="66">
        <v>43801</v>
      </c>
      <c r="I123">
        <v>1</v>
      </c>
      <c r="J123" t="s">
        <v>50</v>
      </c>
      <c r="K123" t="s">
        <v>111</v>
      </c>
      <c r="L123" s="23">
        <v>4.5561643835616437</v>
      </c>
      <c r="M123" t="s">
        <v>58</v>
      </c>
    </row>
    <row r="124" spans="1:13" x14ac:dyDescent="0.35">
      <c r="A124" t="s">
        <v>413</v>
      </c>
      <c r="B124" t="s">
        <v>414</v>
      </c>
      <c r="C124" t="s">
        <v>415</v>
      </c>
      <c r="D124" t="s">
        <v>47</v>
      </c>
      <c r="E124" t="s">
        <v>147</v>
      </c>
      <c r="F124" s="9">
        <v>71924.850000000006</v>
      </c>
      <c r="G124" t="s">
        <v>49</v>
      </c>
      <c r="H124" s="66">
        <v>43822</v>
      </c>
      <c r="I124">
        <v>1</v>
      </c>
      <c r="J124" t="s">
        <v>50</v>
      </c>
      <c r="K124" t="s">
        <v>103</v>
      </c>
      <c r="L124" s="23">
        <v>4.4986301369863018</v>
      </c>
      <c r="M124" t="s">
        <v>58</v>
      </c>
    </row>
    <row r="125" spans="1:13" x14ac:dyDescent="0.35">
      <c r="A125" t="s">
        <v>416</v>
      </c>
      <c r="B125" t="s">
        <v>417</v>
      </c>
      <c r="C125" t="s">
        <v>418</v>
      </c>
      <c r="D125" t="s">
        <v>47</v>
      </c>
      <c r="E125" t="s">
        <v>56</v>
      </c>
      <c r="F125" s="9">
        <v>61688.77</v>
      </c>
      <c r="G125" t="s">
        <v>49</v>
      </c>
      <c r="H125" s="66">
        <v>43346</v>
      </c>
      <c r="I125">
        <v>0.9</v>
      </c>
      <c r="J125" t="s">
        <v>50</v>
      </c>
      <c r="K125" t="s">
        <v>103</v>
      </c>
      <c r="L125" s="23">
        <v>5.8027397260273972</v>
      </c>
      <c r="M125" t="s">
        <v>52</v>
      </c>
    </row>
    <row r="126" spans="1:13" x14ac:dyDescent="0.35">
      <c r="A126" t="s">
        <v>419</v>
      </c>
      <c r="B126" t="s">
        <v>420</v>
      </c>
      <c r="C126" t="s">
        <v>421</v>
      </c>
      <c r="D126" t="s">
        <v>47</v>
      </c>
      <c r="E126" t="s">
        <v>125</v>
      </c>
      <c r="F126" s="9">
        <v>75475.929999999993</v>
      </c>
      <c r="G126" t="s">
        <v>49</v>
      </c>
      <c r="H126" s="66">
        <v>43794</v>
      </c>
      <c r="I126">
        <v>1</v>
      </c>
      <c r="J126" t="s">
        <v>50</v>
      </c>
      <c r="K126" t="s">
        <v>69</v>
      </c>
      <c r="L126" s="23">
        <v>4.5753424657534243</v>
      </c>
      <c r="M126" t="s">
        <v>58</v>
      </c>
    </row>
    <row r="127" spans="1:13" x14ac:dyDescent="0.35">
      <c r="A127" t="s">
        <v>422</v>
      </c>
      <c r="B127" t="s">
        <v>423</v>
      </c>
      <c r="C127" t="s">
        <v>424</v>
      </c>
      <c r="D127" t="s">
        <v>47</v>
      </c>
      <c r="E127" t="s">
        <v>48</v>
      </c>
      <c r="F127" s="9">
        <v>37902.35</v>
      </c>
      <c r="G127" t="s">
        <v>88</v>
      </c>
      <c r="H127" s="66">
        <v>43823</v>
      </c>
      <c r="I127">
        <v>1</v>
      </c>
      <c r="J127" t="s">
        <v>50</v>
      </c>
      <c r="K127" t="s">
        <v>103</v>
      </c>
      <c r="L127" s="23">
        <v>4.4958904109589044</v>
      </c>
      <c r="M127" t="s">
        <v>58</v>
      </c>
    </row>
    <row r="128" spans="1:13" x14ac:dyDescent="0.35">
      <c r="A128" t="s">
        <v>422</v>
      </c>
      <c r="B128" t="s">
        <v>425</v>
      </c>
      <c r="C128" t="s">
        <v>426</v>
      </c>
      <c r="D128" t="s">
        <v>47</v>
      </c>
      <c r="E128" t="s">
        <v>48</v>
      </c>
      <c r="F128" s="9">
        <v>37902.35</v>
      </c>
      <c r="G128" t="s">
        <v>88</v>
      </c>
      <c r="H128" s="66">
        <v>43823</v>
      </c>
      <c r="I128">
        <v>1</v>
      </c>
      <c r="J128" t="s">
        <v>50</v>
      </c>
      <c r="K128" t="s">
        <v>103</v>
      </c>
      <c r="L128" s="23">
        <v>4.4958904109589044</v>
      </c>
      <c r="M128" t="s">
        <v>58</v>
      </c>
    </row>
    <row r="129" spans="1:13" x14ac:dyDescent="0.35">
      <c r="A129" t="s">
        <v>427</v>
      </c>
      <c r="B129" t="s">
        <v>428</v>
      </c>
      <c r="C129" t="s">
        <v>429</v>
      </c>
      <c r="D129" t="s">
        <v>47</v>
      </c>
      <c r="E129" t="s">
        <v>147</v>
      </c>
      <c r="F129" s="9">
        <v>63555.73</v>
      </c>
      <c r="G129" t="s">
        <v>49</v>
      </c>
      <c r="H129" s="66">
        <v>44159</v>
      </c>
      <c r="I129">
        <v>1</v>
      </c>
      <c r="J129" t="s">
        <v>50</v>
      </c>
      <c r="K129" t="s">
        <v>103</v>
      </c>
      <c r="L129" s="23">
        <v>3.5753424657534247</v>
      </c>
      <c r="M129" t="s">
        <v>58</v>
      </c>
    </row>
    <row r="130" spans="1:13" x14ac:dyDescent="0.35">
      <c r="A130" t="s">
        <v>430</v>
      </c>
      <c r="B130" t="s">
        <v>431</v>
      </c>
      <c r="C130" t="s">
        <v>432</v>
      </c>
      <c r="D130" t="s">
        <v>47</v>
      </c>
      <c r="E130" t="s">
        <v>125</v>
      </c>
      <c r="F130" s="9">
        <v>68197.899999999994</v>
      </c>
      <c r="G130" t="s">
        <v>49</v>
      </c>
      <c r="H130" s="66">
        <v>44119</v>
      </c>
      <c r="I130">
        <v>1</v>
      </c>
      <c r="J130" t="s">
        <v>50</v>
      </c>
      <c r="K130" t="s">
        <v>111</v>
      </c>
      <c r="L130" s="23">
        <v>3.6849315068493151</v>
      </c>
      <c r="M130" t="s">
        <v>58</v>
      </c>
    </row>
    <row r="131" spans="1:13" x14ac:dyDescent="0.35">
      <c r="A131" t="s">
        <v>433</v>
      </c>
      <c r="B131" t="s">
        <v>434</v>
      </c>
      <c r="C131" t="s">
        <v>435</v>
      </c>
      <c r="D131" t="s">
        <v>47</v>
      </c>
      <c r="E131" t="s">
        <v>67</v>
      </c>
      <c r="F131" s="9">
        <v>94815.28</v>
      </c>
      <c r="G131" t="s">
        <v>49</v>
      </c>
      <c r="H131" s="66">
        <v>43440</v>
      </c>
      <c r="I131">
        <v>1</v>
      </c>
      <c r="J131" t="s">
        <v>50</v>
      </c>
      <c r="K131" t="s">
        <v>107</v>
      </c>
      <c r="L131" s="23">
        <v>5.5452054794520551</v>
      </c>
      <c r="M131" t="s">
        <v>58</v>
      </c>
    </row>
    <row r="132" spans="1:13" x14ac:dyDescent="0.35">
      <c r="A132" t="s">
        <v>436</v>
      </c>
      <c r="B132" t="s">
        <v>437</v>
      </c>
      <c r="C132" t="s">
        <v>438</v>
      </c>
      <c r="D132" t="s">
        <v>66</v>
      </c>
      <c r="E132" t="s">
        <v>99</v>
      </c>
      <c r="F132" s="9">
        <v>52748.63</v>
      </c>
      <c r="G132" t="s">
        <v>49</v>
      </c>
      <c r="H132" s="66">
        <v>43857</v>
      </c>
      <c r="I132">
        <v>1</v>
      </c>
      <c r="J132" t="s">
        <v>50</v>
      </c>
      <c r="K132" t="s">
        <v>103</v>
      </c>
      <c r="L132" s="23">
        <v>4.4027397260273968</v>
      </c>
      <c r="M132" t="s">
        <v>58</v>
      </c>
    </row>
    <row r="133" spans="1:13" x14ac:dyDescent="0.35">
      <c r="A133" t="s">
        <v>439</v>
      </c>
      <c r="B133" t="s">
        <v>440</v>
      </c>
      <c r="C133" t="s">
        <v>441</v>
      </c>
      <c r="D133" t="s">
        <v>47</v>
      </c>
      <c r="E133" t="s">
        <v>118</v>
      </c>
      <c r="F133" s="9">
        <v>109163.39</v>
      </c>
      <c r="G133" t="s">
        <v>68</v>
      </c>
      <c r="H133" s="66">
        <v>44019</v>
      </c>
      <c r="I133">
        <v>0.8</v>
      </c>
      <c r="J133" t="s">
        <v>50</v>
      </c>
      <c r="K133" t="s">
        <v>107</v>
      </c>
      <c r="L133" s="23">
        <v>3.9589041095890409</v>
      </c>
      <c r="M133" t="s">
        <v>52</v>
      </c>
    </row>
    <row r="134" spans="1:13" x14ac:dyDescent="0.35">
      <c r="A134" t="s">
        <v>442</v>
      </c>
      <c r="B134" t="s">
        <v>443</v>
      </c>
      <c r="C134" t="s">
        <v>444</v>
      </c>
      <c r="D134" t="s">
        <v>47</v>
      </c>
      <c r="E134" t="s">
        <v>147</v>
      </c>
      <c r="F134" s="9">
        <v>88034.67</v>
      </c>
      <c r="G134" t="s">
        <v>49</v>
      </c>
      <c r="H134" s="66">
        <v>43669</v>
      </c>
      <c r="I134">
        <v>1</v>
      </c>
      <c r="J134" t="s">
        <v>50</v>
      </c>
      <c r="K134" t="s">
        <v>69</v>
      </c>
      <c r="L134" s="23">
        <v>4.9178082191780819</v>
      </c>
      <c r="M134" t="s">
        <v>58</v>
      </c>
    </row>
    <row r="135" spans="1:13" x14ac:dyDescent="0.35">
      <c r="A135" t="s">
        <v>445</v>
      </c>
      <c r="B135" t="s">
        <v>446</v>
      </c>
      <c r="C135" t="s">
        <v>447</v>
      </c>
      <c r="D135" t="s">
        <v>47</v>
      </c>
      <c r="E135" t="s">
        <v>118</v>
      </c>
      <c r="F135" s="9">
        <v>42161.77</v>
      </c>
      <c r="G135" t="s">
        <v>88</v>
      </c>
      <c r="H135" s="66">
        <v>43494</v>
      </c>
      <c r="I135">
        <v>1</v>
      </c>
      <c r="J135" t="s">
        <v>50</v>
      </c>
      <c r="K135" t="s">
        <v>111</v>
      </c>
      <c r="L135" s="23">
        <v>5.397260273972603</v>
      </c>
      <c r="M135" t="s">
        <v>58</v>
      </c>
    </row>
    <row r="136" spans="1:13" x14ac:dyDescent="0.35">
      <c r="A136" t="s">
        <v>448</v>
      </c>
      <c r="B136" t="s">
        <v>449</v>
      </c>
      <c r="C136" t="s">
        <v>450</v>
      </c>
      <c r="D136" t="s">
        <v>66</v>
      </c>
      <c r="E136" t="s">
        <v>147</v>
      </c>
      <c r="F136" s="9">
        <v>59258.19</v>
      </c>
      <c r="G136" t="s">
        <v>49</v>
      </c>
      <c r="H136" s="66">
        <v>43452</v>
      </c>
      <c r="I136">
        <v>0.8</v>
      </c>
      <c r="J136" t="s">
        <v>50</v>
      </c>
      <c r="K136" t="s">
        <v>107</v>
      </c>
      <c r="L136" s="23">
        <v>5.5123287671232877</v>
      </c>
      <c r="M136" t="s">
        <v>52</v>
      </c>
    </row>
    <row r="137" spans="1:13" x14ac:dyDescent="0.35">
      <c r="A137" t="s">
        <v>448</v>
      </c>
      <c r="B137" t="s">
        <v>449</v>
      </c>
      <c r="C137" t="s">
        <v>450</v>
      </c>
      <c r="D137" t="s">
        <v>66</v>
      </c>
      <c r="E137" t="s">
        <v>147</v>
      </c>
      <c r="F137" s="9">
        <v>59258.19</v>
      </c>
      <c r="G137" t="s">
        <v>49</v>
      </c>
      <c r="H137" s="66">
        <v>43452</v>
      </c>
      <c r="I137">
        <v>0.8</v>
      </c>
      <c r="J137" t="s">
        <v>50</v>
      </c>
      <c r="K137" t="s">
        <v>107</v>
      </c>
      <c r="L137" s="23">
        <v>5.5123287671232877</v>
      </c>
      <c r="M137" t="s">
        <v>52</v>
      </c>
    </row>
    <row r="138" spans="1:13" x14ac:dyDescent="0.35">
      <c r="A138" t="s">
        <v>451</v>
      </c>
      <c r="B138" t="s">
        <v>452</v>
      </c>
      <c r="C138" t="s">
        <v>453</v>
      </c>
      <c r="D138" t="s">
        <v>47</v>
      </c>
      <c r="E138" t="s">
        <v>48</v>
      </c>
      <c r="F138" s="9">
        <v>71570.990000000005</v>
      </c>
      <c r="G138" t="s">
        <v>49</v>
      </c>
      <c r="H138" s="66">
        <v>44249</v>
      </c>
      <c r="I138">
        <v>0.5</v>
      </c>
      <c r="J138" t="s">
        <v>50</v>
      </c>
      <c r="K138" t="s">
        <v>57</v>
      </c>
      <c r="L138" s="23">
        <v>3.3287671232876712</v>
      </c>
      <c r="M138" t="s">
        <v>52</v>
      </c>
    </row>
    <row r="139" spans="1:13" x14ac:dyDescent="0.35">
      <c r="A139" t="s">
        <v>454</v>
      </c>
      <c r="B139" t="s">
        <v>455</v>
      </c>
      <c r="C139" t="s">
        <v>456</v>
      </c>
      <c r="D139" t="s">
        <v>66</v>
      </c>
      <c r="E139" t="s">
        <v>84</v>
      </c>
      <c r="F139" s="9">
        <v>67633.850000000006</v>
      </c>
      <c r="G139" t="s">
        <v>49</v>
      </c>
      <c r="H139" s="66">
        <v>43340</v>
      </c>
      <c r="I139">
        <v>1</v>
      </c>
      <c r="J139" t="s">
        <v>50</v>
      </c>
      <c r="K139" t="s">
        <v>62</v>
      </c>
      <c r="L139" s="23">
        <v>5.8191780821917805</v>
      </c>
      <c r="M139" t="s">
        <v>58</v>
      </c>
    </row>
    <row r="140" spans="1:13" x14ac:dyDescent="0.35">
      <c r="A140" t="s">
        <v>457</v>
      </c>
      <c r="B140" t="s">
        <v>458</v>
      </c>
      <c r="C140" t="s">
        <v>459</v>
      </c>
      <c r="D140" t="s">
        <v>66</v>
      </c>
      <c r="E140" t="s">
        <v>80</v>
      </c>
      <c r="F140" s="9">
        <v>89838.77</v>
      </c>
      <c r="G140" t="s">
        <v>49</v>
      </c>
      <c r="H140" s="66">
        <v>43602</v>
      </c>
      <c r="I140">
        <v>1</v>
      </c>
      <c r="J140" t="s">
        <v>50</v>
      </c>
      <c r="K140" t="s">
        <v>69</v>
      </c>
      <c r="L140" s="23">
        <v>5.1013698630136988</v>
      </c>
      <c r="M140" t="s">
        <v>58</v>
      </c>
    </row>
    <row r="141" spans="1:13" x14ac:dyDescent="0.35">
      <c r="A141" t="s">
        <v>460</v>
      </c>
      <c r="B141" t="s">
        <v>461</v>
      </c>
      <c r="C141" t="s">
        <v>462</v>
      </c>
      <c r="D141" t="s">
        <v>66</v>
      </c>
      <c r="E141" t="s">
        <v>80</v>
      </c>
      <c r="F141" s="9">
        <v>28481.16</v>
      </c>
      <c r="G141" t="s">
        <v>88</v>
      </c>
      <c r="H141" s="66">
        <v>43916</v>
      </c>
      <c r="I141">
        <v>1</v>
      </c>
      <c r="J141" t="s">
        <v>50</v>
      </c>
      <c r="K141" t="s">
        <v>57</v>
      </c>
      <c r="L141" s="23">
        <v>4.2410958904109588</v>
      </c>
      <c r="M141" t="s">
        <v>58</v>
      </c>
    </row>
    <row r="142" spans="1:13" x14ac:dyDescent="0.35">
      <c r="A142" t="s">
        <v>460</v>
      </c>
      <c r="B142" t="s">
        <v>463</v>
      </c>
      <c r="C142" t="s">
        <v>464</v>
      </c>
      <c r="D142" t="s">
        <v>66</v>
      </c>
      <c r="E142" t="s">
        <v>80</v>
      </c>
      <c r="F142" s="9">
        <v>28481.16</v>
      </c>
      <c r="G142" t="s">
        <v>88</v>
      </c>
      <c r="H142" s="66">
        <v>43916</v>
      </c>
      <c r="I142">
        <v>1</v>
      </c>
      <c r="J142" t="s">
        <v>50</v>
      </c>
      <c r="K142" t="s">
        <v>57</v>
      </c>
      <c r="L142" s="23">
        <v>4.2410958904109588</v>
      </c>
      <c r="M142" t="s">
        <v>58</v>
      </c>
    </row>
    <row r="143" spans="1:13" x14ac:dyDescent="0.35">
      <c r="A143" t="s">
        <v>465</v>
      </c>
      <c r="B143" t="s">
        <v>466</v>
      </c>
      <c r="C143" t="s">
        <v>467</v>
      </c>
      <c r="D143" t="s">
        <v>47</v>
      </c>
      <c r="E143" t="s">
        <v>67</v>
      </c>
      <c r="F143" s="9">
        <v>114425.19</v>
      </c>
      <c r="G143" t="s">
        <v>68</v>
      </c>
      <c r="H143" s="66">
        <v>43857</v>
      </c>
      <c r="I143">
        <v>1</v>
      </c>
      <c r="J143" t="s">
        <v>50</v>
      </c>
      <c r="K143" t="s">
        <v>51</v>
      </c>
      <c r="L143" s="23">
        <v>4.4027397260273968</v>
      </c>
      <c r="M143" t="s">
        <v>58</v>
      </c>
    </row>
    <row r="144" spans="1:13" x14ac:dyDescent="0.35">
      <c r="A144" t="s">
        <v>468</v>
      </c>
      <c r="B144" t="s">
        <v>469</v>
      </c>
      <c r="C144" t="s">
        <v>470</v>
      </c>
      <c r="D144" t="s">
        <v>66</v>
      </c>
      <c r="E144" t="s">
        <v>80</v>
      </c>
      <c r="F144" s="9">
        <v>99460.78</v>
      </c>
      <c r="G144" t="s">
        <v>49</v>
      </c>
      <c r="H144" s="66">
        <v>43956</v>
      </c>
      <c r="I144">
        <v>1</v>
      </c>
      <c r="J144" t="s">
        <v>50</v>
      </c>
      <c r="K144" t="s">
        <v>69</v>
      </c>
      <c r="L144" s="23">
        <v>4.1315068493150688</v>
      </c>
      <c r="M144" t="s">
        <v>58</v>
      </c>
    </row>
    <row r="145" spans="1:13" x14ac:dyDescent="0.35">
      <c r="A145" t="s">
        <v>471</v>
      </c>
      <c r="B145" t="s">
        <v>472</v>
      </c>
      <c r="C145" t="s">
        <v>473</v>
      </c>
      <c r="D145" t="s">
        <v>66</v>
      </c>
      <c r="E145" t="s">
        <v>147</v>
      </c>
      <c r="F145" s="9">
        <v>30077.45</v>
      </c>
      <c r="G145" t="s">
        <v>88</v>
      </c>
      <c r="H145" s="66">
        <v>43474</v>
      </c>
      <c r="I145">
        <v>1</v>
      </c>
      <c r="J145" t="s">
        <v>50</v>
      </c>
      <c r="K145" t="s">
        <v>51</v>
      </c>
      <c r="L145" s="23">
        <v>5.4520547945205475</v>
      </c>
      <c r="M145" t="s">
        <v>58</v>
      </c>
    </row>
    <row r="146" spans="1:13" x14ac:dyDescent="0.35">
      <c r="A146" t="s">
        <v>474</v>
      </c>
      <c r="B146" t="s">
        <v>475</v>
      </c>
      <c r="C146" t="s">
        <v>476</v>
      </c>
      <c r="D146" t="s">
        <v>66</v>
      </c>
      <c r="E146" t="s">
        <v>125</v>
      </c>
      <c r="F146" s="9">
        <v>80360.41</v>
      </c>
      <c r="G146" t="s">
        <v>49</v>
      </c>
      <c r="H146" s="66">
        <v>44167</v>
      </c>
      <c r="I146">
        <v>1</v>
      </c>
      <c r="J146" t="s">
        <v>50</v>
      </c>
      <c r="K146" t="s">
        <v>69</v>
      </c>
      <c r="L146" s="23">
        <v>3.5534246575342467</v>
      </c>
      <c r="M146" t="s">
        <v>58</v>
      </c>
    </row>
    <row r="147" spans="1:13" x14ac:dyDescent="0.35">
      <c r="A147" t="s">
        <v>477</v>
      </c>
      <c r="B147" t="s">
        <v>478</v>
      </c>
      <c r="C147" t="s">
        <v>479</v>
      </c>
      <c r="D147" t="s">
        <v>47</v>
      </c>
      <c r="E147" t="s">
        <v>125</v>
      </c>
      <c r="F147" s="9">
        <v>68795.48</v>
      </c>
      <c r="G147" t="s">
        <v>49</v>
      </c>
      <c r="H147" s="66">
        <v>44277</v>
      </c>
      <c r="I147">
        <v>0.2</v>
      </c>
      <c r="J147" t="s">
        <v>50</v>
      </c>
      <c r="K147" t="s">
        <v>69</v>
      </c>
      <c r="L147" s="23">
        <v>3.2520547945205478</v>
      </c>
      <c r="M147" t="s">
        <v>52</v>
      </c>
    </row>
    <row r="148" spans="1:13" x14ac:dyDescent="0.35">
      <c r="A148" t="s">
        <v>477</v>
      </c>
      <c r="B148" t="s">
        <v>478</v>
      </c>
      <c r="C148" t="s">
        <v>479</v>
      </c>
      <c r="D148" t="s">
        <v>47</v>
      </c>
      <c r="E148" t="s">
        <v>125</v>
      </c>
      <c r="F148" s="9">
        <v>68795.48</v>
      </c>
      <c r="G148" t="s">
        <v>49</v>
      </c>
      <c r="H148" s="66">
        <v>44277</v>
      </c>
      <c r="I148">
        <v>0.2</v>
      </c>
      <c r="J148" t="s">
        <v>50</v>
      </c>
      <c r="K148" t="s">
        <v>69</v>
      </c>
      <c r="L148" s="23">
        <v>3.2520547945205478</v>
      </c>
      <c r="M148" t="s">
        <v>52</v>
      </c>
    </row>
    <row r="149" spans="1:13" x14ac:dyDescent="0.35">
      <c r="A149" t="s">
        <v>480</v>
      </c>
      <c r="B149" t="s">
        <v>481</v>
      </c>
      <c r="C149" t="s">
        <v>482</v>
      </c>
      <c r="D149" t="s">
        <v>66</v>
      </c>
      <c r="E149" t="s">
        <v>56</v>
      </c>
      <c r="F149" s="9">
        <v>88511.17</v>
      </c>
      <c r="G149" t="s">
        <v>49</v>
      </c>
      <c r="H149" s="66">
        <v>43950</v>
      </c>
      <c r="I149">
        <v>1</v>
      </c>
      <c r="J149" t="s">
        <v>50</v>
      </c>
      <c r="K149" t="s">
        <v>62</v>
      </c>
      <c r="L149" s="23">
        <v>4.1479452054794521</v>
      </c>
      <c r="M149" t="s">
        <v>58</v>
      </c>
    </row>
    <row r="150" spans="1:13" x14ac:dyDescent="0.35">
      <c r="A150" t="s">
        <v>483</v>
      </c>
      <c r="B150" t="s">
        <v>484</v>
      </c>
      <c r="C150" t="s">
        <v>485</v>
      </c>
      <c r="D150" t="s">
        <v>66</v>
      </c>
      <c r="E150" t="s">
        <v>84</v>
      </c>
      <c r="F150" s="9">
        <v>57925.91</v>
      </c>
      <c r="G150" t="s">
        <v>49</v>
      </c>
      <c r="H150" s="66">
        <v>43572</v>
      </c>
      <c r="I150">
        <v>0.5</v>
      </c>
      <c r="J150" t="s">
        <v>50</v>
      </c>
      <c r="K150" t="s">
        <v>51</v>
      </c>
      <c r="L150" s="23">
        <v>5.183561643835616</v>
      </c>
      <c r="M150" t="s">
        <v>52</v>
      </c>
    </row>
    <row r="151" spans="1:13" x14ac:dyDescent="0.35">
      <c r="A151" t="s">
        <v>486</v>
      </c>
      <c r="B151" t="s">
        <v>487</v>
      </c>
      <c r="C151" t="s">
        <v>488</v>
      </c>
      <c r="D151" t="s">
        <v>66</v>
      </c>
      <c r="E151" t="s">
        <v>56</v>
      </c>
      <c r="F151" s="9">
        <v>80169.42</v>
      </c>
      <c r="G151" t="s">
        <v>49</v>
      </c>
      <c r="H151" s="66">
        <v>44053</v>
      </c>
      <c r="I151">
        <v>1</v>
      </c>
      <c r="J151" t="s">
        <v>50</v>
      </c>
      <c r="K151" t="s">
        <v>111</v>
      </c>
      <c r="L151" s="23">
        <v>3.8657534246575342</v>
      </c>
      <c r="M151" t="s">
        <v>58</v>
      </c>
    </row>
    <row r="152" spans="1:13" x14ac:dyDescent="0.35">
      <c r="A152" t="s">
        <v>486</v>
      </c>
      <c r="B152" t="s">
        <v>487</v>
      </c>
      <c r="C152" t="s">
        <v>488</v>
      </c>
      <c r="D152" t="s">
        <v>66</v>
      </c>
      <c r="E152" t="s">
        <v>56</v>
      </c>
      <c r="F152" s="9">
        <v>80169.42</v>
      </c>
      <c r="G152" t="s">
        <v>49</v>
      </c>
      <c r="H152" s="66">
        <v>44053</v>
      </c>
      <c r="I152">
        <v>1</v>
      </c>
      <c r="J152" t="s">
        <v>50</v>
      </c>
      <c r="K152" t="s">
        <v>111</v>
      </c>
      <c r="L152" s="23">
        <v>3.8657534246575342</v>
      </c>
      <c r="M152" t="s">
        <v>58</v>
      </c>
    </row>
    <row r="153" spans="1:13" x14ac:dyDescent="0.35">
      <c r="A153" t="s">
        <v>489</v>
      </c>
      <c r="B153" t="s">
        <v>490</v>
      </c>
      <c r="C153" t="s">
        <v>491</v>
      </c>
      <c r="D153" t="s">
        <v>66</v>
      </c>
      <c r="E153" t="s">
        <v>118</v>
      </c>
      <c r="F153" s="9">
        <v>88689.09</v>
      </c>
      <c r="G153" t="s">
        <v>49</v>
      </c>
      <c r="H153" s="66">
        <v>43740</v>
      </c>
      <c r="I153">
        <v>1</v>
      </c>
      <c r="J153" t="s">
        <v>50</v>
      </c>
      <c r="K153" t="s">
        <v>107</v>
      </c>
      <c r="L153" s="23">
        <v>4.7232876712328764</v>
      </c>
      <c r="M153" t="s">
        <v>58</v>
      </c>
    </row>
    <row r="154" spans="1:13" x14ac:dyDescent="0.35">
      <c r="A154" t="s">
        <v>492</v>
      </c>
      <c r="B154" t="s">
        <v>336</v>
      </c>
      <c r="C154" t="s">
        <v>337</v>
      </c>
      <c r="D154" t="s">
        <v>66</v>
      </c>
      <c r="E154" t="s">
        <v>56</v>
      </c>
      <c r="F154" s="9">
        <v>90884.32</v>
      </c>
      <c r="G154" t="s">
        <v>49</v>
      </c>
      <c r="H154" s="66">
        <v>44039</v>
      </c>
      <c r="I154">
        <v>0.5</v>
      </c>
      <c r="J154" t="s">
        <v>50</v>
      </c>
      <c r="K154" t="s">
        <v>62</v>
      </c>
      <c r="L154" s="23">
        <v>3.904109589041096</v>
      </c>
      <c r="M154" t="s">
        <v>52</v>
      </c>
    </row>
    <row r="155" spans="1:13" x14ac:dyDescent="0.35">
      <c r="A155" t="s">
        <v>493</v>
      </c>
      <c r="B155" t="s">
        <v>494</v>
      </c>
      <c r="C155" t="s">
        <v>495</v>
      </c>
      <c r="D155" t="s">
        <v>66</v>
      </c>
      <c r="E155" t="s">
        <v>99</v>
      </c>
      <c r="F155" s="9">
        <v>69709.509999999995</v>
      </c>
      <c r="G155" t="s">
        <v>49</v>
      </c>
      <c r="H155" s="66">
        <v>43472</v>
      </c>
      <c r="I155">
        <v>1</v>
      </c>
      <c r="J155" t="s">
        <v>50</v>
      </c>
      <c r="K155" t="s">
        <v>57</v>
      </c>
      <c r="L155" s="23">
        <v>5.4575342465753423</v>
      </c>
      <c r="M155" t="s">
        <v>58</v>
      </c>
    </row>
    <row r="156" spans="1:13" x14ac:dyDescent="0.35">
      <c r="A156" t="s">
        <v>496</v>
      </c>
      <c r="B156" t="s">
        <v>497</v>
      </c>
      <c r="C156" t="s">
        <v>498</v>
      </c>
      <c r="D156" t="s">
        <v>221</v>
      </c>
      <c r="E156" t="s">
        <v>84</v>
      </c>
      <c r="F156" s="9">
        <v>98012.63</v>
      </c>
      <c r="G156" t="s">
        <v>49</v>
      </c>
      <c r="H156" s="66">
        <v>43780</v>
      </c>
      <c r="I156">
        <v>1</v>
      </c>
      <c r="J156" t="s">
        <v>50</v>
      </c>
      <c r="K156" t="s">
        <v>69</v>
      </c>
      <c r="L156" s="23">
        <v>4.6136986301369864</v>
      </c>
      <c r="M156" t="s">
        <v>58</v>
      </c>
    </row>
    <row r="157" spans="1:13" x14ac:dyDescent="0.35">
      <c r="A157" t="s">
        <v>499</v>
      </c>
      <c r="B157" t="s">
        <v>500</v>
      </c>
      <c r="C157" t="s">
        <v>501</v>
      </c>
      <c r="D157" t="s">
        <v>66</v>
      </c>
      <c r="E157" t="s">
        <v>95</v>
      </c>
      <c r="F157" s="9">
        <v>28329.77</v>
      </c>
      <c r="G157" t="s">
        <v>88</v>
      </c>
      <c r="H157" s="66">
        <v>43402</v>
      </c>
      <c r="I157">
        <v>1</v>
      </c>
      <c r="J157" t="s">
        <v>50</v>
      </c>
      <c r="K157" t="s">
        <v>107</v>
      </c>
      <c r="L157" s="23">
        <v>5.6493150684931503</v>
      </c>
      <c r="M157" t="s">
        <v>58</v>
      </c>
    </row>
    <row r="158" spans="1:13" x14ac:dyDescent="0.35">
      <c r="A158" t="s">
        <v>502</v>
      </c>
      <c r="B158" t="s">
        <v>503</v>
      </c>
      <c r="C158" t="s">
        <v>504</v>
      </c>
      <c r="D158" t="s">
        <v>221</v>
      </c>
      <c r="E158" t="s">
        <v>95</v>
      </c>
      <c r="F158" s="9">
        <v>67957.899999999994</v>
      </c>
      <c r="G158" t="s">
        <v>49</v>
      </c>
      <c r="H158" s="66">
        <v>43430</v>
      </c>
      <c r="I158">
        <v>1</v>
      </c>
      <c r="J158" t="s">
        <v>50</v>
      </c>
      <c r="K158" t="s">
        <v>103</v>
      </c>
      <c r="L158" s="23">
        <v>5.5726027397260278</v>
      </c>
      <c r="M158" t="s">
        <v>58</v>
      </c>
    </row>
    <row r="159" spans="1:13" x14ac:dyDescent="0.35">
      <c r="A159" t="s">
        <v>505</v>
      </c>
      <c r="B159" t="s">
        <v>506</v>
      </c>
      <c r="C159" t="s">
        <v>507</v>
      </c>
      <c r="D159" t="s">
        <v>47</v>
      </c>
      <c r="E159" t="s">
        <v>84</v>
      </c>
      <c r="F159" s="9">
        <v>69163.39</v>
      </c>
      <c r="G159" t="s">
        <v>49</v>
      </c>
      <c r="H159" s="66">
        <v>43397</v>
      </c>
      <c r="I159">
        <v>1</v>
      </c>
      <c r="J159" t="s">
        <v>50</v>
      </c>
      <c r="K159" t="s">
        <v>69</v>
      </c>
      <c r="L159" s="23">
        <v>5.6630136986301371</v>
      </c>
      <c r="M159" t="s">
        <v>58</v>
      </c>
    </row>
    <row r="160" spans="1:13" x14ac:dyDescent="0.35">
      <c r="A160" t="s">
        <v>505</v>
      </c>
      <c r="B160" t="s">
        <v>506</v>
      </c>
      <c r="C160" t="s">
        <v>507</v>
      </c>
      <c r="D160" t="s">
        <v>47</v>
      </c>
      <c r="E160" t="s">
        <v>84</v>
      </c>
      <c r="F160" s="9">
        <v>69163.39</v>
      </c>
      <c r="G160" t="s">
        <v>49</v>
      </c>
      <c r="H160" s="66">
        <v>43397</v>
      </c>
      <c r="I160">
        <v>1</v>
      </c>
      <c r="J160" t="s">
        <v>50</v>
      </c>
      <c r="K160" t="s">
        <v>69</v>
      </c>
      <c r="L160" s="23">
        <v>5.6630136986301371</v>
      </c>
      <c r="M160" t="s">
        <v>58</v>
      </c>
    </row>
    <row r="161" spans="1:13" x14ac:dyDescent="0.35">
      <c r="A161" t="s">
        <v>508</v>
      </c>
      <c r="B161" t="s">
        <v>509</v>
      </c>
      <c r="C161" t="s">
        <v>510</v>
      </c>
      <c r="D161" t="s">
        <v>66</v>
      </c>
      <c r="E161" t="s">
        <v>157</v>
      </c>
      <c r="F161" s="9">
        <v>96753.78</v>
      </c>
      <c r="G161" t="s">
        <v>49</v>
      </c>
      <c r="H161" s="66">
        <v>44494</v>
      </c>
      <c r="I161">
        <v>1</v>
      </c>
      <c r="J161" t="s">
        <v>50</v>
      </c>
      <c r="K161" t="s">
        <v>111</v>
      </c>
      <c r="L161" s="23">
        <v>2.6575342465753424</v>
      </c>
      <c r="M161" t="s">
        <v>58</v>
      </c>
    </row>
    <row r="162" spans="1:13" x14ac:dyDescent="0.35">
      <c r="A162" t="s">
        <v>508</v>
      </c>
      <c r="B162" t="s">
        <v>509</v>
      </c>
      <c r="C162" t="s">
        <v>510</v>
      </c>
      <c r="D162" t="s">
        <v>66</v>
      </c>
      <c r="E162" t="s">
        <v>157</v>
      </c>
      <c r="F162" s="9">
        <v>96753.78</v>
      </c>
      <c r="G162" t="s">
        <v>49</v>
      </c>
      <c r="H162" s="66">
        <v>44494</v>
      </c>
      <c r="I162">
        <v>1</v>
      </c>
      <c r="J162" t="s">
        <v>50</v>
      </c>
      <c r="K162" t="s">
        <v>111</v>
      </c>
      <c r="L162" s="23">
        <v>2.6575342465753424</v>
      </c>
      <c r="M162" t="s">
        <v>58</v>
      </c>
    </row>
    <row r="163" spans="1:13" x14ac:dyDescent="0.35">
      <c r="A163" t="s">
        <v>511</v>
      </c>
      <c r="B163" t="s">
        <v>512</v>
      </c>
      <c r="C163" t="s">
        <v>513</v>
      </c>
      <c r="D163" t="s">
        <v>47</v>
      </c>
      <c r="E163" t="s">
        <v>147</v>
      </c>
      <c r="F163" s="9">
        <v>28974.03</v>
      </c>
      <c r="G163" t="s">
        <v>88</v>
      </c>
      <c r="H163" s="66">
        <v>43733</v>
      </c>
      <c r="I163">
        <v>1</v>
      </c>
      <c r="J163" t="s">
        <v>50</v>
      </c>
      <c r="K163" t="s">
        <v>111</v>
      </c>
      <c r="L163" s="23">
        <v>4.7424657534246579</v>
      </c>
      <c r="M163" t="s">
        <v>58</v>
      </c>
    </row>
    <row r="164" spans="1:13" x14ac:dyDescent="0.35">
      <c r="A164" t="s">
        <v>514</v>
      </c>
      <c r="B164" t="s">
        <v>515</v>
      </c>
      <c r="C164" t="s">
        <v>516</v>
      </c>
      <c r="D164" t="s">
        <v>47</v>
      </c>
      <c r="E164" t="s">
        <v>48</v>
      </c>
      <c r="F164" s="9">
        <v>57002.02</v>
      </c>
      <c r="G164" t="s">
        <v>49</v>
      </c>
      <c r="H164" s="66">
        <v>43192</v>
      </c>
      <c r="I164">
        <v>0.7</v>
      </c>
      <c r="J164" t="s">
        <v>50</v>
      </c>
      <c r="K164" t="s">
        <v>57</v>
      </c>
      <c r="L164" s="23">
        <v>6.2246575342465755</v>
      </c>
      <c r="M164" t="s">
        <v>52</v>
      </c>
    </row>
    <row r="165" spans="1:13" x14ac:dyDescent="0.35">
      <c r="A165" t="s">
        <v>517</v>
      </c>
      <c r="B165" t="s">
        <v>518</v>
      </c>
      <c r="C165" t="s">
        <v>519</v>
      </c>
      <c r="D165" t="s">
        <v>47</v>
      </c>
      <c r="E165" t="s">
        <v>56</v>
      </c>
      <c r="F165" s="9">
        <v>33031.26</v>
      </c>
      <c r="G165" t="s">
        <v>88</v>
      </c>
      <c r="H165" s="66">
        <v>43468</v>
      </c>
      <c r="I165">
        <v>0.4</v>
      </c>
      <c r="J165" t="s">
        <v>50</v>
      </c>
      <c r="K165" t="s">
        <v>57</v>
      </c>
      <c r="L165" s="23">
        <v>5.4684931506849317</v>
      </c>
      <c r="M165" t="s">
        <v>52</v>
      </c>
    </row>
    <row r="166" spans="1:13" x14ac:dyDescent="0.35">
      <c r="A166" t="s">
        <v>520</v>
      </c>
      <c r="B166" t="s">
        <v>521</v>
      </c>
      <c r="C166" t="s">
        <v>522</v>
      </c>
      <c r="D166" t="s">
        <v>47</v>
      </c>
      <c r="E166" t="s">
        <v>157</v>
      </c>
      <c r="F166" s="9">
        <v>84762.76</v>
      </c>
      <c r="G166" t="s">
        <v>49</v>
      </c>
      <c r="H166" s="66">
        <v>43332</v>
      </c>
      <c r="I166">
        <v>1</v>
      </c>
      <c r="J166" t="s">
        <v>50</v>
      </c>
      <c r="K166" t="s">
        <v>57</v>
      </c>
      <c r="L166" s="23">
        <v>5.8410958904109593</v>
      </c>
      <c r="M166" t="s">
        <v>58</v>
      </c>
    </row>
    <row r="167" spans="1:13" x14ac:dyDescent="0.35">
      <c r="A167" t="s">
        <v>523</v>
      </c>
      <c r="B167" t="s">
        <v>524</v>
      </c>
      <c r="C167" t="s">
        <v>525</v>
      </c>
      <c r="D167" t="s">
        <v>66</v>
      </c>
      <c r="E167" t="s">
        <v>67</v>
      </c>
      <c r="F167" s="9">
        <v>92943.89</v>
      </c>
      <c r="G167" t="s">
        <v>49</v>
      </c>
      <c r="H167" s="66">
        <v>44510</v>
      </c>
      <c r="I167">
        <v>1</v>
      </c>
      <c r="J167" t="s">
        <v>50</v>
      </c>
      <c r="K167" t="s">
        <v>57</v>
      </c>
      <c r="L167" s="23">
        <v>2.6136986301369864</v>
      </c>
      <c r="M167" t="s">
        <v>58</v>
      </c>
    </row>
    <row r="168" spans="1:13" x14ac:dyDescent="0.35">
      <c r="A168" t="s">
        <v>526</v>
      </c>
      <c r="B168" t="s">
        <v>527</v>
      </c>
      <c r="C168" t="s">
        <v>528</v>
      </c>
      <c r="D168" t="s">
        <v>47</v>
      </c>
      <c r="E168" t="s">
        <v>99</v>
      </c>
      <c r="F168" s="9">
        <v>39700.82</v>
      </c>
      <c r="G168" t="s">
        <v>88</v>
      </c>
      <c r="H168" s="66">
        <v>44203</v>
      </c>
      <c r="I168">
        <v>0.8</v>
      </c>
      <c r="J168" t="s">
        <v>50</v>
      </c>
      <c r="K168" t="s">
        <v>103</v>
      </c>
      <c r="L168" s="23">
        <v>3.4547945205479453</v>
      </c>
      <c r="M168" t="s">
        <v>52</v>
      </c>
    </row>
    <row r="169" spans="1:13" x14ac:dyDescent="0.35">
      <c r="A169" t="s">
        <v>526</v>
      </c>
      <c r="B169" t="s">
        <v>102</v>
      </c>
      <c r="C169" t="s">
        <v>529</v>
      </c>
      <c r="D169" t="s">
        <v>47</v>
      </c>
      <c r="E169" t="s">
        <v>99</v>
      </c>
      <c r="F169" s="9">
        <v>39700.82</v>
      </c>
      <c r="G169" t="s">
        <v>88</v>
      </c>
      <c r="H169" s="66">
        <v>44203</v>
      </c>
      <c r="I169">
        <v>0.8</v>
      </c>
      <c r="J169" t="s">
        <v>50</v>
      </c>
      <c r="K169" t="s">
        <v>103</v>
      </c>
      <c r="L169" s="23">
        <v>3.4547945205479453</v>
      </c>
      <c r="M169" t="s">
        <v>52</v>
      </c>
    </row>
    <row r="170" spans="1:13" x14ac:dyDescent="0.35">
      <c r="A170" t="s">
        <v>530</v>
      </c>
      <c r="B170" t="s">
        <v>531</v>
      </c>
      <c r="C170" t="s">
        <v>532</v>
      </c>
      <c r="D170" t="s">
        <v>66</v>
      </c>
      <c r="E170" t="s">
        <v>56</v>
      </c>
      <c r="F170" s="9">
        <v>39784.239999999998</v>
      </c>
      <c r="G170" t="s">
        <v>88</v>
      </c>
      <c r="H170" s="66">
        <v>43465</v>
      </c>
      <c r="I170">
        <v>1</v>
      </c>
      <c r="J170" t="s">
        <v>533</v>
      </c>
      <c r="K170" t="s">
        <v>103</v>
      </c>
      <c r="L170" s="23">
        <v>5.4767123287671229</v>
      </c>
      <c r="M170" t="s">
        <v>58</v>
      </c>
    </row>
    <row r="171" spans="1:13" x14ac:dyDescent="0.35">
      <c r="A171" t="s">
        <v>534</v>
      </c>
      <c r="B171" t="s">
        <v>535</v>
      </c>
      <c r="C171" t="s">
        <v>536</v>
      </c>
      <c r="D171" t="s">
        <v>66</v>
      </c>
      <c r="E171" t="s">
        <v>73</v>
      </c>
      <c r="F171" s="9">
        <v>31816.57</v>
      </c>
      <c r="G171" t="s">
        <v>88</v>
      </c>
      <c r="H171" s="66">
        <v>43497</v>
      </c>
      <c r="I171">
        <v>0.3</v>
      </c>
      <c r="J171" t="s">
        <v>533</v>
      </c>
      <c r="K171" t="s">
        <v>69</v>
      </c>
      <c r="L171" s="23">
        <v>5.3890410958904109</v>
      </c>
      <c r="M171" t="s">
        <v>52</v>
      </c>
    </row>
    <row r="172" spans="1:13" x14ac:dyDescent="0.35">
      <c r="A172" t="s">
        <v>537</v>
      </c>
      <c r="B172" t="s">
        <v>538</v>
      </c>
      <c r="C172" t="s">
        <v>539</v>
      </c>
      <c r="D172" t="s">
        <v>47</v>
      </c>
      <c r="E172" t="s">
        <v>125</v>
      </c>
      <c r="F172" s="9">
        <v>67818.14</v>
      </c>
      <c r="G172" t="s">
        <v>49</v>
      </c>
      <c r="H172" s="66">
        <v>43406</v>
      </c>
      <c r="I172">
        <v>0.6</v>
      </c>
      <c r="J172" t="s">
        <v>533</v>
      </c>
      <c r="K172" t="s">
        <v>69</v>
      </c>
      <c r="L172" s="23">
        <v>5.6383561643835618</v>
      </c>
      <c r="M172" t="s">
        <v>52</v>
      </c>
    </row>
    <row r="173" spans="1:13" x14ac:dyDescent="0.35">
      <c r="A173" t="s">
        <v>537</v>
      </c>
      <c r="B173" t="s">
        <v>538</v>
      </c>
      <c r="C173" t="s">
        <v>539</v>
      </c>
      <c r="D173" t="s">
        <v>47</v>
      </c>
      <c r="E173" t="s">
        <v>125</v>
      </c>
      <c r="F173" s="9">
        <v>67818.14</v>
      </c>
      <c r="G173" t="s">
        <v>49</v>
      </c>
      <c r="H173" s="66">
        <v>43406</v>
      </c>
      <c r="I173">
        <v>0.6</v>
      </c>
      <c r="J173" t="s">
        <v>533</v>
      </c>
      <c r="K173" t="s">
        <v>69</v>
      </c>
      <c r="L173" s="23">
        <v>5.6383561643835618</v>
      </c>
      <c r="M173" t="s">
        <v>52</v>
      </c>
    </row>
    <row r="174" spans="1:13" x14ac:dyDescent="0.35">
      <c r="A174" t="s">
        <v>540</v>
      </c>
      <c r="B174" t="s">
        <v>541</v>
      </c>
      <c r="C174" t="s">
        <v>542</v>
      </c>
      <c r="D174" t="s">
        <v>66</v>
      </c>
      <c r="E174" t="s">
        <v>48</v>
      </c>
      <c r="F174" s="9">
        <v>79567.69</v>
      </c>
      <c r="G174" t="s">
        <v>49</v>
      </c>
      <c r="H174" s="66">
        <v>43272</v>
      </c>
      <c r="I174">
        <v>1</v>
      </c>
      <c r="J174" t="s">
        <v>533</v>
      </c>
      <c r="K174" t="s">
        <v>103</v>
      </c>
      <c r="L174" s="23">
        <v>6.0054794520547947</v>
      </c>
      <c r="M174" t="s">
        <v>58</v>
      </c>
    </row>
    <row r="175" spans="1:13" x14ac:dyDescent="0.35">
      <c r="A175" t="s">
        <v>543</v>
      </c>
      <c r="B175" t="s">
        <v>192</v>
      </c>
      <c r="C175" t="s">
        <v>193</v>
      </c>
      <c r="D175" t="s">
        <v>66</v>
      </c>
      <c r="E175" t="s">
        <v>95</v>
      </c>
      <c r="F175" s="9">
        <v>72876.91</v>
      </c>
      <c r="G175" t="s">
        <v>49</v>
      </c>
      <c r="H175" s="66">
        <v>43612</v>
      </c>
      <c r="I175">
        <v>0.4</v>
      </c>
      <c r="J175" t="s">
        <v>533</v>
      </c>
      <c r="K175" t="s">
        <v>111</v>
      </c>
      <c r="L175" s="23">
        <v>5.0739726027397261</v>
      </c>
      <c r="M175" t="s">
        <v>52</v>
      </c>
    </row>
    <row r="176" spans="1:13" x14ac:dyDescent="0.35">
      <c r="A176" t="s">
        <v>544</v>
      </c>
      <c r="B176" t="s">
        <v>545</v>
      </c>
      <c r="C176" t="s">
        <v>546</v>
      </c>
      <c r="D176" t="s">
        <v>66</v>
      </c>
      <c r="E176" t="s">
        <v>99</v>
      </c>
      <c r="F176" s="9">
        <v>78705.929999999993</v>
      </c>
      <c r="G176" t="s">
        <v>49</v>
      </c>
      <c r="H176" s="66">
        <v>43409</v>
      </c>
      <c r="I176">
        <v>1</v>
      </c>
      <c r="J176" t="s">
        <v>533</v>
      </c>
      <c r="K176" t="s">
        <v>107</v>
      </c>
      <c r="L176" s="23">
        <v>5.6301369863013697</v>
      </c>
      <c r="M176" t="s">
        <v>58</v>
      </c>
    </row>
    <row r="177" spans="1:13" x14ac:dyDescent="0.35">
      <c r="A177" t="s">
        <v>547</v>
      </c>
      <c r="B177" t="s">
        <v>548</v>
      </c>
      <c r="C177" t="s">
        <v>549</v>
      </c>
      <c r="D177" t="s">
        <v>66</v>
      </c>
      <c r="E177" t="s">
        <v>67</v>
      </c>
      <c r="F177" s="9">
        <v>43329.22</v>
      </c>
      <c r="G177" t="s">
        <v>88</v>
      </c>
      <c r="H177" s="66">
        <v>43809</v>
      </c>
      <c r="I177">
        <v>0.5</v>
      </c>
      <c r="J177" t="s">
        <v>533</v>
      </c>
      <c r="K177" t="s">
        <v>69</v>
      </c>
      <c r="L177" s="23">
        <v>4.5342465753424657</v>
      </c>
      <c r="M177" t="s">
        <v>52</v>
      </c>
    </row>
    <row r="178" spans="1:13" x14ac:dyDescent="0.35">
      <c r="A178" t="s">
        <v>550</v>
      </c>
      <c r="B178" t="s">
        <v>551</v>
      </c>
      <c r="C178" t="s">
        <v>552</v>
      </c>
      <c r="D178" t="s">
        <v>47</v>
      </c>
      <c r="E178" t="s">
        <v>99</v>
      </c>
      <c r="F178" s="9">
        <v>99683.67</v>
      </c>
      <c r="G178" t="s">
        <v>49</v>
      </c>
      <c r="H178" s="66">
        <v>43500</v>
      </c>
      <c r="I178">
        <v>1</v>
      </c>
      <c r="J178" t="s">
        <v>533</v>
      </c>
      <c r="K178" t="s">
        <v>107</v>
      </c>
      <c r="L178" s="23">
        <v>5.3808219178082188</v>
      </c>
      <c r="M178" t="s">
        <v>58</v>
      </c>
    </row>
    <row r="179" spans="1:13" x14ac:dyDescent="0.35">
      <c r="A179" t="s">
        <v>550</v>
      </c>
      <c r="B179" t="s">
        <v>551</v>
      </c>
      <c r="C179" t="s">
        <v>552</v>
      </c>
      <c r="D179" t="s">
        <v>47</v>
      </c>
      <c r="E179" t="s">
        <v>99</v>
      </c>
      <c r="F179" s="9">
        <v>99683.67</v>
      </c>
      <c r="G179" t="s">
        <v>49</v>
      </c>
      <c r="H179" s="66">
        <v>43500</v>
      </c>
      <c r="I179">
        <v>1</v>
      </c>
      <c r="J179" t="s">
        <v>533</v>
      </c>
      <c r="K179" t="s">
        <v>107</v>
      </c>
      <c r="L179" s="23">
        <v>5.3808219178082188</v>
      </c>
      <c r="M179" t="s">
        <v>58</v>
      </c>
    </row>
    <row r="180" spans="1:13" x14ac:dyDescent="0.35">
      <c r="A180" t="s">
        <v>553</v>
      </c>
      <c r="B180" t="s">
        <v>554</v>
      </c>
      <c r="C180" t="s">
        <v>555</v>
      </c>
      <c r="D180" t="s">
        <v>66</v>
      </c>
      <c r="E180" t="s">
        <v>125</v>
      </c>
      <c r="F180" s="9">
        <v>106775.14</v>
      </c>
      <c r="G180" t="s">
        <v>68</v>
      </c>
      <c r="H180" s="66">
        <v>43563</v>
      </c>
      <c r="I180">
        <v>1</v>
      </c>
      <c r="J180" t="s">
        <v>533</v>
      </c>
      <c r="K180" t="s">
        <v>57</v>
      </c>
      <c r="L180" s="23">
        <v>5.2082191780821914</v>
      </c>
      <c r="M180" t="s">
        <v>58</v>
      </c>
    </row>
    <row r="181" spans="1:13" x14ac:dyDescent="0.35">
      <c r="A181" t="s">
        <v>553</v>
      </c>
      <c r="B181" t="s">
        <v>556</v>
      </c>
      <c r="C181" t="s">
        <v>557</v>
      </c>
      <c r="D181" t="s">
        <v>66</v>
      </c>
      <c r="E181" t="s">
        <v>125</v>
      </c>
      <c r="F181" s="9">
        <v>106775.14</v>
      </c>
      <c r="G181" t="s">
        <v>68</v>
      </c>
      <c r="H181" s="66">
        <v>43563</v>
      </c>
      <c r="I181">
        <v>1</v>
      </c>
      <c r="J181" t="s">
        <v>533</v>
      </c>
      <c r="K181" t="s">
        <v>57</v>
      </c>
      <c r="L181" s="23">
        <v>5.2082191780821914</v>
      </c>
      <c r="M181" t="s">
        <v>58</v>
      </c>
    </row>
    <row r="182" spans="1:13" x14ac:dyDescent="0.35">
      <c r="A182" t="s">
        <v>558</v>
      </c>
      <c r="B182" t="s">
        <v>559</v>
      </c>
      <c r="C182" t="s">
        <v>560</v>
      </c>
      <c r="D182" t="s">
        <v>47</v>
      </c>
      <c r="E182" t="s">
        <v>95</v>
      </c>
      <c r="F182" s="9">
        <v>73488.679999999993</v>
      </c>
      <c r="G182" t="s">
        <v>49</v>
      </c>
      <c r="H182" s="66">
        <v>43570</v>
      </c>
      <c r="I182">
        <v>1</v>
      </c>
      <c r="J182" t="s">
        <v>533</v>
      </c>
      <c r="K182" t="s">
        <v>107</v>
      </c>
      <c r="L182" s="23">
        <v>5.1890410958904107</v>
      </c>
      <c r="M182" t="s">
        <v>58</v>
      </c>
    </row>
    <row r="183" spans="1:13" x14ac:dyDescent="0.35">
      <c r="A183" t="s">
        <v>561</v>
      </c>
      <c r="B183" t="s">
        <v>562</v>
      </c>
      <c r="C183" t="s">
        <v>563</v>
      </c>
      <c r="D183" t="s">
        <v>66</v>
      </c>
      <c r="E183" t="s">
        <v>80</v>
      </c>
      <c r="F183" s="9">
        <v>72843.23</v>
      </c>
      <c r="G183" t="s">
        <v>49</v>
      </c>
      <c r="H183" s="66">
        <v>43280</v>
      </c>
      <c r="I183">
        <v>1</v>
      </c>
      <c r="J183" t="s">
        <v>533</v>
      </c>
      <c r="K183" t="s">
        <v>51</v>
      </c>
      <c r="L183" s="23">
        <v>5.9835616438356167</v>
      </c>
      <c r="M183" t="s">
        <v>58</v>
      </c>
    </row>
    <row r="184" spans="1:13" x14ac:dyDescent="0.35">
      <c r="A184" t="s">
        <v>564</v>
      </c>
      <c r="B184" t="s">
        <v>565</v>
      </c>
      <c r="C184" t="s">
        <v>566</v>
      </c>
      <c r="D184" t="s">
        <v>47</v>
      </c>
      <c r="E184" t="s">
        <v>125</v>
      </c>
      <c r="F184" s="9">
        <v>91929.69</v>
      </c>
      <c r="G184" t="s">
        <v>49</v>
      </c>
      <c r="H184" s="66">
        <v>44085</v>
      </c>
      <c r="I184">
        <v>1</v>
      </c>
      <c r="J184" t="s">
        <v>533</v>
      </c>
      <c r="K184" t="s">
        <v>69</v>
      </c>
      <c r="L184" s="23">
        <v>3.7780821917808218</v>
      </c>
      <c r="M184" t="s">
        <v>58</v>
      </c>
    </row>
    <row r="185" spans="1:13" x14ac:dyDescent="0.35">
      <c r="A185" t="s">
        <v>567</v>
      </c>
      <c r="B185" t="s">
        <v>568</v>
      </c>
      <c r="C185" t="s">
        <v>569</v>
      </c>
      <c r="D185" t="s">
        <v>47</v>
      </c>
      <c r="E185" t="s">
        <v>95</v>
      </c>
      <c r="F185" s="9">
        <v>92704.48</v>
      </c>
      <c r="G185" t="s">
        <v>49</v>
      </c>
      <c r="H185" s="66">
        <v>43430</v>
      </c>
      <c r="I185">
        <v>1</v>
      </c>
      <c r="J185" t="s">
        <v>533</v>
      </c>
      <c r="K185" t="s">
        <v>62</v>
      </c>
      <c r="L185" s="23">
        <v>5.5726027397260278</v>
      </c>
      <c r="M185" t="s">
        <v>58</v>
      </c>
    </row>
    <row r="186" spans="1:13" x14ac:dyDescent="0.35">
      <c r="A186" t="s">
        <v>570</v>
      </c>
      <c r="B186" t="s">
        <v>571</v>
      </c>
      <c r="C186" t="s">
        <v>572</v>
      </c>
      <c r="D186" t="s">
        <v>47</v>
      </c>
      <c r="E186" t="s">
        <v>147</v>
      </c>
      <c r="F186" s="9">
        <v>100371.31</v>
      </c>
      <c r="G186" t="s">
        <v>68</v>
      </c>
      <c r="H186" s="66">
        <v>44067</v>
      </c>
      <c r="I186">
        <v>0.8</v>
      </c>
      <c r="J186" t="s">
        <v>533</v>
      </c>
      <c r="K186" t="s">
        <v>111</v>
      </c>
      <c r="L186" s="23">
        <v>3.8273972602739725</v>
      </c>
      <c r="M186" t="s">
        <v>52</v>
      </c>
    </row>
    <row r="187" spans="1:13" x14ac:dyDescent="0.35">
      <c r="A187" t="s">
        <v>573</v>
      </c>
      <c r="B187" t="s">
        <v>574</v>
      </c>
      <c r="C187" t="s">
        <v>575</v>
      </c>
      <c r="D187" t="s">
        <v>47</v>
      </c>
      <c r="E187" t="s">
        <v>48</v>
      </c>
      <c r="F187" s="9">
        <v>93964.3</v>
      </c>
      <c r="G187" t="s">
        <v>49</v>
      </c>
      <c r="H187" s="66">
        <v>44454</v>
      </c>
      <c r="I187">
        <v>0.4</v>
      </c>
      <c r="J187" t="s">
        <v>533</v>
      </c>
      <c r="K187" t="s">
        <v>57</v>
      </c>
      <c r="L187" s="23">
        <v>2.7671232876712328</v>
      </c>
      <c r="M187" t="s">
        <v>52</v>
      </c>
    </row>
    <row r="188" spans="1:13" x14ac:dyDescent="0.35">
      <c r="A188" t="s">
        <v>576</v>
      </c>
      <c r="B188" t="s">
        <v>565</v>
      </c>
      <c r="C188" t="s">
        <v>577</v>
      </c>
      <c r="D188" t="s">
        <v>221</v>
      </c>
      <c r="E188" t="s">
        <v>95</v>
      </c>
      <c r="F188" s="9">
        <v>99448.78</v>
      </c>
      <c r="G188" t="s">
        <v>49</v>
      </c>
      <c r="H188" s="66">
        <v>43473</v>
      </c>
      <c r="I188">
        <v>1</v>
      </c>
      <c r="J188" t="s">
        <v>533</v>
      </c>
      <c r="K188" t="s">
        <v>51</v>
      </c>
      <c r="L188" s="23">
        <v>5.4547945205479449</v>
      </c>
      <c r="M188" t="s">
        <v>58</v>
      </c>
    </row>
    <row r="189" spans="1:13" x14ac:dyDescent="0.35">
      <c r="A189" t="s">
        <v>576</v>
      </c>
      <c r="B189" t="s">
        <v>565</v>
      </c>
      <c r="C189" t="s">
        <v>577</v>
      </c>
      <c r="D189" t="s">
        <v>221</v>
      </c>
      <c r="E189" t="s">
        <v>95</v>
      </c>
      <c r="F189" s="9">
        <v>99448.78</v>
      </c>
      <c r="G189" t="s">
        <v>49</v>
      </c>
      <c r="H189" s="66">
        <v>43473</v>
      </c>
      <c r="I189">
        <v>1</v>
      </c>
      <c r="J189" t="s">
        <v>533</v>
      </c>
      <c r="K189" t="s">
        <v>51</v>
      </c>
      <c r="L189" s="23">
        <v>5.4547945205479449</v>
      </c>
      <c r="M189" t="s">
        <v>58</v>
      </c>
    </row>
    <row r="190" spans="1:13" x14ac:dyDescent="0.35">
      <c r="A190" t="s">
        <v>578</v>
      </c>
      <c r="B190" t="s">
        <v>579</v>
      </c>
      <c r="C190" t="s">
        <v>580</v>
      </c>
      <c r="D190" t="s">
        <v>66</v>
      </c>
      <c r="E190" t="s">
        <v>56</v>
      </c>
      <c r="F190" s="9">
        <v>69764.100000000006</v>
      </c>
      <c r="G190" t="s">
        <v>49</v>
      </c>
      <c r="H190" s="66">
        <v>44195</v>
      </c>
      <c r="I190">
        <v>1</v>
      </c>
      <c r="J190" t="s">
        <v>533</v>
      </c>
      <c r="K190" t="s">
        <v>107</v>
      </c>
      <c r="L190" s="23">
        <v>3.4767123287671233</v>
      </c>
      <c r="M190" t="s">
        <v>58</v>
      </c>
    </row>
    <row r="191" spans="1:13" x14ac:dyDescent="0.35">
      <c r="A191" t="s">
        <v>581</v>
      </c>
      <c r="B191" t="s">
        <v>582</v>
      </c>
      <c r="C191" t="s">
        <v>583</v>
      </c>
      <c r="D191" t="s">
        <v>47</v>
      </c>
      <c r="E191" t="s">
        <v>147</v>
      </c>
      <c r="F191" s="9">
        <v>104038.9</v>
      </c>
      <c r="G191" t="s">
        <v>68</v>
      </c>
      <c r="H191" s="66">
        <v>43815</v>
      </c>
      <c r="I191">
        <v>1</v>
      </c>
      <c r="J191" t="s">
        <v>533</v>
      </c>
      <c r="K191" t="s">
        <v>69</v>
      </c>
      <c r="L191" s="23">
        <v>4.5178082191780824</v>
      </c>
      <c r="M191" t="s">
        <v>58</v>
      </c>
    </row>
    <row r="192" spans="1:13" x14ac:dyDescent="0.35">
      <c r="A192" t="s">
        <v>584</v>
      </c>
      <c r="B192" t="s">
        <v>585</v>
      </c>
      <c r="C192" t="s">
        <v>586</v>
      </c>
      <c r="D192" t="s">
        <v>47</v>
      </c>
      <c r="E192" t="s">
        <v>80</v>
      </c>
      <c r="F192" s="9">
        <v>31089.22</v>
      </c>
      <c r="G192" t="s">
        <v>88</v>
      </c>
      <c r="H192" s="66">
        <v>43776</v>
      </c>
      <c r="I192">
        <v>1</v>
      </c>
      <c r="J192" t="s">
        <v>533</v>
      </c>
      <c r="K192" t="s">
        <v>103</v>
      </c>
      <c r="L192" s="23">
        <v>4.624657534246575</v>
      </c>
      <c r="M192" t="s">
        <v>58</v>
      </c>
    </row>
    <row r="193" spans="1:13" x14ac:dyDescent="0.35">
      <c r="A193" t="s">
        <v>587</v>
      </c>
      <c r="B193" t="s">
        <v>588</v>
      </c>
      <c r="C193" t="s">
        <v>589</v>
      </c>
      <c r="D193" t="s">
        <v>66</v>
      </c>
      <c r="E193" t="s">
        <v>67</v>
      </c>
      <c r="F193" s="9">
        <v>53184.02</v>
      </c>
      <c r="G193" t="s">
        <v>49</v>
      </c>
      <c r="H193" s="66">
        <v>43180</v>
      </c>
      <c r="I193">
        <v>1</v>
      </c>
      <c r="J193" t="s">
        <v>533</v>
      </c>
      <c r="K193" t="s">
        <v>69</v>
      </c>
      <c r="L193" s="23">
        <v>6.2575342465753421</v>
      </c>
      <c r="M193" t="s">
        <v>58</v>
      </c>
    </row>
    <row r="194" spans="1:13" x14ac:dyDescent="0.35">
      <c r="A194" t="s">
        <v>590</v>
      </c>
      <c r="B194" t="s">
        <v>591</v>
      </c>
      <c r="C194" t="s">
        <v>592</v>
      </c>
      <c r="D194" t="s">
        <v>47</v>
      </c>
      <c r="E194" t="s">
        <v>125</v>
      </c>
      <c r="F194" s="9">
        <v>49625.64</v>
      </c>
      <c r="G194" t="s">
        <v>88</v>
      </c>
      <c r="H194" s="66">
        <v>44384</v>
      </c>
      <c r="I194">
        <v>0.5</v>
      </c>
      <c r="J194" t="s">
        <v>533</v>
      </c>
      <c r="K194" t="s">
        <v>69</v>
      </c>
      <c r="L194" s="23">
        <v>2.9589041095890409</v>
      </c>
      <c r="M194" t="s">
        <v>52</v>
      </c>
    </row>
    <row r="195" spans="1:13" x14ac:dyDescent="0.35">
      <c r="A195" t="s">
        <v>593</v>
      </c>
      <c r="B195" t="s">
        <v>594</v>
      </c>
      <c r="C195" t="s">
        <v>595</v>
      </c>
      <c r="D195" t="s">
        <v>66</v>
      </c>
      <c r="E195" t="s">
        <v>118</v>
      </c>
      <c r="F195" s="9">
        <v>47646.95</v>
      </c>
      <c r="G195" t="s">
        <v>88</v>
      </c>
      <c r="H195" s="66">
        <v>43791</v>
      </c>
      <c r="I195">
        <v>0.3</v>
      </c>
      <c r="J195" t="s">
        <v>533</v>
      </c>
      <c r="K195" t="s">
        <v>103</v>
      </c>
      <c r="L195" s="23">
        <v>4.5835616438356164</v>
      </c>
      <c r="M195" t="s">
        <v>52</v>
      </c>
    </row>
    <row r="196" spans="1:13" x14ac:dyDescent="0.35">
      <c r="A196" t="s">
        <v>596</v>
      </c>
      <c r="B196" t="s">
        <v>120</v>
      </c>
      <c r="C196" t="s">
        <v>597</v>
      </c>
      <c r="D196" t="s">
        <v>66</v>
      </c>
      <c r="E196" t="s">
        <v>125</v>
      </c>
      <c r="F196" s="9">
        <v>89960.6</v>
      </c>
      <c r="G196" t="s">
        <v>49</v>
      </c>
      <c r="H196" s="66">
        <v>43515</v>
      </c>
      <c r="I196">
        <v>1</v>
      </c>
      <c r="J196" t="s">
        <v>533</v>
      </c>
      <c r="K196" t="s">
        <v>111</v>
      </c>
      <c r="L196" s="23">
        <v>5.3397260273972602</v>
      </c>
      <c r="M196" t="s">
        <v>58</v>
      </c>
    </row>
    <row r="197" spans="1:13" x14ac:dyDescent="0.35">
      <c r="A197" t="s">
        <v>598</v>
      </c>
      <c r="B197" t="s">
        <v>599</v>
      </c>
      <c r="C197" t="s">
        <v>600</v>
      </c>
      <c r="D197" t="s">
        <v>66</v>
      </c>
      <c r="E197" t="s">
        <v>157</v>
      </c>
      <c r="F197" s="9">
        <v>91314.75</v>
      </c>
      <c r="G197" t="s">
        <v>49</v>
      </c>
      <c r="H197" s="66">
        <v>43931</v>
      </c>
      <c r="I197">
        <v>1</v>
      </c>
      <c r="J197" t="s">
        <v>533</v>
      </c>
      <c r="K197" t="s">
        <v>107</v>
      </c>
      <c r="L197" s="23">
        <v>4.2</v>
      </c>
      <c r="M197" t="s">
        <v>58</v>
      </c>
    </row>
    <row r="198" spans="1:13" x14ac:dyDescent="0.35">
      <c r="A198" t="s">
        <v>601</v>
      </c>
      <c r="B198" t="s">
        <v>602</v>
      </c>
      <c r="C198" t="s">
        <v>603</v>
      </c>
      <c r="D198" t="s">
        <v>47</v>
      </c>
      <c r="E198" t="s">
        <v>118</v>
      </c>
      <c r="F198" s="9">
        <v>42314.39</v>
      </c>
      <c r="G198" t="s">
        <v>88</v>
      </c>
      <c r="H198" s="66">
        <v>44487</v>
      </c>
      <c r="I198">
        <v>1</v>
      </c>
      <c r="J198" t="s">
        <v>533</v>
      </c>
      <c r="K198" t="s">
        <v>69</v>
      </c>
      <c r="L198" s="23">
        <v>2.6767123287671235</v>
      </c>
      <c r="M198" t="s">
        <v>58</v>
      </c>
    </row>
    <row r="199" spans="1:13" x14ac:dyDescent="0.35">
      <c r="A199" t="s">
        <v>604</v>
      </c>
      <c r="B199" t="s">
        <v>605</v>
      </c>
      <c r="C199" t="s">
        <v>606</v>
      </c>
      <c r="D199" t="s">
        <v>47</v>
      </c>
      <c r="E199" t="s">
        <v>157</v>
      </c>
      <c r="F199" s="9">
        <v>84598.88</v>
      </c>
      <c r="G199" t="s">
        <v>49</v>
      </c>
      <c r="H199" s="66">
        <v>44116</v>
      </c>
      <c r="I199">
        <v>1</v>
      </c>
      <c r="J199" t="s">
        <v>533</v>
      </c>
      <c r="K199" t="s">
        <v>107</v>
      </c>
      <c r="L199" s="23">
        <v>3.6931506849315068</v>
      </c>
      <c r="M199" t="s">
        <v>58</v>
      </c>
    </row>
    <row r="200" spans="1:13" x14ac:dyDescent="0.35">
      <c r="A200" t="s">
        <v>604</v>
      </c>
      <c r="B200" t="s">
        <v>605</v>
      </c>
      <c r="C200" t="s">
        <v>606</v>
      </c>
      <c r="D200" t="s">
        <v>47</v>
      </c>
      <c r="E200" t="s">
        <v>157</v>
      </c>
      <c r="F200" s="9">
        <v>84598.88</v>
      </c>
      <c r="G200" t="s">
        <v>49</v>
      </c>
      <c r="H200" s="66">
        <v>44116</v>
      </c>
      <c r="I200">
        <v>1</v>
      </c>
      <c r="J200" t="s">
        <v>533</v>
      </c>
      <c r="K200" t="s">
        <v>107</v>
      </c>
      <c r="L200" s="23">
        <v>3.6931506849315068</v>
      </c>
      <c r="M200" t="s">
        <v>58</v>
      </c>
    </row>
    <row r="201" spans="1:13" x14ac:dyDescent="0.35">
      <c r="A201" t="s">
        <v>607</v>
      </c>
      <c r="B201" t="s">
        <v>608</v>
      </c>
      <c r="C201" t="s">
        <v>609</v>
      </c>
      <c r="D201" t="s">
        <v>66</v>
      </c>
      <c r="E201" t="s">
        <v>67</v>
      </c>
      <c r="F201" s="9">
        <v>78443.78</v>
      </c>
      <c r="G201" t="s">
        <v>49</v>
      </c>
      <c r="H201" s="66">
        <v>43599</v>
      </c>
      <c r="I201">
        <v>1</v>
      </c>
      <c r="J201" t="s">
        <v>533</v>
      </c>
      <c r="K201" t="s">
        <v>57</v>
      </c>
      <c r="L201" s="23">
        <v>5.1095890410958908</v>
      </c>
      <c r="M201" t="s">
        <v>58</v>
      </c>
    </row>
    <row r="202" spans="1:13" x14ac:dyDescent="0.35">
      <c r="A202" t="s">
        <v>610</v>
      </c>
      <c r="B202" t="s">
        <v>611</v>
      </c>
      <c r="C202" t="s">
        <v>612</v>
      </c>
      <c r="D202" t="s">
        <v>47</v>
      </c>
      <c r="E202" t="s">
        <v>99</v>
      </c>
      <c r="F202" s="9">
        <v>46751.7</v>
      </c>
      <c r="G202" t="s">
        <v>88</v>
      </c>
      <c r="H202" s="66">
        <v>43843</v>
      </c>
      <c r="I202">
        <v>1</v>
      </c>
      <c r="J202" t="s">
        <v>533</v>
      </c>
      <c r="K202" t="s">
        <v>57</v>
      </c>
      <c r="L202" s="23">
        <v>4.441095890410959</v>
      </c>
      <c r="M202" t="s">
        <v>58</v>
      </c>
    </row>
    <row r="203" spans="1:13" x14ac:dyDescent="0.35">
      <c r="A203" t="s">
        <v>613</v>
      </c>
      <c r="B203" t="s">
        <v>614</v>
      </c>
      <c r="C203" t="s">
        <v>615</v>
      </c>
      <c r="D203" t="s">
        <v>66</v>
      </c>
      <c r="E203" t="s">
        <v>84</v>
      </c>
      <c r="F203" s="9">
        <v>57419.35</v>
      </c>
      <c r="G203" t="s">
        <v>49</v>
      </c>
      <c r="H203" s="66">
        <v>43305</v>
      </c>
      <c r="I203">
        <v>1</v>
      </c>
      <c r="J203" t="s">
        <v>533</v>
      </c>
      <c r="K203" t="s">
        <v>111</v>
      </c>
      <c r="L203" s="23">
        <v>5.9150684931506845</v>
      </c>
      <c r="M203" t="s">
        <v>58</v>
      </c>
    </row>
    <row r="204" spans="1:13" x14ac:dyDescent="0.35">
      <c r="A204" t="s">
        <v>616</v>
      </c>
      <c r="B204" t="s">
        <v>617</v>
      </c>
      <c r="C204" t="s">
        <v>618</v>
      </c>
      <c r="D204" t="s">
        <v>66</v>
      </c>
      <c r="E204" t="s">
        <v>147</v>
      </c>
      <c r="F204" s="9">
        <v>95017.1</v>
      </c>
      <c r="G204" t="s">
        <v>49</v>
      </c>
      <c r="H204" s="66">
        <v>43283</v>
      </c>
      <c r="I204">
        <v>1</v>
      </c>
      <c r="J204" t="s">
        <v>533</v>
      </c>
      <c r="K204" t="s">
        <v>107</v>
      </c>
      <c r="L204" s="23">
        <v>5.9753424657534246</v>
      </c>
      <c r="M204" t="s">
        <v>58</v>
      </c>
    </row>
    <row r="205" spans="1:13" x14ac:dyDescent="0.35">
      <c r="A205" t="s">
        <v>619</v>
      </c>
      <c r="B205" t="s">
        <v>620</v>
      </c>
      <c r="C205" t="s">
        <v>621</v>
      </c>
      <c r="D205" t="s">
        <v>66</v>
      </c>
      <c r="E205" t="s">
        <v>73</v>
      </c>
      <c r="F205" s="9">
        <v>53535.62</v>
      </c>
      <c r="G205" t="s">
        <v>49</v>
      </c>
      <c r="H205" s="66">
        <v>44110</v>
      </c>
      <c r="I205">
        <v>0.5</v>
      </c>
      <c r="J205" t="s">
        <v>533</v>
      </c>
      <c r="K205" t="s">
        <v>107</v>
      </c>
      <c r="L205" s="23">
        <v>3.7095890410958905</v>
      </c>
      <c r="M205" t="s">
        <v>52</v>
      </c>
    </row>
    <row r="206" spans="1:13" x14ac:dyDescent="0.35">
      <c r="A206" t="s">
        <v>622</v>
      </c>
      <c r="B206" t="s">
        <v>623</v>
      </c>
      <c r="C206" t="s">
        <v>624</v>
      </c>
      <c r="D206" t="s">
        <v>47</v>
      </c>
      <c r="E206" t="s">
        <v>80</v>
      </c>
      <c r="F206" s="9">
        <v>31042.51</v>
      </c>
      <c r="G206" t="s">
        <v>88</v>
      </c>
      <c r="H206" s="66">
        <v>44473</v>
      </c>
      <c r="I206">
        <v>0.3</v>
      </c>
      <c r="J206" t="s">
        <v>533</v>
      </c>
      <c r="K206" t="s">
        <v>69</v>
      </c>
      <c r="L206" s="23">
        <v>2.7150684931506848</v>
      </c>
      <c r="M206" t="s">
        <v>52</v>
      </c>
    </row>
    <row r="207" spans="1:13" x14ac:dyDescent="0.35">
      <c r="A207" t="s">
        <v>625</v>
      </c>
      <c r="B207" t="s">
        <v>626</v>
      </c>
      <c r="C207" t="s">
        <v>627</v>
      </c>
      <c r="D207" t="s">
        <v>47</v>
      </c>
      <c r="E207" t="s">
        <v>56</v>
      </c>
      <c r="F207" s="9">
        <v>86233.83</v>
      </c>
      <c r="G207" t="s">
        <v>49</v>
      </c>
      <c r="H207" s="66">
        <v>43706</v>
      </c>
      <c r="I207">
        <v>1</v>
      </c>
      <c r="J207" t="s">
        <v>533</v>
      </c>
      <c r="K207" t="s">
        <v>103</v>
      </c>
      <c r="L207" s="23">
        <v>4.816438356164384</v>
      </c>
      <c r="M207" t="s">
        <v>58</v>
      </c>
    </row>
    <row r="208" spans="1:13" x14ac:dyDescent="0.35">
      <c r="A208" t="s">
        <v>628</v>
      </c>
      <c r="B208" t="s">
        <v>629</v>
      </c>
      <c r="C208" t="s">
        <v>630</v>
      </c>
      <c r="D208" t="s">
        <v>47</v>
      </c>
      <c r="E208" t="s">
        <v>56</v>
      </c>
      <c r="F208" s="9">
        <v>86558.58</v>
      </c>
      <c r="G208" t="s">
        <v>49</v>
      </c>
      <c r="H208" s="66">
        <v>43887</v>
      </c>
      <c r="I208">
        <v>1</v>
      </c>
      <c r="J208" t="s">
        <v>533</v>
      </c>
      <c r="K208" t="s">
        <v>69</v>
      </c>
      <c r="L208" s="23">
        <v>4.3205479452054796</v>
      </c>
      <c r="M208" t="s">
        <v>58</v>
      </c>
    </row>
    <row r="209" spans="1:13" x14ac:dyDescent="0.35">
      <c r="A209" t="s">
        <v>631</v>
      </c>
      <c r="B209" t="s">
        <v>632</v>
      </c>
      <c r="C209" t="s">
        <v>633</v>
      </c>
      <c r="D209" t="s">
        <v>47</v>
      </c>
      <c r="E209" t="s">
        <v>84</v>
      </c>
      <c r="F209" s="9">
        <v>76303.820000000007</v>
      </c>
      <c r="G209" t="s">
        <v>49</v>
      </c>
      <c r="H209" s="66">
        <v>43458</v>
      </c>
      <c r="I209">
        <v>1</v>
      </c>
      <c r="J209" t="s">
        <v>533</v>
      </c>
      <c r="K209" t="s">
        <v>57</v>
      </c>
      <c r="L209" s="23">
        <v>5.4958904109589044</v>
      </c>
      <c r="M209" t="s">
        <v>58</v>
      </c>
    </row>
    <row r="210" spans="1:13" x14ac:dyDescent="0.35">
      <c r="A210" t="s">
        <v>631</v>
      </c>
      <c r="B210" t="s">
        <v>634</v>
      </c>
      <c r="C210" t="s">
        <v>635</v>
      </c>
      <c r="D210" t="s">
        <v>47</v>
      </c>
      <c r="E210" t="s">
        <v>84</v>
      </c>
      <c r="F210" s="9">
        <v>76303.820000000007</v>
      </c>
      <c r="G210" t="s">
        <v>49</v>
      </c>
      <c r="H210" s="66">
        <v>43458</v>
      </c>
      <c r="I210">
        <v>1</v>
      </c>
      <c r="J210" t="s">
        <v>533</v>
      </c>
      <c r="K210" t="s">
        <v>57</v>
      </c>
      <c r="L210" s="23">
        <v>5.4958904109589044</v>
      </c>
      <c r="M210" t="s">
        <v>58</v>
      </c>
    </row>
    <row r="211" spans="1:13" x14ac:dyDescent="0.35">
      <c r="A211" t="s">
        <v>636</v>
      </c>
      <c r="B211" t="s">
        <v>637</v>
      </c>
      <c r="C211" t="s">
        <v>638</v>
      </c>
      <c r="D211" t="s">
        <v>47</v>
      </c>
      <c r="E211" t="s">
        <v>48</v>
      </c>
      <c r="F211" s="9">
        <v>101187.36</v>
      </c>
      <c r="G211" t="s">
        <v>68</v>
      </c>
      <c r="H211" s="66">
        <v>43258</v>
      </c>
      <c r="I211">
        <v>1</v>
      </c>
      <c r="J211" t="s">
        <v>533</v>
      </c>
      <c r="K211" t="s">
        <v>62</v>
      </c>
      <c r="L211" s="23">
        <v>6.043835616438356</v>
      </c>
      <c r="M211" t="s">
        <v>58</v>
      </c>
    </row>
    <row r="212" spans="1:13" x14ac:dyDescent="0.35">
      <c r="A212" t="s">
        <v>639</v>
      </c>
      <c r="B212" t="s">
        <v>640</v>
      </c>
      <c r="C212" t="s">
        <v>641</v>
      </c>
      <c r="D212" t="s">
        <v>66</v>
      </c>
      <c r="E212" t="s">
        <v>67</v>
      </c>
      <c r="F212" s="9">
        <v>61624.77</v>
      </c>
      <c r="G212" t="s">
        <v>49</v>
      </c>
      <c r="H212" s="66">
        <v>43430</v>
      </c>
      <c r="I212">
        <v>0.3</v>
      </c>
      <c r="J212" t="s">
        <v>533</v>
      </c>
      <c r="K212" t="s">
        <v>57</v>
      </c>
      <c r="L212" s="23">
        <v>5.5726027397260278</v>
      </c>
      <c r="M212" t="s">
        <v>52</v>
      </c>
    </row>
    <row r="213" spans="1:13" x14ac:dyDescent="0.35">
      <c r="A213" t="s">
        <v>642</v>
      </c>
      <c r="B213" t="s">
        <v>643</v>
      </c>
      <c r="C213" t="s">
        <v>644</v>
      </c>
      <c r="D213" t="s">
        <v>47</v>
      </c>
      <c r="E213" t="s">
        <v>118</v>
      </c>
      <c r="F213" s="9">
        <v>31172.77</v>
      </c>
      <c r="G213" t="s">
        <v>88</v>
      </c>
      <c r="H213" s="66">
        <v>43665</v>
      </c>
      <c r="I213">
        <v>1</v>
      </c>
      <c r="J213" t="s">
        <v>533</v>
      </c>
      <c r="K213" t="s">
        <v>69</v>
      </c>
      <c r="L213" s="23">
        <v>4.9287671232876713</v>
      </c>
      <c r="M213" t="s">
        <v>58</v>
      </c>
    </row>
    <row r="214" spans="1:13" x14ac:dyDescent="0.35">
      <c r="A214" t="s">
        <v>645</v>
      </c>
      <c r="B214" t="s">
        <v>646</v>
      </c>
      <c r="C214" t="s">
        <v>647</v>
      </c>
      <c r="D214" t="s">
        <v>66</v>
      </c>
      <c r="E214" t="s">
        <v>84</v>
      </c>
      <c r="F214" s="9">
        <v>102515.81</v>
      </c>
      <c r="G214" t="s">
        <v>68</v>
      </c>
      <c r="H214" s="66">
        <v>43902</v>
      </c>
      <c r="I214">
        <v>1</v>
      </c>
      <c r="J214" t="s">
        <v>533</v>
      </c>
      <c r="K214" t="s">
        <v>103</v>
      </c>
      <c r="L214" s="23">
        <v>4.279452054794521</v>
      </c>
      <c r="M214" t="s">
        <v>58</v>
      </c>
    </row>
    <row r="215" spans="1:13" x14ac:dyDescent="0.35">
      <c r="A215" t="s">
        <v>648</v>
      </c>
      <c r="B215" t="s">
        <v>649</v>
      </c>
      <c r="C215" t="s">
        <v>650</v>
      </c>
      <c r="D215" t="s">
        <v>47</v>
      </c>
      <c r="E215" t="s">
        <v>48</v>
      </c>
      <c r="F215" s="9">
        <v>93128.34</v>
      </c>
      <c r="G215" t="s">
        <v>49</v>
      </c>
      <c r="H215" s="66">
        <v>43164</v>
      </c>
      <c r="I215">
        <v>1</v>
      </c>
      <c r="J215" t="s">
        <v>533</v>
      </c>
      <c r="K215" t="s">
        <v>107</v>
      </c>
      <c r="L215" s="23">
        <v>6.3013698630136989</v>
      </c>
      <c r="M215" t="s">
        <v>58</v>
      </c>
    </row>
    <row r="216" spans="1:13" x14ac:dyDescent="0.35">
      <c r="A216" t="s">
        <v>651</v>
      </c>
      <c r="B216" t="s">
        <v>652</v>
      </c>
      <c r="C216" t="s">
        <v>653</v>
      </c>
      <c r="D216" t="s">
        <v>66</v>
      </c>
      <c r="E216" t="s">
        <v>48</v>
      </c>
      <c r="F216" s="9">
        <v>112778.28</v>
      </c>
      <c r="G216" t="s">
        <v>68</v>
      </c>
      <c r="H216" s="66">
        <v>43250</v>
      </c>
      <c r="I216">
        <v>1</v>
      </c>
      <c r="J216" t="s">
        <v>533</v>
      </c>
      <c r="K216" t="s">
        <v>69</v>
      </c>
      <c r="L216" s="23">
        <v>6.065753424657534</v>
      </c>
      <c r="M216" t="s">
        <v>58</v>
      </c>
    </row>
    <row r="217" spans="1:13" x14ac:dyDescent="0.35">
      <c r="A217" t="s">
        <v>651</v>
      </c>
      <c r="B217" t="s">
        <v>652</v>
      </c>
      <c r="C217" t="s">
        <v>653</v>
      </c>
      <c r="D217" t="s">
        <v>66</v>
      </c>
      <c r="E217" t="s">
        <v>48</v>
      </c>
      <c r="F217" s="9">
        <v>112778.28</v>
      </c>
      <c r="G217" t="s">
        <v>68</v>
      </c>
      <c r="H217" s="66">
        <v>43250</v>
      </c>
      <c r="I217">
        <v>1</v>
      </c>
      <c r="J217" t="s">
        <v>533</v>
      </c>
      <c r="K217" t="s">
        <v>69</v>
      </c>
      <c r="L217" s="23">
        <v>6.065753424657534</v>
      </c>
      <c r="M217" t="s">
        <v>58</v>
      </c>
    </row>
    <row r="218" spans="1:13" x14ac:dyDescent="0.35">
      <c r="A218" t="s">
        <v>654</v>
      </c>
      <c r="B218" t="s">
        <v>655</v>
      </c>
      <c r="C218" t="s">
        <v>656</v>
      </c>
      <c r="D218" t="s">
        <v>66</v>
      </c>
      <c r="E218" t="s">
        <v>95</v>
      </c>
      <c r="F218" s="9">
        <v>65569.36</v>
      </c>
      <c r="G218" t="s">
        <v>49</v>
      </c>
      <c r="H218" s="66">
        <v>43293</v>
      </c>
      <c r="I218">
        <v>1</v>
      </c>
      <c r="J218" t="s">
        <v>533</v>
      </c>
      <c r="K218" t="s">
        <v>111</v>
      </c>
      <c r="L218" s="23">
        <v>5.9479452054794519</v>
      </c>
      <c r="M218" t="s">
        <v>58</v>
      </c>
    </row>
    <row r="219" spans="1:13" x14ac:dyDescent="0.35">
      <c r="A219" t="s">
        <v>657</v>
      </c>
      <c r="B219" t="s">
        <v>658</v>
      </c>
      <c r="C219" t="s">
        <v>659</v>
      </c>
      <c r="D219" t="s">
        <v>47</v>
      </c>
      <c r="E219" t="s">
        <v>67</v>
      </c>
      <c r="F219" s="9">
        <v>51165.37</v>
      </c>
      <c r="G219" t="s">
        <v>49</v>
      </c>
      <c r="H219" s="66">
        <v>44237</v>
      </c>
      <c r="I219">
        <v>1</v>
      </c>
      <c r="J219" t="s">
        <v>533</v>
      </c>
      <c r="K219" t="s">
        <v>57</v>
      </c>
      <c r="L219" s="23">
        <v>3.3616438356164382</v>
      </c>
      <c r="M219" t="s">
        <v>58</v>
      </c>
    </row>
    <row r="220" spans="1:13" x14ac:dyDescent="0.35">
      <c r="A220" t="s">
        <v>660</v>
      </c>
      <c r="B220" t="s">
        <v>661</v>
      </c>
      <c r="C220" t="s">
        <v>662</v>
      </c>
      <c r="D220" t="s">
        <v>47</v>
      </c>
      <c r="E220" t="s">
        <v>99</v>
      </c>
      <c r="F220" s="9">
        <v>59434.18</v>
      </c>
      <c r="G220" t="s">
        <v>49</v>
      </c>
      <c r="H220" s="66">
        <v>43931</v>
      </c>
      <c r="I220">
        <v>1</v>
      </c>
      <c r="J220" t="s">
        <v>663</v>
      </c>
      <c r="K220" t="s">
        <v>107</v>
      </c>
      <c r="L220" s="23">
        <v>4.2</v>
      </c>
      <c r="M220" t="s">
        <v>58</v>
      </c>
    </row>
    <row r="221" spans="1:13" x14ac:dyDescent="0.35">
      <c r="A221" t="s">
        <v>664</v>
      </c>
      <c r="B221" t="s">
        <v>665</v>
      </c>
      <c r="C221" t="s">
        <v>666</v>
      </c>
      <c r="D221" t="s">
        <v>66</v>
      </c>
      <c r="E221" t="s">
        <v>48</v>
      </c>
      <c r="F221" s="9">
        <v>53949.26</v>
      </c>
      <c r="G221" t="s">
        <v>49</v>
      </c>
      <c r="H221" s="66">
        <v>43808</v>
      </c>
      <c r="I221">
        <v>1</v>
      </c>
      <c r="J221" t="s">
        <v>663</v>
      </c>
      <c r="K221" t="s">
        <v>62</v>
      </c>
      <c r="L221" s="23">
        <v>4.536986301369863</v>
      </c>
      <c r="M221" t="s">
        <v>58</v>
      </c>
    </row>
    <row r="222" spans="1:13" x14ac:dyDescent="0.35">
      <c r="A222" t="s">
        <v>664</v>
      </c>
      <c r="B222" t="s">
        <v>665</v>
      </c>
      <c r="C222" t="s">
        <v>666</v>
      </c>
      <c r="D222" t="s">
        <v>66</v>
      </c>
      <c r="E222" t="s">
        <v>48</v>
      </c>
      <c r="F222" s="9">
        <v>53949.26</v>
      </c>
      <c r="G222" t="s">
        <v>49</v>
      </c>
      <c r="H222" s="66">
        <v>43808</v>
      </c>
      <c r="I222">
        <v>1</v>
      </c>
      <c r="J222" t="s">
        <v>663</v>
      </c>
      <c r="K222" t="s">
        <v>62</v>
      </c>
      <c r="L222" s="23">
        <v>4.536986301369863</v>
      </c>
      <c r="M222" t="s">
        <v>58</v>
      </c>
    </row>
    <row r="223" spans="1:13" x14ac:dyDescent="0.35">
      <c r="A223" t="s">
        <v>667</v>
      </c>
      <c r="B223" t="s">
        <v>668</v>
      </c>
      <c r="C223" t="s">
        <v>669</v>
      </c>
      <c r="D223" t="s">
        <v>47</v>
      </c>
      <c r="E223" t="s">
        <v>99</v>
      </c>
      <c r="F223" s="9">
        <v>96555.53</v>
      </c>
      <c r="G223" t="s">
        <v>49</v>
      </c>
      <c r="H223" s="66">
        <v>43489</v>
      </c>
      <c r="I223">
        <v>0.2</v>
      </c>
      <c r="J223" t="s">
        <v>663</v>
      </c>
      <c r="K223" t="s">
        <v>57</v>
      </c>
      <c r="L223" s="23">
        <v>5.4109589041095889</v>
      </c>
      <c r="M223" t="s">
        <v>52</v>
      </c>
    </row>
    <row r="224" spans="1:13" x14ac:dyDescent="0.35">
      <c r="A224" t="s">
        <v>670</v>
      </c>
      <c r="B224" t="s">
        <v>671</v>
      </c>
      <c r="C224" t="s">
        <v>672</v>
      </c>
      <c r="D224" t="s">
        <v>47</v>
      </c>
      <c r="E224" t="s">
        <v>84</v>
      </c>
      <c r="F224" s="9">
        <v>71823.56</v>
      </c>
      <c r="G224" t="s">
        <v>49</v>
      </c>
      <c r="H224" s="66">
        <v>43374</v>
      </c>
      <c r="I224">
        <v>0.3</v>
      </c>
      <c r="J224" t="s">
        <v>663</v>
      </c>
      <c r="K224" t="s">
        <v>69</v>
      </c>
      <c r="L224" s="23">
        <v>5.7260273972602738</v>
      </c>
      <c r="M224" t="s">
        <v>52</v>
      </c>
    </row>
    <row r="225" spans="1:13" x14ac:dyDescent="0.35">
      <c r="A225" t="s">
        <v>670</v>
      </c>
      <c r="B225" t="s">
        <v>671</v>
      </c>
      <c r="C225" t="s">
        <v>672</v>
      </c>
      <c r="D225" t="s">
        <v>47</v>
      </c>
      <c r="E225" t="s">
        <v>84</v>
      </c>
      <c r="F225" s="9">
        <v>71823.56</v>
      </c>
      <c r="G225" t="s">
        <v>49</v>
      </c>
      <c r="H225" s="66">
        <v>43374</v>
      </c>
      <c r="I225">
        <v>0.3</v>
      </c>
      <c r="J225" t="s">
        <v>663</v>
      </c>
      <c r="K225" t="s">
        <v>69</v>
      </c>
      <c r="L225" s="23">
        <v>5.7260273972602738</v>
      </c>
      <c r="M225" t="s">
        <v>52</v>
      </c>
    </row>
    <row r="226" spans="1:13" x14ac:dyDescent="0.35">
      <c r="A226" t="s">
        <v>673</v>
      </c>
      <c r="B226" t="s">
        <v>674</v>
      </c>
      <c r="C226" t="s">
        <v>675</v>
      </c>
      <c r="D226" t="s">
        <v>66</v>
      </c>
      <c r="E226" t="s">
        <v>147</v>
      </c>
      <c r="F226" s="9">
        <v>61214.26</v>
      </c>
      <c r="G226" t="s">
        <v>49</v>
      </c>
      <c r="H226" s="66">
        <v>43171</v>
      </c>
      <c r="I226">
        <v>1</v>
      </c>
      <c r="J226" t="s">
        <v>663</v>
      </c>
      <c r="K226" t="s">
        <v>111</v>
      </c>
      <c r="L226" s="23">
        <v>6.2821917808219174</v>
      </c>
      <c r="M226" t="s">
        <v>58</v>
      </c>
    </row>
    <row r="227" spans="1:13" x14ac:dyDescent="0.35">
      <c r="A227" t="s">
        <v>676</v>
      </c>
      <c r="B227" t="s">
        <v>677</v>
      </c>
      <c r="C227" t="s">
        <v>678</v>
      </c>
      <c r="D227" t="s">
        <v>66</v>
      </c>
      <c r="E227" t="s">
        <v>67</v>
      </c>
      <c r="F227" s="9">
        <v>114465.93</v>
      </c>
      <c r="G227" t="s">
        <v>68</v>
      </c>
      <c r="H227" s="66">
        <v>43291</v>
      </c>
      <c r="I227">
        <v>1</v>
      </c>
      <c r="J227" t="s">
        <v>663</v>
      </c>
      <c r="K227" t="s">
        <v>51</v>
      </c>
      <c r="L227" s="23">
        <v>5.9534246575342467</v>
      </c>
      <c r="M227" t="s">
        <v>58</v>
      </c>
    </row>
    <row r="228" spans="1:13" x14ac:dyDescent="0.35">
      <c r="A228" t="s">
        <v>679</v>
      </c>
      <c r="B228" t="s">
        <v>680</v>
      </c>
      <c r="C228" t="s">
        <v>681</v>
      </c>
      <c r="D228" t="s">
        <v>47</v>
      </c>
      <c r="E228" t="s">
        <v>80</v>
      </c>
      <c r="F228" s="9">
        <v>32496.880000000001</v>
      </c>
      <c r="G228" t="s">
        <v>88</v>
      </c>
      <c r="H228" s="66">
        <v>43234</v>
      </c>
      <c r="I228">
        <v>1</v>
      </c>
      <c r="J228" t="s">
        <v>663</v>
      </c>
      <c r="K228" t="s">
        <v>69</v>
      </c>
      <c r="L228" s="23">
        <v>6.1095890410958908</v>
      </c>
      <c r="M228" t="s">
        <v>58</v>
      </c>
    </row>
    <row r="229" spans="1:13" x14ac:dyDescent="0.35">
      <c r="A229" t="s">
        <v>682</v>
      </c>
      <c r="B229" t="s">
        <v>683</v>
      </c>
      <c r="C229" t="s">
        <v>684</v>
      </c>
      <c r="D229" t="s">
        <v>66</v>
      </c>
      <c r="E229" t="s">
        <v>67</v>
      </c>
      <c r="F229" s="9">
        <v>39969.72</v>
      </c>
      <c r="G229" t="s">
        <v>88</v>
      </c>
      <c r="H229" s="66">
        <v>43444</v>
      </c>
      <c r="I229">
        <v>1</v>
      </c>
      <c r="J229" t="s">
        <v>663</v>
      </c>
      <c r="K229" t="s">
        <v>62</v>
      </c>
      <c r="L229" s="23">
        <v>5.5342465753424657</v>
      </c>
      <c r="M229" t="s">
        <v>58</v>
      </c>
    </row>
    <row r="230" spans="1:13" x14ac:dyDescent="0.35">
      <c r="A230" t="s">
        <v>685</v>
      </c>
      <c r="B230" t="s">
        <v>686</v>
      </c>
      <c r="C230" t="s">
        <v>687</v>
      </c>
      <c r="D230" t="s">
        <v>66</v>
      </c>
      <c r="E230" t="s">
        <v>80</v>
      </c>
      <c r="F230" s="9">
        <v>28481.16</v>
      </c>
      <c r="G230" t="s">
        <v>88</v>
      </c>
      <c r="H230" s="66">
        <v>44228</v>
      </c>
      <c r="I230">
        <v>1</v>
      </c>
      <c r="J230" t="s">
        <v>663</v>
      </c>
      <c r="K230" t="s">
        <v>103</v>
      </c>
      <c r="L230" s="23">
        <v>3.3863013698630136</v>
      </c>
      <c r="M230" t="s">
        <v>58</v>
      </c>
    </row>
    <row r="231" spans="1:13" x14ac:dyDescent="0.35">
      <c r="A231" t="s">
        <v>688</v>
      </c>
      <c r="B231" t="s">
        <v>689</v>
      </c>
      <c r="C231" t="s">
        <v>690</v>
      </c>
      <c r="D231" t="s">
        <v>66</v>
      </c>
      <c r="E231" t="s">
        <v>48</v>
      </c>
      <c r="F231" s="9">
        <v>114691.03</v>
      </c>
      <c r="G231" t="s">
        <v>68</v>
      </c>
      <c r="H231" s="66">
        <v>44039</v>
      </c>
      <c r="I231">
        <v>1</v>
      </c>
      <c r="J231" t="s">
        <v>663</v>
      </c>
      <c r="K231" t="s">
        <v>51</v>
      </c>
      <c r="L231" s="23">
        <v>3.904109589041096</v>
      </c>
      <c r="M231" t="s">
        <v>58</v>
      </c>
    </row>
    <row r="232" spans="1:13" x14ac:dyDescent="0.35">
      <c r="A232" t="s">
        <v>691</v>
      </c>
      <c r="B232" t="s">
        <v>692</v>
      </c>
      <c r="C232" t="s">
        <v>693</v>
      </c>
      <c r="D232" t="s">
        <v>66</v>
      </c>
      <c r="E232" t="s">
        <v>67</v>
      </c>
      <c r="F232" s="9">
        <v>82239.53</v>
      </c>
      <c r="G232" t="s">
        <v>49</v>
      </c>
      <c r="H232" s="66">
        <v>43846</v>
      </c>
      <c r="I232">
        <v>1</v>
      </c>
      <c r="J232" t="s">
        <v>663</v>
      </c>
      <c r="K232" t="s">
        <v>62</v>
      </c>
      <c r="L232" s="23">
        <v>4.4328767123287669</v>
      </c>
      <c r="M232" t="s">
        <v>58</v>
      </c>
    </row>
    <row r="233" spans="1:13" x14ac:dyDescent="0.35">
      <c r="A233" t="s">
        <v>694</v>
      </c>
      <c r="B233" t="s">
        <v>695</v>
      </c>
      <c r="C233" t="s">
        <v>696</v>
      </c>
      <c r="D233" t="s">
        <v>66</v>
      </c>
      <c r="E233" t="s">
        <v>157</v>
      </c>
      <c r="F233" s="9">
        <v>83191.95</v>
      </c>
      <c r="G233" t="s">
        <v>49</v>
      </c>
      <c r="H233" s="66">
        <v>43700</v>
      </c>
      <c r="I233">
        <v>0.6</v>
      </c>
      <c r="J233" t="s">
        <v>663</v>
      </c>
      <c r="K233" t="s">
        <v>69</v>
      </c>
      <c r="L233" s="23">
        <v>4.8328767123287673</v>
      </c>
      <c r="M233" t="s">
        <v>52</v>
      </c>
    </row>
    <row r="234" spans="1:13" x14ac:dyDescent="0.35">
      <c r="A234" t="s">
        <v>697</v>
      </c>
      <c r="B234" t="s">
        <v>698</v>
      </c>
      <c r="C234" t="s">
        <v>699</v>
      </c>
      <c r="D234" t="s">
        <v>66</v>
      </c>
      <c r="E234" t="s">
        <v>80</v>
      </c>
      <c r="F234" s="9">
        <v>113747.56</v>
      </c>
      <c r="G234" t="s">
        <v>68</v>
      </c>
      <c r="H234" s="66">
        <v>44270</v>
      </c>
      <c r="I234">
        <v>0.7</v>
      </c>
      <c r="J234" t="s">
        <v>663</v>
      </c>
      <c r="K234" t="s">
        <v>62</v>
      </c>
      <c r="L234" s="23">
        <v>3.2712328767123289</v>
      </c>
      <c r="M234" t="s">
        <v>52</v>
      </c>
    </row>
    <row r="235" spans="1:13" x14ac:dyDescent="0.35">
      <c r="A235" t="s">
        <v>697</v>
      </c>
      <c r="B235" t="s">
        <v>698</v>
      </c>
      <c r="C235" t="s">
        <v>699</v>
      </c>
      <c r="D235" t="s">
        <v>66</v>
      </c>
      <c r="E235" t="s">
        <v>80</v>
      </c>
      <c r="F235" s="9">
        <v>113747.56</v>
      </c>
      <c r="G235" t="s">
        <v>68</v>
      </c>
      <c r="H235" s="66">
        <v>44270</v>
      </c>
      <c r="I235">
        <v>0.7</v>
      </c>
      <c r="J235" t="s">
        <v>663</v>
      </c>
      <c r="K235" t="s">
        <v>62</v>
      </c>
      <c r="L235" s="23">
        <v>3.2712328767123289</v>
      </c>
      <c r="M235" t="s">
        <v>52</v>
      </c>
    </row>
    <row r="236" spans="1:13" x14ac:dyDescent="0.35">
      <c r="A236" t="s">
        <v>700</v>
      </c>
      <c r="B236" t="s">
        <v>701</v>
      </c>
      <c r="C236" t="s">
        <v>702</v>
      </c>
      <c r="D236" t="s">
        <v>66</v>
      </c>
      <c r="E236" t="s">
        <v>147</v>
      </c>
      <c r="F236" s="9">
        <v>37062.1</v>
      </c>
      <c r="G236" t="s">
        <v>88</v>
      </c>
      <c r="H236" s="66">
        <v>44357</v>
      </c>
      <c r="I236">
        <v>1</v>
      </c>
      <c r="J236" t="s">
        <v>663</v>
      </c>
      <c r="K236" t="s">
        <v>103</v>
      </c>
      <c r="L236" s="23">
        <v>3.032876712328767</v>
      </c>
      <c r="M236" t="s">
        <v>58</v>
      </c>
    </row>
    <row r="237" spans="1:13" x14ac:dyDescent="0.35">
      <c r="A237" t="s">
        <v>703</v>
      </c>
      <c r="B237" t="s">
        <v>704</v>
      </c>
      <c r="C237" t="s">
        <v>705</v>
      </c>
      <c r="D237" t="s">
        <v>66</v>
      </c>
      <c r="E237" t="s">
        <v>56</v>
      </c>
      <c r="F237" s="9">
        <v>73360.38</v>
      </c>
      <c r="G237" t="s">
        <v>49</v>
      </c>
      <c r="H237" s="66">
        <v>43972</v>
      </c>
      <c r="I237">
        <v>1</v>
      </c>
      <c r="J237" t="s">
        <v>663</v>
      </c>
      <c r="K237" t="s">
        <v>69</v>
      </c>
      <c r="L237" s="23">
        <v>4.087671232876712</v>
      </c>
      <c r="M237" t="s">
        <v>58</v>
      </c>
    </row>
    <row r="238" spans="1:13" x14ac:dyDescent="0.35">
      <c r="A238" t="s">
        <v>703</v>
      </c>
      <c r="B238" t="s">
        <v>704</v>
      </c>
      <c r="C238" t="s">
        <v>705</v>
      </c>
      <c r="D238" t="s">
        <v>66</v>
      </c>
      <c r="E238" t="s">
        <v>56</v>
      </c>
      <c r="F238" s="9">
        <v>73360.38</v>
      </c>
      <c r="G238" t="s">
        <v>49</v>
      </c>
      <c r="H238" s="66">
        <v>43972</v>
      </c>
      <c r="I238">
        <v>1</v>
      </c>
      <c r="J238" t="s">
        <v>663</v>
      </c>
      <c r="K238" t="s">
        <v>69</v>
      </c>
      <c r="L238" s="23">
        <v>4.087671232876712</v>
      </c>
      <c r="M238" t="s">
        <v>58</v>
      </c>
    </row>
    <row r="239" spans="1:13" x14ac:dyDescent="0.35">
      <c r="A239" t="s">
        <v>706</v>
      </c>
      <c r="B239" t="s">
        <v>707</v>
      </c>
      <c r="C239" t="s">
        <v>708</v>
      </c>
      <c r="D239" t="s">
        <v>66</v>
      </c>
      <c r="E239" t="s">
        <v>67</v>
      </c>
      <c r="F239" s="9">
        <v>36536.26</v>
      </c>
      <c r="G239" t="s">
        <v>88</v>
      </c>
      <c r="H239" s="66">
        <v>44358</v>
      </c>
      <c r="I239">
        <v>1</v>
      </c>
      <c r="J239" t="s">
        <v>663</v>
      </c>
      <c r="K239" t="s">
        <v>57</v>
      </c>
      <c r="L239" s="23">
        <v>3.0301369863013701</v>
      </c>
      <c r="M239" t="s">
        <v>58</v>
      </c>
    </row>
    <row r="240" spans="1:13" x14ac:dyDescent="0.35">
      <c r="A240" t="s">
        <v>709</v>
      </c>
      <c r="B240" t="s">
        <v>710</v>
      </c>
      <c r="C240" t="s">
        <v>711</v>
      </c>
      <c r="D240" t="s">
        <v>47</v>
      </c>
      <c r="E240" t="s">
        <v>125</v>
      </c>
      <c r="F240" s="9">
        <v>89829.33</v>
      </c>
      <c r="G240" t="s">
        <v>49</v>
      </c>
      <c r="H240" s="66">
        <v>43794</v>
      </c>
      <c r="I240">
        <v>1</v>
      </c>
      <c r="J240" t="s">
        <v>663</v>
      </c>
      <c r="K240" t="s">
        <v>103</v>
      </c>
      <c r="L240" s="23">
        <v>4.5753424657534243</v>
      </c>
      <c r="M240" t="s">
        <v>58</v>
      </c>
    </row>
    <row r="241" spans="1:13" x14ac:dyDescent="0.35">
      <c r="A241" t="s">
        <v>712</v>
      </c>
      <c r="B241" t="s">
        <v>713</v>
      </c>
      <c r="C241" t="s">
        <v>714</v>
      </c>
      <c r="D241" t="s">
        <v>221</v>
      </c>
      <c r="E241" t="s">
        <v>80</v>
      </c>
      <c r="F241" s="9">
        <v>63447.07</v>
      </c>
      <c r="G241" t="s">
        <v>49</v>
      </c>
      <c r="H241" s="66">
        <v>44148</v>
      </c>
      <c r="I241">
        <v>1</v>
      </c>
      <c r="J241" t="s">
        <v>663</v>
      </c>
      <c r="K241" t="s">
        <v>51</v>
      </c>
      <c r="L241" s="23">
        <v>3.6054794520547944</v>
      </c>
      <c r="M241" t="s">
        <v>58</v>
      </c>
    </row>
    <row r="242" spans="1:13" x14ac:dyDescent="0.35">
      <c r="A242" t="s">
        <v>715</v>
      </c>
      <c r="B242" t="s">
        <v>716</v>
      </c>
      <c r="C242" t="s">
        <v>717</v>
      </c>
      <c r="D242" t="s">
        <v>66</v>
      </c>
      <c r="E242" t="s">
        <v>157</v>
      </c>
      <c r="F242" s="9">
        <v>80772.92</v>
      </c>
      <c r="G242" t="s">
        <v>49</v>
      </c>
      <c r="H242" s="66">
        <v>44137</v>
      </c>
      <c r="I242">
        <v>1</v>
      </c>
      <c r="J242" t="s">
        <v>663</v>
      </c>
      <c r="K242" t="s">
        <v>69</v>
      </c>
      <c r="L242" s="23">
        <v>3.6356164383561644</v>
      </c>
      <c r="M242" t="s">
        <v>58</v>
      </c>
    </row>
    <row r="243" spans="1:13" x14ac:dyDescent="0.35">
      <c r="A243" t="s">
        <v>718</v>
      </c>
      <c r="B243" t="s">
        <v>719</v>
      </c>
      <c r="C243" t="s">
        <v>720</v>
      </c>
      <c r="D243" t="s">
        <v>66</v>
      </c>
      <c r="E243" t="s">
        <v>84</v>
      </c>
      <c r="F243" s="9">
        <v>52246.29</v>
      </c>
      <c r="G243" t="s">
        <v>49</v>
      </c>
      <c r="H243" s="66">
        <v>43573</v>
      </c>
      <c r="I243">
        <v>1</v>
      </c>
      <c r="J243" t="s">
        <v>663</v>
      </c>
      <c r="K243" t="s">
        <v>51</v>
      </c>
      <c r="L243" s="23">
        <v>5.1808219178082195</v>
      </c>
      <c r="M243" t="s">
        <v>58</v>
      </c>
    </row>
    <row r="244" spans="1:13" x14ac:dyDescent="0.35">
      <c r="A244" t="s">
        <v>721</v>
      </c>
      <c r="B244" t="s">
        <v>722</v>
      </c>
      <c r="C244" t="s">
        <v>723</v>
      </c>
      <c r="D244" t="s">
        <v>47</v>
      </c>
      <c r="E244" t="s">
        <v>147</v>
      </c>
      <c r="F244" s="9">
        <v>58935.92</v>
      </c>
      <c r="G244" t="s">
        <v>49</v>
      </c>
      <c r="H244" s="66">
        <v>43717</v>
      </c>
      <c r="I244">
        <v>1</v>
      </c>
      <c r="J244" t="s">
        <v>663</v>
      </c>
      <c r="K244" t="s">
        <v>57</v>
      </c>
      <c r="L244" s="23">
        <v>4.7863013698630139</v>
      </c>
      <c r="M244" t="s">
        <v>58</v>
      </c>
    </row>
    <row r="245" spans="1:13" x14ac:dyDescent="0.35">
      <c r="A245" t="s">
        <v>724</v>
      </c>
      <c r="B245" t="s">
        <v>725</v>
      </c>
      <c r="C245" t="s">
        <v>726</v>
      </c>
      <c r="D245" t="s">
        <v>66</v>
      </c>
      <c r="E245" t="s">
        <v>95</v>
      </c>
      <c r="F245" s="9">
        <v>83396.5</v>
      </c>
      <c r="G245" t="s">
        <v>49</v>
      </c>
      <c r="H245" s="66">
        <v>44285</v>
      </c>
      <c r="I245">
        <v>1</v>
      </c>
      <c r="J245" t="s">
        <v>663</v>
      </c>
      <c r="K245" t="s">
        <v>111</v>
      </c>
      <c r="L245" s="23">
        <v>3.2301369863013698</v>
      </c>
      <c r="M245" t="s">
        <v>58</v>
      </c>
    </row>
    <row r="246" spans="1:13" x14ac:dyDescent="0.35">
      <c r="A246" t="s">
        <v>727</v>
      </c>
      <c r="B246" t="s">
        <v>728</v>
      </c>
      <c r="C246" t="s">
        <v>729</v>
      </c>
      <c r="D246" t="s">
        <v>66</v>
      </c>
      <c r="E246" t="s">
        <v>118</v>
      </c>
      <c r="F246" s="9">
        <v>111815.49</v>
      </c>
      <c r="G246" t="s">
        <v>68</v>
      </c>
      <c r="H246" s="66">
        <v>43895</v>
      </c>
      <c r="I246">
        <v>0.7</v>
      </c>
      <c r="J246" t="s">
        <v>663</v>
      </c>
      <c r="K246" t="s">
        <v>69</v>
      </c>
      <c r="L246" s="23">
        <v>4.2986301369863016</v>
      </c>
      <c r="M246" t="s">
        <v>52</v>
      </c>
    </row>
    <row r="247" spans="1:13" x14ac:dyDescent="0.35">
      <c r="A247" t="s">
        <v>727</v>
      </c>
      <c r="B247" t="s">
        <v>728</v>
      </c>
      <c r="C247" t="s">
        <v>729</v>
      </c>
      <c r="D247" t="s">
        <v>66</v>
      </c>
      <c r="E247" t="s">
        <v>118</v>
      </c>
      <c r="F247" s="9">
        <v>111815.49</v>
      </c>
      <c r="G247" t="s">
        <v>68</v>
      </c>
      <c r="H247" s="66">
        <v>43895</v>
      </c>
      <c r="I247">
        <v>0.7</v>
      </c>
      <c r="J247" t="s">
        <v>663</v>
      </c>
      <c r="K247" t="s">
        <v>69</v>
      </c>
      <c r="L247" s="23">
        <v>4.2986301369863016</v>
      </c>
      <c r="M247" t="s">
        <v>52</v>
      </c>
    </row>
    <row r="248" spans="1:13" x14ac:dyDescent="0.35">
      <c r="A248" t="s">
        <v>730</v>
      </c>
      <c r="B248" t="s">
        <v>731</v>
      </c>
      <c r="C248" t="s">
        <v>732</v>
      </c>
      <c r="D248" t="s">
        <v>47</v>
      </c>
      <c r="E248" t="s">
        <v>48</v>
      </c>
      <c r="F248" s="9">
        <v>116767.63</v>
      </c>
      <c r="G248" t="s">
        <v>68</v>
      </c>
      <c r="H248" s="66">
        <v>43949</v>
      </c>
      <c r="I248">
        <v>0.4</v>
      </c>
      <c r="J248" t="s">
        <v>663</v>
      </c>
      <c r="K248" t="s">
        <v>103</v>
      </c>
      <c r="L248" s="23">
        <v>4.1506849315068495</v>
      </c>
      <c r="M248" t="s">
        <v>52</v>
      </c>
    </row>
    <row r="249" spans="1:13" x14ac:dyDescent="0.35">
      <c r="A249" t="s">
        <v>730</v>
      </c>
      <c r="B249" t="s">
        <v>733</v>
      </c>
      <c r="C249" t="s">
        <v>734</v>
      </c>
      <c r="D249" t="s">
        <v>47</v>
      </c>
      <c r="E249" t="s">
        <v>48</v>
      </c>
      <c r="F249" s="9">
        <v>116767.63</v>
      </c>
      <c r="G249" t="s">
        <v>68</v>
      </c>
      <c r="H249" s="66">
        <v>43949</v>
      </c>
      <c r="I249">
        <v>0.4</v>
      </c>
      <c r="J249" t="s">
        <v>663</v>
      </c>
      <c r="K249" t="s">
        <v>103</v>
      </c>
      <c r="L249" s="23">
        <v>4.1506849315068495</v>
      </c>
      <c r="M249" t="s">
        <v>52</v>
      </c>
    </row>
    <row r="250" spans="1:13" x14ac:dyDescent="0.35">
      <c r="A250" t="s">
        <v>735</v>
      </c>
      <c r="B250" t="s">
        <v>736</v>
      </c>
      <c r="C250" t="s">
        <v>737</v>
      </c>
      <c r="D250" t="s">
        <v>221</v>
      </c>
      <c r="E250" t="s">
        <v>48</v>
      </c>
      <c r="F250" s="9">
        <v>78840.23</v>
      </c>
      <c r="G250" t="s">
        <v>49</v>
      </c>
      <c r="H250" s="66">
        <v>43633</v>
      </c>
      <c r="I250">
        <v>1</v>
      </c>
      <c r="J250" t="s">
        <v>663</v>
      </c>
      <c r="K250" t="s">
        <v>69</v>
      </c>
      <c r="L250" s="23">
        <v>5.0164383561643833</v>
      </c>
      <c r="M250" t="s">
        <v>58</v>
      </c>
    </row>
    <row r="251" spans="1:13" x14ac:dyDescent="0.35">
      <c r="A251" t="s">
        <v>738</v>
      </c>
      <c r="B251" t="s">
        <v>739</v>
      </c>
      <c r="C251" t="s">
        <v>740</v>
      </c>
      <c r="D251" t="s">
        <v>66</v>
      </c>
      <c r="E251" t="s">
        <v>84</v>
      </c>
      <c r="F251" s="9">
        <v>38825.18</v>
      </c>
      <c r="G251" t="s">
        <v>88</v>
      </c>
      <c r="H251" s="66">
        <v>43696</v>
      </c>
      <c r="I251">
        <v>1</v>
      </c>
      <c r="J251" t="s">
        <v>663</v>
      </c>
      <c r="K251" t="s">
        <v>69</v>
      </c>
      <c r="L251" s="23">
        <v>4.8438356164383558</v>
      </c>
      <c r="M251" t="s">
        <v>58</v>
      </c>
    </row>
    <row r="252" spans="1:13" x14ac:dyDescent="0.35">
      <c r="A252" t="s">
        <v>741</v>
      </c>
      <c r="B252" t="s">
        <v>742</v>
      </c>
      <c r="C252" t="s">
        <v>743</v>
      </c>
      <c r="D252" t="s">
        <v>66</v>
      </c>
      <c r="E252" t="s">
        <v>56</v>
      </c>
      <c r="F252" s="9">
        <v>106400.02</v>
      </c>
      <c r="G252" t="s">
        <v>68</v>
      </c>
      <c r="H252" s="66">
        <v>44021</v>
      </c>
      <c r="I252">
        <v>1</v>
      </c>
      <c r="J252" t="s">
        <v>663</v>
      </c>
      <c r="K252" t="s">
        <v>103</v>
      </c>
      <c r="L252" s="23">
        <v>3.9534246575342467</v>
      </c>
      <c r="M252" t="s">
        <v>58</v>
      </c>
    </row>
    <row r="253" spans="1:13" x14ac:dyDescent="0.35">
      <c r="A253" t="s">
        <v>741</v>
      </c>
      <c r="B253" t="s">
        <v>744</v>
      </c>
      <c r="C253" t="s">
        <v>745</v>
      </c>
      <c r="D253" t="s">
        <v>66</v>
      </c>
      <c r="E253" t="s">
        <v>56</v>
      </c>
      <c r="F253" s="9">
        <v>106400.02</v>
      </c>
      <c r="G253" t="s">
        <v>68</v>
      </c>
      <c r="H253" s="66">
        <v>44021</v>
      </c>
      <c r="I253">
        <v>1</v>
      </c>
      <c r="J253" t="s">
        <v>663</v>
      </c>
      <c r="K253" t="s">
        <v>103</v>
      </c>
      <c r="L253" s="23">
        <v>3.9534246575342467</v>
      </c>
      <c r="M253" t="s">
        <v>58</v>
      </c>
    </row>
    <row r="254" spans="1:13" x14ac:dyDescent="0.35">
      <c r="A254" t="s">
        <v>746</v>
      </c>
      <c r="B254" t="s">
        <v>747</v>
      </c>
      <c r="C254" t="s">
        <v>748</v>
      </c>
      <c r="D254" t="s">
        <v>66</v>
      </c>
      <c r="E254" t="s">
        <v>99</v>
      </c>
      <c r="F254" s="9">
        <v>28160.79</v>
      </c>
      <c r="G254" t="s">
        <v>88</v>
      </c>
      <c r="H254" s="66">
        <v>43129</v>
      </c>
      <c r="I254">
        <v>1</v>
      </c>
      <c r="J254" t="s">
        <v>663</v>
      </c>
      <c r="K254" t="s">
        <v>69</v>
      </c>
      <c r="L254" s="23">
        <v>6.397260273972603</v>
      </c>
      <c r="M254" t="s">
        <v>58</v>
      </c>
    </row>
    <row r="255" spans="1:13" x14ac:dyDescent="0.35">
      <c r="A255" t="s">
        <v>749</v>
      </c>
      <c r="B255" t="s">
        <v>750</v>
      </c>
      <c r="C255" t="s">
        <v>751</v>
      </c>
      <c r="D255" t="s">
        <v>47</v>
      </c>
      <c r="E255" t="s">
        <v>48</v>
      </c>
      <c r="F255" s="9">
        <v>58744.17</v>
      </c>
      <c r="G255" t="s">
        <v>49</v>
      </c>
      <c r="H255" s="66">
        <v>43171</v>
      </c>
      <c r="I255">
        <v>1</v>
      </c>
      <c r="J255" t="s">
        <v>663</v>
      </c>
      <c r="K255" t="s">
        <v>62</v>
      </c>
      <c r="L255" s="23">
        <v>6.2821917808219174</v>
      </c>
      <c r="M255" t="s">
        <v>58</v>
      </c>
    </row>
    <row r="256" spans="1:13" x14ac:dyDescent="0.35">
      <c r="A256" t="s">
        <v>752</v>
      </c>
      <c r="B256" t="s">
        <v>753</v>
      </c>
      <c r="C256" t="s">
        <v>754</v>
      </c>
      <c r="D256" t="s">
        <v>47</v>
      </c>
      <c r="E256" t="s">
        <v>73</v>
      </c>
      <c r="F256" s="9">
        <v>70755.5</v>
      </c>
      <c r="G256" t="s">
        <v>49</v>
      </c>
      <c r="H256" s="66">
        <v>44090</v>
      </c>
      <c r="I256">
        <v>0.8</v>
      </c>
      <c r="J256" t="s">
        <v>663</v>
      </c>
      <c r="K256" t="s">
        <v>57</v>
      </c>
      <c r="L256" s="23">
        <v>3.7643835616438355</v>
      </c>
      <c r="M256" t="s">
        <v>52</v>
      </c>
    </row>
    <row r="257" spans="1:13" x14ac:dyDescent="0.35">
      <c r="A257" t="s">
        <v>755</v>
      </c>
      <c r="B257" t="s">
        <v>756</v>
      </c>
      <c r="C257" t="s">
        <v>757</v>
      </c>
      <c r="D257" t="s">
        <v>47</v>
      </c>
      <c r="E257" t="s">
        <v>125</v>
      </c>
      <c r="F257" s="9">
        <v>106665.67</v>
      </c>
      <c r="G257" t="s">
        <v>68</v>
      </c>
      <c r="H257" s="66">
        <v>43311</v>
      </c>
      <c r="I257">
        <v>1</v>
      </c>
      <c r="J257" t="s">
        <v>663</v>
      </c>
      <c r="K257" t="s">
        <v>62</v>
      </c>
      <c r="L257" s="23">
        <v>5.8986301369863012</v>
      </c>
      <c r="M257" t="s">
        <v>58</v>
      </c>
    </row>
    <row r="258" spans="1:13" x14ac:dyDescent="0.35">
      <c r="A258" t="s">
        <v>758</v>
      </c>
      <c r="B258" t="s">
        <v>759</v>
      </c>
      <c r="C258" t="s">
        <v>760</v>
      </c>
      <c r="D258" t="s">
        <v>66</v>
      </c>
      <c r="E258" t="s">
        <v>95</v>
      </c>
      <c r="F258" s="9">
        <v>76320.44</v>
      </c>
      <c r="G258" t="s">
        <v>49</v>
      </c>
      <c r="H258" s="66">
        <v>44383</v>
      </c>
      <c r="I258">
        <v>0.8</v>
      </c>
      <c r="J258" t="s">
        <v>663</v>
      </c>
      <c r="K258" t="s">
        <v>69</v>
      </c>
      <c r="L258" s="23">
        <v>2.9616438356164383</v>
      </c>
      <c r="M258" t="s">
        <v>52</v>
      </c>
    </row>
    <row r="259" spans="1:13" x14ac:dyDescent="0.35">
      <c r="A259" t="s">
        <v>761</v>
      </c>
      <c r="B259" t="s">
        <v>762</v>
      </c>
      <c r="C259" t="s">
        <v>763</v>
      </c>
      <c r="D259" t="s">
        <v>47</v>
      </c>
      <c r="E259" t="s">
        <v>125</v>
      </c>
      <c r="F259" s="9">
        <v>110906.35</v>
      </c>
      <c r="G259" t="s">
        <v>68</v>
      </c>
      <c r="H259" s="66">
        <v>43434</v>
      </c>
      <c r="I259">
        <v>1</v>
      </c>
      <c r="J259" t="s">
        <v>663</v>
      </c>
      <c r="K259" t="s">
        <v>51</v>
      </c>
      <c r="L259" s="23">
        <v>5.5616438356164384</v>
      </c>
      <c r="M259" t="s">
        <v>58</v>
      </c>
    </row>
    <row r="260" spans="1:13" x14ac:dyDescent="0.35">
      <c r="A260" t="s">
        <v>764</v>
      </c>
      <c r="B260" t="s">
        <v>765</v>
      </c>
      <c r="C260" t="s">
        <v>766</v>
      </c>
      <c r="D260" t="s">
        <v>47</v>
      </c>
      <c r="E260" t="s">
        <v>95</v>
      </c>
      <c r="F260" s="9">
        <v>29808.07</v>
      </c>
      <c r="G260" t="s">
        <v>88</v>
      </c>
      <c r="H260" s="66">
        <v>43291</v>
      </c>
      <c r="I260">
        <v>0.3</v>
      </c>
      <c r="J260" t="s">
        <v>663</v>
      </c>
      <c r="K260" t="s">
        <v>57</v>
      </c>
      <c r="L260" s="23">
        <v>5.9534246575342467</v>
      </c>
      <c r="M260" t="s">
        <v>52</v>
      </c>
    </row>
    <row r="261" spans="1:13" x14ac:dyDescent="0.35">
      <c r="A261" t="s">
        <v>767</v>
      </c>
      <c r="B261" t="s">
        <v>768</v>
      </c>
      <c r="C261" t="s">
        <v>769</v>
      </c>
      <c r="D261" t="s">
        <v>66</v>
      </c>
      <c r="E261" t="s">
        <v>67</v>
      </c>
      <c r="F261" s="9">
        <v>47362.62</v>
      </c>
      <c r="G261" t="s">
        <v>88</v>
      </c>
      <c r="H261" s="66">
        <v>43973</v>
      </c>
      <c r="I261">
        <v>1</v>
      </c>
      <c r="J261" t="s">
        <v>663</v>
      </c>
      <c r="K261" t="s">
        <v>69</v>
      </c>
      <c r="L261" s="23">
        <v>4.0849315068493155</v>
      </c>
      <c r="M261" t="s">
        <v>58</v>
      </c>
    </row>
  </sheetData>
  <autoFilter ref="H268" xr:uid="{B479A4F1-4E45-484A-ABC8-9580270FCB97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G15"/>
  <sheetViews>
    <sheetView workbookViewId="0">
      <selection activeCell="A3" sqref="A3:G3"/>
    </sheetView>
  </sheetViews>
  <sheetFormatPr defaultRowHeight="14.5" x14ac:dyDescent="0.35"/>
  <cols>
    <col min="1" max="1" width="24" customWidth="1"/>
    <col min="2" max="2" width="13.54296875" customWidth="1"/>
    <col min="3" max="3" width="16.7265625" customWidth="1"/>
    <col min="4" max="4" width="23.81640625" customWidth="1"/>
    <col min="5" max="5" width="24" customWidth="1"/>
    <col min="6" max="6" width="14.54296875" customWidth="1"/>
    <col min="7" max="7" width="24.81640625" customWidth="1"/>
  </cols>
  <sheetData>
    <row r="3" spans="1:7" ht="16" x14ac:dyDescent="0.4">
      <c r="A3" s="79" t="s">
        <v>35</v>
      </c>
      <c r="B3" s="80" t="s">
        <v>770</v>
      </c>
      <c r="C3" s="81" t="s">
        <v>771</v>
      </c>
      <c r="D3" s="81" t="s">
        <v>772</v>
      </c>
      <c r="E3" s="81" t="s">
        <v>773</v>
      </c>
      <c r="F3" s="82" t="s">
        <v>774</v>
      </c>
      <c r="G3" s="78" t="s">
        <v>775</v>
      </c>
    </row>
    <row r="4" spans="1:7" x14ac:dyDescent="0.35">
      <c r="A4" s="35" t="s">
        <v>125</v>
      </c>
      <c r="B4" s="36">
        <f>COUNTIF(staff[Department],A4)</f>
        <v>29</v>
      </c>
      <c r="C4" s="37">
        <f>SUMIF(staff[Department],A4,staff[Salary])</f>
        <v>2180192.8699999992</v>
      </c>
      <c r="D4" s="36">
        <f>COUNTIFS(staff[Department],A4,staff[Employee type],"permanent")</f>
        <v>19</v>
      </c>
      <c r="E4" s="37">
        <f>SUMIFS(staff[Salary],staff[Department],A4,staff[Employee type],"permanent")</f>
        <v>1292089.0299999996</v>
      </c>
      <c r="F4" s="37">
        <f>AVERAGEIF(staff[Department],A4,staff[Salary])</f>
        <v>75179.064482758593</v>
      </c>
      <c r="G4" s="38">
        <f>AVERAGEIFS(staff[Salary],staff[Department],A4,staff[Employee type],"permanent")</f>
        <v>68004.68578947366</v>
      </c>
    </row>
    <row r="5" spans="1:7" x14ac:dyDescent="0.35">
      <c r="A5" s="34" t="s">
        <v>67</v>
      </c>
      <c r="B5" s="36">
        <f>COUNTIF(staff[Department],A5)</f>
        <v>26</v>
      </c>
      <c r="C5" s="37">
        <f>SUMIF(staff[Department],A5,staff[Salary])</f>
        <v>2131387.4899999998</v>
      </c>
      <c r="D5" s="36">
        <f>COUNTIFS(staff[Department],A5,staff[Employee type],"permanent")</f>
        <v>16</v>
      </c>
      <c r="E5" s="37">
        <f>SUMIFS(staff[Salary],staff[Department],A5,staff[Employee type],"permanent")</f>
        <v>1523066.2699999998</v>
      </c>
      <c r="F5" s="37">
        <f>AVERAGEIF(staff[Department],A5,staff[Salary])</f>
        <v>81976.441923076913</v>
      </c>
      <c r="G5" s="38">
        <f>AVERAGEIFS(staff[Salary],staff[Department],A5,staff[Employee type],"permanent")</f>
        <v>95191.641874999987</v>
      </c>
    </row>
    <row r="6" spans="1:7" x14ac:dyDescent="0.35">
      <c r="A6" s="35" t="s">
        <v>56</v>
      </c>
      <c r="B6" s="36">
        <f>COUNTIF(staff[Department],A6)</f>
        <v>26</v>
      </c>
      <c r="C6" s="37">
        <f>SUMIF(staff[Department],A6,staff[Salary])</f>
        <v>2074327.21</v>
      </c>
      <c r="D6" s="36">
        <f>COUNTIFS(staff[Department],A6,staff[Employee type],"permanent")</f>
        <v>18</v>
      </c>
      <c r="E6" s="37">
        <f>SUMIFS(staff[Salary],staff[Department],A6,staff[Employee type],"permanent")</f>
        <v>1432465.66</v>
      </c>
      <c r="F6" s="37">
        <f>AVERAGEIF(staff[Department],A6,staff[Salary])</f>
        <v>79781.815769230772</v>
      </c>
      <c r="G6" s="38">
        <f>AVERAGEIFS(staff[Salary],staff[Department],A6,staff[Employee type],"permanent")</f>
        <v>79581.425555555557</v>
      </c>
    </row>
    <row r="7" spans="1:7" x14ac:dyDescent="0.35">
      <c r="A7" s="34" t="s">
        <v>84</v>
      </c>
      <c r="B7" s="36">
        <f>COUNTIF(staff[Department],A7)</f>
        <v>26</v>
      </c>
      <c r="C7" s="37">
        <f>SUMIF(staff[Department],A7,staff[Salary])</f>
        <v>1814980.59</v>
      </c>
      <c r="D7" s="36">
        <f>COUNTIFS(staff[Department],A7,staff[Employee type],"permanent")</f>
        <v>18</v>
      </c>
      <c r="E7" s="37">
        <f>SUMIFS(staff[Salary],staff[Department],A7,staff[Employee type],"permanent")</f>
        <v>1267719.1999999997</v>
      </c>
      <c r="F7" s="37">
        <f>AVERAGEIF(staff[Department],A7,staff[Salary])</f>
        <v>69806.945769230777</v>
      </c>
      <c r="G7" s="38">
        <f>AVERAGEIFS(staff[Salary],staff[Department],A7,staff[Employee type],"permanent")</f>
        <v>70428.844444444432</v>
      </c>
    </row>
    <row r="8" spans="1:7" x14ac:dyDescent="0.35">
      <c r="A8" s="34" t="s">
        <v>48</v>
      </c>
      <c r="B8" s="36">
        <f>COUNTIF(staff[Department],A8)</f>
        <v>24</v>
      </c>
      <c r="C8" s="37">
        <f>SUMIF(staff[Department],A8,staff[Salary])</f>
        <v>2013215.1600000001</v>
      </c>
      <c r="D8" s="36">
        <f>COUNTIFS(staff[Department],A8,staff[Employee type],"permanent")</f>
        <v>11</v>
      </c>
      <c r="E8" s="37">
        <f>SUMIFS(staff[Salary],staff[Department],A8,staff[Employee type],"permanent")</f>
        <v>826101.70000000007</v>
      </c>
      <c r="F8" s="37">
        <f>AVERAGEIF(staff[Department],A8,staff[Salary])</f>
        <v>83883.965000000011</v>
      </c>
      <c r="G8" s="38">
        <f>AVERAGEIFS(staff[Salary],staff[Department],A8,staff[Employee type],"permanent")</f>
        <v>75100.154545454556</v>
      </c>
    </row>
    <row r="9" spans="1:7" x14ac:dyDescent="0.35">
      <c r="A9" s="35" t="s">
        <v>95</v>
      </c>
      <c r="B9" s="36">
        <f>COUNTIF(staff[Department],A9)</f>
        <v>22</v>
      </c>
      <c r="C9" s="37">
        <f>SUMIF(staff[Department],A9,staff[Salary])</f>
        <v>1608406.3100000003</v>
      </c>
      <c r="D9" s="36">
        <f>COUNTIFS(staff[Department],A9,staff[Employee type],"permanent")</f>
        <v>13</v>
      </c>
      <c r="E9" s="37">
        <f>SUMIFS(staff[Salary],staff[Department],A9,staff[Employee type],"permanent")</f>
        <v>915344.31</v>
      </c>
      <c r="F9" s="37">
        <f>AVERAGEIF(staff[Department],A9,staff[Salary])</f>
        <v>73109.377727272746</v>
      </c>
      <c r="G9" s="38">
        <f>AVERAGEIFS(staff[Salary],staff[Department],A9,staff[Employee type],"permanent")</f>
        <v>70411.100769230776</v>
      </c>
    </row>
    <row r="10" spans="1:7" x14ac:dyDescent="0.35">
      <c r="A10" s="35" t="s">
        <v>118</v>
      </c>
      <c r="B10" s="36">
        <f>COUNTIF(staff[Department],A10)</f>
        <v>21</v>
      </c>
      <c r="C10" s="37">
        <f>SUMIF(staff[Department],A10,staff[Salary])</f>
        <v>1568153.47</v>
      </c>
      <c r="D10" s="36">
        <f>COUNTIFS(staff[Department],A10,staff[Employee type],"permanent")</f>
        <v>16</v>
      </c>
      <c r="E10" s="37">
        <f>SUMIFS(staff[Salary],staff[Department],A10,staff[Employee type],"permanent")</f>
        <v>1223388.3800000001</v>
      </c>
      <c r="F10" s="37">
        <f>AVERAGEIF(staff[Department],A10,staff[Salary])</f>
        <v>74673.974761904756</v>
      </c>
      <c r="G10" s="38">
        <f>AVERAGEIFS(staff[Salary],staff[Department],A10,staff[Employee type],"permanent")</f>
        <v>76461.773750000008</v>
      </c>
    </row>
    <row r="11" spans="1:7" x14ac:dyDescent="0.35">
      <c r="A11" s="35" t="s">
        <v>80</v>
      </c>
      <c r="B11" s="36">
        <f>COUNTIF(staff[Department],A11)</f>
        <v>21</v>
      </c>
      <c r="C11" s="37">
        <f>SUMIF(staff[Department],A11,staff[Salary])</f>
        <v>1412092.87</v>
      </c>
      <c r="D11" s="36">
        <f>COUNTIFS(staff[Department],A11,staff[Employee type],"permanent")</f>
        <v>13</v>
      </c>
      <c r="E11" s="37">
        <f>SUMIFS(staff[Salary],staff[Department],A11,staff[Employee type],"permanent")</f>
        <v>925197.68000000017</v>
      </c>
      <c r="F11" s="37">
        <f>AVERAGEIF(staff[Department],A11,staff[Salary])</f>
        <v>67242.51761904762</v>
      </c>
      <c r="G11" s="38">
        <f>AVERAGEIFS(staff[Salary],staff[Department],A11,staff[Employee type],"permanent")</f>
        <v>71169.052307692327</v>
      </c>
    </row>
    <row r="12" spans="1:7" x14ac:dyDescent="0.35">
      <c r="A12" s="34" t="s">
        <v>157</v>
      </c>
      <c r="B12" s="36">
        <f>COUNTIF(staff[Department],A12)</f>
        <v>18</v>
      </c>
      <c r="C12" s="37">
        <f>SUMIF(staff[Department],A12,staff[Salary])</f>
        <v>1294147.72</v>
      </c>
      <c r="D12" s="36">
        <f>COUNTIFS(staff[Department],A12,staff[Employee type],"permanent")</f>
        <v>13</v>
      </c>
      <c r="E12" s="37">
        <f>SUMIFS(staff[Salary],staff[Department],A12,staff[Employee type],"permanent")</f>
        <v>869670.34000000008</v>
      </c>
      <c r="F12" s="37">
        <f>AVERAGEIF(staff[Department],A12,staff[Salary])</f>
        <v>71897.095555555556</v>
      </c>
      <c r="G12" s="38">
        <f>AVERAGEIFS(staff[Salary],staff[Department],A12,staff[Employee type],"permanent")</f>
        <v>66897.718461538461</v>
      </c>
    </row>
    <row r="13" spans="1:7" x14ac:dyDescent="0.35">
      <c r="A13" s="34" t="s">
        <v>99</v>
      </c>
      <c r="B13" s="36">
        <f>COUNTIF(staff[Department],A13)</f>
        <v>18</v>
      </c>
      <c r="C13" s="37">
        <f>SUMIF(staff[Department],A13,staff[Salary])</f>
        <v>1204393.78</v>
      </c>
      <c r="D13" s="36">
        <f>COUNTIFS(staff[Department],A13,staff[Employee type],"permanent")</f>
        <v>11</v>
      </c>
      <c r="E13" s="37">
        <f>SUMIFS(staff[Salary],staff[Department],A13,staff[Employee type],"permanent")</f>
        <v>695418.30999999994</v>
      </c>
      <c r="F13" s="37">
        <f>AVERAGEIF(staff[Department],A13,staff[Salary])</f>
        <v>66910.765555555554</v>
      </c>
      <c r="G13" s="38">
        <f>AVERAGEIFS(staff[Salary],staff[Department],A13,staff[Employee type],"permanent")</f>
        <v>63219.846363636359</v>
      </c>
    </row>
    <row r="14" spans="1:7" x14ac:dyDescent="0.35">
      <c r="A14" s="35" t="s">
        <v>147</v>
      </c>
      <c r="B14" s="36">
        <f>COUNTIF(staff[Department],A14)</f>
        <v>17</v>
      </c>
      <c r="C14" s="37">
        <f>SUMIF(staff[Department],A14,staff[Salary])</f>
        <v>1129351.75</v>
      </c>
      <c r="D14" s="36">
        <f>COUNTIFS(staff[Department],A14,staff[Employee type],"permanent")</f>
        <v>11</v>
      </c>
      <c r="E14" s="37">
        <f>SUMIFS(staff[Salary],staff[Department],A14,staff[Employee type],"permanent")</f>
        <v>672712.15999999992</v>
      </c>
      <c r="F14" s="37">
        <f>AVERAGEIF(staff[Department],A14,staff[Salary])</f>
        <v>66432.455882352937</v>
      </c>
      <c r="G14" s="38">
        <f>AVERAGEIFS(staff[Salary],staff[Department],A14,staff[Employee type],"permanent")</f>
        <v>61155.650909090902</v>
      </c>
    </row>
    <row r="15" spans="1:7" x14ac:dyDescent="0.35">
      <c r="A15" s="35" t="s">
        <v>73</v>
      </c>
      <c r="B15" s="36">
        <f>COUNTIF(staff[Department],A15)</f>
        <v>12</v>
      </c>
      <c r="C15" s="37">
        <f>SUMIF(staff[Department],A15,staff[Salary])</f>
        <v>773295.6</v>
      </c>
      <c r="D15" s="36">
        <f>COUNTIFS(staff[Department],A15,staff[Employee type],"permanent")</f>
        <v>9</v>
      </c>
      <c r="E15" s="37">
        <f>SUMIFS(staff[Salary],staff[Department],A15,staff[Employee type],"permanent")</f>
        <v>617187.91</v>
      </c>
      <c r="F15" s="37">
        <f>AVERAGEIF(staff[Department],A15,staff[Salary])</f>
        <v>64441.299999999996</v>
      </c>
      <c r="G15" s="38">
        <f>AVERAGEIFS(staff[Salary],staff[Department],A15,staff[Employee type],"permanent")</f>
        <v>68576.434444444443</v>
      </c>
    </row>
  </sheetData>
  <autoFilter ref="A3:G3" xr:uid="{D315D8E3-BDFF-4D29-8E4E-4528C7B53938}">
    <sortState xmlns:xlrd2="http://schemas.microsoft.com/office/spreadsheetml/2017/richdata2" ref="A4:G15">
      <sortCondition descending="1" ref="B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2:AG317"/>
  <sheetViews>
    <sheetView workbookViewId="0">
      <selection activeCell="B2" sqref="B2:D2"/>
    </sheetView>
  </sheetViews>
  <sheetFormatPr defaultRowHeight="14.5" x14ac:dyDescent="0.35"/>
  <cols>
    <col min="2" max="2" width="14.1796875" customWidth="1"/>
    <col min="3" max="3" width="17.81640625" bestFit="1" customWidth="1"/>
    <col min="4" max="4" width="14.453125" bestFit="1" customWidth="1"/>
    <col min="5" max="5" width="13.1796875" bestFit="1" customWidth="1"/>
    <col min="6" max="6" width="20.453125" bestFit="1" customWidth="1"/>
    <col min="7" max="7" width="18.54296875" bestFit="1" customWidth="1"/>
    <col min="8" max="8" width="13" bestFit="1" customWidth="1"/>
    <col min="11" max="11" width="13.81640625" bestFit="1" customWidth="1"/>
    <col min="12" max="12" width="22" bestFit="1" customWidth="1"/>
    <col min="14" max="14" width="10" bestFit="1" customWidth="1"/>
    <col min="16" max="16" width="4.81640625" bestFit="1" customWidth="1"/>
    <col min="21" max="21" width="14.453125" bestFit="1" customWidth="1"/>
    <col min="23" max="23" width="24.453125" bestFit="1" customWidth="1"/>
    <col min="28" max="28" width="13.81640625" bestFit="1" customWidth="1"/>
    <col min="29" max="29" width="22" bestFit="1" customWidth="1"/>
  </cols>
  <sheetData>
    <row r="2" spans="2:33" ht="19.5" x14ac:dyDescent="0.45">
      <c r="B2" s="83" t="s">
        <v>776</v>
      </c>
      <c r="C2" s="83"/>
      <c r="D2" s="83"/>
      <c r="E2" s="46">
        <v>100000</v>
      </c>
      <c r="S2" s="83" t="s">
        <v>777</v>
      </c>
      <c r="T2" s="83"/>
      <c r="U2" s="83"/>
      <c r="V2" s="83"/>
      <c r="W2" s="83"/>
    </row>
    <row r="3" spans="2:33" ht="21" customHeight="1" x14ac:dyDescent="0.35">
      <c r="B3" s="43" t="str" cm="1">
        <f t="array" ref="B3:N3">staff[#Headers]</f>
        <v>Emp ID</v>
      </c>
      <c r="C3" s="43" t="str">
        <v>First Name</v>
      </c>
      <c r="D3" s="43" t="str">
        <v>Last Name</v>
      </c>
      <c r="E3" s="43" t="str">
        <v>Gender</v>
      </c>
      <c r="F3" s="43" t="str">
        <v>Department</v>
      </c>
      <c r="G3" s="43" t="str">
        <v>Salary</v>
      </c>
      <c r="H3" s="43" t="str">
        <v>Salary Bucket</v>
      </c>
      <c r="I3" s="43" t="str">
        <v>Start Date</v>
      </c>
      <c r="J3" s="43" t="str">
        <v>FTE</v>
      </c>
      <c r="K3" s="43" t="str">
        <v>Employee type</v>
      </c>
      <c r="L3" s="43" t="str">
        <v>Work location</v>
      </c>
      <c r="M3" s="43" t="str">
        <v>Tenure</v>
      </c>
      <c r="N3" s="43" t="str">
        <v>Work Type</v>
      </c>
      <c r="O3" s="43"/>
      <c r="P3" s="44"/>
      <c r="S3" s="43" t="str" cm="1">
        <f t="array" ref="S3:AE3">staff[#Headers]</f>
        <v>Emp ID</v>
      </c>
      <c r="T3" s="43" t="str">
        <v>First Name</v>
      </c>
      <c r="U3" s="43" t="str">
        <v>Last Name</v>
      </c>
      <c r="V3" s="43" t="str">
        <v>Gender</v>
      </c>
      <c r="W3" s="43" t="str">
        <v>Department</v>
      </c>
      <c r="X3" s="43" t="str">
        <v>Salary</v>
      </c>
      <c r="Y3" s="43" t="str">
        <v>Salary Bucket</v>
      </c>
      <c r="Z3" s="43" t="str">
        <v>Start Date</v>
      </c>
      <c r="AA3" s="43" t="str">
        <v>FTE</v>
      </c>
      <c r="AB3" s="43" t="str">
        <v>Employee type</v>
      </c>
      <c r="AC3" s="43" t="str">
        <v>Work location</v>
      </c>
      <c r="AD3" s="43" t="str">
        <v>Tenure</v>
      </c>
      <c r="AE3" s="43" t="str">
        <v>Work Type</v>
      </c>
      <c r="AF3" s="43"/>
      <c r="AG3" s="43"/>
    </row>
    <row r="4" spans="2:33" x14ac:dyDescent="0.35">
      <c r="B4" t="str" cm="1">
        <f t="array" ref="B4:N50">_xlfn._xlws.FILTER(staff[],staff[Salary]&gt;E2)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  <c r="S4" t="str" cm="1">
        <f t="array" ref="S4:AE128">_xlfn._xlws.FILTER(staff[],staff[Gender]="Female",staff[Salary]&gt;100000)</f>
        <v>PR00007</v>
      </c>
      <c r="T4" t="str">
        <v>Torrance</v>
      </c>
      <c r="U4" t="str">
        <v>Collier</v>
      </c>
      <c r="V4" t="str">
        <v>Female</v>
      </c>
      <c r="W4" t="str">
        <v>Training</v>
      </c>
      <c r="X4">
        <v>96135.75</v>
      </c>
      <c r="Y4" t="str">
        <v>50k to 100k</v>
      </c>
      <c r="Z4">
        <v>44025</v>
      </c>
      <c r="AA4">
        <v>0.3</v>
      </c>
      <c r="AB4" t="str">
        <v>Permanent</v>
      </c>
      <c r="AC4" t="str">
        <v>Wellington, New Zealand</v>
      </c>
      <c r="AD4">
        <v>3.9424657534246577</v>
      </c>
      <c r="AE4" t="str">
        <v>Part time</v>
      </c>
    </row>
    <row r="5" spans="2:33" x14ac:dyDescent="0.35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  <c r="S5" t="str">
        <v>PR00095</v>
      </c>
      <c r="T5" t="str">
        <v>Devrat</v>
      </c>
      <c r="U5" t="str">
        <v>Damarsingh</v>
      </c>
      <c r="V5" t="str">
        <v>Female</v>
      </c>
      <c r="W5" t="str">
        <v>Business Development</v>
      </c>
      <c r="X5">
        <v>70649.460000000006</v>
      </c>
      <c r="Y5" t="str">
        <v>50k to 100k</v>
      </c>
      <c r="Z5">
        <v>43843</v>
      </c>
      <c r="AA5">
        <v>1</v>
      </c>
      <c r="AB5" t="str">
        <v>Permanent</v>
      </c>
      <c r="AC5" t="str">
        <v>Hyderabad, India</v>
      </c>
      <c r="AD5">
        <v>4.441095890410959</v>
      </c>
      <c r="AE5" t="str">
        <v>Full time</v>
      </c>
    </row>
    <row r="6" spans="2:33" x14ac:dyDescent="0.35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  <c r="S6" t="str">
        <v>PR00113</v>
      </c>
      <c r="T6" t="str">
        <v>Van</v>
      </c>
      <c r="U6" t="str">
        <v>Tuxwell</v>
      </c>
      <c r="V6" t="str">
        <v>Female</v>
      </c>
      <c r="W6" t="str">
        <v>Business Development</v>
      </c>
      <c r="X6">
        <v>80696</v>
      </c>
      <c r="Y6" t="str">
        <v>50k to 100k</v>
      </c>
      <c r="Z6">
        <v>43360</v>
      </c>
      <c r="AA6">
        <v>0</v>
      </c>
      <c r="AB6" t="str">
        <v>Permanent</v>
      </c>
      <c r="AC6" t="str">
        <v>Columbus, USA</v>
      </c>
      <c r="AD6">
        <v>5.7643835616438359</v>
      </c>
      <c r="AE6" t="str">
        <v>Full time</v>
      </c>
    </row>
    <row r="7" spans="2:33" x14ac:dyDescent="0.35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  <c r="S7" t="str">
        <v>PR00113</v>
      </c>
      <c r="T7" t="str">
        <v>Van</v>
      </c>
      <c r="U7" t="str">
        <v>Tuxwell</v>
      </c>
      <c r="V7" t="str">
        <v>Female</v>
      </c>
      <c r="W7" t="str">
        <v>Business Development</v>
      </c>
      <c r="X7">
        <v>80695.740000000005</v>
      </c>
      <c r="Y7" t="str">
        <v>50k to 100k</v>
      </c>
      <c r="Z7">
        <v>43360</v>
      </c>
      <c r="AA7">
        <v>1</v>
      </c>
      <c r="AB7" t="str">
        <v>Permanent</v>
      </c>
      <c r="AC7" t="str">
        <v>Columbus, USA</v>
      </c>
      <c r="AD7">
        <v>5.7643835616438359</v>
      </c>
      <c r="AE7" t="str">
        <v>Full time</v>
      </c>
    </row>
    <row r="8" spans="2:33" x14ac:dyDescent="0.35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  <c r="S8" t="str">
        <v>PR00246</v>
      </c>
      <c r="T8" t="str">
        <v>Husein</v>
      </c>
      <c r="U8" t="str">
        <v>Augar</v>
      </c>
      <c r="V8" t="str">
        <v>Female</v>
      </c>
      <c r="W8" t="str">
        <v>Marketing</v>
      </c>
      <c r="X8">
        <v>67905.8</v>
      </c>
      <c r="Y8" t="str">
        <v>50k to 100k</v>
      </c>
      <c r="Z8">
        <v>44194</v>
      </c>
      <c r="AA8">
        <v>1</v>
      </c>
      <c r="AB8" t="str">
        <v>Permanent</v>
      </c>
      <c r="AC8" t="str">
        <v>Remote</v>
      </c>
      <c r="AD8">
        <v>3.4794520547945207</v>
      </c>
      <c r="AE8" t="str">
        <v>Full time</v>
      </c>
    </row>
    <row r="9" spans="2:33" x14ac:dyDescent="0.35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  <c r="S9" t="str">
        <v>PR00419</v>
      </c>
      <c r="T9" t="str">
        <v>Billi</v>
      </c>
      <c r="U9" t="str">
        <v>Fellgate</v>
      </c>
      <c r="V9" t="str">
        <v>Female</v>
      </c>
      <c r="W9" t="str">
        <v>Business Development</v>
      </c>
      <c r="X9">
        <v>68980.52</v>
      </c>
      <c r="Y9" t="str">
        <v>50k to 100k</v>
      </c>
      <c r="Z9">
        <v>43494</v>
      </c>
      <c r="AA9">
        <v>0.8</v>
      </c>
      <c r="AB9" t="str">
        <v>Permanent</v>
      </c>
      <c r="AC9" t="str">
        <v>Remote</v>
      </c>
      <c r="AD9">
        <v>5.397260273972603</v>
      </c>
      <c r="AE9" t="str">
        <v>Part time</v>
      </c>
    </row>
    <row r="10" spans="2:33" x14ac:dyDescent="0.35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  <c r="S10" t="str">
        <v>PR00576</v>
      </c>
      <c r="T10" t="str">
        <v>Lalitchandra</v>
      </c>
      <c r="U10" t="str">
        <v>Vadali</v>
      </c>
      <c r="V10" t="str">
        <v>Female</v>
      </c>
      <c r="W10" t="str">
        <v>Legal</v>
      </c>
      <c r="X10">
        <v>63705.4</v>
      </c>
      <c r="Y10" t="str">
        <v>50k to 100k</v>
      </c>
      <c r="Z10">
        <v>43682</v>
      </c>
      <c r="AA10">
        <v>1</v>
      </c>
      <c r="AB10" t="str">
        <v>Permanent</v>
      </c>
      <c r="AC10" t="str">
        <v>Hyderabad, India</v>
      </c>
      <c r="AD10">
        <v>4.882191780821918</v>
      </c>
      <c r="AE10" t="str">
        <v>Full time</v>
      </c>
    </row>
    <row r="11" spans="2:33" x14ac:dyDescent="0.35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  <c r="S11" t="str">
        <v>PR00746</v>
      </c>
      <c r="T11" t="str">
        <v>Hogan</v>
      </c>
      <c r="U11" t="str">
        <v>Iles</v>
      </c>
      <c r="V11" t="str">
        <v>Female</v>
      </c>
      <c r="W11" t="str">
        <v>Accounting</v>
      </c>
      <c r="X11">
        <v>114177.23</v>
      </c>
      <c r="Y11" t="str">
        <v>Above 100k</v>
      </c>
      <c r="Z11">
        <v>43908</v>
      </c>
      <c r="AA11">
        <v>1</v>
      </c>
      <c r="AB11" t="str">
        <v>Permanent</v>
      </c>
      <c r="AC11" t="str">
        <v>Wellington, New Zealand</v>
      </c>
      <c r="AD11">
        <v>4.2630136986301368</v>
      </c>
      <c r="AE11" t="str">
        <v>Full time</v>
      </c>
    </row>
    <row r="12" spans="2:33" x14ac:dyDescent="0.35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  <c r="S12" t="str">
        <v>PR00916</v>
      </c>
      <c r="T12" t="str">
        <v>Inger</v>
      </c>
      <c r="U12" t="str">
        <v>Chapelhow</v>
      </c>
      <c r="V12" t="str">
        <v>Female</v>
      </c>
      <c r="W12" t="str">
        <v>Research and Development</v>
      </c>
      <c r="X12">
        <v>84309.95</v>
      </c>
      <c r="Y12" t="str">
        <v>50k to 100k</v>
      </c>
      <c r="Z12">
        <v>44501</v>
      </c>
      <c r="AA12">
        <v>1</v>
      </c>
      <c r="AB12" t="str">
        <v>Permanent</v>
      </c>
      <c r="AC12" t="str">
        <v>Remote</v>
      </c>
      <c r="AD12">
        <v>2.6383561643835618</v>
      </c>
      <c r="AE12" t="str">
        <v>Full time</v>
      </c>
    </row>
    <row r="13" spans="2:33" x14ac:dyDescent="0.35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  <c r="S13" t="str">
        <v>PR01269</v>
      </c>
      <c r="T13" t="str">
        <v>Eleonore</v>
      </c>
      <c r="U13" t="str">
        <v>Airdrie</v>
      </c>
      <c r="V13" t="str">
        <v>Female</v>
      </c>
      <c r="W13" t="str">
        <v>Engineering</v>
      </c>
      <c r="X13">
        <v>97105.19</v>
      </c>
      <c r="Y13" t="str">
        <v>50k to 100k</v>
      </c>
      <c r="Z13">
        <v>44425</v>
      </c>
      <c r="AA13">
        <v>1</v>
      </c>
      <c r="AB13" t="str">
        <v>Permanent</v>
      </c>
      <c r="AC13" t="str">
        <v>Columbus, USA</v>
      </c>
      <c r="AD13">
        <v>2.8465753424657536</v>
      </c>
      <c r="AE13" t="str">
        <v>Full time</v>
      </c>
    </row>
    <row r="14" spans="2:33" x14ac:dyDescent="0.35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  <c r="S14" t="str">
        <v>PR01383</v>
      </c>
      <c r="T14" t="str">
        <v>Addi</v>
      </c>
      <c r="U14" t="str">
        <v>Studdeard</v>
      </c>
      <c r="V14" t="str">
        <v>Female</v>
      </c>
      <c r="W14" t="str">
        <v>Product Management</v>
      </c>
      <c r="X14">
        <v>72502.61</v>
      </c>
      <c r="Y14" t="str">
        <v>50k to 100k</v>
      </c>
      <c r="Z14">
        <v>44235</v>
      </c>
      <c r="AA14">
        <v>1</v>
      </c>
      <c r="AB14" t="str">
        <v>Permanent</v>
      </c>
      <c r="AC14" t="str">
        <v>Wellington, New Zealand</v>
      </c>
      <c r="AD14">
        <v>3.3671232876712329</v>
      </c>
      <c r="AE14" t="str">
        <v>Full time</v>
      </c>
    </row>
    <row r="15" spans="2:33" x14ac:dyDescent="0.35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  <c r="S15" t="str">
        <v>PR01662</v>
      </c>
      <c r="T15" t="str">
        <v>Genevra</v>
      </c>
      <c r="U15" t="str">
        <v>Friday</v>
      </c>
      <c r="V15" t="str">
        <v>Female</v>
      </c>
      <c r="W15" t="str">
        <v>Research and Development</v>
      </c>
      <c r="X15">
        <v>50449.46</v>
      </c>
      <c r="Y15" t="str">
        <v>50k to 100k</v>
      </c>
      <c r="Z15">
        <v>43418</v>
      </c>
      <c r="AA15">
        <v>0.8</v>
      </c>
      <c r="AB15" t="str">
        <v>Permanent</v>
      </c>
      <c r="AC15" t="str">
        <v>Auckland, New Zealand</v>
      </c>
      <c r="AD15">
        <v>5.6054794520547944</v>
      </c>
      <c r="AE15" t="str">
        <v>Part time</v>
      </c>
    </row>
    <row r="16" spans="2:33" x14ac:dyDescent="0.35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  <c r="S16" t="str">
        <v>PR02016</v>
      </c>
      <c r="T16" t="str">
        <v>Iris</v>
      </c>
      <c r="U16" t="str">
        <v>Wagg</v>
      </c>
      <c r="V16" t="str">
        <v>Female</v>
      </c>
      <c r="W16" t="str">
        <v>Engineering</v>
      </c>
      <c r="X16">
        <v>58861.19</v>
      </c>
      <c r="Y16" t="str">
        <v>50k to 100k</v>
      </c>
      <c r="Z16">
        <v>43654</v>
      </c>
      <c r="AA16">
        <v>1</v>
      </c>
      <c r="AB16" t="str">
        <v>Permanent</v>
      </c>
      <c r="AC16" t="str">
        <v>Columbus, USA</v>
      </c>
      <c r="AD16">
        <v>4.9589041095890414</v>
      </c>
      <c r="AE16" t="str">
        <v>Full time</v>
      </c>
    </row>
    <row r="17" spans="2:31" x14ac:dyDescent="0.35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  <c r="S17" t="str">
        <v>PR02113</v>
      </c>
      <c r="T17" t="str">
        <v>Beverie</v>
      </c>
      <c r="U17" t="str">
        <v>Moffet</v>
      </c>
      <c r="V17" t="str">
        <v>Female</v>
      </c>
      <c r="W17" t="str">
        <v>Support</v>
      </c>
      <c r="X17">
        <v>75974.990000000005</v>
      </c>
      <c r="Y17" t="str">
        <v>50k to 100k</v>
      </c>
      <c r="Z17">
        <v>44172</v>
      </c>
      <c r="AA17">
        <v>1</v>
      </c>
      <c r="AB17" t="str">
        <v>Permanent</v>
      </c>
      <c r="AC17" t="str">
        <v>Remote</v>
      </c>
      <c r="AD17">
        <v>3.5397260273972604</v>
      </c>
      <c r="AE17" t="str">
        <v>Full time</v>
      </c>
    </row>
    <row r="18" spans="2:31" x14ac:dyDescent="0.35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  <c r="S18" t="str">
        <v>PR02208</v>
      </c>
      <c r="T18" t="str">
        <v>Gowri</v>
      </c>
      <c r="U18" t="str">
        <v>Sankar</v>
      </c>
      <c r="V18" t="str">
        <v>Female</v>
      </c>
      <c r="W18" t="str">
        <v>Training</v>
      </c>
      <c r="X18">
        <v>102934.09</v>
      </c>
      <c r="Y18" t="str">
        <v>Above 100k</v>
      </c>
      <c r="Z18">
        <v>44315</v>
      </c>
      <c r="AA18">
        <v>1</v>
      </c>
      <c r="AB18" t="str">
        <v>Permanent</v>
      </c>
      <c r="AC18" t="str">
        <v>Hyderabad, India</v>
      </c>
      <c r="AD18">
        <v>3.1479452054794521</v>
      </c>
      <c r="AE18" t="str">
        <v>Full time</v>
      </c>
    </row>
    <row r="19" spans="2:31" x14ac:dyDescent="0.35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  <c r="S19" t="str">
        <v>PR02275</v>
      </c>
      <c r="T19" t="str">
        <v>Louise</v>
      </c>
      <c r="U19" t="str">
        <v>Lamming</v>
      </c>
      <c r="V19" t="str">
        <v>Female</v>
      </c>
      <c r="W19" t="str">
        <v>Sales</v>
      </c>
      <c r="X19">
        <v>41934.71</v>
      </c>
      <c r="Y19" t="str">
        <v>Under 50k</v>
      </c>
      <c r="Z19">
        <v>43780</v>
      </c>
      <c r="AA19">
        <v>1</v>
      </c>
      <c r="AB19" t="str">
        <v>Permanent</v>
      </c>
      <c r="AC19" t="str">
        <v>Remote</v>
      </c>
      <c r="AD19">
        <v>4.6136986301369864</v>
      </c>
      <c r="AE19" t="str">
        <v>Full time</v>
      </c>
    </row>
    <row r="20" spans="2:31" x14ac:dyDescent="0.35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  <c r="S20" t="str">
        <v>PR02321</v>
      </c>
      <c r="T20" t="str">
        <v>Evanne</v>
      </c>
      <c r="U20" t="str">
        <v>Sheryn</v>
      </c>
      <c r="V20" t="str">
        <v>Female</v>
      </c>
      <c r="W20" t="str">
        <v>Services</v>
      </c>
      <c r="X20">
        <v>81897.789999999994</v>
      </c>
      <c r="Y20" t="str">
        <v>50k to 100k</v>
      </c>
      <c r="Z20">
        <v>43146</v>
      </c>
      <c r="AA20">
        <v>1</v>
      </c>
      <c r="AB20" t="str">
        <v>Permanent</v>
      </c>
      <c r="AC20" t="str">
        <v>Auckland, New Zealand</v>
      </c>
      <c r="AD20">
        <v>6.3506849315068497</v>
      </c>
      <c r="AE20" t="str">
        <v>Full time</v>
      </c>
    </row>
    <row r="21" spans="2:31" x14ac:dyDescent="0.35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  <c r="S21" t="str">
        <v>PR02436</v>
      </c>
      <c r="T21" t="str">
        <v>Marmaduke</v>
      </c>
      <c r="U21" t="str">
        <v>Worssam</v>
      </c>
      <c r="V21" t="str">
        <v>Female</v>
      </c>
      <c r="W21" t="str">
        <v>Engineering</v>
      </c>
      <c r="X21">
        <v>78378.2</v>
      </c>
      <c r="Y21" t="str">
        <v>50k to 100k</v>
      </c>
      <c r="Z21">
        <v>43465</v>
      </c>
      <c r="AA21">
        <v>0.4</v>
      </c>
      <c r="AB21" t="str">
        <v>Permanent</v>
      </c>
      <c r="AC21" t="str">
        <v>Remote</v>
      </c>
      <c r="AD21">
        <v>5.4767123287671229</v>
      </c>
      <c r="AE21" t="str">
        <v>Part time</v>
      </c>
    </row>
    <row r="22" spans="2:31" x14ac:dyDescent="0.35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  <c r="S22" t="str">
        <v>PR02603</v>
      </c>
      <c r="T22" t="str">
        <v>Dinanath</v>
      </c>
      <c r="U22" t="str">
        <v>Simhambhatla</v>
      </c>
      <c r="V22" t="str">
        <v>Female</v>
      </c>
      <c r="W22" t="str">
        <v>Human Resources</v>
      </c>
      <c r="X22">
        <v>61994.76</v>
      </c>
      <c r="Y22" t="str">
        <v>50k to 100k</v>
      </c>
      <c r="Z22">
        <v>43794</v>
      </c>
      <c r="AA22">
        <v>0.3</v>
      </c>
      <c r="AB22" t="str">
        <v>Permanent</v>
      </c>
      <c r="AC22" t="str">
        <v>Hyderabad, India</v>
      </c>
      <c r="AD22">
        <v>4.5753424657534243</v>
      </c>
      <c r="AE22" t="str">
        <v>Part time</v>
      </c>
    </row>
    <row r="23" spans="2:31" x14ac:dyDescent="0.35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  <c r="S23" t="str">
        <v>PR02957</v>
      </c>
      <c r="T23" t="str">
        <v>Vaughn</v>
      </c>
      <c r="U23" t="str">
        <v>Carvill</v>
      </c>
      <c r="V23" t="str">
        <v>Female</v>
      </c>
      <c r="W23" t="str">
        <v>Training</v>
      </c>
      <c r="X23">
        <v>84745.93</v>
      </c>
      <c r="Y23" t="str">
        <v>50k to 100k</v>
      </c>
      <c r="Z23">
        <v>43707</v>
      </c>
      <c r="AA23">
        <v>1</v>
      </c>
      <c r="AB23" t="str">
        <v>Permanent</v>
      </c>
      <c r="AC23" t="str">
        <v>Wellington, New Zealand</v>
      </c>
      <c r="AD23">
        <v>4.8136986301369866</v>
      </c>
      <c r="AE23" t="str">
        <v>Full time</v>
      </c>
    </row>
    <row r="24" spans="2:31" x14ac:dyDescent="0.35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  <c r="S24" t="str">
        <v>PR03158</v>
      </c>
      <c r="T24" t="str">
        <v>Danica</v>
      </c>
      <c r="U24" t="str">
        <v>Nayshe</v>
      </c>
      <c r="V24" t="str">
        <v>Female</v>
      </c>
      <c r="W24" t="str">
        <v>Services</v>
      </c>
      <c r="X24">
        <v>89690.38</v>
      </c>
      <c r="Y24" t="str">
        <v>50k to 100k</v>
      </c>
      <c r="Z24">
        <v>43206</v>
      </c>
      <c r="AA24">
        <v>1</v>
      </c>
      <c r="AB24" t="str">
        <v>Permanent</v>
      </c>
      <c r="AC24" t="str">
        <v>Wellington, New Zealand</v>
      </c>
      <c r="AD24">
        <v>6.1863013698630134</v>
      </c>
      <c r="AE24" t="str">
        <v>Full time</v>
      </c>
    </row>
    <row r="25" spans="2:31" x14ac:dyDescent="0.35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  <c r="S25" t="str">
        <v>PR03271</v>
      </c>
      <c r="T25" t="str">
        <v>Stan</v>
      </c>
      <c r="U25" t="str">
        <v>Tolliday</v>
      </c>
      <c r="V25" t="str">
        <v>Female</v>
      </c>
      <c r="W25" t="str">
        <v>Sales</v>
      </c>
      <c r="X25">
        <v>39535.49</v>
      </c>
      <c r="Y25" t="str">
        <v>Under 50k</v>
      </c>
      <c r="Z25">
        <v>43397</v>
      </c>
      <c r="AA25">
        <v>0.3</v>
      </c>
      <c r="AB25" t="str">
        <v>Permanent</v>
      </c>
      <c r="AC25" t="str">
        <v>Remote</v>
      </c>
      <c r="AD25">
        <v>5.6630136986301371</v>
      </c>
      <c r="AE25" t="str">
        <v>Part time</v>
      </c>
    </row>
    <row r="26" spans="2:31" x14ac:dyDescent="0.35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  <c r="S26" t="str">
        <v>PR03844</v>
      </c>
      <c r="T26" t="str">
        <v>Brose</v>
      </c>
      <c r="U26" t="str">
        <v>MacCorkell</v>
      </c>
      <c r="V26" t="str">
        <v>Female</v>
      </c>
      <c r="W26" t="str">
        <v>Human Resources</v>
      </c>
      <c r="X26">
        <v>35943.620000000003</v>
      </c>
      <c r="Y26" t="str">
        <v>Under 50k</v>
      </c>
      <c r="Z26">
        <v>44078</v>
      </c>
      <c r="AA26">
        <v>1</v>
      </c>
      <c r="AB26" t="str">
        <v>Permanent</v>
      </c>
      <c r="AC26" t="str">
        <v>Columbus, USA</v>
      </c>
      <c r="AD26">
        <v>3.7972602739726029</v>
      </c>
      <c r="AE26" t="str">
        <v>Full time</v>
      </c>
    </row>
    <row r="27" spans="2:31" x14ac:dyDescent="0.35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  <c r="S27" t="str">
        <v>PR04366</v>
      </c>
      <c r="T27" t="str">
        <v>Carry</v>
      </c>
      <c r="U27" t="str">
        <v>Loblie</v>
      </c>
      <c r="V27" t="str">
        <v>Female</v>
      </c>
      <c r="W27" t="str">
        <v>Sales</v>
      </c>
      <c r="X27">
        <v>47551.89</v>
      </c>
      <c r="Y27" t="str">
        <v>Under 50k</v>
      </c>
      <c r="Z27">
        <v>43468</v>
      </c>
      <c r="AA27">
        <v>1</v>
      </c>
      <c r="AB27" t="str">
        <v>Permanent</v>
      </c>
      <c r="AC27" t="str">
        <v>Auckland, New Zealand</v>
      </c>
      <c r="AD27">
        <v>5.4684931506849317</v>
      </c>
      <c r="AE27" t="str">
        <v>Full time</v>
      </c>
    </row>
    <row r="28" spans="2:31" x14ac:dyDescent="0.35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  <c r="S28" t="str">
        <v>PR04380</v>
      </c>
      <c r="T28" t="str">
        <v>Van</v>
      </c>
      <c r="U28" t="str">
        <v>Tuxwell</v>
      </c>
      <c r="V28" t="str">
        <v>Female</v>
      </c>
      <c r="W28" t="str">
        <v>Business Development</v>
      </c>
      <c r="X28">
        <v>80695.740000000005</v>
      </c>
      <c r="Y28" t="str">
        <v>50k to 100k</v>
      </c>
      <c r="Z28">
        <v>43787</v>
      </c>
      <c r="AA28">
        <v>0.8</v>
      </c>
      <c r="AB28" t="str">
        <v>Permanent</v>
      </c>
      <c r="AC28" t="str">
        <v>Columbus, USA</v>
      </c>
      <c r="AD28">
        <v>4.5945205479452058</v>
      </c>
      <c r="AE28" t="str">
        <v>Part time</v>
      </c>
    </row>
    <row r="29" spans="2:31" x14ac:dyDescent="0.35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  <c r="S29" t="str">
        <v>PR04446</v>
      </c>
      <c r="T29" t="str">
        <v>Sameer</v>
      </c>
      <c r="U29" t="str">
        <v>Shashank</v>
      </c>
      <c r="V29" t="str">
        <v>Female</v>
      </c>
      <c r="W29" t="str">
        <v>Research and Development</v>
      </c>
      <c r="X29">
        <v>92336.08</v>
      </c>
      <c r="Y29" t="str">
        <v>50k to 100k</v>
      </c>
      <c r="Z29">
        <v>44431</v>
      </c>
      <c r="AA29">
        <v>1</v>
      </c>
      <c r="AB29" t="str">
        <v>Permanent</v>
      </c>
      <c r="AC29" t="str">
        <v>Hyderabad, India</v>
      </c>
      <c r="AD29">
        <v>2.8301369863013699</v>
      </c>
      <c r="AE29" t="str">
        <v>Full time</v>
      </c>
    </row>
    <row r="30" spans="2:31" x14ac:dyDescent="0.35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  <c r="S30" t="str">
        <v>PR04473</v>
      </c>
      <c r="T30" t="str">
        <v>Wyn</v>
      </c>
      <c r="U30" t="str">
        <v>Treadger</v>
      </c>
      <c r="V30" t="str">
        <v>Female</v>
      </c>
      <c r="W30" t="str">
        <v>Business Development</v>
      </c>
      <c r="X30">
        <v>69192.850000000006</v>
      </c>
      <c r="Y30" t="str">
        <v>50k to 100k</v>
      </c>
      <c r="Z30">
        <v>44305</v>
      </c>
      <c r="AA30">
        <v>1</v>
      </c>
      <c r="AB30" t="str">
        <v>Permanent</v>
      </c>
      <c r="AC30" t="str">
        <v>Columbus, USA</v>
      </c>
      <c r="AD30">
        <v>3.1753424657534248</v>
      </c>
      <c r="AE30" t="str">
        <v>Full time</v>
      </c>
    </row>
    <row r="31" spans="2:31" x14ac:dyDescent="0.35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  <c r="S31" t="str">
        <v>PR04686</v>
      </c>
      <c r="T31" t="str">
        <v>Oona</v>
      </c>
      <c r="U31" t="str">
        <v>Donan</v>
      </c>
      <c r="V31" t="str">
        <v>Female</v>
      </c>
      <c r="W31" t="str">
        <v>Business Development</v>
      </c>
      <c r="X31">
        <v>98000</v>
      </c>
      <c r="Y31" t="str">
        <v>50k to 100k</v>
      </c>
      <c r="Z31">
        <v>43710</v>
      </c>
      <c r="AA31">
        <v>0.9</v>
      </c>
      <c r="AB31" t="str">
        <v>Permanent</v>
      </c>
      <c r="AC31" t="str">
        <v>Seattle, USA</v>
      </c>
      <c r="AD31">
        <v>4.8054794520547945</v>
      </c>
      <c r="AE31" t="str">
        <v>Part time</v>
      </c>
    </row>
    <row r="32" spans="2:31" x14ac:dyDescent="0.35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  <c r="S32" t="str">
        <v>PR04851</v>
      </c>
      <c r="T32" t="str">
        <v>Rodina</v>
      </c>
      <c r="U32" t="str">
        <v>Drinan</v>
      </c>
      <c r="V32" t="str">
        <v>Female</v>
      </c>
      <c r="W32" t="str">
        <v>Sales</v>
      </c>
      <c r="X32">
        <v>77045.440000000002</v>
      </c>
      <c r="Y32" t="str">
        <v>50k to 100k</v>
      </c>
      <c r="Z32">
        <v>43636</v>
      </c>
      <c r="AA32">
        <v>1</v>
      </c>
      <c r="AB32" t="str">
        <v>Permanent</v>
      </c>
      <c r="AC32" t="str">
        <v>Remote</v>
      </c>
      <c r="AD32">
        <v>5.0082191780821921</v>
      </c>
      <c r="AE32" t="str">
        <v>Full time</v>
      </c>
    </row>
    <row r="33" spans="2:31" x14ac:dyDescent="0.35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  <c r="S33" t="str">
        <v>SQ00105</v>
      </c>
      <c r="T33" t="str">
        <v>Sarayu</v>
      </c>
      <c r="U33" t="str">
        <v>Ragunathan</v>
      </c>
      <c r="V33" t="str">
        <v>Female</v>
      </c>
      <c r="W33" t="str">
        <v>Training</v>
      </c>
      <c r="X33">
        <v>86010.54</v>
      </c>
      <c r="Y33" t="str">
        <v>50k to 100k</v>
      </c>
      <c r="Z33">
        <v>43164</v>
      </c>
      <c r="AA33">
        <v>1</v>
      </c>
      <c r="AB33" t="str">
        <v>Permanent</v>
      </c>
      <c r="AC33" t="str">
        <v>Chennai, India</v>
      </c>
      <c r="AD33">
        <v>6.3013698630136989</v>
      </c>
      <c r="AE33" t="str">
        <v>Full time</v>
      </c>
    </row>
    <row r="34" spans="2:31" x14ac:dyDescent="0.35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  <c r="S34" t="str">
        <v>SQ00187</v>
      </c>
      <c r="T34" t="str">
        <v>Rupak</v>
      </c>
      <c r="U34" t="str">
        <v>Mehra</v>
      </c>
      <c r="V34" t="str">
        <v>Female</v>
      </c>
      <c r="W34" t="str">
        <v>Services</v>
      </c>
      <c r="X34">
        <v>71229.42</v>
      </c>
      <c r="Y34" t="str">
        <v>50k to 100k</v>
      </c>
      <c r="Z34">
        <v>44166</v>
      </c>
      <c r="AA34">
        <v>1</v>
      </c>
      <c r="AB34" t="str">
        <v>Permanent</v>
      </c>
      <c r="AC34" t="str">
        <v>Hyderabad, India</v>
      </c>
      <c r="AD34">
        <v>3.5561643835616437</v>
      </c>
      <c r="AE34" t="str">
        <v>Full time</v>
      </c>
    </row>
    <row r="35" spans="2:31" x14ac:dyDescent="0.35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  <c r="S35" t="str">
        <v>SQ00286</v>
      </c>
      <c r="T35" t="str">
        <v>Ilesh</v>
      </c>
      <c r="U35" t="str">
        <v>Dasgupta</v>
      </c>
      <c r="V35" t="str">
        <v>Female</v>
      </c>
      <c r="W35" t="str">
        <v>Legal</v>
      </c>
      <c r="X35">
        <v>61213.01</v>
      </c>
      <c r="Y35" t="str">
        <v>50k to 100k</v>
      </c>
      <c r="Z35">
        <v>44365</v>
      </c>
      <c r="AA35">
        <v>1</v>
      </c>
      <c r="AB35" t="str">
        <v>Permanent</v>
      </c>
      <c r="AC35" t="str">
        <v>Chennai, India</v>
      </c>
      <c r="AD35">
        <v>3.010958904109589</v>
      </c>
      <c r="AE35" t="str">
        <v>Full time</v>
      </c>
    </row>
    <row r="36" spans="2:31" x14ac:dyDescent="0.35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  <c r="S36" t="str">
        <v>SQ00450</v>
      </c>
      <c r="T36" t="str">
        <v>Louise</v>
      </c>
      <c r="U36" t="str">
        <v>Lamming</v>
      </c>
      <c r="V36" t="str">
        <v>Female</v>
      </c>
      <c r="W36" t="str">
        <v>Sales</v>
      </c>
      <c r="X36">
        <v>41934.71</v>
      </c>
      <c r="Y36" t="str">
        <v>Under 50k</v>
      </c>
      <c r="Z36">
        <v>43943</v>
      </c>
      <c r="AA36">
        <v>1</v>
      </c>
      <c r="AB36" t="str">
        <v>Permanent</v>
      </c>
      <c r="AC36" t="str">
        <v>Remote</v>
      </c>
      <c r="AD36">
        <v>4.1671232876712327</v>
      </c>
      <c r="AE36" t="str">
        <v>Full time</v>
      </c>
    </row>
    <row r="37" spans="2:31" x14ac:dyDescent="0.35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  <c r="S37" t="str">
        <v>SQ00498</v>
      </c>
      <c r="T37" t="str">
        <v>Amery</v>
      </c>
      <c r="U37" t="str">
        <v>Ofer</v>
      </c>
      <c r="V37" t="str">
        <v>Female</v>
      </c>
      <c r="W37" t="str">
        <v>Legal</v>
      </c>
      <c r="X37">
        <v>111049.84</v>
      </c>
      <c r="Y37" t="str">
        <v>Above 100k</v>
      </c>
      <c r="Z37">
        <v>44393</v>
      </c>
      <c r="AA37">
        <v>1</v>
      </c>
      <c r="AB37" t="str">
        <v>Permanent</v>
      </c>
      <c r="AC37" t="str">
        <v>Wellington, New Zealand</v>
      </c>
      <c r="AD37">
        <v>2.9342465753424656</v>
      </c>
      <c r="AE37" t="str">
        <v>Full time</v>
      </c>
    </row>
    <row r="38" spans="2:31" x14ac:dyDescent="0.35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  <c r="S38" t="str">
        <v>SQ00841</v>
      </c>
      <c r="T38" t="str">
        <v>Bhuvan</v>
      </c>
      <c r="U38" t="str">
        <v>Pals</v>
      </c>
      <c r="V38" t="str">
        <v>Female</v>
      </c>
      <c r="W38" t="str">
        <v>Services</v>
      </c>
      <c r="X38">
        <v>89690.38</v>
      </c>
      <c r="Y38" t="str">
        <v>50k to 100k</v>
      </c>
      <c r="Z38">
        <v>43213</v>
      </c>
      <c r="AA38">
        <v>1</v>
      </c>
      <c r="AB38" t="str">
        <v>Permanent</v>
      </c>
      <c r="AC38" t="str">
        <v>Hyderabad, India</v>
      </c>
      <c r="AD38">
        <v>6.1671232876712327</v>
      </c>
      <c r="AE38" t="str">
        <v>Full time</v>
      </c>
    </row>
    <row r="39" spans="2:31" x14ac:dyDescent="0.35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  <c r="S39" t="str">
        <v>SQ00914</v>
      </c>
      <c r="T39" t="str">
        <v>Duran</v>
      </c>
      <c r="U39" t="str">
        <v>Appala</v>
      </c>
      <c r="V39" t="str">
        <v>Female</v>
      </c>
      <c r="W39" t="str">
        <v>Product Management</v>
      </c>
      <c r="X39">
        <v>38438.239999999998</v>
      </c>
      <c r="Y39" t="str">
        <v>Under 50k</v>
      </c>
      <c r="Z39">
        <v>43962</v>
      </c>
      <c r="AA39">
        <v>1</v>
      </c>
      <c r="AB39" t="str">
        <v>Permanent</v>
      </c>
      <c r="AC39" t="str">
        <v>Chennai, India</v>
      </c>
      <c r="AD39">
        <v>4.1150684931506847</v>
      </c>
      <c r="AE39" t="str">
        <v>Full time</v>
      </c>
    </row>
    <row r="40" spans="2:31" x14ac:dyDescent="0.35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  <c r="S40" t="str">
        <v>SQ00914</v>
      </c>
      <c r="T40" t="str">
        <v>Karuna</v>
      </c>
      <c r="U40" t="str">
        <v>Pashupathy</v>
      </c>
      <c r="V40" t="str">
        <v>Female</v>
      </c>
      <c r="W40" t="str">
        <v>Product Management</v>
      </c>
      <c r="X40">
        <v>38438.239999999998</v>
      </c>
      <c r="Y40" t="str">
        <v>Under 50k</v>
      </c>
      <c r="Z40">
        <v>43962</v>
      </c>
      <c r="AA40">
        <v>1</v>
      </c>
      <c r="AB40" t="str">
        <v>Permanent</v>
      </c>
      <c r="AC40" t="str">
        <v>Chennai, India</v>
      </c>
      <c r="AD40">
        <v>4.1150684931506847</v>
      </c>
      <c r="AE40" t="str">
        <v>Full time</v>
      </c>
    </row>
    <row r="41" spans="2:31" x14ac:dyDescent="0.35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  <c r="S41" t="str">
        <v>SQ00960</v>
      </c>
      <c r="T41" t="str">
        <v>Calvin</v>
      </c>
      <c r="U41" t="str">
        <v>O'Carroll</v>
      </c>
      <c r="V41" t="str">
        <v>Female</v>
      </c>
      <c r="W41" t="str">
        <v>Research and Development</v>
      </c>
      <c r="X41">
        <v>44447.26</v>
      </c>
      <c r="Y41" t="str">
        <v>Under 50k</v>
      </c>
      <c r="Z41">
        <v>43846</v>
      </c>
      <c r="AA41">
        <v>0.4</v>
      </c>
      <c r="AB41" t="str">
        <v>Permanent</v>
      </c>
      <c r="AC41" t="str">
        <v>Seattle, USA</v>
      </c>
      <c r="AD41">
        <v>4.4328767123287669</v>
      </c>
      <c r="AE41" t="str">
        <v>Part time</v>
      </c>
    </row>
    <row r="42" spans="2:31" x14ac:dyDescent="0.35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  <c r="S42" t="str">
        <v>SQ01283</v>
      </c>
      <c r="T42" t="str">
        <v>Barr</v>
      </c>
      <c r="U42" t="str">
        <v>Faughny</v>
      </c>
      <c r="V42" t="str">
        <v>Female</v>
      </c>
      <c r="W42" t="str">
        <v>Marketing</v>
      </c>
      <c r="X42">
        <v>68008.55</v>
      </c>
      <c r="Y42" t="str">
        <v>50k to 100k</v>
      </c>
      <c r="Z42">
        <v>44062</v>
      </c>
      <c r="AA42">
        <v>1</v>
      </c>
      <c r="AB42" t="str">
        <v>Permanent</v>
      </c>
      <c r="AC42" t="str">
        <v>Auckland, New Zealand</v>
      </c>
      <c r="AD42">
        <v>3.8410958904109589</v>
      </c>
      <c r="AE42" t="str">
        <v>Full time</v>
      </c>
    </row>
    <row r="43" spans="2:31" x14ac:dyDescent="0.35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  <c r="S43" t="str">
        <v>SQ01402</v>
      </c>
      <c r="T43" t="str">
        <v>Sahaj</v>
      </c>
      <c r="U43" t="str">
        <v>Jonnalagadda</v>
      </c>
      <c r="V43" t="str">
        <v>Female</v>
      </c>
      <c r="W43" t="str">
        <v>Engineering</v>
      </c>
      <c r="X43">
        <v>44403.77</v>
      </c>
      <c r="Y43" t="str">
        <v>Under 50k</v>
      </c>
      <c r="Z43">
        <v>43416</v>
      </c>
      <c r="AA43">
        <v>1</v>
      </c>
      <c r="AB43" t="str">
        <v>Permanent</v>
      </c>
      <c r="AC43" t="str">
        <v>Hyderabad, India</v>
      </c>
      <c r="AD43">
        <v>5.6109589041095891</v>
      </c>
      <c r="AE43" t="str">
        <v>Full time</v>
      </c>
    </row>
    <row r="44" spans="2:31" x14ac:dyDescent="0.35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  <c r="S44" t="str">
        <v>SQ01730</v>
      </c>
      <c r="T44" t="str">
        <v>Austine</v>
      </c>
      <c r="U44" t="str">
        <v>Littlewood</v>
      </c>
      <c r="V44" t="str">
        <v>Female</v>
      </c>
      <c r="W44" t="str">
        <v>Services</v>
      </c>
      <c r="X44">
        <v>32269.91</v>
      </c>
      <c r="Y44" t="str">
        <v>Under 50k</v>
      </c>
      <c r="Z44">
        <v>43346</v>
      </c>
      <c r="AA44">
        <v>1</v>
      </c>
      <c r="AB44" t="str">
        <v>Permanent</v>
      </c>
      <c r="AC44" t="str">
        <v>Remote</v>
      </c>
      <c r="AD44">
        <v>5.8027397260273972</v>
      </c>
      <c r="AE44" t="str">
        <v>Full time</v>
      </c>
    </row>
    <row r="45" spans="2:31" x14ac:dyDescent="0.35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  <c r="S45" t="str">
        <v>SQ01854</v>
      </c>
      <c r="T45" t="str">
        <v>Jessica</v>
      </c>
      <c r="U45" t="str">
        <v>Callcott</v>
      </c>
      <c r="V45" t="str">
        <v>Female</v>
      </c>
      <c r="W45" t="str">
        <v>Marketing</v>
      </c>
      <c r="X45">
        <v>66017.179999999993</v>
      </c>
      <c r="Y45" t="str">
        <v>50k to 100k</v>
      </c>
      <c r="Z45">
        <v>43643</v>
      </c>
      <c r="AA45">
        <v>0.9</v>
      </c>
      <c r="AB45" t="str">
        <v>Permanent</v>
      </c>
      <c r="AC45" t="str">
        <v>Remote</v>
      </c>
      <c r="AD45">
        <v>4.9890410958904106</v>
      </c>
      <c r="AE45" t="str">
        <v>Part time</v>
      </c>
    </row>
    <row r="46" spans="2:31" x14ac:dyDescent="0.35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  <c r="S46" t="str">
        <v>SQ02174</v>
      </c>
      <c r="T46" t="str">
        <v>Sidoney</v>
      </c>
      <c r="U46" t="str">
        <v>Yitzhok</v>
      </c>
      <c r="V46" t="str">
        <v>Female</v>
      </c>
      <c r="W46" t="str">
        <v>Engineering</v>
      </c>
      <c r="X46">
        <v>118442.54</v>
      </c>
      <c r="Y46" t="str">
        <v>Above 100k</v>
      </c>
      <c r="Z46">
        <v>44193</v>
      </c>
      <c r="AA46">
        <v>1</v>
      </c>
      <c r="AB46" t="str">
        <v>Permanent</v>
      </c>
      <c r="AC46" t="str">
        <v>Auckland, New Zealand</v>
      </c>
      <c r="AD46">
        <v>3.4821917808219176</v>
      </c>
      <c r="AE46" t="str">
        <v>Full time</v>
      </c>
    </row>
    <row r="47" spans="2:31" x14ac:dyDescent="0.35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  <c r="S47" t="str">
        <v>SQ02223</v>
      </c>
      <c r="T47" t="str">
        <v>Pippy</v>
      </c>
      <c r="U47" t="str">
        <v>Shepperd</v>
      </c>
      <c r="V47" t="str">
        <v>Female</v>
      </c>
      <c r="W47" t="str">
        <v>Accounting</v>
      </c>
      <c r="X47">
        <v>44845.33</v>
      </c>
      <c r="Y47" t="str">
        <v>Under 50k</v>
      </c>
      <c r="Z47">
        <v>43277</v>
      </c>
      <c r="AA47">
        <v>1</v>
      </c>
      <c r="AB47" t="str">
        <v>Permanent</v>
      </c>
      <c r="AC47" t="str">
        <v>Seattle, USA</v>
      </c>
      <c r="AD47">
        <v>5.9917808219178079</v>
      </c>
      <c r="AE47" t="str">
        <v>Full time</v>
      </c>
    </row>
    <row r="48" spans="2:31" x14ac:dyDescent="0.35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  <c r="S48" t="str">
        <v>SQ02465</v>
      </c>
      <c r="T48" t="str">
        <v>Bernie</v>
      </c>
      <c r="U48" t="str">
        <v>Gorges</v>
      </c>
      <c r="V48" t="str">
        <v>Female</v>
      </c>
      <c r="W48" t="str">
        <v>Training</v>
      </c>
      <c r="X48">
        <v>99965.97</v>
      </c>
      <c r="Y48" t="str">
        <v>50k to 100k</v>
      </c>
      <c r="Z48">
        <v>43133</v>
      </c>
      <c r="AA48">
        <v>1</v>
      </c>
      <c r="AB48" t="str">
        <v>Permanent</v>
      </c>
      <c r="AC48" t="str">
        <v>Remote</v>
      </c>
      <c r="AD48">
        <v>6.3863013698630136</v>
      </c>
      <c r="AE48" t="str">
        <v>Full time</v>
      </c>
    </row>
    <row r="49" spans="2:31" x14ac:dyDescent="0.35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  <c r="S49" t="str">
        <v>SQ02565</v>
      </c>
      <c r="T49" t="str">
        <v>Konstantin</v>
      </c>
      <c r="U49" t="str">
        <v>Timblett</v>
      </c>
      <c r="V49" t="str">
        <v>Female</v>
      </c>
      <c r="W49" t="str">
        <v>Training</v>
      </c>
      <c r="X49">
        <v>56253.81</v>
      </c>
      <c r="Y49" t="str">
        <v>50k to 100k</v>
      </c>
      <c r="Z49">
        <v>44421</v>
      </c>
      <c r="AA49">
        <v>1</v>
      </c>
      <c r="AB49" t="str">
        <v>Permanent</v>
      </c>
      <c r="AC49" t="str">
        <v>Auckland, New Zealand</v>
      </c>
      <c r="AD49">
        <v>2.8575342465753426</v>
      </c>
      <c r="AE49" t="str">
        <v>Full time</v>
      </c>
    </row>
    <row r="50" spans="2:31" x14ac:dyDescent="0.35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  <c r="S50" t="str">
        <v>SQ02582</v>
      </c>
      <c r="T50" t="str">
        <v>Kaishori</v>
      </c>
      <c r="U50" t="str">
        <v>Harathi</v>
      </c>
      <c r="V50" t="str">
        <v>Female</v>
      </c>
      <c r="W50" t="str">
        <v>Product Management</v>
      </c>
      <c r="X50">
        <v>51798.25</v>
      </c>
      <c r="Y50" t="str">
        <v>50k to 100k</v>
      </c>
      <c r="Z50">
        <v>43665</v>
      </c>
      <c r="AA50">
        <v>1</v>
      </c>
      <c r="AB50" t="str">
        <v>Permanent</v>
      </c>
      <c r="AC50" t="str">
        <v>Hyderabad, India</v>
      </c>
      <c r="AD50">
        <v>4.9287671232876713</v>
      </c>
      <c r="AE50" t="str">
        <v>Full time</v>
      </c>
    </row>
    <row r="51" spans="2:31" x14ac:dyDescent="0.35">
      <c r="S51" t="str">
        <v>SQ02624</v>
      </c>
      <c r="T51" t="str">
        <v>Gwenneth</v>
      </c>
      <c r="U51" t="str">
        <v>Fealey</v>
      </c>
      <c r="V51" t="str">
        <v>Female</v>
      </c>
      <c r="W51" t="str">
        <v>Engineering</v>
      </c>
      <c r="X51">
        <v>114772.32</v>
      </c>
      <c r="Y51" t="str">
        <v>Above 100k</v>
      </c>
      <c r="Z51">
        <v>44251</v>
      </c>
      <c r="AA51">
        <v>1</v>
      </c>
      <c r="AB51" t="str">
        <v>Permanent</v>
      </c>
      <c r="AC51" t="str">
        <v>Columbus, USA</v>
      </c>
      <c r="AD51">
        <v>3.3232876712328765</v>
      </c>
      <c r="AE51" t="str">
        <v>Full time</v>
      </c>
    </row>
    <row r="52" spans="2:31" x14ac:dyDescent="0.35">
      <c r="S52" t="str">
        <v>SQ02643</v>
      </c>
      <c r="T52" t="str">
        <v>Indu</v>
      </c>
      <c r="U52" t="str">
        <v>Varada</v>
      </c>
      <c r="V52" t="str">
        <v>Female</v>
      </c>
      <c r="W52" t="str">
        <v>Engineering</v>
      </c>
      <c r="X52">
        <v>88425.08</v>
      </c>
      <c r="Y52" t="str">
        <v>50k to 100k</v>
      </c>
      <c r="Z52">
        <v>43662</v>
      </c>
      <c r="AA52">
        <v>1</v>
      </c>
      <c r="AB52" t="str">
        <v>Permanent</v>
      </c>
      <c r="AC52" t="str">
        <v>Hyderabad, India</v>
      </c>
      <c r="AD52">
        <v>4.9369863013698634</v>
      </c>
      <c r="AE52" t="str">
        <v>Full time</v>
      </c>
    </row>
    <row r="53" spans="2:31" x14ac:dyDescent="0.35">
      <c r="S53" t="str">
        <v>SQ02703</v>
      </c>
      <c r="T53" t="str">
        <v>Deepit</v>
      </c>
      <c r="U53" t="str">
        <v>Ranjana</v>
      </c>
      <c r="V53" t="str">
        <v>Female</v>
      </c>
      <c r="W53" t="str">
        <v>Marketing</v>
      </c>
      <c r="X53">
        <v>104903.79</v>
      </c>
      <c r="Y53" t="str">
        <v>Above 100k</v>
      </c>
      <c r="Z53">
        <v>43649</v>
      </c>
      <c r="AA53">
        <v>1</v>
      </c>
      <c r="AB53" t="str">
        <v>Permanent</v>
      </c>
      <c r="AC53" t="str">
        <v>Chennai, India</v>
      </c>
      <c r="AD53">
        <v>4.9726027397260273</v>
      </c>
      <c r="AE53" t="str">
        <v>Full time</v>
      </c>
    </row>
    <row r="54" spans="2:31" x14ac:dyDescent="0.35">
      <c r="S54" t="str">
        <v>SQ03024</v>
      </c>
      <c r="T54" t="str">
        <v>Inge</v>
      </c>
      <c r="U54" t="str">
        <v>Creer</v>
      </c>
      <c r="V54" t="str">
        <v>Female</v>
      </c>
      <c r="W54" t="str">
        <v>Services</v>
      </c>
      <c r="X54">
        <v>69057.320000000007</v>
      </c>
      <c r="Y54" t="str">
        <v>50k to 100k</v>
      </c>
      <c r="Z54">
        <v>43390</v>
      </c>
      <c r="AA54">
        <v>1</v>
      </c>
      <c r="AB54" t="str">
        <v>Permanent</v>
      </c>
      <c r="AC54" t="str">
        <v>Wellington, New Zealand</v>
      </c>
      <c r="AD54">
        <v>5.6821917808219178</v>
      </c>
      <c r="AE54" t="str">
        <v>Full time</v>
      </c>
    </row>
    <row r="55" spans="2:31" ht="19.5" x14ac:dyDescent="0.45">
      <c r="B55" s="83" t="s">
        <v>778</v>
      </c>
      <c r="C55" s="83"/>
      <c r="S55" t="str">
        <v>SQ03024</v>
      </c>
      <c r="T55" t="str">
        <v>Inge</v>
      </c>
      <c r="U55" t="str">
        <v>Creer</v>
      </c>
      <c r="V55" t="str">
        <v>Female</v>
      </c>
      <c r="W55" t="str">
        <v>Services</v>
      </c>
      <c r="X55">
        <v>69057.320000000007</v>
      </c>
      <c r="Y55" t="str">
        <v>50k to 100k</v>
      </c>
      <c r="Z55">
        <v>43390</v>
      </c>
      <c r="AA55">
        <v>1</v>
      </c>
      <c r="AB55" t="str">
        <v>Permanent</v>
      </c>
      <c r="AC55" t="str">
        <v>Wellington, New Zealand</v>
      </c>
      <c r="AD55">
        <v>5.6821917808219178</v>
      </c>
      <c r="AE55" t="str">
        <v>Full time</v>
      </c>
    </row>
    <row r="56" spans="2:31" x14ac:dyDescent="0.35">
      <c r="H56" s="42"/>
      <c r="S56" t="str">
        <v>SQ03321</v>
      </c>
      <c r="T56" t="str">
        <v>Gradey</v>
      </c>
      <c r="U56" t="str">
        <v>Litton</v>
      </c>
      <c r="V56" t="str">
        <v>Female</v>
      </c>
      <c r="W56" t="str">
        <v>Accounting</v>
      </c>
      <c r="X56">
        <v>68887.839999999997</v>
      </c>
      <c r="Y56" t="str">
        <v>50k to 100k</v>
      </c>
      <c r="Z56">
        <v>43297</v>
      </c>
      <c r="AA56">
        <v>1</v>
      </c>
      <c r="AB56" t="str">
        <v>Permanent</v>
      </c>
      <c r="AC56" t="str">
        <v>Remote</v>
      </c>
      <c r="AD56">
        <v>5.9369863013698634</v>
      </c>
      <c r="AE56" t="str">
        <v>Full time</v>
      </c>
    </row>
    <row r="57" spans="2:31" x14ac:dyDescent="0.35">
      <c r="B57" s="45" t="str" cm="1">
        <f t="array" ref="B57:E57">_xlfn.CHOOSECOLS(staff[#Headers],1,2,3,4)</f>
        <v>Emp ID</v>
      </c>
      <c r="C57" s="45" t="str">
        <v>First Name</v>
      </c>
      <c r="D57" s="45" t="str">
        <v>Last Name</v>
      </c>
      <c r="E57" s="45" t="str">
        <v>Gender</v>
      </c>
      <c r="S57" t="str">
        <v>SQ03350</v>
      </c>
      <c r="T57" t="str">
        <v>Felice</v>
      </c>
      <c r="U57" t="str">
        <v>McMurty</v>
      </c>
      <c r="V57" t="str">
        <v>Female</v>
      </c>
      <c r="W57" t="str">
        <v>Product Management</v>
      </c>
      <c r="X57">
        <v>66865.490000000005</v>
      </c>
      <c r="Y57" t="str">
        <v>50k to 100k</v>
      </c>
      <c r="Z57">
        <v>43514</v>
      </c>
      <c r="AA57">
        <v>1</v>
      </c>
      <c r="AB57" t="str">
        <v>Permanent</v>
      </c>
      <c r="AC57" t="str">
        <v>Seattle, USA</v>
      </c>
      <c r="AD57">
        <v>5.3424657534246576</v>
      </c>
      <c r="AE57" t="str">
        <v>Full time</v>
      </c>
    </row>
    <row r="58" spans="2:31" x14ac:dyDescent="0.35">
      <c r="B58" t="str" cm="1">
        <f t="array" ref="B58:E317">_xlfn.CHOOSECOLS(staff[],1,2,3,4)</f>
        <v>PR00007</v>
      </c>
      <c r="C58" t="str">
        <v>Torrance</v>
      </c>
      <c r="D58" t="str">
        <v>Collier</v>
      </c>
      <c r="E58" t="str">
        <v>Female</v>
      </c>
      <c r="S58" t="str">
        <v>SQ03350</v>
      </c>
      <c r="T58" t="str">
        <v>Felice</v>
      </c>
      <c r="U58" t="str">
        <v>McMurty</v>
      </c>
      <c r="V58" t="str">
        <v>Female</v>
      </c>
      <c r="W58" t="str">
        <v>Product Management</v>
      </c>
      <c r="X58">
        <v>66865.490000000005</v>
      </c>
      <c r="Y58" t="str">
        <v>50k to 100k</v>
      </c>
      <c r="Z58">
        <v>43514</v>
      </c>
      <c r="AA58">
        <v>1</v>
      </c>
      <c r="AB58" t="str">
        <v>Permanent</v>
      </c>
      <c r="AC58" t="str">
        <v>Seattle, USA</v>
      </c>
      <c r="AD58">
        <v>5.3424657534246576</v>
      </c>
      <c r="AE58" t="str">
        <v>Full time</v>
      </c>
    </row>
    <row r="59" spans="2:31" x14ac:dyDescent="0.35">
      <c r="B59" t="str">
        <v>PR00095</v>
      </c>
      <c r="C59" t="str">
        <v>Devrat</v>
      </c>
      <c r="D59" t="str">
        <v>Damarsingh</v>
      </c>
      <c r="E59" t="str">
        <v>Female</v>
      </c>
      <c r="S59" t="str">
        <v>SQ03387</v>
      </c>
      <c r="T59" t="str">
        <v>Robinia</v>
      </c>
      <c r="U59" t="str">
        <v>Scholling</v>
      </c>
      <c r="V59" t="str">
        <v>Female</v>
      </c>
      <c r="W59" t="str">
        <v>Human Resources</v>
      </c>
      <c r="X59">
        <v>100731.95</v>
      </c>
      <c r="Y59" t="str">
        <v>Above 100k</v>
      </c>
      <c r="Z59">
        <v>43936</v>
      </c>
      <c r="AA59">
        <v>1</v>
      </c>
      <c r="AB59" t="str">
        <v>Permanent</v>
      </c>
      <c r="AC59" t="str">
        <v>Auckland, New Zealand</v>
      </c>
      <c r="AD59">
        <v>4.1863013698630134</v>
      </c>
      <c r="AE59" t="str">
        <v>Full time</v>
      </c>
    </row>
    <row r="60" spans="2:31" x14ac:dyDescent="0.35">
      <c r="B60" t="str">
        <v>PR00113</v>
      </c>
      <c r="C60" t="str">
        <v>Van</v>
      </c>
      <c r="D60" t="str">
        <v>Tuxwell</v>
      </c>
      <c r="E60" t="str">
        <v>Female</v>
      </c>
      <c r="S60" t="str">
        <v>SQ03491</v>
      </c>
      <c r="T60" t="str">
        <v>Freda</v>
      </c>
      <c r="U60" t="str">
        <v>Legan</v>
      </c>
      <c r="V60" t="str">
        <v>Female</v>
      </c>
      <c r="W60" t="str">
        <v>Sales</v>
      </c>
      <c r="X60">
        <v>102129.37</v>
      </c>
      <c r="Y60" t="str">
        <v>Above 100k</v>
      </c>
      <c r="Z60">
        <v>44396</v>
      </c>
      <c r="AA60">
        <v>1</v>
      </c>
      <c r="AB60" t="str">
        <v>Permanent</v>
      </c>
      <c r="AC60" t="str">
        <v>Columbus, USA</v>
      </c>
      <c r="AD60">
        <v>2.9260273972602739</v>
      </c>
      <c r="AE60" t="str">
        <v>Full time</v>
      </c>
    </row>
    <row r="61" spans="2:31" x14ac:dyDescent="0.35">
      <c r="B61" t="str">
        <v>PR00113</v>
      </c>
      <c r="C61" t="str">
        <v>Van</v>
      </c>
      <c r="D61" t="str">
        <v>Tuxwell</v>
      </c>
      <c r="E61" t="str">
        <v>Female</v>
      </c>
      <c r="S61" t="str">
        <v>SQ03546</v>
      </c>
      <c r="T61" t="str">
        <v>Amlankusum</v>
      </c>
      <c r="U61" t="str">
        <v>Rajabhushan</v>
      </c>
      <c r="V61" t="str">
        <v>Female</v>
      </c>
      <c r="W61" t="str">
        <v>Legal</v>
      </c>
      <c r="X61">
        <v>75733.740000000005</v>
      </c>
      <c r="Y61" t="str">
        <v>50k to 100k</v>
      </c>
      <c r="Z61">
        <v>44382</v>
      </c>
      <c r="AA61">
        <v>1</v>
      </c>
      <c r="AB61" t="str">
        <v>Permanent</v>
      </c>
      <c r="AC61" t="str">
        <v>Hyderabad, India</v>
      </c>
      <c r="AD61">
        <v>2.9643835616438357</v>
      </c>
      <c r="AE61" t="str">
        <v>Full time</v>
      </c>
    </row>
    <row r="62" spans="2:31" x14ac:dyDescent="0.35">
      <c r="B62" t="str">
        <v>PR00147</v>
      </c>
      <c r="C62" t="str">
        <v>Minerva</v>
      </c>
      <c r="D62" t="str">
        <v>Ricardot</v>
      </c>
      <c r="E62" t="str">
        <v>Male</v>
      </c>
      <c r="S62" t="str">
        <v>SQ03625</v>
      </c>
      <c r="T62" t="str">
        <v>Fidela</v>
      </c>
      <c r="U62" t="str">
        <v>Artis</v>
      </c>
      <c r="V62" t="str">
        <v>Female</v>
      </c>
      <c r="W62" t="str">
        <v>Sales</v>
      </c>
      <c r="X62">
        <v>78020.39</v>
      </c>
      <c r="Y62" t="str">
        <v>50k to 100k</v>
      </c>
      <c r="Z62">
        <v>43899</v>
      </c>
      <c r="AA62">
        <v>1</v>
      </c>
      <c r="AB62" t="str">
        <v>Permanent</v>
      </c>
      <c r="AC62" t="str">
        <v>Remote</v>
      </c>
      <c r="AD62">
        <v>4.2876712328767121</v>
      </c>
      <c r="AE62" t="str">
        <v>Full time</v>
      </c>
    </row>
    <row r="63" spans="2:31" x14ac:dyDescent="0.35">
      <c r="B63" t="str">
        <v>PR00246</v>
      </c>
      <c r="C63" t="str">
        <v>Husein</v>
      </c>
      <c r="D63" t="str">
        <v>Augar</v>
      </c>
      <c r="E63" t="str">
        <v>Female</v>
      </c>
      <c r="S63" t="str">
        <v>SQ03626</v>
      </c>
      <c r="T63" t="str">
        <v>Krishnakanta</v>
      </c>
      <c r="U63" t="str">
        <v>Vellanki</v>
      </c>
      <c r="V63" t="str">
        <v>Female</v>
      </c>
      <c r="W63" t="str">
        <v>Training</v>
      </c>
      <c r="X63">
        <v>95677.9</v>
      </c>
      <c r="Y63" t="str">
        <v>50k to 100k</v>
      </c>
      <c r="Z63">
        <v>44396</v>
      </c>
      <c r="AA63">
        <v>0.3</v>
      </c>
      <c r="AB63" t="str">
        <v>Permanent</v>
      </c>
      <c r="AC63" t="str">
        <v>Chennai, India</v>
      </c>
      <c r="AD63">
        <v>2.9260273972602739</v>
      </c>
      <c r="AE63" t="str">
        <v>Part time</v>
      </c>
    </row>
    <row r="64" spans="2:31" x14ac:dyDescent="0.35">
      <c r="B64" t="str">
        <v>PR00419</v>
      </c>
      <c r="C64" t="str">
        <v>Billi</v>
      </c>
      <c r="D64" t="str">
        <v>Fellgate</v>
      </c>
      <c r="E64" t="str">
        <v>Female</v>
      </c>
      <c r="S64" t="str">
        <v>SQ04437</v>
      </c>
      <c r="T64" t="str">
        <v>Hephzibah</v>
      </c>
      <c r="U64" t="str">
        <v>Summerell</v>
      </c>
      <c r="V64" t="str">
        <v>Female</v>
      </c>
      <c r="W64" t="str">
        <v>Services</v>
      </c>
      <c r="X64">
        <v>28305.08</v>
      </c>
      <c r="Y64" t="str">
        <v>Under 50k</v>
      </c>
      <c r="Z64">
        <v>43754</v>
      </c>
      <c r="AA64">
        <v>1</v>
      </c>
      <c r="AB64" t="str">
        <v>Permanent</v>
      </c>
      <c r="AC64" t="str">
        <v>Remote</v>
      </c>
      <c r="AD64">
        <v>4.6849315068493151</v>
      </c>
      <c r="AE64" t="str">
        <v>Full time</v>
      </c>
    </row>
    <row r="65" spans="2:31" x14ac:dyDescent="0.35">
      <c r="B65" t="str">
        <v>PR00576</v>
      </c>
      <c r="C65" t="str">
        <v>Lalitchandra</v>
      </c>
      <c r="D65" t="str">
        <v>Vadali</v>
      </c>
      <c r="E65" t="str">
        <v>Female</v>
      </c>
      <c r="S65" t="str">
        <v>SQ04612</v>
      </c>
      <c r="T65" t="str">
        <v>Mick</v>
      </c>
      <c r="U65" t="str">
        <v>Spraberry</v>
      </c>
      <c r="V65" t="str">
        <v>Female</v>
      </c>
      <c r="W65" t="str">
        <v>Services</v>
      </c>
      <c r="X65">
        <v>120000</v>
      </c>
      <c r="Y65" t="str">
        <v>Above 100k</v>
      </c>
      <c r="Z65">
        <v>43902</v>
      </c>
      <c r="AA65">
        <v>0.9</v>
      </c>
      <c r="AB65" t="str">
        <v>Permanent</v>
      </c>
      <c r="AC65" t="str">
        <v>Remote</v>
      </c>
      <c r="AD65">
        <v>4.279452054794521</v>
      </c>
      <c r="AE65" t="str">
        <v>Part time</v>
      </c>
    </row>
    <row r="66" spans="2:31" x14ac:dyDescent="0.35">
      <c r="B66" t="str">
        <v>PR00746</v>
      </c>
      <c r="C66" t="str">
        <v>Hogan</v>
      </c>
      <c r="D66" t="str">
        <v>Iles</v>
      </c>
      <c r="E66" t="str">
        <v>Female</v>
      </c>
      <c r="S66" t="str">
        <v>SQ04613</v>
      </c>
      <c r="T66" t="str">
        <v>Sarojini</v>
      </c>
      <c r="U66" t="str">
        <v>Naueshwara</v>
      </c>
      <c r="V66" t="str">
        <v>Female</v>
      </c>
      <c r="W66" t="str">
        <v>Human Resources</v>
      </c>
      <c r="X66">
        <v>85264.38</v>
      </c>
      <c r="Y66" t="str">
        <v>50k to 100k</v>
      </c>
      <c r="Z66">
        <v>43220</v>
      </c>
      <c r="AA66">
        <v>1</v>
      </c>
      <c r="AB66" t="str">
        <v>Permanent</v>
      </c>
      <c r="AC66" t="str">
        <v>Chennai, India</v>
      </c>
      <c r="AD66">
        <v>6.1479452054794521</v>
      </c>
      <c r="AE66" t="str">
        <v>Full time</v>
      </c>
    </row>
    <row r="67" spans="2:31" x14ac:dyDescent="0.35">
      <c r="B67" t="str">
        <v>PR00770</v>
      </c>
      <c r="C67" t="str">
        <v>Beryl</v>
      </c>
      <c r="D67" t="str">
        <v>Burnsyde</v>
      </c>
      <c r="E67" t="str">
        <v>Male</v>
      </c>
      <c r="S67" t="str">
        <v>SQ04960</v>
      </c>
      <c r="T67" t="str">
        <v>Shubhra</v>
      </c>
      <c r="U67" t="str">
        <v>Potla</v>
      </c>
      <c r="V67" t="str">
        <v>Female</v>
      </c>
      <c r="W67" t="str">
        <v>Support</v>
      </c>
      <c r="X67">
        <v>71924.850000000006</v>
      </c>
      <c r="Y67" t="str">
        <v>50k to 100k</v>
      </c>
      <c r="Z67">
        <v>43822</v>
      </c>
      <c r="AA67">
        <v>1</v>
      </c>
      <c r="AB67" t="str">
        <v>Permanent</v>
      </c>
      <c r="AC67" t="str">
        <v>Chennai, India</v>
      </c>
      <c r="AD67">
        <v>4.4986301369863018</v>
      </c>
      <c r="AE67" t="str">
        <v>Full time</v>
      </c>
    </row>
    <row r="68" spans="2:31" x14ac:dyDescent="0.35">
      <c r="B68" t="str">
        <v>PR00882</v>
      </c>
      <c r="C68" t="str">
        <v>Jill</v>
      </c>
      <c r="D68" t="str">
        <v>Shipsey</v>
      </c>
      <c r="E68" t="str">
        <v>Male</v>
      </c>
      <c r="S68" t="str">
        <v>TN00083</v>
      </c>
      <c r="T68" t="str">
        <v>Chandana</v>
      </c>
      <c r="U68" t="str">
        <v>Sannidhi</v>
      </c>
      <c r="V68" t="str">
        <v>Female</v>
      </c>
      <c r="W68" t="str">
        <v>Business Development</v>
      </c>
      <c r="X68">
        <v>61688.77</v>
      </c>
      <c r="Y68" t="str">
        <v>50k to 100k</v>
      </c>
      <c r="Z68">
        <v>43346</v>
      </c>
      <c r="AA68">
        <v>0.9</v>
      </c>
      <c r="AB68" t="str">
        <v>Permanent</v>
      </c>
      <c r="AC68" t="str">
        <v>Chennai, India</v>
      </c>
      <c r="AD68">
        <v>5.8027397260273972</v>
      </c>
      <c r="AE68" t="str">
        <v>Part time</v>
      </c>
    </row>
    <row r="69" spans="2:31" x14ac:dyDescent="0.35">
      <c r="B69" t="str">
        <v>PR00893</v>
      </c>
      <c r="C69" t="str">
        <v>Vasavi</v>
      </c>
      <c r="D69" t="str">
        <v>Veeravasarapu</v>
      </c>
      <c r="E69" t="str">
        <v>Male</v>
      </c>
      <c r="S69" t="str">
        <v>TN00182</v>
      </c>
      <c r="T69" t="str">
        <v>Camilla</v>
      </c>
      <c r="U69" t="str">
        <v>Castle</v>
      </c>
      <c r="V69" t="str">
        <v>Female</v>
      </c>
      <c r="W69" t="str">
        <v>Product Management</v>
      </c>
      <c r="X69">
        <v>75475.929999999993</v>
      </c>
      <c r="Y69" t="str">
        <v>50k to 100k</v>
      </c>
      <c r="Z69">
        <v>43794</v>
      </c>
      <c r="AA69">
        <v>1</v>
      </c>
      <c r="AB69" t="str">
        <v>Permanent</v>
      </c>
      <c r="AC69" t="str">
        <v>Remote</v>
      </c>
      <c r="AD69">
        <v>4.5753424657534243</v>
      </c>
      <c r="AE69" t="str">
        <v>Full time</v>
      </c>
    </row>
    <row r="70" spans="2:31" x14ac:dyDescent="0.35">
      <c r="B70" t="str">
        <v>PR00916</v>
      </c>
      <c r="C70" t="str">
        <v>Inger</v>
      </c>
      <c r="D70" t="str">
        <v>Chapelhow</v>
      </c>
      <c r="E70" t="str">
        <v>Female</v>
      </c>
      <c r="S70" t="str">
        <v>TN00214</v>
      </c>
      <c r="T70" t="str">
        <v>Devsena</v>
      </c>
      <c r="U70" t="str">
        <v>Veluvalapalli</v>
      </c>
      <c r="V70" t="str">
        <v>Female</v>
      </c>
      <c r="W70" t="str">
        <v>Training</v>
      </c>
      <c r="X70">
        <v>37902.35</v>
      </c>
      <c r="Y70" t="str">
        <v>Under 50k</v>
      </c>
      <c r="Z70">
        <v>43823</v>
      </c>
      <c r="AA70">
        <v>1</v>
      </c>
      <c r="AB70" t="str">
        <v>Permanent</v>
      </c>
      <c r="AC70" t="str">
        <v>Chennai, India</v>
      </c>
      <c r="AD70">
        <v>4.4958904109589044</v>
      </c>
      <c r="AE70" t="str">
        <v>Full time</v>
      </c>
    </row>
    <row r="71" spans="2:31" x14ac:dyDescent="0.35">
      <c r="B71" t="str">
        <v>PR01055</v>
      </c>
      <c r="C71" t="str">
        <v>Devasree</v>
      </c>
      <c r="D71" t="str">
        <v>Fullara</v>
      </c>
      <c r="E71" t="str">
        <v>Male</v>
      </c>
      <c r="S71" t="str">
        <v>TN00214</v>
      </c>
      <c r="T71" t="str">
        <v>Hemavati</v>
      </c>
      <c r="U71" t="str">
        <v>Muthiah</v>
      </c>
      <c r="V71" t="str">
        <v>Female</v>
      </c>
      <c r="W71" t="str">
        <v>Training</v>
      </c>
      <c r="X71">
        <v>37902.35</v>
      </c>
      <c r="Y71" t="str">
        <v>Under 50k</v>
      </c>
      <c r="Z71">
        <v>43823</v>
      </c>
      <c r="AA71">
        <v>1</v>
      </c>
      <c r="AB71" t="str">
        <v>Permanent</v>
      </c>
      <c r="AC71" t="str">
        <v>Chennai, India</v>
      </c>
      <c r="AD71">
        <v>4.4958904109589044</v>
      </c>
      <c r="AE71" t="str">
        <v>Full time</v>
      </c>
    </row>
    <row r="72" spans="2:31" x14ac:dyDescent="0.35">
      <c r="B72" t="str">
        <v>PR01159</v>
      </c>
      <c r="C72" t="str">
        <v>Mollie</v>
      </c>
      <c r="D72" t="str">
        <v>Hanway</v>
      </c>
      <c r="E72" t="str">
        <v>Male</v>
      </c>
      <c r="S72" t="str">
        <v>TN00227</v>
      </c>
      <c r="T72" t="str">
        <v>Raghuveer</v>
      </c>
      <c r="U72" t="str">
        <v>Yettugunna</v>
      </c>
      <c r="V72" t="str">
        <v>Female</v>
      </c>
      <c r="W72" t="str">
        <v>Support</v>
      </c>
      <c r="X72">
        <v>63555.73</v>
      </c>
      <c r="Y72" t="str">
        <v>50k to 100k</v>
      </c>
      <c r="Z72">
        <v>44159</v>
      </c>
      <c r="AA72">
        <v>1</v>
      </c>
      <c r="AB72" t="str">
        <v>Permanent</v>
      </c>
      <c r="AC72" t="str">
        <v>Chennai, India</v>
      </c>
      <c r="AD72">
        <v>3.5753424657534247</v>
      </c>
      <c r="AE72" t="str">
        <v>Full time</v>
      </c>
    </row>
    <row r="73" spans="2:31" x14ac:dyDescent="0.35">
      <c r="B73" t="str">
        <v>PR01211</v>
      </c>
      <c r="C73" t="str">
        <v>Enoch</v>
      </c>
      <c r="D73" t="str">
        <v>Dowrey</v>
      </c>
      <c r="E73" t="str">
        <v>Male</v>
      </c>
      <c r="S73" t="str">
        <v>TN00258</v>
      </c>
      <c r="T73" t="str">
        <v>Joyce</v>
      </c>
      <c r="U73" t="str">
        <v>Leyband</v>
      </c>
      <c r="V73" t="str">
        <v>Female</v>
      </c>
      <c r="W73" t="str">
        <v>Product Management</v>
      </c>
      <c r="X73">
        <v>68197.899999999994</v>
      </c>
      <c r="Y73" t="str">
        <v>50k to 100k</v>
      </c>
      <c r="Z73">
        <v>44119</v>
      </c>
      <c r="AA73">
        <v>1</v>
      </c>
      <c r="AB73" t="str">
        <v>Permanent</v>
      </c>
      <c r="AC73" t="str">
        <v>Auckland, New Zealand</v>
      </c>
      <c r="AD73">
        <v>3.6849315068493151</v>
      </c>
      <c r="AE73" t="str">
        <v>Full time</v>
      </c>
    </row>
    <row r="74" spans="2:31" x14ac:dyDescent="0.35">
      <c r="B74" t="str">
        <v>PR01269</v>
      </c>
      <c r="C74" t="str">
        <v>Eleonore</v>
      </c>
      <c r="D74" t="str">
        <v>Airdrie</v>
      </c>
      <c r="E74" t="str">
        <v>Female</v>
      </c>
      <c r="S74" t="str">
        <v>TN00328</v>
      </c>
      <c r="T74" t="str">
        <v>Jeannie</v>
      </c>
      <c r="U74" t="str">
        <v>Petracco</v>
      </c>
      <c r="V74" t="str">
        <v>Female</v>
      </c>
      <c r="W74" t="str">
        <v>Engineering</v>
      </c>
      <c r="X74">
        <v>94815.28</v>
      </c>
      <c r="Y74" t="str">
        <v>50k to 100k</v>
      </c>
      <c r="Z74">
        <v>43440</v>
      </c>
      <c r="AA74">
        <v>1</v>
      </c>
      <c r="AB74" t="str">
        <v>Permanent</v>
      </c>
      <c r="AC74" t="str">
        <v>Seattle, USA</v>
      </c>
      <c r="AD74">
        <v>5.5452054794520551</v>
      </c>
      <c r="AE74" t="str">
        <v>Full time</v>
      </c>
    </row>
    <row r="75" spans="2:31" x14ac:dyDescent="0.35">
      <c r="B75" t="str">
        <v>PR01306</v>
      </c>
      <c r="C75" t="str">
        <v>Patti</v>
      </c>
      <c r="D75" t="str">
        <v>Dradey</v>
      </c>
      <c r="E75" t="str">
        <v>Male</v>
      </c>
      <c r="S75" t="str">
        <v>TN00579</v>
      </c>
      <c r="T75" t="str">
        <v>Rafaelita</v>
      </c>
      <c r="U75" t="str">
        <v>Blaksland</v>
      </c>
      <c r="V75" t="str">
        <v>Female</v>
      </c>
      <c r="W75" t="str">
        <v>Services</v>
      </c>
      <c r="X75">
        <v>109163.39</v>
      </c>
      <c r="Y75" t="str">
        <v>Above 100k</v>
      </c>
      <c r="Z75">
        <v>44019</v>
      </c>
      <c r="AA75">
        <v>0.8</v>
      </c>
      <c r="AB75" t="str">
        <v>Permanent</v>
      </c>
      <c r="AC75" t="str">
        <v>Seattle, USA</v>
      </c>
      <c r="AD75">
        <v>3.9589041095890409</v>
      </c>
      <c r="AE75" t="str">
        <v>Part time</v>
      </c>
    </row>
    <row r="76" spans="2:31" x14ac:dyDescent="0.35">
      <c r="B76" t="str">
        <v>PR01346</v>
      </c>
      <c r="C76" t="str">
        <v>Adolph</v>
      </c>
      <c r="D76" t="str">
        <v>McNalley</v>
      </c>
      <c r="E76" t="str">
        <v>Male</v>
      </c>
      <c r="S76" t="str">
        <v>TN00698</v>
      </c>
      <c r="T76" t="str">
        <v>Barbara-anne</v>
      </c>
      <c r="U76" t="str">
        <v>Kenchington</v>
      </c>
      <c r="V76" t="str">
        <v>Female</v>
      </c>
      <c r="W76" t="str">
        <v>Support</v>
      </c>
      <c r="X76">
        <v>88034.67</v>
      </c>
      <c r="Y76" t="str">
        <v>50k to 100k</v>
      </c>
      <c r="Z76">
        <v>43669</v>
      </c>
      <c r="AA76">
        <v>1</v>
      </c>
      <c r="AB76" t="str">
        <v>Permanent</v>
      </c>
      <c r="AC76" t="str">
        <v>Remote</v>
      </c>
      <c r="AD76">
        <v>4.9178082191780819</v>
      </c>
      <c r="AE76" t="str">
        <v>Full time</v>
      </c>
    </row>
    <row r="77" spans="2:31" x14ac:dyDescent="0.35">
      <c r="B77" t="str">
        <v>PR01383</v>
      </c>
      <c r="C77" t="str">
        <v>Addi</v>
      </c>
      <c r="D77" t="str">
        <v>Studdeard</v>
      </c>
      <c r="E77" t="str">
        <v>Female</v>
      </c>
      <c r="S77" t="str">
        <v>TN00727</v>
      </c>
      <c r="T77" t="str">
        <v>Dulsea</v>
      </c>
      <c r="U77" t="str">
        <v>Folkes</v>
      </c>
      <c r="V77" t="str">
        <v>Female</v>
      </c>
      <c r="W77" t="str">
        <v>Services</v>
      </c>
      <c r="X77">
        <v>42161.77</v>
      </c>
      <c r="Y77" t="str">
        <v>Under 50k</v>
      </c>
      <c r="Z77">
        <v>43494</v>
      </c>
      <c r="AA77">
        <v>1</v>
      </c>
      <c r="AB77" t="str">
        <v>Permanent</v>
      </c>
      <c r="AC77" t="str">
        <v>Auckland, New Zealand</v>
      </c>
      <c r="AD77">
        <v>5.397260273972603</v>
      </c>
      <c r="AE77" t="str">
        <v>Full time</v>
      </c>
    </row>
    <row r="78" spans="2:31" x14ac:dyDescent="0.35">
      <c r="B78" t="str">
        <v>PR01476</v>
      </c>
      <c r="C78" t="str">
        <v>Jaishree</v>
      </c>
      <c r="D78" t="str">
        <v>Atasi</v>
      </c>
      <c r="E78" t="str">
        <v>Male</v>
      </c>
      <c r="S78" t="str">
        <v>TN00890</v>
      </c>
      <c r="T78" t="str">
        <v>Mayur</v>
      </c>
      <c r="U78" t="str">
        <v>Kousika</v>
      </c>
      <c r="V78" t="str">
        <v>Female</v>
      </c>
      <c r="W78" t="str">
        <v>Training</v>
      </c>
      <c r="X78">
        <v>71570.990000000005</v>
      </c>
      <c r="Y78" t="str">
        <v>50k to 100k</v>
      </c>
      <c r="Z78">
        <v>44249</v>
      </c>
      <c r="AA78">
        <v>0.5</v>
      </c>
      <c r="AB78" t="str">
        <v>Permanent</v>
      </c>
      <c r="AC78" t="str">
        <v>Hyderabad, India</v>
      </c>
      <c r="AD78">
        <v>3.3287671232876712</v>
      </c>
      <c r="AE78" t="str">
        <v>Part time</v>
      </c>
    </row>
    <row r="79" spans="2:31" x14ac:dyDescent="0.35">
      <c r="B79" t="str">
        <v>PR01662</v>
      </c>
      <c r="C79" t="str">
        <v>Genevra</v>
      </c>
      <c r="D79" t="str">
        <v>Friday</v>
      </c>
      <c r="E79" t="str">
        <v>Female</v>
      </c>
      <c r="S79" t="str">
        <v>TN01281</v>
      </c>
      <c r="T79" t="str">
        <v>Cletus</v>
      </c>
      <c r="U79" t="str">
        <v>McGarahan</v>
      </c>
      <c r="V79" t="str">
        <v>Female</v>
      </c>
      <c r="W79" t="str">
        <v>Engineering</v>
      </c>
      <c r="X79">
        <v>114425.19</v>
      </c>
      <c r="Y79" t="str">
        <v>Above 100k</v>
      </c>
      <c r="Z79">
        <v>43857</v>
      </c>
      <c r="AA79">
        <v>1</v>
      </c>
      <c r="AB79" t="str">
        <v>Permanent</v>
      </c>
      <c r="AC79" t="str">
        <v>Wellington, New Zealand</v>
      </c>
      <c r="AD79">
        <v>4.4027397260273968</v>
      </c>
      <c r="AE79" t="str">
        <v>Full time</v>
      </c>
    </row>
    <row r="80" spans="2:31" x14ac:dyDescent="0.35">
      <c r="B80" t="str">
        <v>PR01943</v>
      </c>
      <c r="C80" t="str">
        <v>Rameshwari</v>
      </c>
      <c r="D80" t="str">
        <v>Chikodi</v>
      </c>
      <c r="E80" t="str">
        <v>Male</v>
      </c>
      <c r="S80" t="str">
        <v>TN01601</v>
      </c>
      <c r="T80" t="str">
        <v>Melva</v>
      </c>
      <c r="U80" t="str">
        <v>Jickells</v>
      </c>
      <c r="V80" t="str">
        <v>Female</v>
      </c>
      <c r="W80" t="str">
        <v>Product Management</v>
      </c>
      <c r="X80">
        <v>68795.48</v>
      </c>
      <c r="Y80" t="str">
        <v>50k to 100k</v>
      </c>
      <c r="Z80">
        <v>44277</v>
      </c>
      <c r="AA80">
        <v>0.2</v>
      </c>
      <c r="AB80" t="str">
        <v>Permanent</v>
      </c>
      <c r="AC80" t="str">
        <v>Remote</v>
      </c>
      <c r="AD80">
        <v>3.2520547945205478</v>
      </c>
      <c r="AE80" t="str">
        <v>Part time</v>
      </c>
    </row>
    <row r="81" spans="2:31" x14ac:dyDescent="0.35">
      <c r="B81" t="str">
        <v>PR01956</v>
      </c>
      <c r="C81" t="str">
        <v>Jamesy</v>
      </c>
      <c r="D81" t="str">
        <v>O'Ferris</v>
      </c>
      <c r="E81" t="str">
        <v>Male</v>
      </c>
      <c r="S81" t="str">
        <v>TN01601</v>
      </c>
      <c r="T81" t="str">
        <v>Melva</v>
      </c>
      <c r="U81" t="str">
        <v>Jickells</v>
      </c>
      <c r="V81" t="str">
        <v>Female</v>
      </c>
      <c r="W81" t="str">
        <v>Product Management</v>
      </c>
      <c r="X81">
        <v>68795.48</v>
      </c>
      <c r="Y81" t="str">
        <v>50k to 100k</v>
      </c>
      <c r="Z81">
        <v>44277</v>
      </c>
      <c r="AA81">
        <v>0.2</v>
      </c>
      <c r="AB81" t="str">
        <v>Permanent</v>
      </c>
      <c r="AC81" t="str">
        <v>Remote</v>
      </c>
      <c r="AD81">
        <v>3.2520547945205478</v>
      </c>
      <c r="AE81" t="str">
        <v>Part time</v>
      </c>
    </row>
    <row r="82" spans="2:31" x14ac:dyDescent="0.35">
      <c r="B82" t="str">
        <v>PR01956</v>
      </c>
      <c r="C82" t="str">
        <v>Jamesy</v>
      </c>
      <c r="D82" t="str">
        <v>O'Ferris</v>
      </c>
      <c r="E82" t="str">
        <v>Male</v>
      </c>
      <c r="S82" t="str">
        <v>TN02570</v>
      </c>
      <c r="T82" t="str">
        <v>Grady</v>
      </c>
      <c r="U82" t="str">
        <v>Rochelle</v>
      </c>
      <c r="V82" t="str">
        <v>Female</v>
      </c>
      <c r="W82" t="str">
        <v>Accounting</v>
      </c>
      <c r="X82">
        <v>69163.39</v>
      </c>
      <c r="Y82" t="str">
        <v>50k to 100k</v>
      </c>
      <c r="Z82">
        <v>43397</v>
      </c>
      <c r="AA82">
        <v>1</v>
      </c>
      <c r="AB82" t="str">
        <v>Permanent</v>
      </c>
      <c r="AC82" t="str">
        <v>Remote</v>
      </c>
      <c r="AD82">
        <v>5.6630136986301371</v>
      </c>
      <c r="AE82" t="str">
        <v>Full time</v>
      </c>
    </row>
    <row r="83" spans="2:31" x14ac:dyDescent="0.35">
      <c r="B83" t="str">
        <v>PR02010</v>
      </c>
      <c r="C83" t="str">
        <v>Prerana</v>
      </c>
      <c r="D83" t="str">
        <v>Nishita</v>
      </c>
      <c r="E83" t="str">
        <v>Male</v>
      </c>
      <c r="S83" t="str">
        <v>TN02570</v>
      </c>
      <c r="T83" t="str">
        <v>Grady</v>
      </c>
      <c r="U83" t="str">
        <v>Rochelle</v>
      </c>
      <c r="V83" t="str">
        <v>Female</v>
      </c>
      <c r="W83" t="str">
        <v>Accounting</v>
      </c>
      <c r="X83">
        <v>69163.39</v>
      </c>
      <c r="Y83" t="str">
        <v>50k to 100k</v>
      </c>
      <c r="Z83">
        <v>43397</v>
      </c>
      <c r="AA83">
        <v>1</v>
      </c>
      <c r="AB83" t="str">
        <v>Permanent</v>
      </c>
      <c r="AC83" t="str">
        <v>Remote</v>
      </c>
      <c r="AD83">
        <v>5.6630136986301371</v>
      </c>
      <c r="AE83" t="str">
        <v>Full time</v>
      </c>
    </row>
    <row r="84" spans="2:31" x14ac:dyDescent="0.35">
      <c r="B84" t="str">
        <v>PR02016</v>
      </c>
      <c r="C84" t="str">
        <v>Iris</v>
      </c>
      <c r="D84" t="str">
        <v>Wagg</v>
      </c>
      <c r="E84" t="str">
        <v>Female</v>
      </c>
      <c r="S84" t="str">
        <v>TN02727</v>
      </c>
      <c r="T84" t="str">
        <v>Wald</v>
      </c>
      <c r="U84" t="str">
        <v>Bountiff</v>
      </c>
      <c r="V84" t="str">
        <v>Female</v>
      </c>
      <c r="W84" t="str">
        <v>Support</v>
      </c>
      <c r="X84">
        <v>28974.03</v>
      </c>
      <c r="Y84" t="str">
        <v>Under 50k</v>
      </c>
      <c r="Z84">
        <v>43733</v>
      </c>
      <c r="AA84">
        <v>1</v>
      </c>
      <c r="AB84" t="str">
        <v>Permanent</v>
      </c>
      <c r="AC84" t="str">
        <v>Auckland, New Zealand</v>
      </c>
      <c r="AD84">
        <v>4.7424657534246579</v>
      </c>
      <c r="AE84" t="str">
        <v>Full time</v>
      </c>
    </row>
    <row r="85" spans="2:31" x14ac:dyDescent="0.35">
      <c r="B85" t="str">
        <v>PR02113</v>
      </c>
      <c r="C85" t="str">
        <v>Beverie</v>
      </c>
      <c r="D85" t="str">
        <v>Moffet</v>
      </c>
      <c r="E85" t="str">
        <v>Female</v>
      </c>
      <c r="S85" t="str">
        <v>TN02749</v>
      </c>
      <c r="T85" t="str">
        <v>Parasuramudu</v>
      </c>
      <c r="U85" t="str">
        <v>Jamakayala</v>
      </c>
      <c r="V85" t="str">
        <v>Female</v>
      </c>
      <c r="W85" t="str">
        <v>Training</v>
      </c>
      <c r="X85">
        <v>57002.02</v>
      </c>
      <c r="Y85" t="str">
        <v>50k to 100k</v>
      </c>
      <c r="Z85">
        <v>43192</v>
      </c>
      <c r="AA85">
        <v>0.7</v>
      </c>
      <c r="AB85" t="str">
        <v>Permanent</v>
      </c>
      <c r="AC85" t="str">
        <v>Hyderabad, India</v>
      </c>
      <c r="AD85">
        <v>6.2246575342465755</v>
      </c>
      <c r="AE85" t="str">
        <v>Part time</v>
      </c>
    </row>
    <row r="86" spans="2:31" x14ac:dyDescent="0.35">
      <c r="B86" t="str">
        <v>PR02140</v>
      </c>
      <c r="C86" t="str">
        <v>Anjushri</v>
      </c>
      <c r="D86" t="str">
        <v>Chandiramani</v>
      </c>
      <c r="E86" t="str">
        <v>Male</v>
      </c>
      <c r="S86" t="str">
        <v>TN02798</v>
      </c>
      <c r="T86" t="str">
        <v>Krittika</v>
      </c>
      <c r="U86" t="str">
        <v>Gaekwad</v>
      </c>
      <c r="V86" t="str">
        <v>Female</v>
      </c>
      <c r="W86" t="str">
        <v>Business Development</v>
      </c>
      <c r="X86">
        <v>33031.26</v>
      </c>
      <c r="Y86" t="str">
        <v>Under 50k</v>
      </c>
      <c r="Z86">
        <v>43468</v>
      </c>
      <c r="AA86">
        <v>0.4</v>
      </c>
      <c r="AB86" t="str">
        <v>Permanent</v>
      </c>
      <c r="AC86" t="str">
        <v>Hyderabad, India</v>
      </c>
      <c r="AD86">
        <v>5.4684931506849317</v>
      </c>
      <c r="AE86" t="str">
        <v>Part time</v>
      </c>
    </row>
    <row r="87" spans="2:31" x14ac:dyDescent="0.35">
      <c r="B87" t="str">
        <v>PR02208</v>
      </c>
      <c r="C87" t="str">
        <v>Gowri</v>
      </c>
      <c r="D87" t="str">
        <v>Sankar</v>
      </c>
      <c r="E87" t="str">
        <v>Female</v>
      </c>
      <c r="S87" t="str">
        <v>TN02883</v>
      </c>
      <c r="T87" t="str">
        <v>John</v>
      </c>
      <c r="U87" t="str">
        <v>Joseph</v>
      </c>
      <c r="V87" t="str">
        <v>Female</v>
      </c>
      <c r="W87" t="str">
        <v>Sales</v>
      </c>
      <c r="X87">
        <v>84762.76</v>
      </c>
      <c r="Y87" t="str">
        <v>50k to 100k</v>
      </c>
      <c r="Z87">
        <v>43332</v>
      </c>
      <c r="AA87">
        <v>1</v>
      </c>
      <c r="AB87" t="str">
        <v>Permanent</v>
      </c>
      <c r="AC87" t="str">
        <v>Hyderabad, India</v>
      </c>
      <c r="AD87">
        <v>5.8410958904109593</v>
      </c>
      <c r="AE87" t="str">
        <v>Full time</v>
      </c>
    </row>
    <row r="88" spans="2:31" x14ac:dyDescent="0.35">
      <c r="B88" t="str">
        <v>PR02275</v>
      </c>
      <c r="C88" t="str">
        <v>Louise</v>
      </c>
      <c r="D88" t="str">
        <v>Lamming</v>
      </c>
      <c r="E88" t="str">
        <v>Female</v>
      </c>
      <c r="S88" t="str">
        <v>TN03032</v>
      </c>
      <c r="T88" t="str">
        <v>Jaipal</v>
      </c>
      <c r="U88" t="str">
        <v>Potanapudi</v>
      </c>
      <c r="V88" t="str">
        <v>Female</v>
      </c>
      <c r="W88" t="str">
        <v>Research and Development</v>
      </c>
      <c r="X88">
        <v>39700.82</v>
      </c>
      <c r="Y88" t="str">
        <v>Under 50k</v>
      </c>
      <c r="Z88">
        <v>44203</v>
      </c>
      <c r="AA88">
        <v>0.8</v>
      </c>
      <c r="AB88" t="str">
        <v>Permanent</v>
      </c>
      <c r="AC88" t="str">
        <v>Chennai, India</v>
      </c>
      <c r="AD88">
        <v>3.4547945205479453</v>
      </c>
      <c r="AE88" t="str">
        <v>Part time</v>
      </c>
    </row>
    <row r="89" spans="2:31" x14ac:dyDescent="0.35">
      <c r="B89" t="str">
        <v>PR02288</v>
      </c>
      <c r="C89" t="str">
        <v>Althea</v>
      </c>
      <c r="D89" t="str">
        <v>Bronger</v>
      </c>
      <c r="E89" t="str">
        <v>Male</v>
      </c>
      <c r="S89" t="str">
        <v>TN03032</v>
      </c>
      <c r="T89" t="str">
        <v>Fullara</v>
      </c>
      <c r="U89" t="str">
        <v>Sushanti</v>
      </c>
      <c r="V89" t="str">
        <v>Female</v>
      </c>
      <c r="W89" t="str">
        <v>Research and Development</v>
      </c>
      <c r="X89">
        <v>39700.82</v>
      </c>
      <c r="Y89" t="str">
        <v>Under 50k</v>
      </c>
      <c r="Z89">
        <v>44203</v>
      </c>
      <c r="AA89">
        <v>0.8</v>
      </c>
      <c r="AB89" t="str">
        <v>Permanent</v>
      </c>
      <c r="AC89" t="str">
        <v>Chennai, India</v>
      </c>
      <c r="AD89">
        <v>3.4547945205479453</v>
      </c>
      <c r="AE89" t="str">
        <v>Part time</v>
      </c>
    </row>
    <row r="90" spans="2:31" x14ac:dyDescent="0.35">
      <c r="B90" t="str">
        <v>PR02321</v>
      </c>
      <c r="C90" t="str">
        <v>Evanne</v>
      </c>
      <c r="D90" t="str">
        <v>Sheryn</v>
      </c>
      <c r="E90" t="str">
        <v>Female</v>
      </c>
      <c r="S90" t="str">
        <v>TN03169</v>
      </c>
      <c r="T90" t="str">
        <v>Doe</v>
      </c>
      <c r="U90" t="str">
        <v>Clubley</v>
      </c>
      <c r="V90" t="str">
        <v>Female</v>
      </c>
      <c r="W90" t="str">
        <v>Product Management</v>
      </c>
      <c r="X90">
        <v>67818.14</v>
      </c>
      <c r="Y90" t="str">
        <v>50k to 100k</v>
      </c>
      <c r="Z90">
        <v>43406</v>
      </c>
      <c r="AA90">
        <v>0.6</v>
      </c>
      <c r="AB90" t="str">
        <v>Fixed Term</v>
      </c>
      <c r="AC90" t="str">
        <v>Remote</v>
      </c>
      <c r="AD90">
        <v>5.6383561643835618</v>
      </c>
      <c r="AE90" t="str">
        <v>Part time</v>
      </c>
    </row>
    <row r="91" spans="2:31" x14ac:dyDescent="0.35">
      <c r="B91" t="str">
        <v>PR02436</v>
      </c>
      <c r="C91" t="str">
        <v>Marmaduke</v>
      </c>
      <c r="D91" t="str">
        <v>Worssam</v>
      </c>
      <c r="E91" t="str">
        <v>Female</v>
      </c>
      <c r="S91" t="str">
        <v>TN03169</v>
      </c>
      <c r="T91" t="str">
        <v>Doe</v>
      </c>
      <c r="U91" t="str">
        <v>Clubley</v>
      </c>
      <c r="V91" t="str">
        <v>Female</v>
      </c>
      <c r="W91" t="str">
        <v>Product Management</v>
      </c>
      <c r="X91">
        <v>67818.14</v>
      </c>
      <c r="Y91" t="str">
        <v>50k to 100k</v>
      </c>
      <c r="Z91">
        <v>43406</v>
      </c>
      <c r="AA91">
        <v>0.6</v>
      </c>
      <c r="AB91" t="str">
        <v>Fixed Term</v>
      </c>
      <c r="AC91" t="str">
        <v>Remote</v>
      </c>
      <c r="AD91">
        <v>5.6383561643835618</v>
      </c>
      <c r="AE91" t="str">
        <v>Part time</v>
      </c>
    </row>
    <row r="92" spans="2:31" x14ac:dyDescent="0.35">
      <c r="B92" t="str">
        <v>PR02603</v>
      </c>
      <c r="C92" t="str">
        <v>Dinanath</v>
      </c>
      <c r="D92" t="str">
        <v>Simhambhatla</v>
      </c>
      <c r="E92" t="str">
        <v>Female</v>
      </c>
      <c r="S92" t="str">
        <v>TN03575</v>
      </c>
      <c r="T92" t="str">
        <v>Janina</v>
      </c>
      <c r="U92" t="str">
        <v>Wolverson</v>
      </c>
      <c r="V92" t="str">
        <v>Female</v>
      </c>
      <c r="W92" t="str">
        <v>Research and Development</v>
      </c>
      <c r="X92">
        <v>99683.67</v>
      </c>
      <c r="Y92" t="str">
        <v>50k to 100k</v>
      </c>
      <c r="Z92">
        <v>43500</v>
      </c>
      <c r="AA92">
        <v>1</v>
      </c>
      <c r="AB92" t="str">
        <v>Fixed Term</v>
      </c>
      <c r="AC92" t="str">
        <v>Seattle, USA</v>
      </c>
      <c r="AD92">
        <v>5.3808219178082188</v>
      </c>
      <c r="AE92" t="str">
        <v>Full time</v>
      </c>
    </row>
    <row r="93" spans="2:31" x14ac:dyDescent="0.35">
      <c r="B93" t="str">
        <v>PR02782</v>
      </c>
      <c r="C93" t="str">
        <v>Isaak</v>
      </c>
      <c r="D93" t="str">
        <v>Rawne</v>
      </c>
      <c r="E93" t="str">
        <v>Male</v>
      </c>
      <c r="S93" t="str">
        <v>TN03575</v>
      </c>
      <c r="T93" t="str">
        <v>Janina</v>
      </c>
      <c r="U93" t="str">
        <v>Wolverson</v>
      </c>
      <c r="V93" t="str">
        <v>Female</v>
      </c>
      <c r="W93" t="str">
        <v>Research and Development</v>
      </c>
      <c r="X93">
        <v>99683.67</v>
      </c>
      <c r="Y93" t="str">
        <v>50k to 100k</v>
      </c>
      <c r="Z93">
        <v>43500</v>
      </c>
      <c r="AA93">
        <v>1</v>
      </c>
      <c r="AB93" t="str">
        <v>Fixed Term</v>
      </c>
      <c r="AC93" t="str">
        <v>Seattle, USA</v>
      </c>
      <c r="AD93">
        <v>5.3808219178082188</v>
      </c>
      <c r="AE93" t="str">
        <v>Full time</v>
      </c>
    </row>
    <row r="94" spans="2:31" x14ac:dyDescent="0.35">
      <c r="B94" t="str">
        <v>PR02957</v>
      </c>
      <c r="C94" t="str">
        <v>Vaughn</v>
      </c>
      <c r="D94" t="str">
        <v>Carvill</v>
      </c>
      <c r="E94" t="str">
        <v>Female</v>
      </c>
      <c r="S94" t="str">
        <v>TN04067</v>
      </c>
      <c r="T94" t="str">
        <v>Lea</v>
      </c>
      <c r="U94" t="str">
        <v>Chaplin</v>
      </c>
      <c r="V94" t="str">
        <v>Female</v>
      </c>
      <c r="W94" t="str">
        <v>Human Resources</v>
      </c>
      <c r="X94">
        <v>73488.679999999993</v>
      </c>
      <c r="Y94" t="str">
        <v>50k to 100k</v>
      </c>
      <c r="Z94">
        <v>43570</v>
      </c>
      <c r="AA94">
        <v>1</v>
      </c>
      <c r="AB94" t="str">
        <v>Fixed Term</v>
      </c>
      <c r="AC94" t="str">
        <v>Seattle, USA</v>
      </c>
      <c r="AD94">
        <v>5.1890410958904107</v>
      </c>
      <c r="AE94" t="str">
        <v>Full time</v>
      </c>
    </row>
    <row r="95" spans="2:31" x14ac:dyDescent="0.35">
      <c r="B95" t="str">
        <v>PR03034</v>
      </c>
      <c r="C95" t="str">
        <v>Sreenivasa</v>
      </c>
      <c r="D95" t="str">
        <v>Naik</v>
      </c>
      <c r="E95" t="str">
        <v>Male</v>
      </c>
      <c r="S95" t="str">
        <v>TN04166</v>
      </c>
      <c r="T95" t="str">
        <v>Tadio</v>
      </c>
      <c r="U95" t="str">
        <v>Dowdle</v>
      </c>
      <c r="V95" t="str">
        <v>Female</v>
      </c>
      <c r="W95" t="str">
        <v>Product Management</v>
      </c>
      <c r="X95">
        <v>91929.69</v>
      </c>
      <c r="Y95" t="str">
        <v>50k to 100k</v>
      </c>
      <c r="Z95">
        <v>44085</v>
      </c>
      <c r="AA95">
        <v>1</v>
      </c>
      <c r="AB95" t="str">
        <v>Fixed Term</v>
      </c>
      <c r="AC95" t="str">
        <v>Remote</v>
      </c>
      <c r="AD95">
        <v>3.7780821917808218</v>
      </c>
      <c r="AE95" t="str">
        <v>Full time</v>
      </c>
    </row>
    <row r="96" spans="2:31" x14ac:dyDescent="0.35">
      <c r="B96" t="str">
        <v>PR03137</v>
      </c>
      <c r="C96" t="str">
        <v>Jagajeet</v>
      </c>
      <c r="D96" t="str">
        <v>Viraj</v>
      </c>
      <c r="E96" t="str">
        <v>Male</v>
      </c>
      <c r="S96" t="str">
        <v>TN04175</v>
      </c>
      <c r="T96" t="str">
        <v>Hinda</v>
      </c>
      <c r="U96" t="str">
        <v>Label</v>
      </c>
      <c r="V96" t="str">
        <v>Female</v>
      </c>
      <c r="W96" t="str">
        <v>Human Resources</v>
      </c>
      <c r="X96">
        <v>92704.48</v>
      </c>
      <c r="Y96" t="str">
        <v>50k to 100k</v>
      </c>
      <c r="Z96">
        <v>43430</v>
      </c>
      <c r="AA96">
        <v>1</v>
      </c>
      <c r="AB96" t="str">
        <v>Fixed Term</v>
      </c>
      <c r="AC96" t="str">
        <v>Columbus, USA</v>
      </c>
      <c r="AD96">
        <v>5.5726027397260278</v>
      </c>
      <c r="AE96" t="str">
        <v>Full time</v>
      </c>
    </row>
    <row r="97" spans="2:31" x14ac:dyDescent="0.35">
      <c r="B97" t="str">
        <v>PR03158</v>
      </c>
      <c r="C97" t="str">
        <v>Danica</v>
      </c>
      <c r="D97" t="str">
        <v>Nayshe</v>
      </c>
      <c r="E97" t="str">
        <v>Female</v>
      </c>
      <c r="S97" t="str">
        <v>TN04246</v>
      </c>
      <c r="T97" t="str">
        <v>Shaylyn</v>
      </c>
      <c r="U97" t="str">
        <v>Ransbury</v>
      </c>
      <c r="V97" t="str">
        <v>Female</v>
      </c>
      <c r="W97" t="str">
        <v>Support</v>
      </c>
      <c r="X97">
        <v>100371.31</v>
      </c>
      <c r="Y97" t="str">
        <v>Above 100k</v>
      </c>
      <c r="Z97">
        <v>44067</v>
      </c>
      <c r="AA97">
        <v>0.8</v>
      </c>
      <c r="AB97" t="str">
        <v>Fixed Term</v>
      </c>
      <c r="AC97" t="str">
        <v>Auckland, New Zealand</v>
      </c>
      <c r="AD97">
        <v>3.8273972602739725</v>
      </c>
      <c r="AE97" t="str">
        <v>Part time</v>
      </c>
    </row>
    <row r="98" spans="2:31" x14ac:dyDescent="0.35">
      <c r="B98" t="str">
        <v>PR03271</v>
      </c>
      <c r="C98" t="str">
        <v>Stan</v>
      </c>
      <c r="D98" t="str">
        <v>Tolliday</v>
      </c>
      <c r="E98" t="str">
        <v>Female</v>
      </c>
      <c r="S98" t="str">
        <v>TN04265</v>
      </c>
      <c r="T98" t="str">
        <v>Rushil</v>
      </c>
      <c r="U98" t="str">
        <v>Kripa</v>
      </c>
      <c r="V98" t="str">
        <v>Female</v>
      </c>
      <c r="W98" t="str">
        <v>Training</v>
      </c>
      <c r="X98">
        <v>93964.3</v>
      </c>
      <c r="Y98" t="str">
        <v>50k to 100k</v>
      </c>
      <c r="Z98">
        <v>44454</v>
      </c>
      <c r="AA98">
        <v>0.4</v>
      </c>
      <c r="AB98" t="str">
        <v>Fixed Term</v>
      </c>
      <c r="AC98" t="str">
        <v>Hyderabad, India</v>
      </c>
      <c r="AD98">
        <v>2.7671232876712328</v>
      </c>
      <c r="AE98" t="str">
        <v>Part time</v>
      </c>
    </row>
    <row r="99" spans="2:31" x14ac:dyDescent="0.35">
      <c r="B99" t="str">
        <v>PR03445</v>
      </c>
      <c r="C99" t="str">
        <v>Myrle</v>
      </c>
      <c r="D99" t="str">
        <v>Prandoni</v>
      </c>
      <c r="E99" t="str">
        <v>Male</v>
      </c>
      <c r="S99" t="str">
        <v>TN04740</v>
      </c>
      <c r="T99" t="str">
        <v>Tristam</v>
      </c>
      <c r="U99" t="str">
        <v>Cuming</v>
      </c>
      <c r="V99" t="str">
        <v>Female</v>
      </c>
      <c r="W99" t="str">
        <v>Support</v>
      </c>
      <c r="X99">
        <v>104038.9</v>
      </c>
      <c r="Y99" t="str">
        <v>Above 100k</v>
      </c>
      <c r="Z99">
        <v>43815</v>
      </c>
      <c r="AA99">
        <v>1</v>
      </c>
      <c r="AB99" t="str">
        <v>Fixed Term</v>
      </c>
      <c r="AC99" t="str">
        <v>Remote</v>
      </c>
      <c r="AD99">
        <v>4.5178082191780824</v>
      </c>
      <c r="AE99" t="str">
        <v>Full time</v>
      </c>
    </row>
    <row r="100" spans="2:31" x14ac:dyDescent="0.35">
      <c r="B100" t="str">
        <v>PR03532</v>
      </c>
      <c r="C100" t="str">
        <v>Crawford</v>
      </c>
      <c r="D100" t="str">
        <v>Scad</v>
      </c>
      <c r="E100" t="str">
        <v>Male</v>
      </c>
      <c r="S100" t="str">
        <v>TN04775</v>
      </c>
      <c r="T100" t="str">
        <v>Hridaynath</v>
      </c>
      <c r="U100" t="str">
        <v>Tendulkar</v>
      </c>
      <c r="V100" t="str">
        <v>Female</v>
      </c>
      <c r="W100" t="str">
        <v>Legal</v>
      </c>
      <c r="X100">
        <v>31089.22</v>
      </c>
      <c r="Y100" t="str">
        <v>Under 50k</v>
      </c>
      <c r="Z100">
        <v>43776</v>
      </c>
      <c r="AA100">
        <v>1</v>
      </c>
      <c r="AB100" t="str">
        <v>Fixed Term</v>
      </c>
      <c r="AC100" t="str">
        <v>Chennai, India</v>
      </c>
      <c r="AD100">
        <v>4.624657534246575</v>
      </c>
      <c r="AE100" t="str">
        <v>Full time</v>
      </c>
    </row>
    <row r="101" spans="2:31" x14ac:dyDescent="0.35">
      <c r="B101" t="str">
        <v>PR03804</v>
      </c>
      <c r="C101" t="str">
        <v>Pratigya</v>
      </c>
      <c r="D101" t="str">
        <v>Rema</v>
      </c>
      <c r="E101" t="str">
        <v>Male</v>
      </c>
      <c r="S101" t="str">
        <v>VT00194</v>
      </c>
      <c r="T101" t="str">
        <v>Violante</v>
      </c>
      <c r="U101" t="str">
        <v>Courtonne</v>
      </c>
      <c r="V101" t="str">
        <v>Female</v>
      </c>
      <c r="W101" t="str">
        <v>Product Management</v>
      </c>
      <c r="X101">
        <v>49625.64</v>
      </c>
      <c r="Y101" t="str">
        <v>Under 50k</v>
      </c>
      <c r="Z101">
        <v>44384</v>
      </c>
      <c r="AA101">
        <v>0.5</v>
      </c>
      <c r="AB101" t="str">
        <v>Fixed Term</v>
      </c>
      <c r="AC101" t="str">
        <v>Remote</v>
      </c>
      <c r="AD101">
        <v>2.9589041095890409</v>
      </c>
      <c r="AE101" t="str">
        <v>Part time</v>
      </c>
    </row>
    <row r="102" spans="2:31" x14ac:dyDescent="0.35">
      <c r="B102" t="str">
        <v>PR03804</v>
      </c>
      <c r="C102" t="str">
        <v>Sartaj</v>
      </c>
      <c r="D102" t="str">
        <v>Probal</v>
      </c>
      <c r="E102" t="str">
        <v>Male</v>
      </c>
      <c r="S102" t="str">
        <v>VT00578</v>
      </c>
      <c r="T102" t="str">
        <v>Magnum</v>
      </c>
      <c r="U102" t="str">
        <v>Locksley</v>
      </c>
      <c r="V102" t="str">
        <v>Female</v>
      </c>
      <c r="W102" t="str">
        <v>Services</v>
      </c>
      <c r="X102">
        <v>42314.39</v>
      </c>
      <c r="Y102" t="str">
        <v>Under 50k</v>
      </c>
      <c r="Z102">
        <v>44487</v>
      </c>
      <c r="AA102">
        <v>1</v>
      </c>
      <c r="AB102" t="str">
        <v>Fixed Term</v>
      </c>
      <c r="AC102" t="str">
        <v>Remote</v>
      </c>
      <c r="AD102">
        <v>2.6767123287671235</v>
      </c>
      <c r="AE102" t="str">
        <v>Full time</v>
      </c>
    </row>
    <row r="103" spans="2:31" x14ac:dyDescent="0.35">
      <c r="B103" t="str">
        <v>PR03844</v>
      </c>
      <c r="C103" t="str">
        <v>Brose</v>
      </c>
      <c r="D103" t="str">
        <v>MacCorkell</v>
      </c>
      <c r="E103" t="str">
        <v>Female</v>
      </c>
      <c r="S103" t="str">
        <v>VT00596</v>
      </c>
      <c r="T103" t="str">
        <v>Letisha</v>
      </c>
      <c r="U103" t="str">
        <v>Carrett</v>
      </c>
      <c r="V103" t="str">
        <v>Female</v>
      </c>
      <c r="W103" t="str">
        <v>Sales</v>
      </c>
      <c r="X103">
        <v>84598.88</v>
      </c>
      <c r="Y103" t="str">
        <v>50k to 100k</v>
      </c>
      <c r="Z103">
        <v>44116</v>
      </c>
      <c r="AA103">
        <v>1</v>
      </c>
      <c r="AB103" t="str">
        <v>Fixed Term</v>
      </c>
      <c r="AC103" t="str">
        <v>Seattle, USA</v>
      </c>
      <c r="AD103">
        <v>3.6931506849315068</v>
      </c>
      <c r="AE103" t="str">
        <v>Full time</v>
      </c>
    </row>
    <row r="104" spans="2:31" x14ac:dyDescent="0.35">
      <c r="B104" t="str">
        <v>PR03886</v>
      </c>
      <c r="C104" t="str">
        <v>Edd</v>
      </c>
      <c r="D104" t="str">
        <v>MacKnockiter</v>
      </c>
      <c r="E104" t="str">
        <v>Male</v>
      </c>
      <c r="S104" t="str">
        <v>VT00596</v>
      </c>
      <c r="T104" t="str">
        <v>Letisha</v>
      </c>
      <c r="U104" t="str">
        <v>Carrett</v>
      </c>
      <c r="V104" t="str">
        <v>Female</v>
      </c>
      <c r="W104" t="str">
        <v>Sales</v>
      </c>
      <c r="X104">
        <v>84598.88</v>
      </c>
      <c r="Y104" t="str">
        <v>50k to 100k</v>
      </c>
      <c r="Z104">
        <v>44116</v>
      </c>
      <c r="AA104">
        <v>1</v>
      </c>
      <c r="AB104" t="str">
        <v>Fixed Term</v>
      </c>
      <c r="AC104" t="str">
        <v>Seattle, USA</v>
      </c>
      <c r="AD104">
        <v>3.6931506849315068</v>
      </c>
      <c r="AE104" t="str">
        <v>Full time</v>
      </c>
    </row>
    <row r="105" spans="2:31" x14ac:dyDescent="0.35">
      <c r="B105" t="str">
        <v>PR03980</v>
      </c>
      <c r="C105" t="str">
        <v>Kath</v>
      </c>
      <c r="D105" t="str">
        <v>Bletsoe</v>
      </c>
      <c r="E105" t="str">
        <v>Male</v>
      </c>
      <c r="S105" t="str">
        <v>VT00740</v>
      </c>
      <c r="T105" t="str">
        <v>Chitrasen</v>
      </c>
      <c r="U105" t="str">
        <v>Laul</v>
      </c>
      <c r="V105" t="str">
        <v>Female</v>
      </c>
      <c r="W105" t="str">
        <v>Research and Development</v>
      </c>
      <c r="X105">
        <v>46751.7</v>
      </c>
      <c r="Y105" t="str">
        <v>Under 50k</v>
      </c>
      <c r="Z105">
        <v>43843</v>
      </c>
      <c r="AA105">
        <v>1</v>
      </c>
      <c r="AB105" t="str">
        <v>Fixed Term</v>
      </c>
      <c r="AC105" t="str">
        <v>Hyderabad, India</v>
      </c>
      <c r="AD105">
        <v>4.441095890410959</v>
      </c>
      <c r="AE105" t="str">
        <v>Full time</v>
      </c>
    </row>
    <row r="106" spans="2:31" x14ac:dyDescent="0.35">
      <c r="B106" t="str">
        <v>PR04366</v>
      </c>
      <c r="C106" t="str">
        <v>Carry</v>
      </c>
      <c r="D106" t="str">
        <v>Loblie</v>
      </c>
      <c r="E106" t="str">
        <v>Female</v>
      </c>
      <c r="S106" t="str">
        <v>VT01249</v>
      </c>
      <c r="T106" t="str">
        <v>Brendan</v>
      </c>
      <c r="U106" t="str">
        <v>Edgeller</v>
      </c>
      <c r="V106" t="str">
        <v>Female</v>
      </c>
      <c r="W106" t="str">
        <v>Legal</v>
      </c>
      <c r="X106">
        <v>31042.51</v>
      </c>
      <c r="Y106" t="str">
        <v>Under 50k</v>
      </c>
      <c r="Z106">
        <v>44473</v>
      </c>
      <c r="AA106">
        <v>0.3</v>
      </c>
      <c r="AB106" t="str">
        <v>Fixed Term</v>
      </c>
      <c r="AC106" t="str">
        <v>Remote</v>
      </c>
      <c r="AD106">
        <v>2.7150684931506848</v>
      </c>
      <c r="AE106" t="str">
        <v>Part time</v>
      </c>
    </row>
    <row r="107" spans="2:31" x14ac:dyDescent="0.35">
      <c r="B107" t="str">
        <v>PR04380</v>
      </c>
      <c r="C107" t="str">
        <v>Van</v>
      </c>
      <c r="D107" t="str">
        <v>Tuxwell</v>
      </c>
      <c r="E107" t="str">
        <v>Female</v>
      </c>
      <c r="S107" t="str">
        <v>VT01323</v>
      </c>
      <c r="T107" t="str">
        <v>Mardav</v>
      </c>
      <c r="U107" t="str">
        <v>Ramaswami</v>
      </c>
      <c r="V107" t="str">
        <v>Female</v>
      </c>
      <c r="W107" t="str">
        <v>Business Development</v>
      </c>
      <c r="X107">
        <v>86233.83</v>
      </c>
      <c r="Y107" t="str">
        <v>50k to 100k</v>
      </c>
      <c r="Z107">
        <v>43706</v>
      </c>
      <c r="AA107">
        <v>1</v>
      </c>
      <c r="AB107" t="str">
        <v>Fixed Term</v>
      </c>
      <c r="AC107" t="str">
        <v>Chennai, India</v>
      </c>
      <c r="AD107">
        <v>4.816438356164384</v>
      </c>
      <c r="AE107" t="str">
        <v>Full time</v>
      </c>
    </row>
    <row r="108" spans="2:31" x14ac:dyDescent="0.35">
      <c r="B108" t="str">
        <v>PR04446</v>
      </c>
      <c r="C108" t="str">
        <v>Sameer</v>
      </c>
      <c r="D108" t="str">
        <v>Shashank</v>
      </c>
      <c r="E108" t="str">
        <v>Female</v>
      </c>
      <c r="S108" t="str">
        <v>VT01523</v>
      </c>
      <c r="T108" t="str">
        <v>Charmane</v>
      </c>
      <c r="U108" t="str">
        <v>Heistermann</v>
      </c>
      <c r="V108" t="str">
        <v>Female</v>
      </c>
      <c r="W108" t="str">
        <v>Business Development</v>
      </c>
      <c r="X108">
        <v>86558.58</v>
      </c>
      <c r="Y108" t="str">
        <v>50k to 100k</v>
      </c>
      <c r="Z108">
        <v>43887</v>
      </c>
      <c r="AA108">
        <v>1</v>
      </c>
      <c r="AB108" t="str">
        <v>Fixed Term</v>
      </c>
      <c r="AC108" t="str">
        <v>Remote</v>
      </c>
      <c r="AD108">
        <v>4.3205479452054796</v>
      </c>
      <c r="AE108" t="str">
        <v>Full time</v>
      </c>
    </row>
    <row r="109" spans="2:31" x14ac:dyDescent="0.35">
      <c r="B109" t="str">
        <v>PR04473</v>
      </c>
      <c r="C109" t="str">
        <v>Wyn</v>
      </c>
      <c r="D109" t="str">
        <v>Treadger</v>
      </c>
      <c r="E109" t="str">
        <v>Female</v>
      </c>
      <c r="S109" t="str">
        <v>VT01610</v>
      </c>
      <c r="T109" t="str">
        <v>Dhruv</v>
      </c>
      <c r="U109" t="str">
        <v>Manjunath</v>
      </c>
      <c r="V109" t="str">
        <v>Female</v>
      </c>
      <c r="W109" t="str">
        <v>Accounting</v>
      </c>
      <c r="X109">
        <v>76303.820000000007</v>
      </c>
      <c r="Y109" t="str">
        <v>50k to 100k</v>
      </c>
      <c r="Z109">
        <v>43458</v>
      </c>
      <c r="AA109">
        <v>1</v>
      </c>
      <c r="AB109" t="str">
        <v>Fixed Term</v>
      </c>
      <c r="AC109" t="str">
        <v>Hyderabad, India</v>
      </c>
      <c r="AD109">
        <v>5.4958904109589044</v>
      </c>
      <c r="AE109" t="str">
        <v>Full time</v>
      </c>
    </row>
    <row r="110" spans="2:31" x14ac:dyDescent="0.35">
      <c r="B110" t="str">
        <v>PR04601</v>
      </c>
      <c r="C110" t="str">
        <v>Yedukondalu</v>
      </c>
      <c r="D110" t="str">
        <v>Panditula</v>
      </c>
      <c r="E110" t="str">
        <v>Need to check</v>
      </c>
      <c r="S110" t="str">
        <v>VT01610</v>
      </c>
      <c r="T110" t="str">
        <v>Kunja</v>
      </c>
      <c r="U110" t="str">
        <v>Prashanta</v>
      </c>
      <c r="V110" t="str">
        <v>Female</v>
      </c>
      <c r="W110" t="str">
        <v>Accounting</v>
      </c>
      <c r="X110">
        <v>76303.820000000007</v>
      </c>
      <c r="Y110" t="str">
        <v>50k to 100k</v>
      </c>
      <c r="Z110">
        <v>43458</v>
      </c>
      <c r="AA110">
        <v>1</v>
      </c>
      <c r="AB110" t="str">
        <v>Fixed Term</v>
      </c>
      <c r="AC110" t="str">
        <v>Hyderabad, India</v>
      </c>
      <c r="AD110">
        <v>5.4958904109589044</v>
      </c>
      <c r="AE110" t="str">
        <v>Full time</v>
      </c>
    </row>
    <row r="111" spans="2:31" x14ac:dyDescent="0.35">
      <c r="B111" t="str">
        <v>PR04686</v>
      </c>
      <c r="C111" t="str">
        <v>Oona</v>
      </c>
      <c r="D111" t="str">
        <v>Donan</v>
      </c>
      <c r="E111" t="str">
        <v>Female</v>
      </c>
      <c r="S111" t="str">
        <v>VT01684</v>
      </c>
      <c r="T111" t="str">
        <v>Audry</v>
      </c>
      <c r="U111" t="str">
        <v>Yu</v>
      </c>
      <c r="V111" t="str">
        <v>Female</v>
      </c>
      <c r="W111" t="str">
        <v>Training</v>
      </c>
      <c r="X111">
        <v>101187.36</v>
      </c>
      <c r="Y111" t="str">
        <v>Above 100k</v>
      </c>
      <c r="Z111">
        <v>43258</v>
      </c>
      <c r="AA111">
        <v>1</v>
      </c>
      <c r="AB111" t="str">
        <v>Fixed Term</v>
      </c>
      <c r="AC111" t="str">
        <v>Columbus, USA</v>
      </c>
      <c r="AD111">
        <v>6.043835616438356</v>
      </c>
      <c r="AE111" t="str">
        <v>Full time</v>
      </c>
    </row>
    <row r="112" spans="2:31" x14ac:dyDescent="0.35">
      <c r="B112" t="str">
        <v>PR04851</v>
      </c>
      <c r="C112" t="str">
        <v>Rodina</v>
      </c>
      <c r="D112" t="str">
        <v>Drinan</v>
      </c>
      <c r="E112" t="str">
        <v>Female</v>
      </c>
      <c r="S112" t="str">
        <v>VT01740</v>
      </c>
      <c r="T112" t="str">
        <v>Ginger</v>
      </c>
      <c r="U112" t="str">
        <v>Myott</v>
      </c>
      <c r="V112" t="str">
        <v>Female</v>
      </c>
      <c r="W112" t="str">
        <v>Services</v>
      </c>
      <c r="X112">
        <v>31172.77</v>
      </c>
      <c r="Y112" t="str">
        <v>Under 50k</v>
      </c>
      <c r="Z112">
        <v>43665</v>
      </c>
      <c r="AA112">
        <v>1</v>
      </c>
      <c r="AB112" t="str">
        <v>Fixed Term</v>
      </c>
      <c r="AC112" t="str">
        <v>Remote</v>
      </c>
      <c r="AD112">
        <v>4.9287671232876713</v>
      </c>
      <c r="AE112" t="str">
        <v>Full time</v>
      </c>
    </row>
    <row r="113" spans="2:31" x14ac:dyDescent="0.35">
      <c r="B113" t="str">
        <v>SQ00022</v>
      </c>
      <c r="C113" t="str">
        <v>Carlin</v>
      </c>
      <c r="D113" t="str">
        <v>Demke</v>
      </c>
      <c r="E113" t="str">
        <v>Male</v>
      </c>
      <c r="S113" t="str">
        <v>VT01803</v>
      </c>
      <c r="T113" t="str">
        <v>Freddy</v>
      </c>
      <c r="U113" t="str">
        <v>Linford</v>
      </c>
      <c r="V113" t="str">
        <v>Female</v>
      </c>
      <c r="W113" t="str">
        <v>Training</v>
      </c>
      <c r="X113">
        <v>93128.34</v>
      </c>
      <c r="Y113" t="str">
        <v>50k to 100k</v>
      </c>
      <c r="Z113">
        <v>43164</v>
      </c>
      <c r="AA113">
        <v>1</v>
      </c>
      <c r="AB113" t="str">
        <v>Fixed Term</v>
      </c>
      <c r="AC113" t="str">
        <v>Seattle, USA</v>
      </c>
      <c r="AD113">
        <v>6.3013698630136989</v>
      </c>
      <c r="AE113" t="str">
        <v>Full time</v>
      </c>
    </row>
    <row r="114" spans="2:31" x14ac:dyDescent="0.35">
      <c r="B114" t="str">
        <v>SQ00070</v>
      </c>
      <c r="C114" t="str">
        <v>Larissa</v>
      </c>
      <c r="D114" t="str">
        <v>Ingledow</v>
      </c>
      <c r="E114" t="str">
        <v>Male</v>
      </c>
      <c r="S114" t="str">
        <v>VT02118</v>
      </c>
      <c r="T114" t="str">
        <v>Oorjit</v>
      </c>
      <c r="U114" t="str">
        <v>Nandanavanam</v>
      </c>
      <c r="V114" t="str">
        <v>Female</v>
      </c>
      <c r="W114" t="str">
        <v>Engineering</v>
      </c>
      <c r="X114">
        <v>51165.37</v>
      </c>
      <c r="Y114" t="str">
        <v>50k to 100k</v>
      </c>
      <c r="Z114">
        <v>44237</v>
      </c>
      <c r="AA114">
        <v>1</v>
      </c>
      <c r="AB114" t="str">
        <v>Fixed Term</v>
      </c>
      <c r="AC114" t="str">
        <v>Hyderabad, India</v>
      </c>
      <c r="AD114">
        <v>3.3616438356164382</v>
      </c>
      <c r="AE114" t="str">
        <v>Full time</v>
      </c>
    </row>
    <row r="115" spans="2:31" x14ac:dyDescent="0.35">
      <c r="B115" t="str">
        <v>SQ00105</v>
      </c>
      <c r="C115" t="str">
        <v>Sarayu</v>
      </c>
      <c r="D115" t="str">
        <v>Ragunathan</v>
      </c>
      <c r="E115" t="str">
        <v>Female</v>
      </c>
      <c r="S115" t="str">
        <v>VT02260</v>
      </c>
      <c r="T115" t="str">
        <v>Rhiamon</v>
      </c>
      <c r="U115" t="str">
        <v>Mollison</v>
      </c>
      <c r="V115" t="str">
        <v>Female</v>
      </c>
      <c r="W115" t="str">
        <v>Research and Development</v>
      </c>
      <c r="X115">
        <v>59434.18</v>
      </c>
      <c r="Y115" t="str">
        <v>50k to 100k</v>
      </c>
      <c r="Z115">
        <v>43931</v>
      </c>
      <c r="AA115">
        <v>1</v>
      </c>
      <c r="AB115" t="str">
        <v>Temporary</v>
      </c>
      <c r="AC115" t="str">
        <v>Seattle, USA</v>
      </c>
      <c r="AD115">
        <v>4.2</v>
      </c>
      <c r="AE115" t="str">
        <v>Full time</v>
      </c>
    </row>
    <row r="116" spans="2:31" x14ac:dyDescent="0.35">
      <c r="B116" t="str">
        <v>SQ00144</v>
      </c>
      <c r="C116" t="str">
        <v>Collen</v>
      </c>
      <c r="D116" t="str">
        <v>Dunbleton</v>
      </c>
      <c r="E116" t="str">
        <v>Male</v>
      </c>
      <c r="S116" t="str">
        <v>VT02319</v>
      </c>
      <c r="T116" t="str">
        <v>Tarala</v>
      </c>
      <c r="U116" t="str">
        <v>Vishaal</v>
      </c>
      <c r="V116" t="str">
        <v>Female</v>
      </c>
      <c r="W116" t="str">
        <v>Research and Development</v>
      </c>
      <c r="X116">
        <v>96555.53</v>
      </c>
      <c r="Y116" t="str">
        <v>50k to 100k</v>
      </c>
      <c r="Z116">
        <v>43489</v>
      </c>
      <c r="AA116">
        <v>0.2</v>
      </c>
      <c r="AB116" t="str">
        <v>Temporary</v>
      </c>
      <c r="AC116" t="str">
        <v>Hyderabad, India</v>
      </c>
      <c r="AD116">
        <v>5.4109589041095889</v>
      </c>
      <c r="AE116" t="str">
        <v>Part time</v>
      </c>
    </row>
    <row r="117" spans="2:31" x14ac:dyDescent="0.35">
      <c r="B117" t="str">
        <v>SQ00187</v>
      </c>
      <c r="C117" t="str">
        <v>Rupak</v>
      </c>
      <c r="D117" t="str">
        <v>Mehra</v>
      </c>
      <c r="E117" t="str">
        <v>Female</v>
      </c>
      <c r="S117" t="str">
        <v>VT02374</v>
      </c>
      <c r="T117" t="str">
        <v>Delphine</v>
      </c>
      <c r="U117" t="str">
        <v>Jewis</v>
      </c>
      <c r="V117" t="str">
        <v>Female</v>
      </c>
      <c r="W117" t="str">
        <v>Accounting</v>
      </c>
      <c r="X117">
        <v>71823.56</v>
      </c>
      <c r="Y117" t="str">
        <v>50k to 100k</v>
      </c>
      <c r="Z117">
        <v>43374</v>
      </c>
      <c r="AA117">
        <v>0.3</v>
      </c>
      <c r="AB117" t="str">
        <v>Temporary</v>
      </c>
      <c r="AC117" t="str">
        <v>Remote</v>
      </c>
      <c r="AD117">
        <v>5.7260273972602738</v>
      </c>
      <c r="AE117" t="str">
        <v>Part time</v>
      </c>
    </row>
    <row r="118" spans="2:31" x14ac:dyDescent="0.35">
      <c r="B118" t="str">
        <v>SQ00286</v>
      </c>
      <c r="C118" t="str">
        <v>Ilesh</v>
      </c>
      <c r="D118" t="str">
        <v>Dasgupta</v>
      </c>
      <c r="E118" t="str">
        <v>Female</v>
      </c>
      <c r="S118" t="str">
        <v>VT02374</v>
      </c>
      <c r="T118" t="str">
        <v>Delphine</v>
      </c>
      <c r="U118" t="str">
        <v>Jewis</v>
      </c>
      <c r="V118" t="str">
        <v>Female</v>
      </c>
      <c r="W118" t="str">
        <v>Accounting</v>
      </c>
      <c r="X118">
        <v>71823.56</v>
      </c>
      <c r="Y118" t="str">
        <v>50k to 100k</v>
      </c>
      <c r="Z118">
        <v>43374</v>
      </c>
      <c r="AA118">
        <v>0.3</v>
      </c>
      <c r="AB118" t="str">
        <v>Temporary</v>
      </c>
      <c r="AC118" t="str">
        <v>Remote</v>
      </c>
      <c r="AD118">
        <v>5.7260273972602738</v>
      </c>
      <c r="AE118" t="str">
        <v>Part time</v>
      </c>
    </row>
    <row r="119" spans="2:31" x14ac:dyDescent="0.35">
      <c r="B119" t="str">
        <v>SQ00360</v>
      </c>
      <c r="C119" t="str">
        <v>Orlando</v>
      </c>
      <c r="D119" t="str">
        <v>Gorstidge</v>
      </c>
      <c r="E119" t="str">
        <v>Male</v>
      </c>
      <c r="S119" t="str">
        <v>VT02532</v>
      </c>
      <c r="T119" t="str">
        <v>Adey</v>
      </c>
      <c r="U119" t="str">
        <v>Ryal</v>
      </c>
      <c r="V119" t="str">
        <v>Female</v>
      </c>
      <c r="W119" t="str">
        <v>Legal</v>
      </c>
      <c r="X119">
        <v>32496.880000000001</v>
      </c>
      <c r="Y119" t="str">
        <v>Under 50k</v>
      </c>
      <c r="Z119">
        <v>43234</v>
      </c>
      <c r="AA119">
        <v>1</v>
      </c>
      <c r="AB119" t="str">
        <v>Temporary</v>
      </c>
      <c r="AC119" t="str">
        <v>Remote</v>
      </c>
      <c r="AD119">
        <v>6.1095890410958908</v>
      </c>
      <c r="AE119" t="str">
        <v>Full time</v>
      </c>
    </row>
    <row r="120" spans="2:31" x14ac:dyDescent="0.35">
      <c r="B120" t="str">
        <v>SQ00450</v>
      </c>
      <c r="C120" t="str">
        <v>Louise</v>
      </c>
      <c r="D120" t="str">
        <v>Lamming</v>
      </c>
      <c r="E120" t="str">
        <v>Female</v>
      </c>
      <c r="S120" t="str">
        <v>VT03701</v>
      </c>
      <c r="T120" t="str">
        <v>Narois</v>
      </c>
      <c r="U120" t="str">
        <v>Motiwala</v>
      </c>
      <c r="V120" t="str">
        <v>Female</v>
      </c>
      <c r="W120" t="str">
        <v>Product Management</v>
      </c>
      <c r="X120">
        <v>89829.33</v>
      </c>
      <c r="Y120" t="str">
        <v>50k to 100k</v>
      </c>
      <c r="Z120">
        <v>43794</v>
      </c>
      <c r="AA120">
        <v>1</v>
      </c>
      <c r="AB120" t="str">
        <v>Temporary</v>
      </c>
      <c r="AC120" t="str">
        <v>Chennai, India</v>
      </c>
      <c r="AD120">
        <v>4.5753424657534243</v>
      </c>
      <c r="AE120" t="str">
        <v>Full time</v>
      </c>
    </row>
    <row r="121" spans="2:31" x14ac:dyDescent="0.35">
      <c r="B121" t="str">
        <v>SQ00498</v>
      </c>
      <c r="C121" t="str">
        <v>Amery</v>
      </c>
      <c r="D121" t="str">
        <v>Ofer</v>
      </c>
      <c r="E121" t="str">
        <v>Female</v>
      </c>
      <c r="S121" t="str">
        <v>VT03988</v>
      </c>
      <c r="T121" t="str">
        <v>Venkat</v>
      </c>
      <c r="U121" t="str">
        <v>Kodi</v>
      </c>
      <c r="V121" t="str">
        <v>Female</v>
      </c>
      <c r="W121" t="str">
        <v>Support</v>
      </c>
      <c r="X121">
        <v>58935.92</v>
      </c>
      <c r="Y121" t="str">
        <v>50k to 100k</v>
      </c>
      <c r="Z121">
        <v>43717</v>
      </c>
      <c r="AA121">
        <v>1</v>
      </c>
      <c r="AB121" t="str">
        <v>Temporary</v>
      </c>
      <c r="AC121" t="str">
        <v>Hyderabad, India</v>
      </c>
      <c r="AD121">
        <v>4.7863013698630139</v>
      </c>
      <c r="AE121" t="str">
        <v>Full time</v>
      </c>
    </row>
    <row r="122" spans="2:31" x14ac:dyDescent="0.35">
      <c r="B122" t="str">
        <v>SQ00612</v>
      </c>
      <c r="C122" t="str">
        <v>Leena</v>
      </c>
      <c r="D122" t="str">
        <v>Bruckshaw</v>
      </c>
      <c r="E122" t="str">
        <v>Male</v>
      </c>
      <c r="S122" t="str">
        <v>VT04093</v>
      </c>
      <c r="T122" t="str">
        <v>Prasanna</v>
      </c>
      <c r="U122" t="str">
        <v>Lakshmi</v>
      </c>
      <c r="V122" t="str">
        <v>Female</v>
      </c>
      <c r="W122" t="str">
        <v>Training</v>
      </c>
      <c r="X122">
        <v>116767.63</v>
      </c>
      <c r="Y122" t="str">
        <v>Above 100k</v>
      </c>
      <c r="Z122">
        <v>43949</v>
      </c>
      <c r="AA122">
        <v>0.4</v>
      </c>
      <c r="AB122" t="str">
        <v>Temporary</v>
      </c>
      <c r="AC122" t="str">
        <v>Chennai, India</v>
      </c>
      <c r="AD122">
        <v>4.1506849315068495</v>
      </c>
      <c r="AE122" t="str">
        <v>Part time</v>
      </c>
    </row>
    <row r="123" spans="2:31" x14ac:dyDescent="0.35">
      <c r="B123" t="str">
        <v>SQ00691</v>
      </c>
      <c r="C123" t="str">
        <v>Verla</v>
      </c>
      <c r="D123" t="str">
        <v>Timmis</v>
      </c>
      <c r="E123" t="str">
        <v>Male</v>
      </c>
      <c r="S123" t="str">
        <v>VT04093</v>
      </c>
      <c r="T123" t="str">
        <v>Baruna</v>
      </c>
      <c r="U123" t="str">
        <v>Ogale</v>
      </c>
      <c r="V123" t="str">
        <v>Female</v>
      </c>
      <c r="W123" t="str">
        <v>Training</v>
      </c>
      <c r="X123">
        <v>116767.63</v>
      </c>
      <c r="Y123" t="str">
        <v>Above 100k</v>
      </c>
      <c r="Z123">
        <v>43949</v>
      </c>
      <c r="AA123">
        <v>0.4</v>
      </c>
      <c r="AB123" t="str">
        <v>Temporary</v>
      </c>
      <c r="AC123" t="str">
        <v>Chennai, India</v>
      </c>
      <c r="AD123">
        <v>4.1506849315068495</v>
      </c>
      <c r="AE123" t="str">
        <v>Part time</v>
      </c>
    </row>
    <row r="124" spans="2:31" x14ac:dyDescent="0.35">
      <c r="B124" t="str">
        <v>SQ00841</v>
      </c>
      <c r="C124" t="str">
        <v>Bhuvan</v>
      </c>
      <c r="D124" t="str">
        <v>Pals</v>
      </c>
      <c r="E124" t="str">
        <v>Female</v>
      </c>
      <c r="S124" t="str">
        <v>VT04415</v>
      </c>
      <c r="T124" t="str">
        <v>Malory</v>
      </c>
      <c r="U124" t="str">
        <v>Biles</v>
      </c>
      <c r="V124" t="str">
        <v>Female</v>
      </c>
      <c r="W124" t="str">
        <v>Training</v>
      </c>
      <c r="X124">
        <v>58744.17</v>
      </c>
      <c r="Y124" t="str">
        <v>50k to 100k</v>
      </c>
      <c r="Z124">
        <v>43171</v>
      </c>
      <c r="AA124">
        <v>1</v>
      </c>
      <c r="AB124" t="str">
        <v>Temporary</v>
      </c>
      <c r="AC124" t="str">
        <v>Columbus, USA</v>
      </c>
      <c r="AD124">
        <v>6.2821917808219174</v>
      </c>
      <c r="AE124" t="str">
        <v>Full time</v>
      </c>
    </row>
    <row r="125" spans="2:31" x14ac:dyDescent="0.35">
      <c r="B125" t="str">
        <v>SQ00914</v>
      </c>
      <c r="C125" t="str">
        <v>Duran</v>
      </c>
      <c r="D125" t="str">
        <v>Appala</v>
      </c>
      <c r="E125" t="str">
        <v>Female</v>
      </c>
      <c r="S125" t="str">
        <v>VT04467</v>
      </c>
      <c r="T125" t="str">
        <v>Amal</v>
      </c>
      <c r="U125" t="str">
        <v>Nimesh</v>
      </c>
      <c r="V125" t="str">
        <v>Female</v>
      </c>
      <c r="W125" t="str">
        <v>Marketing</v>
      </c>
      <c r="X125">
        <v>70755.5</v>
      </c>
      <c r="Y125" t="str">
        <v>50k to 100k</v>
      </c>
      <c r="Z125">
        <v>44090</v>
      </c>
      <c r="AA125">
        <v>0.8</v>
      </c>
      <c r="AB125" t="str">
        <v>Temporary</v>
      </c>
      <c r="AC125" t="str">
        <v>Hyderabad, India</v>
      </c>
      <c r="AD125">
        <v>3.7643835616438355</v>
      </c>
      <c r="AE125" t="str">
        <v>Part time</v>
      </c>
    </row>
    <row r="126" spans="2:31" x14ac:dyDescent="0.35">
      <c r="B126" t="str">
        <v>SQ00914</v>
      </c>
      <c r="C126" t="str">
        <v>Karuna</v>
      </c>
      <c r="D126" t="str">
        <v>Pashupathy</v>
      </c>
      <c r="E126" t="str">
        <v>Female</v>
      </c>
      <c r="S126" t="str">
        <v>VT04552</v>
      </c>
      <c r="T126" t="str">
        <v>Theresita</v>
      </c>
      <c r="U126" t="str">
        <v>Chasmer</v>
      </c>
      <c r="V126" t="str">
        <v>Female</v>
      </c>
      <c r="W126" t="str">
        <v>Product Management</v>
      </c>
      <c r="X126">
        <v>106665.67</v>
      </c>
      <c r="Y126" t="str">
        <v>Above 100k</v>
      </c>
      <c r="Z126">
        <v>43311</v>
      </c>
      <c r="AA126">
        <v>1</v>
      </c>
      <c r="AB126" t="str">
        <v>Temporary</v>
      </c>
      <c r="AC126" t="str">
        <v>Columbus, USA</v>
      </c>
      <c r="AD126">
        <v>5.8986301369863012</v>
      </c>
      <c r="AE126" t="str">
        <v>Full time</v>
      </c>
    </row>
    <row r="127" spans="2:31" x14ac:dyDescent="0.35">
      <c r="B127" t="str">
        <v>SQ00960</v>
      </c>
      <c r="C127" t="str">
        <v>Calvin</v>
      </c>
      <c r="D127" t="str">
        <v>O'Carroll</v>
      </c>
      <c r="E127" t="str">
        <v>Female</v>
      </c>
      <c r="S127" t="str">
        <v>VT04681</v>
      </c>
      <c r="T127" t="str">
        <v>Nickolai</v>
      </c>
      <c r="U127" t="str">
        <v>Artin</v>
      </c>
      <c r="V127" t="str">
        <v>Female</v>
      </c>
      <c r="W127" t="str">
        <v>Product Management</v>
      </c>
      <c r="X127">
        <v>110906.35</v>
      </c>
      <c r="Y127" t="str">
        <v>Above 100k</v>
      </c>
      <c r="Z127">
        <v>43434</v>
      </c>
      <c r="AA127">
        <v>1</v>
      </c>
      <c r="AB127" t="str">
        <v>Temporary</v>
      </c>
      <c r="AC127" t="str">
        <v>Wellington, New Zealand</v>
      </c>
      <c r="AD127">
        <v>5.5616438356164384</v>
      </c>
      <c r="AE127" t="str">
        <v>Full time</v>
      </c>
    </row>
    <row r="128" spans="2:31" x14ac:dyDescent="0.35">
      <c r="B128" t="str">
        <v>SQ01026</v>
      </c>
      <c r="C128" t="str">
        <v>Anumati</v>
      </c>
      <c r="D128" t="str">
        <v>Shyamari</v>
      </c>
      <c r="E128" t="str">
        <v>Male</v>
      </c>
      <c r="S128" t="str">
        <v>VT04905</v>
      </c>
      <c r="T128" t="str">
        <v>Suchira</v>
      </c>
      <c r="U128" t="str">
        <v>Bhanupriya</v>
      </c>
      <c r="V128" t="str">
        <v>Female</v>
      </c>
      <c r="W128" t="str">
        <v>Human Resources</v>
      </c>
      <c r="X128">
        <v>29808.07</v>
      </c>
      <c r="Y128" t="str">
        <v>Under 50k</v>
      </c>
      <c r="Z128">
        <v>43291</v>
      </c>
      <c r="AA128">
        <v>0.3</v>
      </c>
      <c r="AB128" t="str">
        <v>Temporary</v>
      </c>
      <c r="AC128" t="str">
        <v>Hyderabad, India</v>
      </c>
      <c r="AD128">
        <v>5.9534246575342467</v>
      </c>
      <c r="AE128" t="str">
        <v>Part time</v>
      </c>
    </row>
    <row r="129" spans="2:8" x14ac:dyDescent="0.35">
      <c r="B129" t="str">
        <v>SQ01177</v>
      </c>
      <c r="C129" t="str">
        <v>Nazeer</v>
      </c>
      <c r="D129" t="str">
        <v>Basha</v>
      </c>
      <c r="E129" t="str">
        <v>Male</v>
      </c>
    </row>
    <row r="130" spans="2:8" x14ac:dyDescent="0.35">
      <c r="B130" t="str">
        <v>SQ01283</v>
      </c>
      <c r="C130" t="str">
        <v>Barr</v>
      </c>
      <c r="D130" t="str">
        <v>Faughny</v>
      </c>
      <c r="E130" t="str">
        <v>Female</v>
      </c>
    </row>
    <row r="131" spans="2:8" x14ac:dyDescent="0.35">
      <c r="B131" t="str">
        <v>SQ01395</v>
      </c>
      <c r="C131" t="str">
        <v>Dennison</v>
      </c>
      <c r="D131" t="str">
        <v>Crosswaite</v>
      </c>
      <c r="E131" t="str">
        <v>Male</v>
      </c>
    </row>
    <row r="132" spans="2:8" x14ac:dyDescent="0.35">
      <c r="B132" t="str">
        <v>SQ01402</v>
      </c>
      <c r="C132" t="str">
        <v>Sahaj</v>
      </c>
      <c r="D132" t="str">
        <v>Jonnalagadda</v>
      </c>
      <c r="E132" t="str">
        <v>Female</v>
      </c>
    </row>
    <row r="133" spans="2:8" x14ac:dyDescent="0.35">
      <c r="B133" t="str">
        <v>SQ01519</v>
      </c>
      <c r="C133" t="str">
        <v>Caron</v>
      </c>
      <c r="D133" t="str">
        <v>Kolakovic</v>
      </c>
      <c r="E133" t="str">
        <v>Male</v>
      </c>
    </row>
    <row r="134" spans="2:8" x14ac:dyDescent="0.35">
      <c r="B134" t="str">
        <v>SQ01620</v>
      </c>
      <c r="C134" t="str">
        <v>Westbrook</v>
      </c>
      <c r="D134" t="str">
        <v>Brandino</v>
      </c>
      <c r="E134" t="str">
        <v>Male</v>
      </c>
    </row>
    <row r="135" spans="2:8" x14ac:dyDescent="0.35">
      <c r="B135" t="str">
        <v>SQ01637</v>
      </c>
      <c r="C135" t="str">
        <v>Joaquin</v>
      </c>
      <c r="D135" t="str">
        <v>McVitty</v>
      </c>
      <c r="E135" t="str">
        <v>Male</v>
      </c>
    </row>
    <row r="136" spans="2:8" x14ac:dyDescent="0.35">
      <c r="B136" t="str">
        <v>SQ01697</v>
      </c>
      <c r="C136" t="str">
        <v>Makshi</v>
      </c>
      <c r="D136" t="str">
        <v>Vinutha</v>
      </c>
      <c r="E136" t="str">
        <v>Male</v>
      </c>
      <c r="H136" s="42"/>
    </row>
    <row r="137" spans="2:8" x14ac:dyDescent="0.35">
      <c r="B137" t="str">
        <v>SQ01730</v>
      </c>
      <c r="C137" t="str">
        <v>Austine</v>
      </c>
      <c r="D137" t="str">
        <v>Littlewood</v>
      </c>
      <c r="E137" t="str">
        <v>Female</v>
      </c>
    </row>
    <row r="138" spans="2:8" x14ac:dyDescent="0.35">
      <c r="B138" t="str">
        <v>SQ01829</v>
      </c>
      <c r="C138" t="str">
        <v>Mabel</v>
      </c>
      <c r="D138" t="str">
        <v>Orrow</v>
      </c>
      <c r="E138" t="str">
        <v>Male</v>
      </c>
    </row>
    <row r="139" spans="2:8" x14ac:dyDescent="0.35">
      <c r="B139" t="str">
        <v>SQ01854</v>
      </c>
      <c r="C139" t="str">
        <v>Jessica</v>
      </c>
      <c r="D139" t="str">
        <v>Callcott</v>
      </c>
      <c r="E139" t="str">
        <v>Female</v>
      </c>
    </row>
    <row r="140" spans="2:8" x14ac:dyDescent="0.35">
      <c r="B140" t="str">
        <v>SQ01998</v>
      </c>
      <c r="C140" t="str">
        <v>Vanmala</v>
      </c>
      <c r="D140" t="str">
        <v>Shriharsha</v>
      </c>
      <c r="E140" t="str">
        <v>Male</v>
      </c>
    </row>
    <row r="141" spans="2:8" x14ac:dyDescent="0.35">
      <c r="B141" t="str">
        <v>SQ01998</v>
      </c>
      <c r="C141" t="str">
        <v>Sahas</v>
      </c>
      <c r="D141" t="str">
        <v>Sanabhi</v>
      </c>
      <c r="E141" t="str">
        <v>Male</v>
      </c>
    </row>
    <row r="142" spans="2:8" x14ac:dyDescent="0.35">
      <c r="B142" t="str">
        <v>SQ02035</v>
      </c>
      <c r="C142" t="str">
        <v>Anni</v>
      </c>
      <c r="D142" t="str">
        <v>Izzard</v>
      </c>
      <c r="E142" t="str">
        <v>Male</v>
      </c>
    </row>
    <row r="143" spans="2:8" x14ac:dyDescent="0.35">
      <c r="B143" t="str">
        <v>SQ02035</v>
      </c>
      <c r="C143" t="str">
        <v>Anni</v>
      </c>
      <c r="D143" t="str">
        <v>Izzard</v>
      </c>
      <c r="E143" t="str">
        <v>Male</v>
      </c>
    </row>
    <row r="144" spans="2:8" x14ac:dyDescent="0.35">
      <c r="B144" t="str">
        <v>SQ02174</v>
      </c>
      <c r="C144" t="str">
        <v>Sidoney</v>
      </c>
      <c r="D144" t="str">
        <v>Yitzhok</v>
      </c>
      <c r="E144" t="str">
        <v>Female</v>
      </c>
    </row>
    <row r="145" spans="2:5" x14ac:dyDescent="0.35">
      <c r="B145" t="str">
        <v>SQ02223</v>
      </c>
      <c r="C145" t="str">
        <v>Pippy</v>
      </c>
      <c r="D145" t="str">
        <v>Shepperd</v>
      </c>
      <c r="E145" t="str">
        <v>Female</v>
      </c>
    </row>
    <row r="146" spans="2:5" x14ac:dyDescent="0.35">
      <c r="B146" t="str">
        <v>SQ02246</v>
      </c>
      <c r="C146" t="str">
        <v>Matias</v>
      </c>
      <c r="D146" t="str">
        <v>Cormack</v>
      </c>
      <c r="E146" t="str">
        <v>Male</v>
      </c>
    </row>
    <row r="147" spans="2:5" x14ac:dyDescent="0.35">
      <c r="B147" t="str">
        <v>SQ02371</v>
      </c>
      <c r="C147" t="str">
        <v>Alida</v>
      </c>
      <c r="D147" t="str">
        <v>Welman</v>
      </c>
      <c r="E147" t="str">
        <v>Male</v>
      </c>
    </row>
    <row r="148" spans="2:5" x14ac:dyDescent="0.35">
      <c r="B148" t="str">
        <v>SQ02424</v>
      </c>
      <c r="C148" t="str">
        <v>Kevalkumar</v>
      </c>
      <c r="D148" t="str">
        <v>Solanki</v>
      </c>
      <c r="E148" t="str">
        <v>Male</v>
      </c>
    </row>
    <row r="149" spans="2:5" x14ac:dyDescent="0.35">
      <c r="B149" t="str">
        <v>SQ02465</v>
      </c>
      <c r="C149" t="str">
        <v>Bernie</v>
      </c>
      <c r="D149" t="str">
        <v>Gorges</v>
      </c>
      <c r="E149" t="str">
        <v>Female</v>
      </c>
    </row>
    <row r="150" spans="2:5" x14ac:dyDescent="0.35">
      <c r="B150" t="str">
        <v>SQ02525</v>
      </c>
      <c r="C150" t="str">
        <v>Mickie</v>
      </c>
      <c r="D150" t="str">
        <v>Dagwell</v>
      </c>
      <c r="E150" t="str">
        <v>Male</v>
      </c>
    </row>
    <row r="151" spans="2:5" x14ac:dyDescent="0.35">
      <c r="B151" t="str">
        <v>SQ02559</v>
      </c>
      <c r="C151" t="str">
        <v>Aldrich</v>
      </c>
      <c r="D151" t="str">
        <v>Glenny</v>
      </c>
      <c r="E151" t="str">
        <v>Male</v>
      </c>
    </row>
    <row r="152" spans="2:5" x14ac:dyDescent="0.35">
      <c r="B152" t="str">
        <v>SQ02559</v>
      </c>
      <c r="C152" t="str">
        <v>Aldrich</v>
      </c>
      <c r="D152" t="str">
        <v>Glenny</v>
      </c>
      <c r="E152" t="str">
        <v>Male</v>
      </c>
    </row>
    <row r="153" spans="2:5" x14ac:dyDescent="0.35">
      <c r="B153" t="str">
        <v>SQ02565</v>
      </c>
      <c r="C153" t="str">
        <v>Konstantin</v>
      </c>
      <c r="D153" t="str">
        <v>Timblett</v>
      </c>
      <c r="E153" t="str">
        <v>Female</v>
      </c>
    </row>
    <row r="154" spans="2:5" x14ac:dyDescent="0.35">
      <c r="B154" t="str">
        <v>SQ02582</v>
      </c>
      <c r="C154" t="str">
        <v>Kaishori</v>
      </c>
      <c r="D154" t="str">
        <v>Harathi</v>
      </c>
      <c r="E154" t="str">
        <v>Female</v>
      </c>
    </row>
    <row r="155" spans="2:5" x14ac:dyDescent="0.35">
      <c r="B155" t="str">
        <v>SQ02624</v>
      </c>
      <c r="C155" t="str">
        <v>Gwenneth</v>
      </c>
      <c r="D155" t="str">
        <v>Fealey</v>
      </c>
      <c r="E155" t="str">
        <v>Female</v>
      </c>
    </row>
    <row r="156" spans="2:5" x14ac:dyDescent="0.35">
      <c r="B156" t="str">
        <v>SQ02638</v>
      </c>
      <c r="C156" t="str">
        <v>Cara</v>
      </c>
      <c r="D156" t="str">
        <v>Havers</v>
      </c>
      <c r="E156" t="str">
        <v>Male</v>
      </c>
    </row>
    <row r="157" spans="2:5" x14ac:dyDescent="0.35">
      <c r="B157" t="str">
        <v>SQ02643</v>
      </c>
      <c r="C157" t="str">
        <v>Indu</v>
      </c>
      <c r="D157" t="str">
        <v>Varada</v>
      </c>
      <c r="E157" t="str">
        <v>Female</v>
      </c>
    </row>
    <row r="158" spans="2:5" x14ac:dyDescent="0.35">
      <c r="B158" t="str">
        <v>SQ02703</v>
      </c>
      <c r="C158" t="str">
        <v>Deepit</v>
      </c>
      <c r="D158" t="str">
        <v>Ranjana</v>
      </c>
      <c r="E158" t="str">
        <v>Female</v>
      </c>
    </row>
    <row r="159" spans="2:5" x14ac:dyDescent="0.35">
      <c r="B159" t="str">
        <v>SQ03024</v>
      </c>
      <c r="C159" t="str">
        <v>Inge</v>
      </c>
      <c r="D159" t="str">
        <v>Creer</v>
      </c>
      <c r="E159" t="str">
        <v>Female</v>
      </c>
    </row>
    <row r="160" spans="2:5" x14ac:dyDescent="0.35">
      <c r="B160" t="str">
        <v>SQ03024</v>
      </c>
      <c r="C160" t="str">
        <v>Inge</v>
      </c>
      <c r="D160" t="str">
        <v>Creer</v>
      </c>
      <c r="E160" t="str">
        <v>Female</v>
      </c>
    </row>
    <row r="161" spans="2:5" x14ac:dyDescent="0.35">
      <c r="B161" t="str">
        <v>SQ03112</v>
      </c>
      <c r="C161" t="str">
        <v>Kantimoy</v>
      </c>
      <c r="D161" t="str">
        <v>Pritish</v>
      </c>
      <c r="E161" t="str">
        <v>Male</v>
      </c>
    </row>
    <row r="162" spans="2:5" x14ac:dyDescent="0.35">
      <c r="B162" t="str">
        <v>SQ03116</v>
      </c>
      <c r="C162" t="str">
        <v>Syd</v>
      </c>
      <c r="D162" t="str">
        <v>Fearn</v>
      </c>
      <c r="E162" t="str">
        <v>Male</v>
      </c>
    </row>
    <row r="163" spans="2:5" x14ac:dyDescent="0.35">
      <c r="B163" t="str">
        <v>SQ03321</v>
      </c>
      <c r="C163" t="str">
        <v>Gradey</v>
      </c>
      <c r="D163" t="str">
        <v>Litton</v>
      </c>
      <c r="E163" t="str">
        <v>Female</v>
      </c>
    </row>
    <row r="164" spans="2:5" x14ac:dyDescent="0.35">
      <c r="B164" t="str">
        <v>SQ03350</v>
      </c>
      <c r="C164" t="str">
        <v>Felice</v>
      </c>
      <c r="D164" t="str">
        <v>McMurty</v>
      </c>
      <c r="E164" t="str">
        <v>Female</v>
      </c>
    </row>
    <row r="165" spans="2:5" x14ac:dyDescent="0.35">
      <c r="B165" t="str">
        <v>SQ03350</v>
      </c>
      <c r="C165" t="str">
        <v>Felice</v>
      </c>
      <c r="D165" t="str">
        <v>McMurty</v>
      </c>
      <c r="E165" t="str">
        <v>Female</v>
      </c>
    </row>
    <row r="166" spans="2:5" x14ac:dyDescent="0.35">
      <c r="B166" t="str">
        <v>SQ03387</v>
      </c>
      <c r="C166" t="str">
        <v>Robinia</v>
      </c>
      <c r="D166" t="str">
        <v>Scholling</v>
      </c>
      <c r="E166" t="str">
        <v>Female</v>
      </c>
    </row>
    <row r="167" spans="2:5" x14ac:dyDescent="0.35">
      <c r="B167" t="str">
        <v>SQ03476</v>
      </c>
      <c r="C167" t="str">
        <v>Ramalingam</v>
      </c>
      <c r="D167" t="str">
        <v>Kothapeta</v>
      </c>
      <c r="E167" t="str">
        <v>Need to check</v>
      </c>
    </row>
    <row r="168" spans="2:5" x14ac:dyDescent="0.35">
      <c r="B168" t="str">
        <v>SQ03491</v>
      </c>
      <c r="C168" t="str">
        <v>Freda</v>
      </c>
      <c r="D168" t="str">
        <v>Legan</v>
      </c>
      <c r="E168" t="str">
        <v>Female</v>
      </c>
    </row>
    <row r="169" spans="2:5" x14ac:dyDescent="0.35">
      <c r="B169" t="str">
        <v>SQ03546</v>
      </c>
      <c r="C169" t="str">
        <v>Amlankusum</v>
      </c>
      <c r="D169" t="str">
        <v>Rajabhushan</v>
      </c>
      <c r="E169" t="str">
        <v>Female</v>
      </c>
    </row>
    <row r="170" spans="2:5" x14ac:dyDescent="0.35">
      <c r="B170" t="str">
        <v>SQ03625</v>
      </c>
      <c r="C170" t="str">
        <v>Fidela</v>
      </c>
      <c r="D170" t="str">
        <v>Artis</v>
      </c>
      <c r="E170" t="str">
        <v>Female</v>
      </c>
    </row>
    <row r="171" spans="2:5" x14ac:dyDescent="0.35">
      <c r="B171" t="str">
        <v>SQ03626</v>
      </c>
      <c r="C171" t="str">
        <v>Krishnakanta</v>
      </c>
      <c r="D171" t="str">
        <v>Vellanki</v>
      </c>
      <c r="E171" t="str">
        <v>Female</v>
      </c>
    </row>
    <row r="172" spans="2:5" x14ac:dyDescent="0.35">
      <c r="B172" t="str">
        <v>SQ03733</v>
      </c>
      <c r="C172" t="str">
        <v>Revkah</v>
      </c>
      <c r="D172" t="str">
        <v>Antonacci</v>
      </c>
      <c r="E172" t="str">
        <v>Male</v>
      </c>
    </row>
    <row r="173" spans="2:5" x14ac:dyDescent="0.35">
      <c r="B173" t="str">
        <v>SQ04437</v>
      </c>
      <c r="C173" t="str">
        <v>Hephzibah</v>
      </c>
      <c r="D173" t="str">
        <v>Summerell</v>
      </c>
      <c r="E173" t="str">
        <v>Female</v>
      </c>
    </row>
    <row r="174" spans="2:5" x14ac:dyDescent="0.35">
      <c r="B174" t="str">
        <v>SQ04488</v>
      </c>
      <c r="C174" t="str">
        <v>Ramnath</v>
      </c>
      <c r="D174" t="str">
        <v>Ravuri</v>
      </c>
      <c r="E174" t="str">
        <v>Male</v>
      </c>
    </row>
    <row r="175" spans="2:5" x14ac:dyDescent="0.35">
      <c r="B175" t="str">
        <v>SQ04598</v>
      </c>
      <c r="C175" t="str">
        <v>Pearla</v>
      </c>
      <c r="D175" t="str">
        <v>Beteriss</v>
      </c>
      <c r="E175" t="str">
        <v>Male</v>
      </c>
    </row>
    <row r="176" spans="2:5" x14ac:dyDescent="0.35">
      <c r="B176" t="str">
        <v>SQ04603</v>
      </c>
      <c r="C176" t="str">
        <v>Natalee</v>
      </c>
      <c r="D176" t="str">
        <v>Craiker</v>
      </c>
      <c r="E176" t="str">
        <v>Male</v>
      </c>
    </row>
    <row r="177" spans="2:5" x14ac:dyDescent="0.35">
      <c r="B177" t="str">
        <v>SQ04612</v>
      </c>
      <c r="C177" t="str">
        <v>Mick</v>
      </c>
      <c r="D177" t="str">
        <v>Spraberry</v>
      </c>
      <c r="E177" t="str">
        <v>Female</v>
      </c>
    </row>
    <row r="178" spans="2:5" x14ac:dyDescent="0.35">
      <c r="B178" t="str">
        <v>SQ04613</v>
      </c>
      <c r="C178" t="str">
        <v>Sarojini</v>
      </c>
      <c r="D178" t="str">
        <v>Naueshwara</v>
      </c>
      <c r="E178" t="str">
        <v>Female</v>
      </c>
    </row>
    <row r="179" spans="2:5" x14ac:dyDescent="0.35">
      <c r="B179" t="str">
        <v>SQ04665</v>
      </c>
      <c r="C179" t="str">
        <v>Collin</v>
      </c>
      <c r="D179" t="str">
        <v>Jagson</v>
      </c>
      <c r="E179" t="str">
        <v>Male</v>
      </c>
    </row>
    <row r="180" spans="2:5" x14ac:dyDescent="0.35">
      <c r="B180" t="str">
        <v>SQ04960</v>
      </c>
      <c r="C180" t="str">
        <v>Shubhra</v>
      </c>
      <c r="D180" t="str">
        <v>Potla</v>
      </c>
      <c r="E180" t="str">
        <v>Female</v>
      </c>
    </row>
    <row r="181" spans="2:5" x14ac:dyDescent="0.35">
      <c r="B181" t="str">
        <v>TN00083</v>
      </c>
      <c r="C181" t="str">
        <v>Chandana</v>
      </c>
      <c r="D181" t="str">
        <v>Sannidhi</v>
      </c>
      <c r="E181" t="str">
        <v>Female</v>
      </c>
    </row>
    <row r="182" spans="2:5" x14ac:dyDescent="0.35">
      <c r="B182" t="str">
        <v>TN00182</v>
      </c>
      <c r="C182" t="str">
        <v>Camilla</v>
      </c>
      <c r="D182" t="str">
        <v>Castle</v>
      </c>
      <c r="E182" t="str">
        <v>Female</v>
      </c>
    </row>
    <row r="183" spans="2:5" x14ac:dyDescent="0.35">
      <c r="B183" t="str">
        <v>TN00214</v>
      </c>
      <c r="C183" t="str">
        <v>Devsena</v>
      </c>
      <c r="D183" t="str">
        <v>Veluvalapalli</v>
      </c>
      <c r="E183" t="str">
        <v>Female</v>
      </c>
    </row>
    <row r="184" spans="2:5" x14ac:dyDescent="0.35">
      <c r="B184" t="str">
        <v>TN00214</v>
      </c>
      <c r="C184" t="str">
        <v>Hemavati</v>
      </c>
      <c r="D184" t="str">
        <v>Muthiah</v>
      </c>
      <c r="E184" t="str">
        <v>Female</v>
      </c>
    </row>
    <row r="185" spans="2:5" x14ac:dyDescent="0.35">
      <c r="B185" t="str">
        <v>TN00227</v>
      </c>
      <c r="C185" t="str">
        <v>Raghuveer</v>
      </c>
      <c r="D185" t="str">
        <v>Yettugunna</v>
      </c>
      <c r="E185" t="str">
        <v>Female</v>
      </c>
    </row>
    <row r="186" spans="2:5" x14ac:dyDescent="0.35">
      <c r="B186" t="str">
        <v>TN00258</v>
      </c>
      <c r="C186" t="str">
        <v>Joyce</v>
      </c>
      <c r="D186" t="str">
        <v>Leyband</v>
      </c>
      <c r="E186" t="str">
        <v>Female</v>
      </c>
    </row>
    <row r="187" spans="2:5" x14ac:dyDescent="0.35">
      <c r="B187" t="str">
        <v>TN00328</v>
      </c>
      <c r="C187" t="str">
        <v>Jeannie</v>
      </c>
      <c r="D187" t="str">
        <v>Petracco</v>
      </c>
      <c r="E187" t="str">
        <v>Female</v>
      </c>
    </row>
    <row r="188" spans="2:5" x14ac:dyDescent="0.35">
      <c r="B188" t="str">
        <v>TN00464</v>
      </c>
      <c r="C188" t="str">
        <v>Gopal</v>
      </c>
      <c r="D188" t="str">
        <v>Venkata</v>
      </c>
      <c r="E188" t="str">
        <v>Male</v>
      </c>
    </row>
    <row r="189" spans="2:5" x14ac:dyDescent="0.35">
      <c r="B189" t="str">
        <v>TN00579</v>
      </c>
      <c r="C189" t="str">
        <v>Rafaelita</v>
      </c>
      <c r="D189" t="str">
        <v>Blaksland</v>
      </c>
      <c r="E189" t="str">
        <v>Female</v>
      </c>
    </row>
    <row r="190" spans="2:5" x14ac:dyDescent="0.35">
      <c r="B190" t="str">
        <v>TN00698</v>
      </c>
      <c r="C190" t="str">
        <v>Barbara-anne</v>
      </c>
      <c r="D190" t="str">
        <v>Kenchington</v>
      </c>
      <c r="E190" t="str">
        <v>Female</v>
      </c>
    </row>
    <row r="191" spans="2:5" x14ac:dyDescent="0.35">
      <c r="B191" t="str">
        <v>TN00727</v>
      </c>
      <c r="C191" t="str">
        <v>Dulsea</v>
      </c>
      <c r="D191" t="str">
        <v>Folkes</v>
      </c>
      <c r="E191" t="str">
        <v>Female</v>
      </c>
    </row>
    <row r="192" spans="2:5" x14ac:dyDescent="0.35">
      <c r="B192" t="str">
        <v>TN00735</v>
      </c>
      <c r="C192" t="str">
        <v>Caresa</v>
      </c>
      <c r="D192" t="str">
        <v>Christer</v>
      </c>
      <c r="E192" t="str">
        <v>Male</v>
      </c>
    </row>
    <row r="193" spans="2:5" x14ac:dyDescent="0.35">
      <c r="B193" t="str">
        <v>TN00735</v>
      </c>
      <c r="C193" t="str">
        <v>Caresa</v>
      </c>
      <c r="D193" t="str">
        <v>Christer</v>
      </c>
      <c r="E193" t="str">
        <v>Male</v>
      </c>
    </row>
    <row r="194" spans="2:5" x14ac:dyDescent="0.35">
      <c r="B194" t="str">
        <v>TN00890</v>
      </c>
      <c r="C194" t="str">
        <v>Mayur</v>
      </c>
      <c r="D194" t="str">
        <v>Kousika</v>
      </c>
      <c r="E194" t="str">
        <v>Female</v>
      </c>
    </row>
    <row r="195" spans="2:5" x14ac:dyDescent="0.35">
      <c r="B195" t="str">
        <v>TN01028</v>
      </c>
      <c r="C195" t="str">
        <v>Alicea</v>
      </c>
      <c r="D195" t="str">
        <v>Pudsall</v>
      </c>
      <c r="E195" t="str">
        <v>Male</v>
      </c>
    </row>
    <row r="196" spans="2:5" x14ac:dyDescent="0.35">
      <c r="B196" t="str">
        <v>TN01210</v>
      </c>
      <c r="C196" t="str">
        <v>Alyosha</v>
      </c>
      <c r="D196" t="str">
        <v>Riquet</v>
      </c>
      <c r="E196" t="str">
        <v>Male</v>
      </c>
    </row>
    <row r="197" spans="2:5" x14ac:dyDescent="0.35">
      <c r="B197" t="str">
        <v>TN01256</v>
      </c>
      <c r="C197" t="str">
        <v>Shattesh</v>
      </c>
      <c r="D197" t="str">
        <v>Utpat</v>
      </c>
      <c r="E197" t="str">
        <v>Male</v>
      </c>
    </row>
    <row r="198" spans="2:5" x14ac:dyDescent="0.35">
      <c r="B198" t="str">
        <v>TN01256</v>
      </c>
      <c r="C198" t="str">
        <v>Sawini</v>
      </c>
      <c r="D198" t="str">
        <v>Chandan</v>
      </c>
      <c r="E198" t="str">
        <v>Male</v>
      </c>
    </row>
    <row r="199" spans="2:5" x14ac:dyDescent="0.35">
      <c r="B199" t="str">
        <v>TN01281</v>
      </c>
      <c r="C199" t="str">
        <v>Cletus</v>
      </c>
      <c r="D199" t="str">
        <v>McGarahan</v>
      </c>
      <c r="E199" t="str">
        <v>Female</v>
      </c>
    </row>
    <row r="200" spans="2:5" x14ac:dyDescent="0.35">
      <c r="B200" t="str">
        <v>TN01340</v>
      </c>
      <c r="C200" t="str">
        <v>Granny</v>
      </c>
      <c r="D200" t="str">
        <v>Spencelayh</v>
      </c>
      <c r="E200" t="str">
        <v>Male</v>
      </c>
    </row>
    <row r="201" spans="2:5" x14ac:dyDescent="0.35">
      <c r="B201" t="str">
        <v>TN01396</v>
      </c>
      <c r="C201" t="str">
        <v>Koral</v>
      </c>
      <c r="D201" t="str">
        <v>Gerriet</v>
      </c>
      <c r="E201" t="str">
        <v>Male</v>
      </c>
    </row>
    <row r="202" spans="2:5" x14ac:dyDescent="0.35">
      <c r="B202" t="str">
        <v>TN01566</v>
      </c>
      <c r="C202" t="str">
        <v>Fonzie</v>
      </c>
      <c r="D202" t="str">
        <v>O'Shea</v>
      </c>
      <c r="E202" t="str">
        <v>Male</v>
      </c>
    </row>
    <row r="203" spans="2:5" x14ac:dyDescent="0.35">
      <c r="B203" t="str">
        <v>TN01601</v>
      </c>
      <c r="C203" t="str">
        <v>Melva</v>
      </c>
      <c r="D203" t="str">
        <v>Jickells</v>
      </c>
      <c r="E203" t="str">
        <v>Female</v>
      </c>
    </row>
    <row r="204" spans="2:5" x14ac:dyDescent="0.35">
      <c r="B204" t="str">
        <v>TN01601</v>
      </c>
      <c r="C204" t="str">
        <v>Melva</v>
      </c>
      <c r="D204" t="str">
        <v>Jickells</v>
      </c>
      <c r="E204" t="str">
        <v>Female</v>
      </c>
    </row>
    <row r="205" spans="2:5" x14ac:dyDescent="0.35">
      <c r="B205" t="str">
        <v>TN01632</v>
      </c>
      <c r="C205" t="str">
        <v>Katya</v>
      </c>
      <c r="D205" t="str">
        <v>Hundy</v>
      </c>
      <c r="E205" t="str">
        <v>Male</v>
      </c>
    </row>
    <row r="206" spans="2:5" x14ac:dyDescent="0.35">
      <c r="B206" t="str">
        <v>TN01701</v>
      </c>
      <c r="C206" t="str">
        <v>Yves</v>
      </c>
      <c r="D206" t="str">
        <v>Pawlik</v>
      </c>
      <c r="E206" t="str">
        <v>Male</v>
      </c>
    </row>
    <row r="207" spans="2:5" x14ac:dyDescent="0.35">
      <c r="B207" t="str">
        <v>TN01876</v>
      </c>
      <c r="C207" t="str">
        <v>Aileen</v>
      </c>
      <c r="D207" t="str">
        <v>McCritchie</v>
      </c>
      <c r="E207" t="str">
        <v>Male</v>
      </c>
    </row>
    <row r="208" spans="2:5" x14ac:dyDescent="0.35">
      <c r="B208" t="str">
        <v>TN01876</v>
      </c>
      <c r="C208" t="str">
        <v>Aileen</v>
      </c>
      <c r="D208" t="str">
        <v>McCritchie</v>
      </c>
      <c r="E208" t="str">
        <v>Male</v>
      </c>
    </row>
    <row r="209" spans="2:5" x14ac:dyDescent="0.35">
      <c r="B209" t="str">
        <v>TN01912</v>
      </c>
      <c r="C209" t="str">
        <v>Fred</v>
      </c>
      <c r="D209" t="str">
        <v>Dudeney</v>
      </c>
      <c r="E209" t="str">
        <v>Male</v>
      </c>
    </row>
    <row r="210" spans="2:5" x14ac:dyDescent="0.35">
      <c r="B210" t="str">
        <v>TN02204</v>
      </c>
      <c r="C210" t="str">
        <v>Aldrich</v>
      </c>
      <c r="D210" t="str">
        <v>Glenny</v>
      </c>
      <c r="E210" t="str">
        <v>Male</v>
      </c>
    </row>
    <row r="211" spans="2:5" x14ac:dyDescent="0.35">
      <c r="B211" t="str">
        <v>TN02205</v>
      </c>
      <c r="C211" t="str">
        <v>Madhumati</v>
      </c>
      <c r="D211" t="str">
        <v>Gazala</v>
      </c>
      <c r="E211" t="str">
        <v>Male</v>
      </c>
    </row>
    <row r="212" spans="2:5" x14ac:dyDescent="0.35">
      <c r="B212" t="str">
        <v>TN02377</v>
      </c>
      <c r="C212" t="str">
        <v>Anjela</v>
      </c>
      <c r="D212" t="str">
        <v>Spancock</v>
      </c>
      <c r="E212" t="str">
        <v>Need to check</v>
      </c>
    </row>
    <row r="213" spans="2:5" x14ac:dyDescent="0.35">
      <c r="B213" t="str">
        <v>TN02397</v>
      </c>
      <c r="C213" t="str">
        <v>Mendel</v>
      </c>
      <c r="D213" t="str">
        <v>Gentsch</v>
      </c>
      <c r="E213" t="str">
        <v>Male</v>
      </c>
    </row>
    <row r="214" spans="2:5" x14ac:dyDescent="0.35">
      <c r="B214" t="str">
        <v>TN02496</v>
      </c>
      <c r="C214" t="str">
        <v>Ponnan</v>
      </c>
      <c r="D214" t="str">
        <v>Delhi</v>
      </c>
      <c r="E214" t="str">
        <v>Need to check</v>
      </c>
    </row>
    <row r="215" spans="2:5" x14ac:dyDescent="0.35">
      <c r="B215" t="str">
        <v>TN02570</v>
      </c>
      <c r="C215" t="str">
        <v>Grady</v>
      </c>
      <c r="D215" t="str">
        <v>Rochelle</v>
      </c>
      <c r="E215" t="str">
        <v>Female</v>
      </c>
    </row>
    <row r="216" spans="2:5" x14ac:dyDescent="0.35">
      <c r="B216" t="str">
        <v>TN02570</v>
      </c>
      <c r="C216" t="str">
        <v>Grady</v>
      </c>
      <c r="D216" t="str">
        <v>Rochelle</v>
      </c>
      <c r="E216" t="str">
        <v>Female</v>
      </c>
    </row>
    <row r="217" spans="2:5" x14ac:dyDescent="0.35">
      <c r="B217" t="str">
        <v>TN02674</v>
      </c>
      <c r="C217" t="str">
        <v>Antonetta</v>
      </c>
      <c r="D217" t="str">
        <v>Coggeshall</v>
      </c>
      <c r="E217" t="str">
        <v>Male</v>
      </c>
    </row>
    <row r="218" spans="2:5" x14ac:dyDescent="0.35">
      <c r="B218" t="str">
        <v>TN02674</v>
      </c>
      <c r="C218" t="str">
        <v>Antonetta</v>
      </c>
      <c r="D218" t="str">
        <v>Coggeshall</v>
      </c>
      <c r="E218" t="str">
        <v>Male</v>
      </c>
    </row>
    <row r="219" spans="2:5" x14ac:dyDescent="0.35">
      <c r="B219" t="str">
        <v>TN02727</v>
      </c>
      <c r="C219" t="str">
        <v>Wald</v>
      </c>
      <c r="D219" t="str">
        <v>Bountiff</v>
      </c>
      <c r="E219" t="str">
        <v>Female</v>
      </c>
    </row>
    <row r="220" spans="2:5" x14ac:dyDescent="0.35">
      <c r="B220" t="str">
        <v>TN02749</v>
      </c>
      <c r="C220" t="str">
        <v>Parasuramudu</v>
      </c>
      <c r="D220" t="str">
        <v>Jamakayala</v>
      </c>
      <c r="E220" t="str">
        <v>Female</v>
      </c>
    </row>
    <row r="221" spans="2:5" x14ac:dyDescent="0.35">
      <c r="B221" t="str">
        <v>TN02798</v>
      </c>
      <c r="C221" t="str">
        <v>Krittika</v>
      </c>
      <c r="D221" t="str">
        <v>Gaekwad</v>
      </c>
      <c r="E221" t="str">
        <v>Female</v>
      </c>
    </row>
    <row r="222" spans="2:5" x14ac:dyDescent="0.35">
      <c r="B222" t="str">
        <v>TN02883</v>
      </c>
      <c r="C222" t="str">
        <v>John</v>
      </c>
      <c r="D222" t="str">
        <v>Joseph</v>
      </c>
      <c r="E222" t="str">
        <v>Female</v>
      </c>
    </row>
    <row r="223" spans="2:5" x14ac:dyDescent="0.35">
      <c r="B223" t="str">
        <v>TN02988</v>
      </c>
      <c r="C223" t="str">
        <v>Mahindra</v>
      </c>
      <c r="D223" t="str">
        <v>Sreedharan</v>
      </c>
      <c r="E223" t="str">
        <v>Male</v>
      </c>
    </row>
    <row r="224" spans="2:5" x14ac:dyDescent="0.35">
      <c r="B224" t="str">
        <v>TN03032</v>
      </c>
      <c r="C224" t="str">
        <v>Jaipal</v>
      </c>
      <c r="D224" t="str">
        <v>Potanapudi</v>
      </c>
      <c r="E224" t="str">
        <v>Female</v>
      </c>
    </row>
    <row r="225" spans="2:5" x14ac:dyDescent="0.35">
      <c r="B225" t="str">
        <v>TN03032</v>
      </c>
      <c r="C225" t="str">
        <v>Fullara</v>
      </c>
      <c r="D225" t="str">
        <v>Sushanti</v>
      </c>
      <c r="E225" t="str">
        <v>Female</v>
      </c>
    </row>
    <row r="226" spans="2:5" x14ac:dyDescent="0.35">
      <c r="B226" t="str">
        <v>TN03068</v>
      </c>
      <c r="C226" t="str">
        <v>Gumwant</v>
      </c>
      <c r="D226" t="str">
        <v>Veera</v>
      </c>
      <c r="E226" t="str">
        <v>Male</v>
      </c>
    </row>
    <row r="227" spans="2:5" x14ac:dyDescent="0.35">
      <c r="B227" t="str">
        <v>TN03097</v>
      </c>
      <c r="C227" t="str">
        <v>Bendite</v>
      </c>
      <c r="D227" t="str">
        <v>Bloan</v>
      </c>
      <c r="E227" t="str">
        <v>Male</v>
      </c>
    </row>
    <row r="228" spans="2:5" x14ac:dyDescent="0.35">
      <c r="B228" t="str">
        <v>TN03169</v>
      </c>
      <c r="C228" t="str">
        <v>Doe</v>
      </c>
      <c r="D228" t="str">
        <v>Clubley</v>
      </c>
      <c r="E228" t="str">
        <v>Female</v>
      </c>
    </row>
    <row r="229" spans="2:5" x14ac:dyDescent="0.35">
      <c r="B229" t="str">
        <v>TN03169</v>
      </c>
      <c r="C229" t="str">
        <v>Doe</v>
      </c>
      <c r="D229" t="str">
        <v>Clubley</v>
      </c>
      <c r="E229" t="str">
        <v>Female</v>
      </c>
    </row>
    <row r="230" spans="2:5" x14ac:dyDescent="0.35">
      <c r="B230" t="str">
        <v>TN03210</v>
      </c>
      <c r="C230" t="str">
        <v>Suman</v>
      </c>
      <c r="D230" t="str">
        <v>Katte</v>
      </c>
      <c r="E230" t="str">
        <v>Male</v>
      </c>
    </row>
    <row r="231" spans="2:5" x14ac:dyDescent="0.35">
      <c r="B231" t="str">
        <v>TN03331</v>
      </c>
      <c r="C231" t="str">
        <v>Crawford</v>
      </c>
      <c r="D231" t="str">
        <v>Scad</v>
      </c>
      <c r="E231" t="str">
        <v>Male</v>
      </c>
    </row>
    <row r="232" spans="2:5" x14ac:dyDescent="0.35">
      <c r="B232" t="str">
        <v>TN03355</v>
      </c>
      <c r="C232" t="str">
        <v>Ruby</v>
      </c>
      <c r="D232" t="str">
        <v>Cracie</v>
      </c>
      <c r="E232" t="str">
        <v>Male</v>
      </c>
    </row>
    <row r="233" spans="2:5" x14ac:dyDescent="0.35">
      <c r="B233" t="str">
        <v>TN03416</v>
      </c>
      <c r="C233" t="str">
        <v>Seward</v>
      </c>
      <c r="D233" t="str">
        <v>Kubera</v>
      </c>
      <c r="E233" t="str">
        <v>Male</v>
      </c>
    </row>
    <row r="234" spans="2:5" x14ac:dyDescent="0.35">
      <c r="B234" t="str">
        <v>TN03575</v>
      </c>
      <c r="C234" t="str">
        <v>Janina</v>
      </c>
      <c r="D234" t="str">
        <v>Wolverson</v>
      </c>
      <c r="E234" t="str">
        <v>Female</v>
      </c>
    </row>
    <row r="235" spans="2:5" x14ac:dyDescent="0.35">
      <c r="B235" t="str">
        <v>TN03575</v>
      </c>
      <c r="C235" t="str">
        <v>Janina</v>
      </c>
      <c r="D235" t="str">
        <v>Wolverson</v>
      </c>
      <c r="E235" t="str">
        <v>Female</v>
      </c>
    </row>
    <row r="236" spans="2:5" x14ac:dyDescent="0.35">
      <c r="B236" t="str">
        <v>TN04058</v>
      </c>
      <c r="C236" t="str">
        <v>Subbarao</v>
      </c>
      <c r="D236" t="str">
        <v>Malladi</v>
      </c>
      <c r="E236" t="str">
        <v>Male</v>
      </c>
    </row>
    <row r="237" spans="2:5" x14ac:dyDescent="0.35">
      <c r="B237" t="str">
        <v>TN04058</v>
      </c>
      <c r="C237" t="str">
        <v>Vasu</v>
      </c>
      <c r="D237" t="str">
        <v>Nandin</v>
      </c>
      <c r="E237" t="str">
        <v>Male</v>
      </c>
    </row>
    <row r="238" spans="2:5" x14ac:dyDescent="0.35">
      <c r="B238" t="str">
        <v>TN04067</v>
      </c>
      <c r="C238" t="str">
        <v>Lea</v>
      </c>
      <c r="D238" t="str">
        <v>Chaplin</v>
      </c>
      <c r="E238" t="str">
        <v>Female</v>
      </c>
    </row>
    <row r="239" spans="2:5" x14ac:dyDescent="0.35">
      <c r="B239" t="str">
        <v>TN04101</v>
      </c>
      <c r="C239" t="str">
        <v>Marline</v>
      </c>
      <c r="D239" t="str">
        <v>Wahncke</v>
      </c>
      <c r="E239" t="str">
        <v>Male</v>
      </c>
    </row>
    <row r="240" spans="2:5" x14ac:dyDescent="0.35">
      <c r="B240" t="str">
        <v>TN04166</v>
      </c>
      <c r="C240" t="str">
        <v>Tadio</v>
      </c>
      <c r="D240" t="str">
        <v>Dowdle</v>
      </c>
      <c r="E240" t="str">
        <v>Female</v>
      </c>
    </row>
    <row r="241" spans="2:5" x14ac:dyDescent="0.35">
      <c r="B241" t="str">
        <v>TN04175</v>
      </c>
      <c r="C241" t="str">
        <v>Hinda</v>
      </c>
      <c r="D241" t="str">
        <v>Label</v>
      </c>
      <c r="E241" t="str">
        <v>Female</v>
      </c>
    </row>
    <row r="242" spans="2:5" x14ac:dyDescent="0.35">
      <c r="B242" t="str">
        <v>TN04246</v>
      </c>
      <c r="C242" t="str">
        <v>Shaylyn</v>
      </c>
      <c r="D242" t="str">
        <v>Ransbury</v>
      </c>
      <c r="E242" t="str">
        <v>Female</v>
      </c>
    </row>
    <row r="243" spans="2:5" x14ac:dyDescent="0.35">
      <c r="B243" t="str">
        <v>TN04265</v>
      </c>
      <c r="C243" t="str">
        <v>Rushil</v>
      </c>
      <c r="D243" t="str">
        <v>Kripa</v>
      </c>
      <c r="E243" t="str">
        <v>Female</v>
      </c>
    </row>
    <row r="244" spans="2:5" x14ac:dyDescent="0.35">
      <c r="B244" t="str">
        <v>TN04428</v>
      </c>
      <c r="C244" t="str">
        <v>Tadio</v>
      </c>
      <c r="D244" t="str">
        <v>Audritt</v>
      </c>
      <c r="E244" t="str">
        <v>Need to check</v>
      </c>
    </row>
    <row r="245" spans="2:5" x14ac:dyDescent="0.35">
      <c r="B245" t="str">
        <v>TN04428</v>
      </c>
      <c r="C245" t="str">
        <v>Tadio</v>
      </c>
      <c r="D245" t="str">
        <v>Audritt</v>
      </c>
      <c r="E245" t="str">
        <v>Need to check</v>
      </c>
    </row>
    <row r="246" spans="2:5" x14ac:dyDescent="0.35">
      <c r="B246" t="str">
        <v>TN04660</v>
      </c>
      <c r="C246" t="str">
        <v>Thedrick</v>
      </c>
      <c r="D246" t="str">
        <v>Bothwell</v>
      </c>
      <c r="E246" t="str">
        <v>Male</v>
      </c>
    </row>
    <row r="247" spans="2:5" x14ac:dyDescent="0.35">
      <c r="B247" t="str">
        <v>TN04740</v>
      </c>
      <c r="C247" t="str">
        <v>Tristam</v>
      </c>
      <c r="D247" t="str">
        <v>Cuming</v>
      </c>
      <c r="E247" t="str">
        <v>Female</v>
      </c>
    </row>
    <row r="248" spans="2:5" x14ac:dyDescent="0.35">
      <c r="B248" t="str">
        <v>TN04775</v>
      </c>
      <c r="C248" t="str">
        <v>Hridaynath</v>
      </c>
      <c r="D248" t="str">
        <v>Tendulkar</v>
      </c>
      <c r="E248" t="str">
        <v>Female</v>
      </c>
    </row>
    <row r="249" spans="2:5" x14ac:dyDescent="0.35">
      <c r="B249" t="str">
        <v>TN04892</v>
      </c>
      <c r="C249" t="str">
        <v>Luca</v>
      </c>
      <c r="D249" t="str">
        <v>Wolstenholme</v>
      </c>
      <c r="E249" t="str">
        <v>Male</v>
      </c>
    </row>
    <row r="250" spans="2:5" x14ac:dyDescent="0.35">
      <c r="B250" t="str">
        <v>VT00194</v>
      </c>
      <c r="C250" t="str">
        <v>Violante</v>
      </c>
      <c r="D250" t="str">
        <v>Courtonne</v>
      </c>
      <c r="E250" t="str">
        <v>Female</v>
      </c>
    </row>
    <row r="251" spans="2:5" x14ac:dyDescent="0.35">
      <c r="B251" t="str">
        <v>VT00336</v>
      </c>
      <c r="C251" t="str">
        <v>Shevantilal</v>
      </c>
      <c r="D251" t="str">
        <v>Muppala</v>
      </c>
      <c r="E251" t="str">
        <v>Male</v>
      </c>
    </row>
    <row r="252" spans="2:5" x14ac:dyDescent="0.35">
      <c r="B252" t="str">
        <v>VT00476</v>
      </c>
      <c r="C252" t="str">
        <v>Adolph</v>
      </c>
      <c r="D252" t="str">
        <v>Hartin</v>
      </c>
      <c r="E252" t="str">
        <v>Male</v>
      </c>
    </row>
    <row r="253" spans="2:5" x14ac:dyDescent="0.35">
      <c r="B253" t="str">
        <v>VT00534</v>
      </c>
      <c r="C253" t="str">
        <v>Roselle</v>
      </c>
      <c r="D253" t="str">
        <v>Wandrach</v>
      </c>
      <c r="E253" t="str">
        <v>Male</v>
      </c>
    </row>
    <row r="254" spans="2:5" x14ac:dyDescent="0.35">
      <c r="B254" t="str">
        <v>VT00578</v>
      </c>
      <c r="C254" t="str">
        <v>Magnum</v>
      </c>
      <c r="D254" t="str">
        <v>Locksley</v>
      </c>
      <c r="E254" t="str">
        <v>Female</v>
      </c>
    </row>
    <row r="255" spans="2:5" x14ac:dyDescent="0.35">
      <c r="B255" t="str">
        <v>VT00596</v>
      </c>
      <c r="C255" t="str">
        <v>Letisha</v>
      </c>
      <c r="D255" t="str">
        <v>Carrett</v>
      </c>
      <c r="E255" t="str">
        <v>Female</v>
      </c>
    </row>
    <row r="256" spans="2:5" x14ac:dyDescent="0.35">
      <c r="B256" t="str">
        <v>VT00596</v>
      </c>
      <c r="C256" t="str">
        <v>Letisha</v>
      </c>
      <c r="D256" t="str">
        <v>Carrett</v>
      </c>
      <c r="E256" t="str">
        <v>Female</v>
      </c>
    </row>
    <row r="257" spans="2:5" x14ac:dyDescent="0.35">
      <c r="B257" t="str">
        <v>VT00687</v>
      </c>
      <c r="C257" t="str">
        <v>Godavari</v>
      </c>
      <c r="D257" t="str">
        <v>Veena</v>
      </c>
      <c r="E257" t="str">
        <v>Male</v>
      </c>
    </row>
    <row r="258" spans="2:5" x14ac:dyDescent="0.35">
      <c r="B258" t="str">
        <v>VT00740</v>
      </c>
      <c r="C258" t="str">
        <v>Chitrasen</v>
      </c>
      <c r="D258" t="str">
        <v>Laul</v>
      </c>
      <c r="E258" t="str">
        <v>Female</v>
      </c>
    </row>
    <row r="259" spans="2:5" x14ac:dyDescent="0.35">
      <c r="B259" t="str">
        <v>VT01092</v>
      </c>
      <c r="C259" t="str">
        <v>Tabby</v>
      </c>
      <c r="D259" t="str">
        <v>Astall</v>
      </c>
      <c r="E259" t="str">
        <v>Male</v>
      </c>
    </row>
    <row r="260" spans="2:5" x14ac:dyDescent="0.35">
      <c r="B260" t="str">
        <v>VT01101</v>
      </c>
      <c r="C260" t="str">
        <v>Adela</v>
      </c>
      <c r="D260" t="str">
        <v>Dowsett</v>
      </c>
      <c r="E260" t="str">
        <v>Male</v>
      </c>
    </row>
    <row r="261" spans="2:5" x14ac:dyDescent="0.35">
      <c r="B261" t="str">
        <v>VT01246</v>
      </c>
      <c r="C261" t="str">
        <v>Zach</v>
      </c>
      <c r="D261" t="str">
        <v>Polon</v>
      </c>
      <c r="E261" t="str">
        <v>Male</v>
      </c>
    </row>
    <row r="262" spans="2:5" x14ac:dyDescent="0.35">
      <c r="B262" t="str">
        <v>VT01249</v>
      </c>
      <c r="C262" t="str">
        <v>Brendan</v>
      </c>
      <c r="D262" t="str">
        <v>Edgeller</v>
      </c>
      <c r="E262" t="str">
        <v>Female</v>
      </c>
    </row>
    <row r="263" spans="2:5" x14ac:dyDescent="0.35">
      <c r="B263" t="str">
        <v>VT01323</v>
      </c>
      <c r="C263" t="str">
        <v>Mardav</v>
      </c>
      <c r="D263" t="str">
        <v>Ramaswami</v>
      </c>
      <c r="E263" t="str">
        <v>Female</v>
      </c>
    </row>
    <row r="264" spans="2:5" x14ac:dyDescent="0.35">
      <c r="B264" t="str">
        <v>VT01523</v>
      </c>
      <c r="C264" t="str">
        <v>Charmane</v>
      </c>
      <c r="D264" t="str">
        <v>Heistermann</v>
      </c>
      <c r="E264" t="str">
        <v>Female</v>
      </c>
    </row>
    <row r="265" spans="2:5" x14ac:dyDescent="0.35">
      <c r="B265" t="str">
        <v>VT01610</v>
      </c>
      <c r="C265" t="str">
        <v>Dhruv</v>
      </c>
      <c r="D265" t="str">
        <v>Manjunath</v>
      </c>
      <c r="E265" t="str">
        <v>Female</v>
      </c>
    </row>
    <row r="266" spans="2:5" x14ac:dyDescent="0.35">
      <c r="B266" t="str">
        <v>VT01610</v>
      </c>
      <c r="C266" t="str">
        <v>Kunja</v>
      </c>
      <c r="D266" t="str">
        <v>Prashanta</v>
      </c>
      <c r="E266" t="str">
        <v>Female</v>
      </c>
    </row>
    <row r="267" spans="2:5" x14ac:dyDescent="0.35">
      <c r="B267" t="str">
        <v>VT01684</v>
      </c>
      <c r="C267" t="str">
        <v>Audry</v>
      </c>
      <c r="D267" t="str">
        <v>Yu</v>
      </c>
      <c r="E267" t="str">
        <v>Female</v>
      </c>
    </row>
    <row r="268" spans="2:5" x14ac:dyDescent="0.35">
      <c r="B268" t="str">
        <v>VT01703</v>
      </c>
      <c r="C268" t="str">
        <v>Upendra</v>
      </c>
      <c r="D268" t="str">
        <v>Swati</v>
      </c>
      <c r="E268" t="str">
        <v>Male</v>
      </c>
    </row>
    <row r="269" spans="2:5" x14ac:dyDescent="0.35">
      <c r="B269" t="str">
        <v>VT01740</v>
      </c>
      <c r="C269" t="str">
        <v>Ginger</v>
      </c>
      <c r="D269" t="str">
        <v>Myott</v>
      </c>
      <c r="E269" t="str">
        <v>Female</v>
      </c>
    </row>
    <row r="270" spans="2:5" x14ac:dyDescent="0.35">
      <c r="B270" t="str">
        <v>VT01762</v>
      </c>
      <c r="C270" t="str">
        <v>Geena</v>
      </c>
      <c r="D270" t="str">
        <v>Raghavanpillai</v>
      </c>
      <c r="E270" t="str">
        <v>Male</v>
      </c>
    </row>
    <row r="271" spans="2:5" x14ac:dyDescent="0.35">
      <c r="B271" t="str">
        <v>VT01803</v>
      </c>
      <c r="C271" t="str">
        <v>Freddy</v>
      </c>
      <c r="D271" t="str">
        <v>Linford</v>
      </c>
      <c r="E271" t="str">
        <v>Female</v>
      </c>
    </row>
    <row r="272" spans="2:5" x14ac:dyDescent="0.35">
      <c r="B272" t="str">
        <v>VT01893</v>
      </c>
      <c r="C272" t="str">
        <v>Lindy</v>
      </c>
      <c r="D272" t="str">
        <v>Guillet</v>
      </c>
      <c r="E272" t="str">
        <v>Male</v>
      </c>
    </row>
    <row r="273" spans="2:5" x14ac:dyDescent="0.35">
      <c r="B273" t="str">
        <v>VT01893</v>
      </c>
      <c r="C273" t="str">
        <v>Lindy</v>
      </c>
      <c r="D273" t="str">
        <v>Guillet</v>
      </c>
      <c r="E273" t="str">
        <v>Male</v>
      </c>
    </row>
    <row r="274" spans="2:5" x14ac:dyDescent="0.35">
      <c r="B274" t="str">
        <v>VT01996</v>
      </c>
      <c r="C274" t="str">
        <v>Hali</v>
      </c>
      <c r="D274" t="str">
        <v>Behnecke</v>
      </c>
      <c r="E274" t="str">
        <v>Male</v>
      </c>
    </row>
    <row r="275" spans="2:5" x14ac:dyDescent="0.35">
      <c r="B275" t="str">
        <v>VT02118</v>
      </c>
      <c r="C275" t="str">
        <v>Oorjit</v>
      </c>
      <c r="D275" t="str">
        <v>Nandanavanam</v>
      </c>
      <c r="E275" t="str">
        <v>Female</v>
      </c>
    </row>
    <row r="276" spans="2:5" x14ac:dyDescent="0.35">
      <c r="B276" t="str">
        <v>VT02260</v>
      </c>
      <c r="C276" t="str">
        <v>Rhiamon</v>
      </c>
      <c r="D276" t="str">
        <v>Mollison</v>
      </c>
      <c r="E276" t="str">
        <v>Female</v>
      </c>
    </row>
    <row r="277" spans="2:5" x14ac:dyDescent="0.35">
      <c r="B277" t="str">
        <v>VT02313</v>
      </c>
      <c r="C277" t="str">
        <v>Thekla</v>
      </c>
      <c r="D277" t="str">
        <v>Lynnett</v>
      </c>
      <c r="E277" t="str">
        <v>Male</v>
      </c>
    </row>
    <row r="278" spans="2:5" x14ac:dyDescent="0.35">
      <c r="B278" t="str">
        <v>VT02313</v>
      </c>
      <c r="C278" t="str">
        <v>Thekla</v>
      </c>
      <c r="D278" t="str">
        <v>Lynnett</v>
      </c>
      <c r="E278" t="str">
        <v>Male</v>
      </c>
    </row>
    <row r="279" spans="2:5" x14ac:dyDescent="0.35">
      <c r="B279" t="str">
        <v>VT02319</v>
      </c>
      <c r="C279" t="str">
        <v>Tarala</v>
      </c>
      <c r="D279" t="str">
        <v>Vishaal</v>
      </c>
      <c r="E279" t="str">
        <v>Female</v>
      </c>
    </row>
    <row r="280" spans="2:5" x14ac:dyDescent="0.35">
      <c r="B280" t="str">
        <v>VT02374</v>
      </c>
      <c r="C280" t="str">
        <v>Delphine</v>
      </c>
      <c r="D280" t="str">
        <v>Jewis</v>
      </c>
      <c r="E280" t="str">
        <v>Female</v>
      </c>
    </row>
    <row r="281" spans="2:5" x14ac:dyDescent="0.35">
      <c r="B281" t="str">
        <v>VT02374</v>
      </c>
      <c r="C281" t="str">
        <v>Delphine</v>
      </c>
      <c r="D281" t="str">
        <v>Jewis</v>
      </c>
      <c r="E281" t="str">
        <v>Female</v>
      </c>
    </row>
    <row r="282" spans="2:5" x14ac:dyDescent="0.35">
      <c r="B282" t="str">
        <v>VT02417</v>
      </c>
      <c r="C282" t="str">
        <v>Evangelina</v>
      </c>
      <c r="D282" t="str">
        <v>Lergan</v>
      </c>
      <c r="E282" t="str">
        <v>Male</v>
      </c>
    </row>
    <row r="283" spans="2:5" x14ac:dyDescent="0.35">
      <c r="B283" t="str">
        <v>VT02491</v>
      </c>
      <c r="C283" t="str">
        <v>Alexis</v>
      </c>
      <c r="D283" t="str">
        <v>Gotfrey</v>
      </c>
      <c r="E283" t="str">
        <v>Male</v>
      </c>
    </row>
    <row r="284" spans="2:5" x14ac:dyDescent="0.35">
      <c r="B284" t="str">
        <v>VT02532</v>
      </c>
      <c r="C284" t="str">
        <v>Adey</v>
      </c>
      <c r="D284" t="str">
        <v>Ryal</v>
      </c>
      <c r="E284" t="str">
        <v>Female</v>
      </c>
    </row>
    <row r="285" spans="2:5" x14ac:dyDescent="0.35">
      <c r="B285" t="str">
        <v>VT02539</v>
      </c>
      <c r="C285" t="str">
        <v>Devinne</v>
      </c>
      <c r="D285" t="str">
        <v>Tuny</v>
      </c>
      <c r="E285" t="str">
        <v>Male</v>
      </c>
    </row>
    <row r="286" spans="2:5" x14ac:dyDescent="0.35">
      <c r="B286" t="str">
        <v>VT02663</v>
      </c>
      <c r="C286" t="str">
        <v>Sravanthi</v>
      </c>
      <c r="D286" t="str">
        <v>Chalaki</v>
      </c>
      <c r="E286" t="str">
        <v>Male</v>
      </c>
    </row>
    <row r="287" spans="2:5" x14ac:dyDescent="0.35">
      <c r="B287" t="str">
        <v>VT02801</v>
      </c>
      <c r="C287" t="str">
        <v>Shellysheldon</v>
      </c>
      <c r="D287" t="str">
        <v>Mahady</v>
      </c>
      <c r="E287" t="str">
        <v>Male</v>
      </c>
    </row>
    <row r="288" spans="2:5" x14ac:dyDescent="0.35">
      <c r="B288" t="str">
        <v>VT03298</v>
      </c>
      <c r="C288" t="str">
        <v>Nonah</v>
      </c>
      <c r="D288" t="str">
        <v>Bissell</v>
      </c>
      <c r="E288" t="str">
        <v>Male</v>
      </c>
    </row>
    <row r="289" spans="2:5" x14ac:dyDescent="0.35">
      <c r="B289" t="str">
        <v>VT03307</v>
      </c>
      <c r="C289" t="str">
        <v>Tallie</v>
      </c>
      <c r="D289" t="str">
        <v>Chaikovski</v>
      </c>
      <c r="E289" t="str">
        <v>Male</v>
      </c>
    </row>
    <row r="290" spans="2:5" x14ac:dyDescent="0.35">
      <c r="B290" t="str">
        <v>VT03421</v>
      </c>
      <c r="C290" t="str">
        <v>Alic</v>
      </c>
      <c r="D290" t="str">
        <v>Bagg</v>
      </c>
      <c r="E290" t="str">
        <v>Male</v>
      </c>
    </row>
    <row r="291" spans="2:5" x14ac:dyDescent="0.35">
      <c r="B291" t="str">
        <v>VT03421</v>
      </c>
      <c r="C291" t="str">
        <v>Alic</v>
      </c>
      <c r="D291" t="str">
        <v>Bagg</v>
      </c>
      <c r="E291" t="str">
        <v>Male</v>
      </c>
    </row>
    <row r="292" spans="2:5" x14ac:dyDescent="0.35">
      <c r="B292" t="str">
        <v>VT03500</v>
      </c>
      <c r="C292" t="str">
        <v>Shiuli</v>
      </c>
      <c r="D292" t="str">
        <v>Sapna</v>
      </c>
      <c r="E292" t="str">
        <v>Male</v>
      </c>
    </row>
    <row r="293" spans="2:5" x14ac:dyDescent="0.35">
      <c r="B293" t="str">
        <v>VT03537</v>
      </c>
      <c r="C293" t="str">
        <v>Renaldo</v>
      </c>
      <c r="D293" t="str">
        <v>Thomassin</v>
      </c>
      <c r="E293" t="str">
        <v>Male</v>
      </c>
    </row>
    <row r="294" spans="2:5" x14ac:dyDescent="0.35">
      <c r="B294" t="str">
        <v>VT03537</v>
      </c>
      <c r="C294" t="str">
        <v>Renaldo</v>
      </c>
      <c r="D294" t="str">
        <v>Thomassin</v>
      </c>
      <c r="E294" t="str">
        <v>Male</v>
      </c>
    </row>
    <row r="295" spans="2:5" x14ac:dyDescent="0.35">
      <c r="B295" t="str">
        <v>VT03552</v>
      </c>
      <c r="C295" t="str">
        <v>Kamalakshi</v>
      </c>
      <c r="D295" t="str">
        <v>Mukundan</v>
      </c>
      <c r="E295" t="str">
        <v>Male</v>
      </c>
    </row>
    <row r="296" spans="2:5" x14ac:dyDescent="0.35">
      <c r="B296" t="str">
        <v>VT03701</v>
      </c>
      <c r="C296" t="str">
        <v>Narois</v>
      </c>
      <c r="D296" t="str">
        <v>Motiwala</v>
      </c>
      <c r="E296" t="str">
        <v>Female</v>
      </c>
    </row>
    <row r="297" spans="2:5" x14ac:dyDescent="0.35">
      <c r="B297" t="str">
        <v>VT03704</v>
      </c>
      <c r="C297" t="str">
        <v>Egor</v>
      </c>
      <c r="D297" t="str">
        <v>Minto</v>
      </c>
      <c r="E297" t="str">
        <v>Need to check</v>
      </c>
    </row>
    <row r="298" spans="2:5" x14ac:dyDescent="0.35">
      <c r="B298" t="str">
        <v>VT03771</v>
      </c>
      <c r="C298" t="str">
        <v>Marjie</v>
      </c>
      <c r="D298" t="str">
        <v>Bamford</v>
      </c>
      <c r="E298" t="str">
        <v>Male</v>
      </c>
    </row>
    <row r="299" spans="2:5" x14ac:dyDescent="0.35">
      <c r="B299" t="str">
        <v>VT03849</v>
      </c>
      <c r="C299" t="str">
        <v>Leonidas</v>
      </c>
      <c r="D299" t="str">
        <v>Cavaney</v>
      </c>
      <c r="E299" t="str">
        <v>Male</v>
      </c>
    </row>
    <row r="300" spans="2:5" x14ac:dyDescent="0.35">
      <c r="B300" t="str">
        <v>VT03988</v>
      </c>
      <c r="C300" t="str">
        <v>Venkat</v>
      </c>
      <c r="D300" t="str">
        <v>Kodi</v>
      </c>
      <c r="E300" t="str">
        <v>Female</v>
      </c>
    </row>
    <row r="301" spans="2:5" x14ac:dyDescent="0.35">
      <c r="B301" t="str">
        <v>VT03993</v>
      </c>
      <c r="C301" t="str">
        <v>Dulce</v>
      </c>
      <c r="D301" t="str">
        <v>Colbeck</v>
      </c>
      <c r="E301" t="str">
        <v>Male</v>
      </c>
    </row>
    <row r="302" spans="2:5" x14ac:dyDescent="0.35">
      <c r="B302" t="str">
        <v>VT04028</v>
      </c>
      <c r="C302" t="str">
        <v>Michale</v>
      </c>
      <c r="D302" t="str">
        <v>Rolf</v>
      </c>
      <c r="E302" t="str">
        <v>Male</v>
      </c>
    </row>
    <row r="303" spans="2:5" x14ac:dyDescent="0.35">
      <c r="B303" t="str">
        <v>VT04028</v>
      </c>
      <c r="C303" t="str">
        <v>Michale</v>
      </c>
      <c r="D303" t="str">
        <v>Rolf</v>
      </c>
      <c r="E303" t="str">
        <v>Male</v>
      </c>
    </row>
    <row r="304" spans="2:5" x14ac:dyDescent="0.35">
      <c r="B304" t="str">
        <v>VT04093</v>
      </c>
      <c r="C304" t="str">
        <v>Prasanna</v>
      </c>
      <c r="D304" t="str">
        <v>Lakshmi</v>
      </c>
      <c r="E304" t="str">
        <v>Female</v>
      </c>
    </row>
    <row r="305" spans="2:5" x14ac:dyDescent="0.35">
      <c r="B305" t="str">
        <v>VT04093</v>
      </c>
      <c r="C305" t="str">
        <v>Baruna</v>
      </c>
      <c r="D305" t="str">
        <v>Ogale</v>
      </c>
      <c r="E305" t="str">
        <v>Female</v>
      </c>
    </row>
    <row r="306" spans="2:5" x14ac:dyDescent="0.35">
      <c r="B306" t="str">
        <v>VT04137</v>
      </c>
      <c r="C306" t="str">
        <v>Marissa</v>
      </c>
      <c r="D306" t="str">
        <v>Infante</v>
      </c>
      <c r="E306" t="str">
        <v>Need to check</v>
      </c>
    </row>
    <row r="307" spans="2:5" x14ac:dyDescent="0.35">
      <c r="B307" t="str">
        <v>VT04273</v>
      </c>
      <c r="C307" t="str">
        <v>Brad</v>
      </c>
      <c r="D307" t="str">
        <v>Gumb</v>
      </c>
      <c r="E307" t="str">
        <v>Male</v>
      </c>
    </row>
    <row r="308" spans="2:5" x14ac:dyDescent="0.35">
      <c r="B308" t="str">
        <v>VT04350</v>
      </c>
      <c r="C308" t="str">
        <v>Kulbhushan</v>
      </c>
      <c r="D308" t="str">
        <v>Moorthy</v>
      </c>
      <c r="E308" t="str">
        <v>Male</v>
      </c>
    </row>
    <row r="309" spans="2:5" x14ac:dyDescent="0.35">
      <c r="B309" t="str">
        <v>VT04350</v>
      </c>
      <c r="C309" t="str">
        <v>Lalit</v>
      </c>
      <c r="D309" t="str">
        <v>Kothari</v>
      </c>
      <c r="E309" t="str">
        <v>Male</v>
      </c>
    </row>
    <row r="310" spans="2:5" x14ac:dyDescent="0.35">
      <c r="B310" t="str">
        <v>VT04373</v>
      </c>
      <c r="C310" t="str">
        <v>Edi</v>
      </c>
      <c r="D310" t="str">
        <v>Hofton</v>
      </c>
      <c r="E310" t="str">
        <v>Male</v>
      </c>
    </row>
    <row r="311" spans="2:5" x14ac:dyDescent="0.35">
      <c r="B311" t="str">
        <v>VT04415</v>
      </c>
      <c r="C311" t="str">
        <v>Malory</v>
      </c>
      <c r="D311" t="str">
        <v>Biles</v>
      </c>
      <c r="E311" t="str">
        <v>Female</v>
      </c>
    </row>
    <row r="312" spans="2:5" x14ac:dyDescent="0.35">
      <c r="B312" t="str">
        <v>VT04467</v>
      </c>
      <c r="C312" t="str">
        <v>Amal</v>
      </c>
      <c r="D312" t="str">
        <v>Nimesh</v>
      </c>
      <c r="E312" t="str">
        <v>Female</v>
      </c>
    </row>
    <row r="313" spans="2:5" x14ac:dyDescent="0.35">
      <c r="B313" t="str">
        <v>VT04552</v>
      </c>
      <c r="C313" t="str">
        <v>Theresita</v>
      </c>
      <c r="D313" t="str">
        <v>Chasmer</v>
      </c>
      <c r="E313" t="str">
        <v>Female</v>
      </c>
    </row>
    <row r="314" spans="2:5" x14ac:dyDescent="0.35">
      <c r="B314" t="str">
        <v>VT04627</v>
      </c>
      <c r="C314" t="str">
        <v>Yvette</v>
      </c>
      <c r="D314" t="str">
        <v>Bett</v>
      </c>
      <c r="E314" t="str">
        <v>Male</v>
      </c>
    </row>
    <row r="315" spans="2:5" x14ac:dyDescent="0.35">
      <c r="B315" t="str">
        <v>VT04681</v>
      </c>
      <c r="C315" t="str">
        <v>Nickolai</v>
      </c>
      <c r="D315" t="str">
        <v>Artin</v>
      </c>
      <c r="E315" t="str">
        <v>Female</v>
      </c>
    </row>
    <row r="316" spans="2:5" x14ac:dyDescent="0.35">
      <c r="B316" t="str">
        <v>VT04905</v>
      </c>
      <c r="C316" t="str">
        <v>Suchira</v>
      </c>
      <c r="D316" t="str">
        <v>Bhanupriya</v>
      </c>
      <c r="E316" t="str">
        <v>Female</v>
      </c>
    </row>
    <row r="317" spans="2:5" x14ac:dyDescent="0.35">
      <c r="B317" t="str">
        <v>VT04984</v>
      </c>
      <c r="C317" t="str">
        <v>Dell</v>
      </c>
      <c r="D317" t="str">
        <v>Molloy</v>
      </c>
      <c r="E317" t="str">
        <v>Male</v>
      </c>
    </row>
  </sheetData>
  <mergeCells count="3">
    <mergeCell ref="B55:C55"/>
    <mergeCell ref="B2:D2"/>
    <mergeCell ref="S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3421-82F8-457F-ABD3-7219809DB70D}">
  <dimension ref="B1:N21"/>
  <sheetViews>
    <sheetView workbookViewId="0">
      <selection activeCell="C7" sqref="C7"/>
    </sheetView>
  </sheetViews>
  <sheetFormatPr defaultRowHeight="14.5" x14ac:dyDescent="0.35"/>
  <cols>
    <col min="2" max="2" width="7.1796875" bestFit="1" customWidth="1"/>
    <col min="3" max="3" width="10.453125" bestFit="1" customWidth="1"/>
    <col min="4" max="4" width="10.26953125" bestFit="1" customWidth="1"/>
    <col min="5" max="5" width="7.453125" bestFit="1" customWidth="1"/>
    <col min="6" max="6" width="11.54296875" bestFit="1" customWidth="1"/>
    <col min="7" max="7" width="6.453125" bestFit="1" customWidth="1"/>
    <col min="8" max="8" width="13" bestFit="1" customWidth="1"/>
    <col min="9" max="9" width="9.7265625" bestFit="1" customWidth="1"/>
  </cols>
  <sheetData>
    <row r="1" spans="2:14" ht="18.5" x14ac:dyDescent="0.45">
      <c r="B1" s="84" t="s">
        <v>779</v>
      </c>
      <c r="C1" s="84"/>
      <c r="D1" s="84"/>
      <c r="E1" s="84"/>
      <c r="F1" s="84"/>
      <c r="G1" s="84"/>
      <c r="H1" s="84"/>
      <c r="I1" s="84"/>
    </row>
    <row r="3" spans="2:14" x14ac:dyDescent="0.35">
      <c r="B3" s="72" t="str" cm="1">
        <f t="array" ref="B3:N3">staff[#Headers]</f>
        <v>Emp ID</v>
      </c>
      <c r="C3" s="72" t="str">
        <v>First Name</v>
      </c>
      <c r="D3" s="72" t="str">
        <v>Last Name</v>
      </c>
      <c r="E3" s="72" t="str">
        <v>Gender</v>
      </c>
      <c r="F3" s="72" t="str">
        <v>Department</v>
      </c>
      <c r="G3" s="72" t="str">
        <v>Salary</v>
      </c>
      <c r="H3" s="72" t="str">
        <v>Salary Bucket</v>
      </c>
      <c r="I3" s="72" t="str">
        <v>Start Date</v>
      </c>
      <c r="J3" t="str">
        <v>FTE</v>
      </c>
      <c r="K3" t="str">
        <v>Employee type</v>
      </c>
      <c r="L3" t="str">
        <v>Work location</v>
      </c>
      <c r="M3" t="str">
        <v>Tenure</v>
      </c>
      <c r="N3" t="str">
        <v>Work Type</v>
      </c>
    </row>
    <row r="4" spans="2:14" x14ac:dyDescent="0.35">
      <c r="B4" s="73" t="str" cm="1">
        <f t="array" ref="B4:I21">_xlfn.CHOOSECOLS(_xlfn._xlws.FILTER(staff[],(staff[Gender]="Female")*(staff[Salary]&gt;100000)*(staff[Start Date]&gt;=DATE(1,1,20))),1,2,3,4,5,6,7,8)</f>
        <v>PR00746</v>
      </c>
      <c r="C4" s="73" t="str">
        <v>Hogan</v>
      </c>
      <c r="D4" s="73" t="str">
        <v>Iles</v>
      </c>
      <c r="E4" s="73" t="str">
        <v>Female</v>
      </c>
      <c r="F4" s="73" t="str">
        <v>Accounting</v>
      </c>
      <c r="G4" s="73">
        <v>114177.23</v>
      </c>
      <c r="H4" s="73" t="str">
        <v>Above 100k</v>
      </c>
      <c r="I4" s="73">
        <v>43908</v>
      </c>
    </row>
    <row r="5" spans="2:14" x14ac:dyDescent="0.35">
      <c r="B5" s="71" t="str">
        <v>PR02208</v>
      </c>
      <c r="C5" s="71" t="str">
        <v>Gowri</v>
      </c>
      <c r="D5" s="71" t="str">
        <v>Sankar</v>
      </c>
      <c r="E5" s="71" t="str">
        <v>Female</v>
      </c>
      <c r="F5" s="71" t="str">
        <v>Training</v>
      </c>
      <c r="G5" s="71">
        <v>102934.09</v>
      </c>
      <c r="H5" s="71" t="str">
        <v>Above 100k</v>
      </c>
      <c r="I5" s="71">
        <v>44315</v>
      </c>
    </row>
    <row r="6" spans="2:14" x14ac:dyDescent="0.35">
      <c r="B6" s="71" t="str">
        <v>SQ00498</v>
      </c>
      <c r="C6" s="71" t="str">
        <v>Amery</v>
      </c>
      <c r="D6" s="71" t="str">
        <v>Ofer</v>
      </c>
      <c r="E6" s="71" t="str">
        <v>Female</v>
      </c>
      <c r="F6" s="71" t="str">
        <v>Legal</v>
      </c>
      <c r="G6" s="71">
        <v>111049.84</v>
      </c>
      <c r="H6" s="71" t="str">
        <v>Above 100k</v>
      </c>
      <c r="I6" s="71">
        <v>44393</v>
      </c>
    </row>
    <row r="7" spans="2:14" x14ac:dyDescent="0.35">
      <c r="B7" s="71" t="str">
        <v>SQ02174</v>
      </c>
      <c r="C7" s="71" t="str">
        <v>Sidoney</v>
      </c>
      <c r="D7" s="71" t="str">
        <v>Yitzhok</v>
      </c>
      <c r="E7" s="71" t="str">
        <v>Female</v>
      </c>
      <c r="F7" s="71" t="str">
        <v>Engineering</v>
      </c>
      <c r="G7" s="71">
        <v>118442.54</v>
      </c>
      <c r="H7" s="71" t="str">
        <v>Above 100k</v>
      </c>
      <c r="I7" s="71">
        <v>44193</v>
      </c>
    </row>
    <row r="8" spans="2:14" x14ac:dyDescent="0.35">
      <c r="B8" s="71" t="str">
        <v>SQ02624</v>
      </c>
      <c r="C8" s="71" t="str">
        <v>Gwenneth</v>
      </c>
      <c r="D8" s="71" t="str">
        <v>Fealey</v>
      </c>
      <c r="E8" s="71" t="str">
        <v>Female</v>
      </c>
      <c r="F8" s="71" t="str">
        <v>Engineering</v>
      </c>
      <c r="G8" s="71">
        <v>114772.32</v>
      </c>
      <c r="H8" s="71" t="str">
        <v>Above 100k</v>
      </c>
      <c r="I8" s="71">
        <v>44251</v>
      </c>
    </row>
    <row r="9" spans="2:14" x14ac:dyDescent="0.35">
      <c r="B9" s="71" t="str">
        <v>SQ02703</v>
      </c>
      <c r="C9" s="71" t="str">
        <v>Deepit</v>
      </c>
      <c r="D9" s="71" t="str">
        <v>Ranjana</v>
      </c>
      <c r="E9" s="71" t="str">
        <v>Female</v>
      </c>
      <c r="F9" s="71" t="str">
        <v>Marketing</v>
      </c>
      <c r="G9" s="71">
        <v>104903.79</v>
      </c>
      <c r="H9" s="71" t="str">
        <v>Above 100k</v>
      </c>
      <c r="I9" s="71">
        <v>43649</v>
      </c>
    </row>
    <row r="10" spans="2:14" x14ac:dyDescent="0.35">
      <c r="B10" s="71" t="str">
        <v>SQ03387</v>
      </c>
      <c r="C10" s="71" t="str">
        <v>Robinia</v>
      </c>
      <c r="D10" s="71" t="str">
        <v>Scholling</v>
      </c>
      <c r="E10" s="71" t="str">
        <v>Female</v>
      </c>
      <c r="F10" s="71" t="str">
        <v>Human Resources</v>
      </c>
      <c r="G10" s="71">
        <v>100731.95</v>
      </c>
      <c r="H10" s="71" t="str">
        <v>Above 100k</v>
      </c>
      <c r="I10" s="71">
        <v>43936</v>
      </c>
    </row>
    <row r="11" spans="2:14" x14ac:dyDescent="0.35">
      <c r="B11" s="71" t="str">
        <v>SQ03491</v>
      </c>
      <c r="C11" s="71" t="str">
        <v>Freda</v>
      </c>
      <c r="D11" s="71" t="str">
        <v>Legan</v>
      </c>
      <c r="E11" s="71" t="str">
        <v>Female</v>
      </c>
      <c r="F11" s="71" t="str">
        <v>Sales</v>
      </c>
      <c r="G11" s="71">
        <v>102129.37</v>
      </c>
      <c r="H11" s="71" t="str">
        <v>Above 100k</v>
      </c>
      <c r="I11" s="71">
        <v>44396</v>
      </c>
    </row>
    <row r="12" spans="2:14" x14ac:dyDescent="0.35">
      <c r="B12" s="71" t="str">
        <v>SQ04612</v>
      </c>
      <c r="C12" s="71" t="str">
        <v>Mick</v>
      </c>
      <c r="D12" s="71" t="str">
        <v>Spraberry</v>
      </c>
      <c r="E12" s="71" t="str">
        <v>Female</v>
      </c>
      <c r="F12" s="71" t="str">
        <v>Services</v>
      </c>
      <c r="G12" s="71">
        <v>120000</v>
      </c>
      <c r="H12" s="71" t="str">
        <v>Above 100k</v>
      </c>
      <c r="I12" s="71">
        <v>43902</v>
      </c>
    </row>
    <row r="13" spans="2:14" x14ac:dyDescent="0.35">
      <c r="B13" s="71" t="str">
        <v>TN00579</v>
      </c>
      <c r="C13" s="71" t="str">
        <v>Rafaelita</v>
      </c>
      <c r="D13" s="71" t="str">
        <v>Blaksland</v>
      </c>
      <c r="E13" s="71" t="str">
        <v>Female</v>
      </c>
      <c r="F13" s="71" t="str">
        <v>Services</v>
      </c>
      <c r="G13" s="71">
        <v>109163.39</v>
      </c>
      <c r="H13" s="71" t="str">
        <v>Above 100k</v>
      </c>
      <c r="I13" s="71">
        <v>44019</v>
      </c>
    </row>
    <row r="14" spans="2:14" x14ac:dyDescent="0.35">
      <c r="B14" s="71" t="str">
        <v>TN01281</v>
      </c>
      <c r="C14" s="71" t="str">
        <v>Cletus</v>
      </c>
      <c r="D14" s="71" t="str">
        <v>McGarahan</v>
      </c>
      <c r="E14" s="71" t="str">
        <v>Female</v>
      </c>
      <c r="F14" s="71" t="str">
        <v>Engineering</v>
      </c>
      <c r="G14" s="71">
        <v>114425.19</v>
      </c>
      <c r="H14" s="71" t="str">
        <v>Above 100k</v>
      </c>
      <c r="I14" s="71">
        <v>43857</v>
      </c>
    </row>
    <row r="15" spans="2:14" x14ac:dyDescent="0.35">
      <c r="B15" s="71" t="str">
        <v>TN04246</v>
      </c>
      <c r="C15" s="71" t="str">
        <v>Shaylyn</v>
      </c>
      <c r="D15" s="71" t="str">
        <v>Ransbury</v>
      </c>
      <c r="E15" s="71" t="str">
        <v>Female</v>
      </c>
      <c r="F15" s="71" t="str">
        <v>Support</v>
      </c>
      <c r="G15" s="71">
        <v>100371.31</v>
      </c>
      <c r="H15" s="71" t="str">
        <v>Above 100k</v>
      </c>
      <c r="I15" s="71">
        <v>44067</v>
      </c>
    </row>
    <row r="16" spans="2:14" x14ac:dyDescent="0.35">
      <c r="B16" s="71" t="str">
        <v>TN04740</v>
      </c>
      <c r="C16" s="71" t="str">
        <v>Tristam</v>
      </c>
      <c r="D16" s="71" t="str">
        <v>Cuming</v>
      </c>
      <c r="E16" s="71" t="str">
        <v>Female</v>
      </c>
      <c r="F16" s="71" t="str">
        <v>Support</v>
      </c>
      <c r="G16" s="71">
        <v>104038.9</v>
      </c>
      <c r="H16" s="71" t="str">
        <v>Above 100k</v>
      </c>
      <c r="I16" s="71">
        <v>43815</v>
      </c>
    </row>
    <row r="17" spans="2:9" x14ac:dyDescent="0.35">
      <c r="B17" s="71" t="str">
        <v>VT01684</v>
      </c>
      <c r="C17" s="71" t="str">
        <v>Audry</v>
      </c>
      <c r="D17" s="71" t="str">
        <v>Yu</v>
      </c>
      <c r="E17" s="71" t="str">
        <v>Female</v>
      </c>
      <c r="F17" s="71" t="str">
        <v>Training</v>
      </c>
      <c r="G17" s="71">
        <v>101187.36</v>
      </c>
      <c r="H17" s="71" t="str">
        <v>Above 100k</v>
      </c>
      <c r="I17" s="71">
        <v>43258</v>
      </c>
    </row>
    <row r="18" spans="2:9" x14ac:dyDescent="0.35">
      <c r="B18" s="71" t="str">
        <v>VT04093</v>
      </c>
      <c r="C18" s="71" t="str">
        <v>Prasanna</v>
      </c>
      <c r="D18" s="71" t="str">
        <v>Lakshmi</v>
      </c>
      <c r="E18" s="71" t="str">
        <v>Female</v>
      </c>
      <c r="F18" s="71" t="str">
        <v>Training</v>
      </c>
      <c r="G18" s="71">
        <v>116767.63</v>
      </c>
      <c r="H18" s="71" t="str">
        <v>Above 100k</v>
      </c>
      <c r="I18" s="71">
        <v>43949</v>
      </c>
    </row>
    <row r="19" spans="2:9" x14ac:dyDescent="0.35">
      <c r="B19" s="71" t="str">
        <v>VT04093</v>
      </c>
      <c r="C19" s="71" t="str">
        <v>Baruna</v>
      </c>
      <c r="D19" s="71" t="str">
        <v>Ogale</v>
      </c>
      <c r="E19" s="71" t="str">
        <v>Female</v>
      </c>
      <c r="F19" s="71" t="str">
        <v>Training</v>
      </c>
      <c r="G19" s="71">
        <v>116767.63</v>
      </c>
      <c r="H19" s="71" t="str">
        <v>Above 100k</v>
      </c>
      <c r="I19" s="71">
        <v>43949</v>
      </c>
    </row>
    <row r="20" spans="2:9" x14ac:dyDescent="0.35">
      <c r="B20" s="71" t="str">
        <v>VT04552</v>
      </c>
      <c r="C20" s="71" t="str">
        <v>Theresita</v>
      </c>
      <c r="D20" s="71" t="str">
        <v>Chasmer</v>
      </c>
      <c r="E20" s="71" t="str">
        <v>Female</v>
      </c>
      <c r="F20" s="71" t="str">
        <v>Product Management</v>
      </c>
      <c r="G20" s="71">
        <v>106665.67</v>
      </c>
      <c r="H20" s="71" t="str">
        <v>Above 100k</v>
      </c>
      <c r="I20" s="71">
        <v>43311</v>
      </c>
    </row>
    <row r="21" spans="2:9" x14ac:dyDescent="0.35">
      <c r="B21" s="71" t="str">
        <v>VT04681</v>
      </c>
      <c r="C21" s="71" t="str">
        <v>Nickolai</v>
      </c>
      <c r="D21" s="71" t="str">
        <v>Artin</v>
      </c>
      <c r="E21" s="71" t="str">
        <v>Female</v>
      </c>
      <c r="F21" s="71" t="str">
        <v>Product Management</v>
      </c>
      <c r="G21" s="71">
        <v>110906.35</v>
      </c>
      <c r="H21" s="71" t="str">
        <v>Above 100k</v>
      </c>
      <c r="I21" s="71">
        <v>43434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D9" sqref="D9"/>
    </sheetView>
  </sheetViews>
  <sheetFormatPr defaultRowHeight="14.5" x14ac:dyDescent="0.35"/>
  <cols>
    <col min="1" max="1" width="15" customWidth="1"/>
    <col min="2" max="2" width="16.81640625" customWidth="1"/>
    <col min="3" max="3" width="14.81640625" customWidth="1"/>
    <col min="4" max="4" width="18.54296875" customWidth="1"/>
  </cols>
  <sheetData>
    <row r="1" spans="1:4" ht="20.149999999999999" customHeight="1" x14ac:dyDescent="0.45">
      <c r="B1" s="83" t="s">
        <v>780</v>
      </c>
      <c r="C1" s="83"/>
      <c r="D1" s="83"/>
    </row>
    <row r="3" spans="1:4" ht="16" x14ac:dyDescent="0.4">
      <c r="B3" s="51" t="s">
        <v>781</v>
      </c>
      <c r="C3" s="51" t="s">
        <v>66</v>
      </c>
      <c r="D3" s="51" t="s">
        <v>47</v>
      </c>
    </row>
    <row r="4" spans="1:4" x14ac:dyDescent="0.35">
      <c r="A4" s="49" t="s">
        <v>782</v>
      </c>
      <c r="B4" s="48">
        <f>MIN(staff[Salary])</f>
        <v>28160.79</v>
      </c>
      <c r="C4" s="48">
        <f>_xlfn.MINIFS(staff[Salary],staff[Gender],C3)</f>
        <v>28160.79</v>
      </c>
      <c r="D4" s="48">
        <f>_xlfn.MINIFS(staff[Salary],staff[Gender],D3)</f>
        <v>28305.08</v>
      </c>
    </row>
    <row r="5" spans="1:4" x14ac:dyDescent="0.35">
      <c r="A5" s="49" t="s">
        <v>783</v>
      </c>
      <c r="B5" s="48">
        <f>MAX(staff[Salary])</f>
        <v>120000</v>
      </c>
      <c r="C5" s="48">
        <f>_xlfn.MAXIFS(staff[Salary],staff[Gender],C3)</f>
        <v>120000</v>
      </c>
      <c r="D5" s="48">
        <f>_xlfn.MAXIFS(staff[Salary],staff[Gender],D3)</f>
        <v>120000</v>
      </c>
    </row>
    <row r="6" spans="1:4" x14ac:dyDescent="0.35">
      <c r="A6" s="50" t="s">
        <v>784</v>
      </c>
    </row>
    <row r="7" spans="1:4" ht="18" customHeight="1" x14ac:dyDescent="0.35">
      <c r="A7" s="52">
        <v>1</v>
      </c>
      <c r="B7" s="53" cm="1">
        <f t="array" ref="B7:B11">_xlfn.TAKE(_xlfn._xlws.SORT(staff[Salary],,-1),5)</f>
        <v>120000</v>
      </c>
      <c r="C7" s="53" cm="1">
        <f t="array" ref="C7:C11">_xlfn.TAKE(_xlfn._xlws.SORT(_xlfn._xlws.FILTER(staff[Salary],staff[Gender]="male"),,-1),5)</f>
        <v>120000</v>
      </c>
      <c r="D7" s="47" cm="1">
        <f t="array" ref="D7:D11">_xlfn.TAKE(_xlfn._xlws.SORT(_xlfn._xlws.FILTER(staff[Salary],staff[Gender]="female"),,-1),5)</f>
        <v>120000</v>
      </c>
    </row>
    <row r="8" spans="1:4" x14ac:dyDescent="0.35">
      <c r="A8" s="52">
        <v>2</v>
      </c>
      <c r="B8" s="53">
        <v>120000</v>
      </c>
      <c r="C8" s="53">
        <v>119022.49</v>
      </c>
      <c r="D8" s="47">
        <v>118442.54</v>
      </c>
    </row>
    <row r="9" spans="1:4" x14ac:dyDescent="0.35">
      <c r="A9" s="52">
        <v>3</v>
      </c>
      <c r="B9" s="53">
        <v>119022.49</v>
      </c>
      <c r="C9" s="47">
        <v>118976.16</v>
      </c>
      <c r="D9" s="47">
        <v>116767.63</v>
      </c>
    </row>
    <row r="10" spans="1:4" x14ac:dyDescent="0.35">
      <c r="A10" s="52">
        <v>4</v>
      </c>
      <c r="B10" s="63">
        <v>118976.16</v>
      </c>
      <c r="C10" s="47">
        <v>115191.38</v>
      </c>
      <c r="D10" s="47">
        <v>116767.63</v>
      </c>
    </row>
    <row r="11" spans="1:4" x14ac:dyDescent="0.35">
      <c r="A11" s="52">
        <v>5</v>
      </c>
      <c r="B11" s="53">
        <v>118442.54</v>
      </c>
      <c r="C11" s="47">
        <v>114691.03</v>
      </c>
      <c r="D11" s="47">
        <v>114772.32</v>
      </c>
    </row>
    <row r="14" spans="1:4" x14ac:dyDescent="0.35">
      <c r="A14" s="54"/>
      <c r="C14" s="42"/>
      <c r="D14" s="42"/>
    </row>
    <row r="15" spans="1:4" x14ac:dyDescent="0.35">
      <c r="A15" s="25"/>
      <c r="B15" s="42"/>
      <c r="C15" s="42"/>
    </row>
    <row r="16" spans="1:4" x14ac:dyDescent="0.35">
      <c r="A16" s="25"/>
      <c r="C16" s="42"/>
    </row>
    <row r="17" spans="1:3" x14ac:dyDescent="0.35">
      <c r="A17" s="25"/>
      <c r="C17" s="42"/>
    </row>
    <row r="18" spans="1:3" x14ac:dyDescent="0.35">
      <c r="A18" s="25"/>
    </row>
    <row r="19" spans="1:3" x14ac:dyDescent="0.35">
      <c r="A19" s="25"/>
    </row>
  </sheetData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F14"/>
  <sheetViews>
    <sheetView workbookViewId="0">
      <selection activeCell="F3" sqref="F3"/>
    </sheetView>
  </sheetViews>
  <sheetFormatPr defaultRowHeight="14.5" x14ac:dyDescent="0.35"/>
  <cols>
    <col min="1" max="1" width="24.1796875" bestFit="1" customWidth="1"/>
    <col min="8" max="8" width="12.54296875" bestFit="1" customWidth="1"/>
  </cols>
  <sheetData>
    <row r="1" spans="1:6" ht="19.5" x14ac:dyDescent="0.45">
      <c r="A1" s="57" t="s">
        <v>785</v>
      </c>
      <c r="B1" s="58"/>
    </row>
    <row r="2" spans="1:6" x14ac:dyDescent="0.35">
      <c r="A2" s="55" t="s">
        <v>35</v>
      </c>
      <c r="B2" s="56"/>
      <c r="C2" s="55" t="s">
        <v>786</v>
      </c>
      <c r="D2" s="55"/>
      <c r="E2" s="56"/>
      <c r="F2" s="55" t="s">
        <v>787</v>
      </c>
    </row>
    <row r="3" spans="1:6" x14ac:dyDescent="0.35">
      <c r="A3" t="str" cm="1">
        <f t="array" ref="A3:A14">_xlfn.UNIQUE(staff[Department])</f>
        <v>Training</v>
      </c>
      <c r="C3">
        <f>COUNTA(_xlfn.ANCHORARRAY(A3))</f>
        <v>12</v>
      </c>
      <c r="F3" t="str">
        <f>_xlfn.TEXTJOIN(", ",TRUE,_xlfn.ANCHORARRAY(A3))</f>
        <v>Training, Business Development, Engineering, Marketing, Legal, Accounting, Human Resources, Research and Development, Services, Product Management, Support, Sales</v>
      </c>
    </row>
    <row r="4" spans="1:6" x14ac:dyDescent="0.35">
      <c r="A4" t="str">
        <v>Business Development</v>
      </c>
    </row>
    <row r="5" spans="1:6" x14ac:dyDescent="0.35">
      <c r="A5" t="str">
        <v>Engineering</v>
      </c>
    </row>
    <row r="6" spans="1:6" x14ac:dyDescent="0.35">
      <c r="A6" t="str">
        <v>Marketing</v>
      </c>
    </row>
    <row r="7" spans="1:6" x14ac:dyDescent="0.35">
      <c r="A7" t="str">
        <v>Legal</v>
      </c>
      <c r="F7" s="22"/>
    </row>
    <row r="8" spans="1:6" x14ac:dyDescent="0.35">
      <c r="A8" t="str">
        <v>Accounting</v>
      </c>
    </row>
    <row r="9" spans="1:6" x14ac:dyDescent="0.35">
      <c r="A9" t="str">
        <v>Human Resources</v>
      </c>
      <c r="F9" s="59"/>
    </row>
    <row r="10" spans="1:6" x14ac:dyDescent="0.35">
      <c r="A10" t="str">
        <v>Research and Development</v>
      </c>
    </row>
    <row r="11" spans="1:6" x14ac:dyDescent="0.35">
      <c r="A11" t="str">
        <v>Services</v>
      </c>
    </row>
    <row r="12" spans="1:6" x14ac:dyDescent="0.35">
      <c r="A12" t="str">
        <v>Product Management</v>
      </c>
    </row>
    <row r="13" spans="1:6" x14ac:dyDescent="0.35">
      <c r="A13" t="str">
        <v>Support</v>
      </c>
    </row>
    <row r="14" spans="1:6" x14ac:dyDescent="0.35">
      <c r="A14" t="str">
        <v>Sales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E21"/>
  <sheetViews>
    <sheetView workbookViewId="0">
      <selection activeCell="B5" sqref="B5"/>
    </sheetView>
  </sheetViews>
  <sheetFormatPr defaultRowHeight="14.5" x14ac:dyDescent="0.35"/>
  <cols>
    <col min="1" max="1" width="12.1796875" bestFit="1" customWidth="1"/>
    <col min="2" max="2" width="21.81640625" bestFit="1" customWidth="1"/>
    <col min="3" max="3" width="36.54296875" bestFit="1" customWidth="1"/>
    <col min="5" max="5" width="36.54296875" bestFit="1" customWidth="1"/>
  </cols>
  <sheetData>
    <row r="1" spans="1:5" ht="15" customHeight="1" x14ac:dyDescent="0.45">
      <c r="A1" s="85" t="s">
        <v>788</v>
      </c>
      <c r="B1" s="85"/>
    </row>
    <row r="3" spans="1:5" x14ac:dyDescent="0.35">
      <c r="A3" t="s">
        <v>789</v>
      </c>
      <c r="B3" s="24" t="s">
        <v>44</v>
      </c>
    </row>
    <row r="5" spans="1:5" x14ac:dyDescent="0.35">
      <c r="A5" t="s">
        <v>790</v>
      </c>
      <c r="B5" t="str">
        <f>VLOOKUP(B3,staff[],2,FALSE)</f>
        <v>Torrance</v>
      </c>
    </row>
    <row r="6" spans="1:5" x14ac:dyDescent="0.35">
      <c r="A6" t="s">
        <v>791</v>
      </c>
      <c r="B6" t="str">
        <f>VLOOKUP(B3,staff[],3,TRUE)</f>
        <v>Collier</v>
      </c>
    </row>
    <row r="7" spans="1:5" x14ac:dyDescent="0.35">
      <c r="A7" t="s">
        <v>35</v>
      </c>
      <c r="B7" t="str">
        <f>VLOOKUP('9'!B3,staff[],5,FALSE)</f>
        <v>Training</v>
      </c>
    </row>
    <row r="8" spans="1:5" x14ac:dyDescent="0.35">
      <c r="A8" t="s">
        <v>36</v>
      </c>
      <c r="B8" s="61">
        <f>VLOOKUP(B3,staff[],6,FALSE)</f>
        <v>96135.75</v>
      </c>
    </row>
    <row r="14" spans="1:5" x14ac:dyDescent="0.35">
      <c r="A14" t="s">
        <v>792</v>
      </c>
      <c r="B14" s="24" t="s">
        <v>793</v>
      </c>
      <c r="E14" s="42"/>
    </row>
    <row r="15" spans="1:5" x14ac:dyDescent="0.35">
      <c r="B15">
        <f>MATCH(B14,staff[Last Name],0)</f>
        <v>64</v>
      </c>
    </row>
    <row r="16" spans="1:5" x14ac:dyDescent="0.35">
      <c r="A16" t="s">
        <v>794</v>
      </c>
      <c r="B16" t="str" cm="1">
        <f t="array" ref="B16">INDEX(staff[Emp ID],B15)</f>
        <v>SQ00498</v>
      </c>
    </row>
    <row r="17" spans="1:3" x14ac:dyDescent="0.35">
      <c r="A17" t="s">
        <v>35</v>
      </c>
      <c r="B17" t="str">
        <f>INDEX(staff[Department],B15)</f>
        <v>Legal</v>
      </c>
    </row>
    <row r="18" spans="1:3" x14ac:dyDescent="0.35">
      <c r="A18" t="s">
        <v>795</v>
      </c>
      <c r="B18" s="62">
        <f>INDEX(staff[Salary],B15)</f>
        <v>111049.84</v>
      </c>
    </row>
    <row r="21" spans="1:3" x14ac:dyDescent="0.35">
      <c r="C21" s="42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14" sqref="E14"/>
    </sheetView>
  </sheetViews>
  <sheetFormatPr defaultRowHeight="14.5" x14ac:dyDescent="0.35"/>
  <cols>
    <col min="2" max="2" width="12" bestFit="1" customWidth="1"/>
    <col min="4" max="4" width="20.453125" bestFit="1" customWidth="1"/>
    <col min="5" max="5" width="36.54296875" bestFit="1" customWidth="1"/>
  </cols>
  <sheetData>
    <row r="1" spans="1:9" ht="14.5" customHeight="1" x14ac:dyDescent="0.35">
      <c r="A1" s="86" t="s">
        <v>796</v>
      </c>
      <c r="B1" s="87"/>
      <c r="C1" s="87"/>
      <c r="D1" s="87"/>
    </row>
    <row r="3" spans="1:9" x14ac:dyDescent="0.35">
      <c r="B3" s="26" t="s">
        <v>794</v>
      </c>
      <c r="C3" s="60" t="s">
        <v>202</v>
      </c>
      <c r="E3" s="26"/>
    </row>
    <row r="5" spans="1:9" x14ac:dyDescent="0.35">
      <c r="B5" s="26" t="s">
        <v>32</v>
      </c>
      <c r="D5" t="str">
        <f>_xlfn.XLOOKUP(C3,staff[Emp ID],staff[First Name],"NA")</f>
        <v>Edd</v>
      </c>
    </row>
    <row r="6" spans="1:9" x14ac:dyDescent="0.35">
      <c r="B6" s="26" t="s">
        <v>33</v>
      </c>
      <c r="D6" t="str">
        <f>_xlfn.XLOOKUP(C3,staff[Emp ID],staff[Last Name])</f>
        <v>MacKnockiter</v>
      </c>
    </row>
    <row r="7" spans="1:9" x14ac:dyDescent="0.35">
      <c r="B7" s="26" t="s">
        <v>35</v>
      </c>
      <c r="D7" s="42" t="str">
        <f>_xlfn.XLOOKUP(C3,staff[Emp ID],staff[Department])</f>
        <v>Accounting</v>
      </c>
    </row>
    <row r="8" spans="1:9" x14ac:dyDescent="0.35">
      <c r="B8" s="26" t="s">
        <v>36</v>
      </c>
      <c r="D8" s="61">
        <f>_xlfn.XLOOKUP(C3,staff[Emp ID],staff[Salary])</f>
        <v>119022.49</v>
      </c>
    </row>
    <row r="12" spans="1:9" x14ac:dyDescent="0.35">
      <c r="B12" s="26" t="s">
        <v>791</v>
      </c>
      <c r="C12" s="60" t="s">
        <v>61</v>
      </c>
      <c r="G12" s="26" t="s">
        <v>797</v>
      </c>
      <c r="I12" s="26" t="s">
        <v>798</v>
      </c>
    </row>
    <row r="14" spans="1:9" x14ac:dyDescent="0.35">
      <c r="B14" s="26" t="s">
        <v>799</v>
      </c>
      <c r="D14" t="str">
        <f>_xlfn.XLOOKUP(C12,staff[Last Name],staff[Emp ID],"Not Available")</f>
        <v>PR00113</v>
      </c>
    </row>
    <row r="15" spans="1:9" x14ac:dyDescent="0.35">
      <c r="B15" s="26" t="s">
        <v>35</v>
      </c>
      <c r="D15" t="str">
        <f>_xlfn.XLOOKUP(C12,staff[Last Name],staff[Department])</f>
        <v>Business Development</v>
      </c>
    </row>
    <row r="16" spans="1:9" x14ac:dyDescent="0.35">
      <c r="B16" s="26" t="s">
        <v>36</v>
      </c>
      <c r="D16" s="61">
        <f>_xlfn.XLOOKUP(C12,staff[Last Name],staff[Salary])</f>
        <v>80696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814E-6EE1-461F-B653-0A4243A89594}">
  <dimension ref="A1:E5"/>
  <sheetViews>
    <sheetView workbookViewId="0">
      <selection activeCell="C4" sqref="C4"/>
    </sheetView>
  </sheetViews>
  <sheetFormatPr defaultRowHeight="14.5" x14ac:dyDescent="0.35"/>
  <cols>
    <col min="1" max="1" width="10.7265625" customWidth="1"/>
    <col min="2" max="2" width="10.1796875" bestFit="1" customWidth="1"/>
    <col min="3" max="3" width="10" bestFit="1" customWidth="1"/>
    <col min="5" max="5" width="36.54296875" bestFit="1" customWidth="1"/>
  </cols>
  <sheetData>
    <row r="1" spans="1:5" ht="16" x14ac:dyDescent="0.4">
      <c r="A1" s="88" t="s">
        <v>800</v>
      </c>
      <c r="B1" s="88"/>
      <c r="C1" s="88"/>
    </row>
    <row r="3" spans="1:5" x14ac:dyDescent="0.35">
      <c r="A3" s="64" t="s">
        <v>801</v>
      </c>
      <c r="B3" s="64" t="s">
        <v>32</v>
      </c>
      <c r="C3" s="64" t="s">
        <v>33</v>
      </c>
      <c r="E3" s="42"/>
    </row>
    <row r="4" spans="1:5" x14ac:dyDescent="0.35">
      <c r="A4" s="65" t="str" cm="1">
        <f t="array" ref="A4:A5">_xlfn._xlws.FILTER(staff[Emp ID],staff[Salary]=MAX(staff[Salary]))</f>
        <v>PR00147</v>
      </c>
      <c r="B4" s="65" t="str" cm="1">
        <f t="array" ref="B4:B5">_xlfn._xlws.FILTER(staff[First Name],staff[Salary]=MAX(staff[Salary]))</f>
        <v>Minerva</v>
      </c>
      <c r="C4" s="65" t="str">
        <f>_xlfn.XLOOKUP(B4,staff[First Name],staff[Last Name])</f>
        <v>Ricardot</v>
      </c>
    </row>
    <row r="5" spans="1:5" x14ac:dyDescent="0.35">
      <c r="A5" s="65" t="str">
        <v>SQ04612</v>
      </c>
      <c r="B5" s="65" t="str">
        <v>Mick</v>
      </c>
      <c r="C5" s="65" t="str">
        <f>_xlfn.XLOOKUP(B5,staff[First Name],staff[Last Name])</f>
        <v>Spraberry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A1:J263"/>
  <sheetViews>
    <sheetView topLeftCell="E1" workbookViewId="0">
      <selection activeCell="F2" sqref="F2:J2"/>
    </sheetView>
  </sheetViews>
  <sheetFormatPr defaultRowHeight="14.5" x14ac:dyDescent="0.35"/>
  <cols>
    <col min="2" max="2" width="11" customWidth="1"/>
    <col min="3" max="3" width="13.453125" bestFit="1" customWidth="1"/>
    <col min="4" max="4" width="14.453125" bestFit="1" customWidth="1"/>
    <col min="7" max="7" width="12.54296875" customWidth="1"/>
    <col min="8" max="8" width="13.453125" bestFit="1" customWidth="1"/>
    <col min="9" max="9" width="14.453125" bestFit="1" customWidth="1"/>
  </cols>
  <sheetData>
    <row r="1" spans="1:10" x14ac:dyDescent="0.35">
      <c r="B1" s="26" t="s">
        <v>802</v>
      </c>
    </row>
    <row r="2" spans="1:10" ht="14.5" customHeight="1" x14ac:dyDescent="0.4">
      <c r="A2" s="89" t="s">
        <v>803</v>
      </c>
      <c r="B2" s="89"/>
      <c r="C2" s="89"/>
      <c r="D2" s="89"/>
      <c r="F2" s="87" t="s">
        <v>804</v>
      </c>
      <c r="G2" s="87"/>
      <c r="H2" s="87"/>
      <c r="I2" s="87"/>
      <c r="J2" s="87"/>
    </row>
    <row r="3" spans="1:10" x14ac:dyDescent="0.35">
      <c r="B3" s="67" t="s">
        <v>31</v>
      </c>
      <c r="C3" s="67" t="s">
        <v>32</v>
      </c>
      <c r="D3" s="67" t="s">
        <v>33</v>
      </c>
      <c r="G3" s="67" t="s">
        <v>31</v>
      </c>
      <c r="H3" s="67" t="s">
        <v>32</v>
      </c>
      <c r="I3" s="67" t="s">
        <v>33</v>
      </c>
    </row>
    <row r="4" spans="1:10" ht="18.75" customHeight="1" x14ac:dyDescent="0.35">
      <c r="B4" s="42" t="str" cm="1">
        <f t="array" ref="B4:B263">_xlfn._xlws.FILTER(staff[Emp ID],MONTH(staff[Start Date]=3))</f>
        <v>PR00007</v>
      </c>
      <c r="C4" t="str" cm="1">
        <f t="array" ref="C4:C263">_xlfn._xlws.FILTER(staff[First Name],MONTH(staff[Start Date]=3))</f>
        <v>Torrance</v>
      </c>
      <c r="D4" t="str" cm="1">
        <f t="array" ref="D4:D263">_xlfn._xlws.FILTER(staff[Last Name],MONTH(staff[Start Date]=3))</f>
        <v>Collier</v>
      </c>
      <c r="G4" s="42" t="e" cm="1">
        <f t="array" aca="1" ref="G4:G128" ca="1">_xlfn._xlws.FILTER(staff[Emp ID],staff[Gender]="female",TEXT(staff[Start Date],dddd="monday"))</f>
        <v>#NAME?</v>
      </c>
      <c r="H4" t="e">
        <f ca="1">_xlfn.XLOOKUP(G4,staff[Emp ID],staff[First Name])</f>
        <v>#NAME?</v>
      </c>
      <c r="I4" t="e">
        <f ca="1">VLOOKUP(G4,staff[],3)</f>
        <v>#NAME?</v>
      </c>
    </row>
    <row r="5" spans="1:10" x14ac:dyDescent="0.35">
      <c r="B5" t="str">
        <v>PR00095</v>
      </c>
      <c r="C5" t="str">
        <v>Devrat</v>
      </c>
      <c r="D5" t="str">
        <v>Damarsingh</v>
      </c>
      <c r="G5" t="e">
        <f ca="1"/>
        <v>#NAME?</v>
      </c>
      <c r="H5" t="e">
        <f ca="1">_xlfn.XLOOKUP(G5,staff[Emp ID],staff[First Name])</f>
        <v>#NAME?</v>
      </c>
      <c r="I5" t="e">
        <f ca="1">VLOOKUP(G5,staff[],3)</f>
        <v>#NAME?</v>
      </c>
    </row>
    <row r="6" spans="1:10" x14ac:dyDescent="0.35">
      <c r="B6" t="str">
        <v>PR00113</v>
      </c>
      <c r="C6" t="str">
        <v>Van</v>
      </c>
      <c r="D6" t="str">
        <v>Tuxwell</v>
      </c>
      <c r="G6" t="e">
        <f ca="1"/>
        <v>#NAME?</v>
      </c>
      <c r="H6" t="e">
        <f ca="1">_xlfn.XLOOKUP(G6,staff[Emp ID],staff[First Name])</f>
        <v>#NAME?</v>
      </c>
      <c r="I6" t="e">
        <f ca="1">VLOOKUP(G6,staff[],3)</f>
        <v>#NAME?</v>
      </c>
    </row>
    <row r="7" spans="1:10" x14ac:dyDescent="0.35">
      <c r="B7" t="str">
        <v>PR00113</v>
      </c>
      <c r="C7" t="str">
        <v>Van</v>
      </c>
      <c r="D7" t="str">
        <v>Tuxwell</v>
      </c>
      <c r="G7" t="e">
        <f ca="1"/>
        <v>#NAME?</v>
      </c>
      <c r="H7" t="e">
        <f ca="1">_xlfn.XLOOKUP(G7,staff[Emp ID],staff[First Name])</f>
        <v>#NAME?</v>
      </c>
      <c r="I7" t="e">
        <f ca="1">VLOOKUP(G7,staff[],3)</f>
        <v>#NAME?</v>
      </c>
    </row>
    <row r="8" spans="1:10" x14ac:dyDescent="0.35">
      <c r="B8" t="str">
        <v>PR00147</v>
      </c>
      <c r="C8" t="str">
        <v>Minerva</v>
      </c>
      <c r="D8" t="str">
        <v>Ricardot</v>
      </c>
      <c r="G8" t="e">
        <f ca="1"/>
        <v>#NAME?</v>
      </c>
      <c r="H8" t="e">
        <f ca="1">_xlfn.XLOOKUP(G8,staff[Emp ID],staff[First Name])</f>
        <v>#NAME?</v>
      </c>
      <c r="I8" t="e">
        <f ca="1">VLOOKUP(G8,staff[],3)</f>
        <v>#NAME?</v>
      </c>
    </row>
    <row r="9" spans="1:10" x14ac:dyDescent="0.35">
      <c r="B9" t="str">
        <v>PR00246</v>
      </c>
      <c r="C9" t="str">
        <v>Husein</v>
      </c>
      <c r="D9" t="str">
        <v>Augar</v>
      </c>
      <c r="G9" t="e">
        <f ca="1"/>
        <v>#NAME?</v>
      </c>
      <c r="H9" t="e">
        <f ca="1">_xlfn.XLOOKUP(G9,staff[Emp ID],staff[First Name])</f>
        <v>#NAME?</v>
      </c>
      <c r="I9" t="e">
        <f ca="1">VLOOKUP(G9,staff[],3)</f>
        <v>#NAME?</v>
      </c>
    </row>
    <row r="10" spans="1:10" x14ac:dyDescent="0.35">
      <c r="B10" t="str">
        <v>PR00419</v>
      </c>
      <c r="C10" t="str">
        <v>Billi</v>
      </c>
      <c r="D10" t="str">
        <v>Fellgate</v>
      </c>
      <c r="G10" t="e">
        <f ca="1"/>
        <v>#NAME?</v>
      </c>
      <c r="H10" t="e">
        <f ca="1">_xlfn.XLOOKUP(G10,staff[Emp ID],staff[First Name])</f>
        <v>#NAME?</v>
      </c>
      <c r="I10" t="e">
        <f ca="1">VLOOKUP(G10,staff[],3)</f>
        <v>#NAME?</v>
      </c>
    </row>
    <row r="11" spans="1:10" x14ac:dyDescent="0.35">
      <c r="B11" t="str">
        <v>PR00576</v>
      </c>
      <c r="C11" t="str">
        <v>Lalitchandra</v>
      </c>
      <c r="D11" t="str">
        <v>Vadali</v>
      </c>
      <c r="G11" t="e">
        <f ca="1"/>
        <v>#NAME?</v>
      </c>
      <c r="H11" t="e">
        <f ca="1">_xlfn.XLOOKUP(G11,staff[Emp ID],staff[First Name])</f>
        <v>#NAME?</v>
      </c>
      <c r="I11" t="e">
        <f ca="1">VLOOKUP(G11,staff[],3)</f>
        <v>#NAME?</v>
      </c>
    </row>
    <row r="12" spans="1:10" x14ac:dyDescent="0.35">
      <c r="B12" t="str">
        <v>PR00746</v>
      </c>
      <c r="C12" t="str">
        <v>Hogan</v>
      </c>
      <c r="D12" t="str">
        <v>Iles</v>
      </c>
      <c r="G12" t="e">
        <f ca="1"/>
        <v>#NAME?</v>
      </c>
      <c r="H12" t="e">
        <f ca="1">_xlfn.XLOOKUP(G12,staff[Emp ID],staff[First Name])</f>
        <v>#NAME?</v>
      </c>
      <c r="I12" t="e">
        <f ca="1">VLOOKUP(G12,staff[],3)</f>
        <v>#NAME?</v>
      </c>
    </row>
    <row r="13" spans="1:10" x14ac:dyDescent="0.35">
      <c r="B13" t="str">
        <v>PR00770</v>
      </c>
      <c r="C13" t="str">
        <v>Beryl</v>
      </c>
      <c r="D13" t="str">
        <v>Burnsyde</v>
      </c>
      <c r="G13" t="e">
        <f ca="1"/>
        <v>#NAME?</v>
      </c>
      <c r="H13" t="e">
        <f ca="1">_xlfn.XLOOKUP(G13,staff[Emp ID],staff[First Name])</f>
        <v>#NAME?</v>
      </c>
      <c r="I13" t="e">
        <f ca="1">VLOOKUP(G13,staff[],3)</f>
        <v>#NAME?</v>
      </c>
    </row>
    <row r="14" spans="1:10" x14ac:dyDescent="0.35">
      <c r="B14" t="str">
        <v>PR00882</v>
      </c>
      <c r="C14" t="str">
        <v>Jill</v>
      </c>
      <c r="D14" t="str">
        <v>Shipsey</v>
      </c>
      <c r="G14" t="e">
        <f ca="1"/>
        <v>#NAME?</v>
      </c>
      <c r="H14" t="e">
        <f ca="1">_xlfn.XLOOKUP(G14,staff[Emp ID],staff[First Name])</f>
        <v>#NAME?</v>
      </c>
      <c r="I14" t="e">
        <f ca="1">VLOOKUP(G14,staff[],3)</f>
        <v>#NAME?</v>
      </c>
    </row>
    <row r="15" spans="1:10" x14ac:dyDescent="0.35">
      <c r="B15" t="str">
        <v>PR00893</v>
      </c>
      <c r="C15" t="str">
        <v>Vasavi</v>
      </c>
      <c r="D15" t="str">
        <v>Veeravasarapu</v>
      </c>
      <c r="G15" t="e">
        <f ca="1"/>
        <v>#NAME?</v>
      </c>
      <c r="H15" t="e">
        <f ca="1">_xlfn.XLOOKUP(G15,staff[Emp ID],staff[First Name])</f>
        <v>#NAME?</v>
      </c>
      <c r="I15" t="e">
        <f ca="1">VLOOKUP(G15,staff[],3)</f>
        <v>#NAME?</v>
      </c>
    </row>
    <row r="16" spans="1:10" x14ac:dyDescent="0.35">
      <c r="B16" t="str">
        <v>PR00916</v>
      </c>
      <c r="C16" t="str">
        <v>Inger</v>
      </c>
      <c r="D16" t="str">
        <v>Chapelhow</v>
      </c>
      <c r="G16" t="e">
        <f ca="1"/>
        <v>#NAME?</v>
      </c>
      <c r="H16" t="e">
        <f ca="1">_xlfn.XLOOKUP(G16,staff[Emp ID],staff[First Name])</f>
        <v>#NAME?</v>
      </c>
      <c r="I16" t="e">
        <f ca="1">VLOOKUP(G16,staff[],3)</f>
        <v>#NAME?</v>
      </c>
    </row>
    <row r="17" spans="2:9" x14ac:dyDescent="0.35">
      <c r="B17" t="str">
        <v>PR01055</v>
      </c>
      <c r="C17" t="str">
        <v>Devasree</v>
      </c>
      <c r="D17" t="str">
        <v>Fullara</v>
      </c>
      <c r="G17" t="e">
        <f ca="1"/>
        <v>#NAME?</v>
      </c>
      <c r="H17" t="e">
        <f ca="1">_xlfn.XLOOKUP(G17,staff[Emp ID],staff[First Name])</f>
        <v>#NAME?</v>
      </c>
      <c r="I17" t="e">
        <f ca="1">VLOOKUP(G17,staff[],3)</f>
        <v>#NAME?</v>
      </c>
    </row>
    <row r="18" spans="2:9" x14ac:dyDescent="0.35">
      <c r="B18" t="str">
        <v>PR01159</v>
      </c>
      <c r="C18" t="str">
        <v>Mollie</v>
      </c>
      <c r="D18" t="str">
        <v>Hanway</v>
      </c>
      <c r="G18" t="e">
        <f ca="1"/>
        <v>#NAME?</v>
      </c>
      <c r="H18" t="e">
        <f ca="1">_xlfn.XLOOKUP(G18,staff[Emp ID],staff[First Name])</f>
        <v>#NAME?</v>
      </c>
      <c r="I18" t="e">
        <f ca="1">VLOOKUP(G18,staff[],3)</f>
        <v>#NAME?</v>
      </c>
    </row>
    <row r="19" spans="2:9" x14ac:dyDescent="0.35">
      <c r="B19" t="str">
        <v>PR01211</v>
      </c>
      <c r="C19" t="str">
        <v>Enoch</v>
      </c>
      <c r="D19" t="str">
        <v>Dowrey</v>
      </c>
      <c r="G19" t="e">
        <f ca="1"/>
        <v>#NAME?</v>
      </c>
      <c r="H19" t="e">
        <f ca="1">_xlfn.XLOOKUP(G19,staff[Emp ID],staff[First Name])</f>
        <v>#NAME?</v>
      </c>
      <c r="I19" t="e">
        <f ca="1">VLOOKUP(G19,staff[],3)</f>
        <v>#NAME?</v>
      </c>
    </row>
    <row r="20" spans="2:9" x14ac:dyDescent="0.35">
      <c r="B20" t="str">
        <v>PR01269</v>
      </c>
      <c r="C20" t="str">
        <v>Eleonore</v>
      </c>
      <c r="D20" t="str">
        <v>Airdrie</v>
      </c>
      <c r="G20" t="e">
        <f ca="1"/>
        <v>#NAME?</v>
      </c>
      <c r="H20" t="e">
        <f ca="1">_xlfn.XLOOKUP(G20,staff[Emp ID],staff[First Name])</f>
        <v>#NAME?</v>
      </c>
      <c r="I20" t="e">
        <f ca="1">VLOOKUP(G20,staff[],3)</f>
        <v>#NAME?</v>
      </c>
    </row>
    <row r="21" spans="2:9" x14ac:dyDescent="0.35">
      <c r="B21" t="str">
        <v>PR01306</v>
      </c>
      <c r="C21" t="str">
        <v>Patti</v>
      </c>
      <c r="D21" t="str">
        <v>Dradey</v>
      </c>
      <c r="G21" t="e">
        <f ca="1"/>
        <v>#NAME?</v>
      </c>
      <c r="H21" t="e">
        <f ca="1">_xlfn.XLOOKUP(G21,staff[Emp ID],staff[First Name])</f>
        <v>#NAME?</v>
      </c>
      <c r="I21" t="e">
        <f ca="1">VLOOKUP(G21,staff[],3)</f>
        <v>#NAME?</v>
      </c>
    </row>
    <row r="22" spans="2:9" x14ac:dyDescent="0.35">
      <c r="B22" t="str">
        <v>PR01346</v>
      </c>
      <c r="C22" t="str">
        <v>Adolph</v>
      </c>
      <c r="D22" t="str">
        <v>McNalley</v>
      </c>
      <c r="G22" t="e">
        <f ca="1"/>
        <v>#NAME?</v>
      </c>
      <c r="H22" t="e">
        <f ca="1">_xlfn.XLOOKUP(G22,staff[Emp ID],staff[First Name])</f>
        <v>#NAME?</v>
      </c>
      <c r="I22" t="e">
        <f ca="1">VLOOKUP(G22,staff[],3)</f>
        <v>#NAME?</v>
      </c>
    </row>
    <row r="23" spans="2:9" x14ac:dyDescent="0.35">
      <c r="B23" t="str">
        <v>PR01383</v>
      </c>
      <c r="C23" t="str">
        <v>Addi</v>
      </c>
      <c r="D23" t="str">
        <v>Studdeard</v>
      </c>
      <c r="G23" t="e">
        <f ca="1"/>
        <v>#NAME?</v>
      </c>
      <c r="H23" t="e">
        <f ca="1">_xlfn.XLOOKUP(G23,staff[Emp ID],staff[First Name])</f>
        <v>#NAME?</v>
      </c>
      <c r="I23" t="e">
        <f ca="1">VLOOKUP(G23,staff[],3)</f>
        <v>#NAME?</v>
      </c>
    </row>
    <row r="24" spans="2:9" x14ac:dyDescent="0.35">
      <c r="B24" t="str">
        <v>PR01476</v>
      </c>
      <c r="C24" t="str">
        <v>Jaishree</v>
      </c>
      <c r="D24" t="str">
        <v>Atasi</v>
      </c>
      <c r="G24" t="e">
        <f ca="1"/>
        <v>#NAME?</v>
      </c>
      <c r="H24" t="e">
        <f ca="1">_xlfn.XLOOKUP(G24,staff[Emp ID],staff[First Name])</f>
        <v>#NAME?</v>
      </c>
      <c r="I24" t="e">
        <f ca="1">VLOOKUP(G24,staff[],3)</f>
        <v>#NAME?</v>
      </c>
    </row>
    <row r="25" spans="2:9" x14ac:dyDescent="0.35">
      <c r="B25" t="str">
        <v>PR01662</v>
      </c>
      <c r="C25" t="str">
        <v>Genevra</v>
      </c>
      <c r="D25" t="str">
        <v>Friday</v>
      </c>
      <c r="G25" t="e">
        <f ca="1"/>
        <v>#NAME?</v>
      </c>
      <c r="H25" t="e">
        <f ca="1">_xlfn.XLOOKUP(G25,staff[Emp ID],staff[First Name])</f>
        <v>#NAME?</v>
      </c>
      <c r="I25" t="e">
        <f ca="1">VLOOKUP(G25,staff[],3)</f>
        <v>#NAME?</v>
      </c>
    </row>
    <row r="26" spans="2:9" x14ac:dyDescent="0.35">
      <c r="B26" t="str">
        <v>PR01943</v>
      </c>
      <c r="C26" t="str">
        <v>Rameshwari</v>
      </c>
      <c r="D26" t="str">
        <v>Chikodi</v>
      </c>
      <c r="G26" t="e">
        <f ca="1"/>
        <v>#NAME?</v>
      </c>
      <c r="H26" t="e">
        <f ca="1">_xlfn.XLOOKUP(G26,staff[Emp ID],staff[First Name])</f>
        <v>#NAME?</v>
      </c>
      <c r="I26" t="e">
        <f ca="1">VLOOKUP(G26,staff[],3)</f>
        <v>#NAME?</v>
      </c>
    </row>
    <row r="27" spans="2:9" x14ac:dyDescent="0.35">
      <c r="B27" t="str">
        <v>PR01956</v>
      </c>
      <c r="C27" t="str">
        <v>Jamesy</v>
      </c>
      <c r="D27" t="str">
        <v>O'Ferris</v>
      </c>
      <c r="G27" t="e">
        <f ca="1"/>
        <v>#NAME?</v>
      </c>
      <c r="H27" t="e">
        <f ca="1">_xlfn.XLOOKUP(G27,staff[Emp ID],staff[First Name])</f>
        <v>#NAME?</v>
      </c>
      <c r="I27" t="e">
        <f ca="1">VLOOKUP(G27,staff[],3)</f>
        <v>#NAME?</v>
      </c>
    </row>
    <row r="28" spans="2:9" x14ac:dyDescent="0.35">
      <c r="B28" t="str">
        <v>PR01956</v>
      </c>
      <c r="C28" t="str">
        <v>Jamesy</v>
      </c>
      <c r="D28" t="str">
        <v>O'Ferris</v>
      </c>
      <c r="G28" t="e">
        <f ca="1"/>
        <v>#NAME?</v>
      </c>
      <c r="H28" t="e">
        <f ca="1">_xlfn.XLOOKUP(G28,staff[Emp ID],staff[First Name])</f>
        <v>#NAME?</v>
      </c>
      <c r="I28" t="e">
        <f ca="1">VLOOKUP(G28,staff[],3)</f>
        <v>#NAME?</v>
      </c>
    </row>
    <row r="29" spans="2:9" x14ac:dyDescent="0.35">
      <c r="B29" t="str">
        <v>PR02010</v>
      </c>
      <c r="C29" t="str">
        <v>Prerana</v>
      </c>
      <c r="D29" t="str">
        <v>Nishita</v>
      </c>
      <c r="G29" t="e">
        <f ca="1"/>
        <v>#NAME?</v>
      </c>
      <c r="H29" t="e">
        <f ca="1">_xlfn.XLOOKUP(G29,staff[Emp ID],staff[First Name])</f>
        <v>#NAME?</v>
      </c>
      <c r="I29" t="e">
        <f ca="1">VLOOKUP(G29,staff[],3)</f>
        <v>#NAME?</v>
      </c>
    </row>
    <row r="30" spans="2:9" x14ac:dyDescent="0.35">
      <c r="B30" t="str">
        <v>PR02016</v>
      </c>
      <c r="C30" t="str">
        <v>Iris</v>
      </c>
      <c r="D30" t="str">
        <v>Wagg</v>
      </c>
      <c r="G30" t="e">
        <f ca="1"/>
        <v>#NAME?</v>
      </c>
      <c r="H30" t="e">
        <f ca="1">_xlfn.XLOOKUP(G30,staff[Emp ID],staff[First Name])</f>
        <v>#NAME?</v>
      </c>
      <c r="I30" t="e">
        <f ca="1">VLOOKUP(G30,staff[],3)</f>
        <v>#NAME?</v>
      </c>
    </row>
    <row r="31" spans="2:9" x14ac:dyDescent="0.35">
      <c r="B31" t="str">
        <v>PR02113</v>
      </c>
      <c r="C31" t="str">
        <v>Beverie</v>
      </c>
      <c r="D31" t="str">
        <v>Moffet</v>
      </c>
      <c r="G31" t="e">
        <f ca="1"/>
        <v>#NAME?</v>
      </c>
      <c r="H31" t="e">
        <f ca="1">_xlfn.XLOOKUP(G31,staff[Emp ID],staff[First Name])</f>
        <v>#NAME?</v>
      </c>
      <c r="I31" t="e">
        <f ca="1">VLOOKUP(G31,staff[],3)</f>
        <v>#NAME?</v>
      </c>
    </row>
    <row r="32" spans="2:9" x14ac:dyDescent="0.35">
      <c r="B32" t="str">
        <v>PR02140</v>
      </c>
      <c r="C32" t="str">
        <v>Anjushri</v>
      </c>
      <c r="D32" t="str">
        <v>Chandiramani</v>
      </c>
      <c r="G32" t="e">
        <f ca="1"/>
        <v>#NAME?</v>
      </c>
      <c r="H32" t="e">
        <f ca="1">_xlfn.XLOOKUP(G32,staff[Emp ID],staff[First Name])</f>
        <v>#NAME?</v>
      </c>
      <c r="I32" t="e">
        <f ca="1">VLOOKUP(G32,staff[],3)</f>
        <v>#NAME?</v>
      </c>
    </row>
    <row r="33" spans="2:9" x14ac:dyDescent="0.35">
      <c r="B33" t="str">
        <v>PR02208</v>
      </c>
      <c r="C33" t="str">
        <v>Gowri</v>
      </c>
      <c r="D33" t="str">
        <v>Sankar</v>
      </c>
      <c r="G33" t="e">
        <f ca="1"/>
        <v>#NAME?</v>
      </c>
      <c r="H33" t="e">
        <f ca="1">_xlfn.XLOOKUP(G33,staff[Emp ID],staff[First Name])</f>
        <v>#NAME?</v>
      </c>
      <c r="I33" t="e">
        <f ca="1">VLOOKUP(G33,staff[],3)</f>
        <v>#NAME?</v>
      </c>
    </row>
    <row r="34" spans="2:9" x14ac:dyDescent="0.35">
      <c r="B34" t="str">
        <v>PR02275</v>
      </c>
      <c r="C34" t="str">
        <v>Louise</v>
      </c>
      <c r="D34" t="str">
        <v>Lamming</v>
      </c>
      <c r="G34" t="e">
        <f ca="1"/>
        <v>#NAME?</v>
      </c>
      <c r="H34" t="e">
        <f ca="1">_xlfn.XLOOKUP(G34,staff[Emp ID],staff[First Name])</f>
        <v>#NAME?</v>
      </c>
      <c r="I34" t="e">
        <f ca="1">VLOOKUP(G34,staff[],3)</f>
        <v>#NAME?</v>
      </c>
    </row>
    <row r="35" spans="2:9" x14ac:dyDescent="0.35">
      <c r="B35" t="str">
        <v>PR02288</v>
      </c>
      <c r="C35" t="str">
        <v>Althea</v>
      </c>
      <c r="D35" t="str">
        <v>Bronger</v>
      </c>
      <c r="G35" t="e">
        <f ca="1"/>
        <v>#NAME?</v>
      </c>
      <c r="H35" t="e">
        <f ca="1">_xlfn.XLOOKUP(G35,staff[Emp ID],staff[First Name])</f>
        <v>#NAME?</v>
      </c>
      <c r="I35" t="e">
        <f ca="1">VLOOKUP(G35,staff[],3)</f>
        <v>#NAME?</v>
      </c>
    </row>
    <row r="36" spans="2:9" x14ac:dyDescent="0.35">
      <c r="B36" t="str">
        <v>PR02321</v>
      </c>
      <c r="C36" t="str">
        <v>Evanne</v>
      </c>
      <c r="D36" t="str">
        <v>Sheryn</v>
      </c>
      <c r="G36" t="e">
        <f ca="1"/>
        <v>#NAME?</v>
      </c>
      <c r="H36" t="e">
        <f ca="1">_xlfn.XLOOKUP(G36,staff[Emp ID],staff[First Name])</f>
        <v>#NAME?</v>
      </c>
      <c r="I36" t="e">
        <f ca="1">VLOOKUP(G36,staff[],3)</f>
        <v>#NAME?</v>
      </c>
    </row>
    <row r="37" spans="2:9" x14ac:dyDescent="0.35">
      <c r="B37" t="str">
        <v>PR02436</v>
      </c>
      <c r="C37" t="str">
        <v>Marmaduke</v>
      </c>
      <c r="D37" t="str">
        <v>Worssam</v>
      </c>
      <c r="G37" t="e">
        <f ca="1"/>
        <v>#NAME?</v>
      </c>
      <c r="H37" t="e">
        <f ca="1">_xlfn.XLOOKUP(G37,staff[Emp ID],staff[First Name])</f>
        <v>#NAME?</v>
      </c>
      <c r="I37" t="e">
        <f ca="1">VLOOKUP(G37,staff[],3)</f>
        <v>#NAME?</v>
      </c>
    </row>
    <row r="38" spans="2:9" x14ac:dyDescent="0.35">
      <c r="B38" t="str">
        <v>PR02603</v>
      </c>
      <c r="C38" t="str">
        <v>Dinanath</v>
      </c>
      <c r="D38" t="str">
        <v>Simhambhatla</v>
      </c>
      <c r="G38" t="e">
        <f ca="1"/>
        <v>#NAME?</v>
      </c>
      <c r="H38" t="e">
        <f ca="1">_xlfn.XLOOKUP(G38,staff[Emp ID],staff[First Name])</f>
        <v>#NAME?</v>
      </c>
      <c r="I38" t="e">
        <f ca="1">VLOOKUP(G38,staff[],3)</f>
        <v>#NAME?</v>
      </c>
    </row>
    <row r="39" spans="2:9" x14ac:dyDescent="0.35">
      <c r="B39" t="str">
        <v>PR02782</v>
      </c>
      <c r="C39" t="str">
        <v>Isaak</v>
      </c>
      <c r="D39" t="str">
        <v>Rawne</v>
      </c>
      <c r="G39" t="e">
        <f ca="1"/>
        <v>#NAME?</v>
      </c>
      <c r="H39" t="e">
        <f ca="1">_xlfn.XLOOKUP(G39,staff[Emp ID],staff[First Name])</f>
        <v>#NAME?</v>
      </c>
      <c r="I39" t="e">
        <f ca="1">VLOOKUP(G39,staff[],3)</f>
        <v>#NAME?</v>
      </c>
    </row>
    <row r="40" spans="2:9" x14ac:dyDescent="0.35">
      <c r="B40" t="str">
        <v>PR02957</v>
      </c>
      <c r="C40" t="str">
        <v>Vaughn</v>
      </c>
      <c r="D40" t="str">
        <v>Carvill</v>
      </c>
      <c r="G40" t="e">
        <f ca="1"/>
        <v>#NAME?</v>
      </c>
      <c r="H40" t="e">
        <f ca="1">_xlfn.XLOOKUP(G40,staff[Emp ID],staff[First Name])</f>
        <v>#NAME?</v>
      </c>
      <c r="I40" t="e">
        <f ca="1">VLOOKUP(G40,staff[],3)</f>
        <v>#NAME?</v>
      </c>
    </row>
    <row r="41" spans="2:9" x14ac:dyDescent="0.35">
      <c r="B41" t="str">
        <v>PR03034</v>
      </c>
      <c r="C41" t="str">
        <v>Sreenivasa</v>
      </c>
      <c r="D41" t="str">
        <v>Naik</v>
      </c>
      <c r="G41" t="e">
        <f ca="1"/>
        <v>#NAME?</v>
      </c>
      <c r="H41" t="e">
        <f ca="1">_xlfn.XLOOKUP(G41,staff[Emp ID],staff[First Name])</f>
        <v>#NAME?</v>
      </c>
      <c r="I41" t="e">
        <f ca="1">VLOOKUP(G41,staff[],3)</f>
        <v>#NAME?</v>
      </c>
    </row>
    <row r="42" spans="2:9" x14ac:dyDescent="0.35">
      <c r="B42" t="str">
        <v>PR03137</v>
      </c>
      <c r="C42" t="str">
        <v>Jagajeet</v>
      </c>
      <c r="D42" t="str">
        <v>Viraj</v>
      </c>
      <c r="G42" t="e">
        <f ca="1"/>
        <v>#NAME?</v>
      </c>
      <c r="H42" t="e">
        <f ca="1">_xlfn.XLOOKUP(G42,staff[Emp ID],staff[First Name])</f>
        <v>#NAME?</v>
      </c>
      <c r="I42" t="e">
        <f ca="1">VLOOKUP(G42,staff[],3)</f>
        <v>#NAME?</v>
      </c>
    </row>
    <row r="43" spans="2:9" x14ac:dyDescent="0.35">
      <c r="B43" t="str">
        <v>PR03158</v>
      </c>
      <c r="C43" t="str">
        <v>Danica</v>
      </c>
      <c r="D43" t="str">
        <v>Nayshe</v>
      </c>
      <c r="G43" t="e">
        <f ca="1"/>
        <v>#NAME?</v>
      </c>
      <c r="H43" t="e">
        <f ca="1">_xlfn.XLOOKUP(G43,staff[Emp ID],staff[First Name])</f>
        <v>#NAME?</v>
      </c>
      <c r="I43" t="e">
        <f ca="1">VLOOKUP(G43,staff[],3)</f>
        <v>#NAME?</v>
      </c>
    </row>
    <row r="44" spans="2:9" x14ac:dyDescent="0.35">
      <c r="B44" t="str">
        <v>PR03271</v>
      </c>
      <c r="C44" t="str">
        <v>Stan</v>
      </c>
      <c r="D44" t="str">
        <v>Tolliday</v>
      </c>
      <c r="G44" t="e">
        <f ca="1"/>
        <v>#NAME?</v>
      </c>
      <c r="H44" t="e">
        <f ca="1">_xlfn.XLOOKUP(G44,staff[Emp ID],staff[First Name])</f>
        <v>#NAME?</v>
      </c>
      <c r="I44" t="e">
        <f ca="1">VLOOKUP(G44,staff[],3)</f>
        <v>#NAME?</v>
      </c>
    </row>
    <row r="45" spans="2:9" x14ac:dyDescent="0.35">
      <c r="B45" t="str">
        <v>PR03445</v>
      </c>
      <c r="C45" t="str">
        <v>Myrle</v>
      </c>
      <c r="D45" t="str">
        <v>Prandoni</v>
      </c>
      <c r="G45" t="e">
        <f ca="1"/>
        <v>#NAME?</v>
      </c>
      <c r="H45" t="e">
        <f ca="1">_xlfn.XLOOKUP(G45,staff[Emp ID],staff[First Name])</f>
        <v>#NAME?</v>
      </c>
      <c r="I45" t="e">
        <f ca="1">VLOOKUP(G45,staff[],3)</f>
        <v>#NAME?</v>
      </c>
    </row>
    <row r="46" spans="2:9" x14ac:dyDescent="0.35">
      <c r="B46" t="str">
        <v>PR03532</v>
      </c>
      <c r="C46" t="str">
        <v>Crawford</v>
      </c>
      <c r="D46" t="str">
        <v>Scad</v>
      </c>
      <c r="G46" t="e">
        <f ca="1"/>
        <v>#NAME?</v>
      </c>
      <c r="H46" t="e">
        <f ca="1">_xlfn.XLOOKUP(G46,staff[Emp ID],staff[First Name])</f>
        <v>#NAME?</v>
      </c>
      <c r="I46" t="e">
        <f ca="1">VLOOKUP(G46,staff[],3)</f>
        <v>#NAME?</v>
      </c>
    </row>
    <row r="47" spans="2:9" x14ac:dyDescent="0.35">
      <c r="B47" t="str">
        <v>PR03804</v>
      </c>
      <c r="C47" t="str">
        <v>Pratigya</v>
      </c>
      <c r="D47" t="str">
        <v>Rema</v>
      </c>
      <c r="G47" t="e">
        <f ca="1"/>
        <v>#NAME?</v>
      </c>
      <c r="H47" t="e">
        <f ca="1">_xlfn.XLOOKUP(G47,staff[Emp ID],staff[First Name])</f>
        <v>#NAME?</v>
      </c>
      <c r="I47" t="e">
        <f ca="1">VLOOKUP(G47,staff[],3)</f>
        <v>#NAME?</v>
      </c>
    </row>
    <row r="48" spans="2:9" x14ac:dyDescent="0.35">
      <c r="B48" t="str">
        <v>PR03804</v>
      </c>
      <c r="C48" t="str">
        <v>Sartaj</v>
      </c>
      <c r="D48" t="str">
        <v>Probal</v>
      </c>
      <c r="G48" t="e">
        <f ca="1"/>
        <v>#NAME?</v>
      </c>
      <c r="H48" t="e">
        <f ca="1">_xlfn.XLOOKUP(G48,staff[Emp ID],staff[First Name])</f>
        <v>#NAME?</v>
      </c>
      <c r="I48" t="e">
        <f ca="1">VLOOKUP(G48,staff[],3)</f>
        <v>#NAME?</v>
      </c>
    </row>
    <row r="49" spans="2:9" x14ac:dyDescent="0.35">
      <c r="B49" t="str">
        <v>PR03844</v>
      </c>
      <c r="C49" t="str">
        <v>Brose</v>
      </c>
      <c r="D49" t="str">
        <v>MacCorkell</v>
      </c>
      <c r="G49" t="e">
        <f ca="1"/>
        <v>#NAME?</v>
      </c>
      <c r="H49" t="e">
        <f ca="1">_xlfn.XLOOKUP(G49,staff[Emp ID],staff[First Name])</f>
        <v>#NAME?</v>
      </c>
      <c r="I49" t="e">
        <f ca="1">VLOOKUP(G49,staff[],3)</f>
        <v>#NAME?</v>
      </c>
    </row>
    <row r="50" spans="2:9" x14ac:dyDescent="0.35">
      <c r="B50" t="str">
        <v>PR03886</v>
      </c>
      <c r="C50" t="str">
        <v>Edd</v>
      </c>
      <c r="D50" t="str">
        <v>MacKnockiter</v>
      </c>
      <c r="G50" t="e">
        <f ca="1"/>
        <v>#NAME?</v>
      </c>
      <c r="H50" t="e">
        <f ca="1">_xlfn.XLOOKUP(G50,staff[Emp ID],staff[First Name])</f>
        <v>#NAME?</v>
      </c>
      <c r="I50" t="e">
        <f ca="1">VLOOKUP(G50,staff[],3)</f>
        <v>#NAME?</v>
      </c>
    </row>
    <row r="51" spans="2:9" x14ac:dyDescent="0.35">
      <c r="B51" t="str">
        <v>PR03980</v>
      </c>
      <c r="C51" t="str">
        <v>Kath</v>
      </c>
      <c r="D51" t="str">
        <v>Bletsoe</v>
      </c>
      <c r="G51" t="e">
        <f ca="1"/>
        <v>#NAME?</v>
      </c>
      <c r="H51" t="e">
        <f ca="1">_xlfn.XLOOKUP(G51,staff[Emp ID],staff[First Name])</f>
        <v>#NAME?</v>
      </c>
      <c r="I51" t="e">
        <f ca="1">VLOOKUP(G51,staff[],3)</f>
        <v>#NAME?</v>
      </c>
    </row>
    <row r="52" spans="2:9" x14ac:dyDescent="0.35">
      <c r="B52" t="str">
        <v>PR04366</v>
      </c>
      <c r="C52" t="str">
        <v>Carry</v>
      </c>
      <c r="D52" t="str">
        <v>Loblie</v>
      </c>
      <c r="G52" t="e">
        <f ca="1"/>
        <v>#NAME?</v>
      </c>
      <c r="H52" t="e">
        <f ca="1">_xlfn.XLOOKUP(G52,staff[Emp ID],staff[First Name])</f>
        <v>#NAME?</v>
      </c>
      <c r="I52" t="e">
        <f ca="1">VLOOKUP(G52,staff[],3)</f>
        <v>#NAME?</v>
      </c>
    </row>
    <row r="53" spans="2:9" x14ac:dyDescent="0.35">
      <c r="B53" t="str">
        <v>PR04380</v>
      </c>
      <c r="C53" t="str">
        <v>Van</v>
      </c>
      <c r="D53" t="str">
        <v>Tuxwell</v>
      </c>
      <c r="G53" t="e">
        <f ca="1"/>
        <v>#NAME?</v>
      </c>
      <c r="H53" t="e">
        <f ca="1">_xlfn.XLOOKUP(G53,staff[Emp ID],staff[First Name])</f>
        <v>#NAME?</v>
      </c>
      <c r="I53" t="e">
        <f ca="1">VLOOKUP(G53,staff[],3)</f>
        <v>#NAME?</v>
      </c>
    </row>
    <row r="54" spans="2:9" x14ac:dyDescent="0.35">
      <c r="B54" t="str">
        <v>PR04446</v>
      </c>
      <c r="C54" t="str">
        <v>Sameer</v>
      </c>
      <c r="D54" t="str">
        <v>Shashank</v>
      </c>
      <c r="G54" t="e">
        <f ca="1"/>
        <v>#NAME?</v>
      </c>
      <c r="H54" t="e">
        <f ca="1">_xlfn.XLOOKUP(G54,staff[Emp ID],staff[First Name])</f>
        <v>#NAME?</v>
      </c>
      <c r="I54" t="e">
        <f ca="1">VLOOKUP(G54,staff[],3)</f>
        <v>#NAME?</v>
      </c>
    </row>
    <row r="55" spans="2:9" x14ac:dyDescent="0.35">
      <c r="B55" t="str">
        <v>PR04473</v>
      </c>
      <c r="C55" t="str">
        <v>Wyn</v>
      </c>
      <c r="D55" t="str">
        <v>Treadger</v>
      </c>
      <c r="G55" t="e">
        <f ca="1"/>
        <v>#NAME?</v>
      </c>
      <c r="H55" t="e">
        <f ca="1">_xlfn.XLOOKUP(G55,staff[Emp ID],staff[First Name])</f>
        <v>#NAME?</v>
      </c>
      <c r="I55" t="e">
        <f ca="1">VLOOKUP(G55,staff[],3)</f>
        <v>#NAME?</v>
      </c>
    </row>
    <row r="56" spans="2:9" x14ac:dyDescent="0.35">
      <c r="B56" t="str">
        <v>PR04601</v>
      </c>
      <c r="C56" t="str">
        <v>Yedukondalu</v>
      </c>
      <c r="D56" t="str">
        <v>Panditula</v>
      </c>
      <c r="G56" t="e">
        <f ca="1"/>
        <v>#NAME?</v>
      </c>
      <c r="H56" t="e">
        <f ca="1">_xlfn.XLOOKUP(G56,staff[Emp ID],staff[First Name])</f>
        <v>#NAME?</v>
      </c>
      <c r="I56" t="e">
        <f ca="1">VLOOKUP(G56,staff[],3)</f>
        <v>#NAME?</v>
      </c>
    </row>
    <row r="57" spans="2:9" x14ac:dyDescent="0.35">
      <c r="B57" t="str">
        <v>PR04686</v>
      </c>
      <c r="C57" t="str">
        <v>Oona</v>
      </c>
      <c r="D57" t="str">
        <v>Donan</v>
      </c>
      <c r="G57" t="e">
        <f ca="1"/>
        <v>#NAME?</v>
      </c>
      <c r="H57" t="e">
        <f ca="1">_xlfn.XLOOKUP(G57,staff[Emp ID],staff[First Name])</f>
        <v>#NAME?</v>
      </c>
      <c r="I57" t="e">
        <f ca="1">VLOOKUP(G57,staff[],3)</f>
        <v>#NAME?</v>
      </c>
    </row>
    <row r="58" spans="2:9" x14ac:dyDescent="0.35">
      <c r="B58" t="str">
        <v>PR04851</v>
      </c>
      <c r="C58" t="str">
        <v>Rodina</v>
      </c>
      <c r="D58" t="str">
        <v>Drinan</v>
      </c>
      <c r="G58" t="e">
        <f ca="1"/>
        <v>#NAME?</v>
      </c>
      <c r="H58" t="e">
        <f ca="1">_xlfn.XLOOKUP(G58,staff[Emp ID],staff[First Name])</f>
        <v>#NAME?</v>
      </c>
      <c r="I58" t="e">
        <f ca="1">VLOOKUP(G58,staff[],3)</f>
        <v>#NAME?</v>
      </c>
    </row>
    <row r="59" spans="2:9" x14ac:dyDescent="0.35">
      <c r="B59" t="str">
        <v>SQ00022</v>
      </c>
      <c r="C59" t="str">
        <v>Carlin</v>
      </c>
      <c r="D59" t="str">
        <v>Demke</v>
      </c>
      <c r="G59" t="e">
        <f ca="1"/>
        <v>#NAME?</v>
      </c>
      <c r="H59" t="e">
        <f ca="1">_xlfn.XLOOKUP(G59,staff[Emp ID],staff[First Name])</f>
        <v>#NAME?</v>
      </c>
      <c r="I59" t="e">
        <f ca="1">VLOOKUP(G59,staff[],3)</f>
        <v>#NAME?</v>
      </c>
    </row>
    <row r="60" spans="2:9" x14ac:dyDescent="0.35">
      <c r="B60" t="str">
        <v>SQ00070</v>
      </c>
      <c r="C60" t="str">
        <v>Larissa</v>
      </c>
      <c r="D60" t="str">
        <v>Ingledow</v>
      </c>
      <c r="G60" t="e">
        <f ca="1"/>
        <v>#NAME?</v>
      </c>
      <c r="H60" t="e">
        <f ca="1">_xlfn.XLOOKUP(G60,staff[Emp ID],staff[First Name])</f>
        <v>#NAME?</v>
      </c>
      <c r="I60" t="e">
        <f ca="1">VLOOKUP(G60,staff[],3)</f>
        <v>#NAME?</v>
      </c>
    </row>
    <row r="61" spans="2:9" x14ac:dyDescent="0.35">
      <c r="B61" t="str">
        <v>SQ00105</v>
      </c>
      <c r="C61" t="str">
        <v>Sarayu</v>
      </c>
      <c r="D61" t="str">
        <v>Ragunathan</v>
      </c>
      <c r="G61" t="e">
        <f ca="1"/>
        <v>#NAME?</v>
      </c>
      <c r="H61" t="e">
        <f ca="1">_xlfn.XLOOKUP(G61,staff[Emp ID],staff[First Name])</f>
        <v>#NAME?</v>
      </c>
      <c r="I61" t="e">
        <f ca="1">VLOOKUP(G61,staff[],3)</f>
        <v>#NAME?</v>
      </c>
    </row>
    <row r="62" spans="2:9" x14ac:dyDescent="0.35">
      <c r="B62" t="str">
        <v>SQ00144</v>
      </c>
      <c r="C62" t="str">
        <v>Collen</v>
      </c>
      <c r="D62" t="str">
        <v>Dunbleton</v>
      </c>
      <c r="G62" t="e">
        <f ca="1"/>
        <v>#NAME?</v>
      </c>
      <c r="H62" t="e">
        <f ca="1">_xlfn.XLOOKUP(G62,staff[Emp ID],staff[First Name])</f>
        <v>#NAME?</v>
      </c>
      <c r="I62" t="e">
        <f ca="1">VLOOKUP(G62,staff[],3)</f>
        <v>#NAME?</v>
      </c>
    </row>
    <row r="63" spans="2:9" x14ac:dyDescent="0.35">
      <c r="B63" t="str">
        <v>SQ00187</v>
      </c>
      <c r="C63" t="str">
        <v>Rupak</v>
      </c>
      <c r="D63" t="str">
        <v>Mehra</v>
      </c>
      <c r="G63" t="e">
        <f ca="1"/>
        <v>#NAME?</v>
      </c>
      <c r="H63" t="e">
        <f ca="1">_xlfn.XLOOKUP(G63,staff[Emp ID],staff[First Name])</f>
        <v>#NAME?</v>
      </c>
      <c r="I63" t="e">
        <f ca="1">VLOOKUP(G63,staff[],3)</f>
        <v>#NAME?</v>
      </c>
    </row>
    <row r="64" spans="2:9" x14ac:dyDescent="0.35">
      <c r="B64" t="str">
        <v>SQ00286</v>
      </c>
      <c r="C64" t="str">
        <v>Ilesh</v>
      </c>
      <c r="D64" t="str">
        <v>Dasgupta</v>
      </c>
      <c r="G64" t="e">
        <f ca="1"/>
        <v>#NAME?</v>
      </c>
      <c r="H64" t="e">
        <f ca="1">_xlfn.XLOOKUP(G64,staff[Emp ID],staff[First Name])</f>
        <v>#NAME?</v>
      </c>
      <c r="I64" t="e">
        <f ca="1">VLOOKUP(G64,staff[],3)</f>
        <v>#NAME?</v>
      </c>
    </row>
    <row r="65" spans="2:9" x14ac:dyDescent="0.35">
      <c r="B65" t="str">
        <v>SQ00360</v>
      </c>
      <c r="C65" t="str">
        <v>Orlando</v>
      </c>
      <c r="D65" t="str">
        <v>Gorstidge</v>
      </c>
      <c r="G65" t="e">
        <f ca="1"/>
        <v>#NAME?</v>
      </c>
      <c r="H65" t="e">
        <f ca="1">_xlfn.XLOOKUP(G65,staff[Emp ID],staff[First Name])</f>
        <v>#NAME?</v>
      </c>
      <c r="I65" t="e">
        <f ca="1">VLOOKUP(G65,staff[],3)</f>
        <v>#NAME?</v>
      </c>
    </row>
    <row r="66" spans="2:9" x14ac:dyDescent="0.35">
      <c r="B66" t="str">
        <v>SQ00450</v>
      </c>
      <c r="C66" t="str">
        <v>Louise</v>
      </c>
      <c r="D66" t="str">
        <v>Lamming</v>
      </c>
      <c r="G66" t="e">
        <f ca="1"/>
        <v>#NAME?</v>
      </c>
      <c r="H66" t="e">
        <f ca="1">_xlfn.XLOOKUP(G66,staff[Emp ID],staff[First Name])</f>
        <v>#NAME?</v>
      </c>
      <c r="I66" t="e">
        <f ca="1">VLOOKUP(G66,staff[],3)</f>
        <v>#NAME?</v>
      </c>
    </row>
    <row r="67" spans="2:9" x14ac:dyDescent="0.35">
      <c r="B67" t="str">
        <v>SQ00498</v>
      </c>
      <c r="C67" t="str">
        <v>Amery</v>
      </c>
      <c r="D67" t="str">
        <v>Ofer</v>
      </c>
      <c r="G67" t="e">
        <f ca="1"/>
        <v>#NAME?</v>
      </c>
      <c r="H67" t="e">
        <f ca="1">_xlfn.XLOOKUP(G67,staff[Emp ID],staff[First Name])</f>
        <v>#NAME?</v>
      </c>
      <c r="I67" t="e">
        <f ca="1">VLOOKUP(G67,staff[],3)</f>
        <v>#NAME?</v>
      </c>
    </row>
    <row r="68" spans="2:9" x14ac:dyDescent="0.35">
      <c r="B68" t="str">
        <v>SQ00612</v>
      </c>
      <c r="C68" t="str">
        <v>Leena</v>
      </c>
      <c r="D68" t="str">
        <v>Bruckshaw</v>
      </c>
      <c r="G68" t="e">
        <f ca="1"/>
        <v>#NAME?</v>
      </c>
      <c r="H68" t="e">
        <f ca="1">_xlfn.XLOOKUP(G68,staff[Emp ID],staff[First Name])</f>
        <v>#NAME?</v>
      </c>
      <c r="I68" t="e">
        <f ca="1">VLOOKUP(G68,staff[],3)</f>
        <v>#NAME?</v>
      </c>
    </row>
    <row r="69" spans="2:9" x14ac:dyDescent="0.35">
      <c r="B69" t="str">
        <v>SQ00691</v>
      </c>
      <c r="C69" t="str">
        <v>Verla</v>
      </c>
      <c r="D69" t="str">
        <v>Timmis</v>
      </c>
      <c r="G69" t="e">
        <f ca="1"/>
        <v>#NAME?</v>
      </c>
      <c r="H69" t="e">
        <f ca="1">_xlfn.XLOOKUP(G69,staff[Emp ID],staff[First Name])</f>
        <v>#NAME?</v>
      </c>
      <c r="I69" t="e">
        <f ca="1">VLOOKUP(G69,staff[],3)</f>
        <v>#NAME?</v>
      </c>
    </row>
    <row r="70" spans="2:9" x14ac:dyDescent="0.35">
      <c r="B70" t="str">
        <v>SQ00841</v>
      </c>
      <c r="C70" t="str">
        <v>Bhuvan</v>
      </c>
      <c r="D70" t="str">
        <v>Pals</v>
      </c>
      <c r="G70" t="e">
        <f ca="1"/>
        <v>#NAME?</v>
      </c>
      <c r="H70" t="e">
        <f ca="1">_xlfn.XLOOKUP(G70,staff[Emp ID],staff[First Name])</f>
        <v>#NAME?</v>
      </c>
      <c r="I70" t="e">
        <f ca="1">VLOOKUP(G70,staff[],3)</f>
        <v>#NAME?</v>
      </c>
    </row>
    <row r="71" spans="2:9" x14ac:dyDescent="0.35">
      <c r="B71" t="str">
        <v>SQ00914</v>
      </c>
      <c r="C71" t="str">
        <v>Duran</v>
      </c>
      <c r="D71" t="str">
        <v>Appala</v>
      </c>
      <c r="G71" t="e">
        <f ca="1"/>
        <v>#NAME?</v>
      </c>
      <c r="H71" t="e">
        <f ca="1">_xlfn.XLOOKUP(G71,staff[Emp ID],staff[First Name])</f>
        <v>#NAME?</v>
      </c>
      <c r="I71" t="e">
        <f ca="1">VLOOKUP(G71,staff[],3)</f>
        <v>#NAME?</v>
      </c>
    </row>
    <row r="72" spans="2:9" x14ac:dyDescent="0.35">
      <c r="B72" t="str">
        <v>SQ00914</v>
      </c>
      <c r="C72" t="str">
        <v>Karuna</v>
      </c>
      <c r="D72" t="str">
        <v>Pashupathy</v>
      </c>
      <c r="G72" t="e">
        <f ca="1"/>
        <v>#NAME?</v>
      </c>
      <c r="H72" t="e">
        <f ca="1">_xlfn.XLOOKUP(G72,staff[Emp ID],staff[First Name])</f>
        <v>#NAME?</v>
      </c>
      <c r="I72" t="e">
        <f ca="1">VLOOKUP(G72,staff[],3)</f>
        <v>#NAME?</v>
      </c>
    </row>
    <row r="73" spans="2:9" x14ac:dyDescent="0.35">
      <c r="B73" t="str">
        <v>SQ00960</v>
      </c>
      <c r="C73" t="str">
        <v>Calvin</v>
      </c>
      <c r="D73" t="str">
        <v>O'Carroll</v>
      </c>
      <c r="G73" t="e">
        <f ca="1"/>
        <v>#NAME?</v>
      </c>
      <c r="H73" t="e">
        <f ca="1">_xlfn.XLOOKUP(G73,staff[Emp ID],staff[First Name])</f>
        <v>#NAME?</v>
      </c>
      <c r="I73" t="e">
        <f ca="1">VLOOKUP(G73,staff[],3)</f>
        <v>#NAME?</v>
      </c>
    </row>
    <row r="74" spans="2:9" x14ac:dyDescent="0.35">
      <c r="B74" t="str">
        <v>SQ01026</v>
      </c>
      <c r="C74" t="str">
        <v>Anumati</v>
      </c>
      <c r="D74" t="str">
        <v>Shyamari</v>
      </c>
      <c r="G74" t="e">
        <f ca="1"/>
        <v>#NAME?</v>
      </c>
      <c r="H74" t="e">
        <f ca="1">_xlfn.XLOOKUP(G74,staff[Emp ID],staff[First Name])</f>
        <v>#NAME?</v>
      </c>
      <c r="I74" t="e">
        <f ca="1">VLOOKUP(G74,staff[],3)</f>
        <v>#NAME?</v>
      </c>
    </row>
    <row r="75" spans="2:9" x14ac:dyDescent="0.35">
      <c r="B75" t="str">
        <v>SQ01177</v>
      </c>
      <c r="C75" t="str">
        <v>Nazeer</v>
      </c>
      <c r="D75" t="str">
        <v>Basha</v>
      </c>
      <c r="G75" t="e">
        <f ca="1"/>
        <v>#NAME?</v>
      </c>
      <c r="H75" t="e">
        <f ca="1">_xlfn.XLOOKUP(G75,staff[Emp ID],staff[First Name])</f>
        <v>#NAME?</v>
      </c>
      <c r="I75" t="e">
        <f ca="1">VLOOKUP(G75,staff[],3)</f>
        <v>#NAME?</v>
      </c>
    </row>
    <row r="76" spans="2:9" x14ac:dyDescent="0.35">
      <c r="B76" t="str">
        <v>SQ01283</v>
      </c>
      <c r="C76" t="str">
        <v>Barr</v>
      </c>
      <c r="D76" t="str">
        <v>Faughny</v>
      </c>
      <c r="G76" t="e">
        <f ca="1"/>
        <v>#NAME?</v>
      </c>
      <c r="H76" t="e">
        <f ca="1">_xlfn.XLOOKUP(G76,staff[Emp ID],staff[First Name])</f>
        <v>#NAME?</v>
      </c>
      <c r="I76" t="e">
        <f ca="1">VLOOKUP(G76,staff[],3)</f>
        <v>#NAME?</v>
      </c>
    </row>
    <row r="77" spans="2:9" x14ac:dyDescent="0.35">
      <c r="B77" t="str">
        <v>SQ01395</v>
      </c>
      <c r="C77" t="str">
        <v>Dennison</v>
      </c>
      <c r="D77" t="str">
        <v>Crosswaite</v>
      </c>
      <c r="G77" t="e">
        <f ca="1"/>
        <v>#NAME?</v>
      </c>
      <c r="H77" t="e">
        <f ca="1">_xlfn.XLOOKUP(G77,staff[Emp ID],staff[First Name])</f>
        <v>#NAME?</v>
      </c>
      <c r="I77" t="e">
        <f ca="1">VLOOKUP(G77,staff[],3)</f>
        <v>#NAME?</v>
      </c>
    </row>
    <row r="78" spans="2:9" x14ac:dyDescent="0.35">
      <c r="B78" t="str">
        <v>SQ01402</v>
      </c>
      <c r="C78" t="str">
        <v>Sahaj</v>
      </c>
      <c r="D78" t="str">
        <v>Jonnalagadda</v>
      </c>
      <c r="G78" t="e">
        <f ca="1"/>
        <v>#NAME?</v>
      </c>
      <c r="H78" t="e">
        <f ca="1">_xlfn.XLOOKUP(G78,staff[Emp ID],staff[First Name])</f>
        <v>#NAME?</v>
      </c>
      <c r="I78" t="e">
        <f ca="1">VLOOKUP(G78,staff[],3)</f>
        <v>#NAME?</v>
      </c>
    </row>
    <row r="79" spans="2:9" x14ac:dyDescent="0.35">
      <c r="B79" t="str">
        <v>SQ01519</v>
      </c>
      <c r="C79" t="str">
        <v>Caron</v>
      </c>
      <c r="D79" t="str">
        <v>Kolakovic</v>
      </c>
      <c r="G79" t="e">
        <f ca="1"/>
        <v>#NAME?</v>
      </c>
      <c r="H79" t="e">
        <f ca="1">_xlfn.XLOOKUP(G79,staff[Emp ID],staff[First Name])</f>
        <v>#NAME?</v>
      </c>
      <c r="I79" t="e">
        <f ca="1">VLOOKUP(G79,staff[],3)</f>
        <v>#NAME?</v>
      </c>
    </row>
    <row r="80" spans="2:9" x14ac:dyDescent="0.35">
      <c r="B80" t="str">
        <v>SQ01620</v>
      </c>
      <c r="C80" t="str">
        <v>Westbrook</v>
      </c>
      <c r="D80" t="str">
        <v>Brandino</v>
      </c>
      <c r="G80" t="e">
        <f ca="1"/>
        <v>#NAME?</v>
      </c>
      <c r="H80" t="e">
        <f ca="1">_xlfn.XLOOKUP(G80,staff[Emp ID],staff[First Name])</f>
        <v>#NAME?</v>
      </c>
      <c r="I80" t="e">
        <f ca="1">VLOOKUP(G80,staff[],3)</f>
        <v>#NAME?</v>
      </c>
    </row>
    <row r="81" spans="2:9" x14ac:dyDescent="0.35">
      <c r="B81" t="str">
        <v>SQ01637</v>
      </c>
      <c r="C81" t="str">
        <v>Joaquin</v>
      </c>
      <c r="D81" t="str">
        <v>McVitty</v>
      </c>
      <c r="G81" t="e">
        <f ca="1"/>
        <v>#NAME?</v>
      </c>
      <c r="H81" t="e">
        <f ca="1">_xlfn.XLOOKUP(G81,staff[Emp ID],staff[First Name])</f>
        <v>#NAME?</v>
      </c>
      <c r="I81" t="e">
        <f ca="1">VLOOKUP(G81,staff[],3)</f>
        <v>#NAME?</v>
      </c>
    </row>
    <row r="82" spans="2:9" x14ac:dyDescent="0.35">
      <c r="B82" t="str">
        <v>SQ01697</v>
      </c>
      <c r="C82" t="str">
        <v>Makshi</v>
      </c>
      <c r="D82" t="str">
        <v>Vinutha</v>
      </c>
      <c r="G82" t="e">
        <f ca="1"/>
        <v>#NAME?</v>
      </c>
      <c r="H82" t="e">
        <f ca="1">_xlfn.XLOOKUP(G82,staff[Emp ID],staff[First Name])</f>
        <v>#NAME?</v>
      </c>
      <c r="I82" t="e">
        <f ca="1">VLOOKUP(G82,staff[],3)</f>
        <v>#NAME?</v>
      </c>
    </row>
    <row r="83" spans="2:9" x14ac:dyDescent="0.35">
      <c r="B83" t="str">
        <v>SQ01730</v>
      </c>
      <c r="C83" t="str">
        <v>Austine</v>
      </c>
      <c r="D83" t="str">
        <v>Littlewood</v>
      </c>
      <c r="G83" t="e">
        <f ca="1"/>
        <v>#NAME?</v>
      </c>
      <c r="H83" t="e">
        <f ca="1">_xlfn.XLOOKUP(G83,staff[Emp ID],staff[First Name])</f>
        <v>#NAME?</v>
      </c>
      <c r="I83" t="e">
        <f ca="1">VLOOKUP(G83,staff[],3)</f>
        <v>#NAME?</v>
      </c>
    </row>
    <row r="84" spans="2:9" x14ac:dyDescent="0.35">
      <c r="B84" t="str">
        <v>SQ01829</v>
      </c>
      <c r="C84" t="str">
        <v>Mabel</v>
      </c>
      <c r="D84" t="str">
        <v>Orrow</v>
      </c>
      <c r="G84" t="e">
        <f ca="1"/>
        <v>#NAME?</v>
      </c>
      <c r="H84" t="e">
        <f ca="1">_xlfn.XLOOKUP(G84,staff[Emp ID],staff[First Name])</f>
        <v>#NAME?</v>
      </c>
      <c r="I84" t="e">
        <f ca="1">VLOOKUP(G84,staff[],3)</f>
        <v>#NAME?</v>
      </c>
    </row>
    <row r="85" spans="2:9" x14ac:dyDescent="0.35">
      <c r="B85" t="str">
        <v>SQ01854</v>
      </c>
      <c r="C85" t="str">
        <v>Jessica</v>
      </c>
      <c r="D85" t="str">
        <v>Callcott</v>
      </c>
      <c r="G85" t="e">
        <f ca="1"/>
        <v>#NAME?</v>
      </c>
      <c r="H85" t="e">
        <f ca="1">_xlfn.XLOOKUP(G85,staff[Emp ID],staff[First Name])</f>
        <v>#NAME?</v>
      </c>
      <c r="I85" t="e">
        <f ca="1">VLOOKUP(G85,staff[],3)</f>
        <v>#NAME?</v>
      </c>
    </row>
    <row r="86" spans="2:9" x14ac:dyDescent="0.35">
      <c r="B86" t="str">
        <v>SQ01998</v>
      </c>
      <c r="C86" t="str">
        <v>Vanmala</v>
      </c>
      <c r="D86" t="str">
        <v>Shriharsha</v>
      </c>
      <c r="G86" t="e">
        <f ca="1"/>
        <v>#NAME?</v>
      </c>
      <c r="H86" t="e">
        <f ca="1">_xlfn.XLOOKUP(G86,staff[Emp ID],staff[First Name])</f>
        <v>#NAME?</v>
      </c>
      <c r="I86" t="e">
        <f ca="1">VLOOKUP(G86,staff[],3)</f>
        <v>#NAME?</v>
      </c>
    </row>
    <row r="87" spans="2:9" x14ac:dyDescent="0.35">
      <c r="B87" t="str">
        <v>SQ01998</v>
      </c>
      <c r="C87" t="str">
        <v>Sahas</v>
      </c>
      <c r="D87" t="str">
        <v>Sanabhi</v>
      </c>
      <c r="G87" t="e">
        <f ca="1"/>
        <v>#NAME?</v>
      </c>
      <c r="H87" t="e">
        <f ca="1">_xlfn.XLOOKUP(G87,staff[Emp ID],staff[First Name])</f>
        <v>#NAME?</v>
      </c>
      <c r="I87" t="e">
        <f ca="1">VLOOKUP(G87,staff[],3)</f>
        <v>#NAME?</v>
      </c>
    </row>
    <row r="88" spans="2:9" x14ac:dyDescent="0.35">
      <c r="B88" t="str">
        <v>SQ02035</v>
      </c>
      <c r="C88" t="str">
        <v>Anni</v>
      </c>
      <c r="D88" t="str">
        <v>Izzard</v>
      </c>
      <c r="G88" t="e">
        <f ca="1"/>
        <v>#NAME?</v>
      </c>
      <c r="H88" t="e">
        <f ca="1">_xlfn.XLOOKUP(G88,staff[Emp ID],staff[First Name])</f>
        <v>#NAME?</v>
      </c>
      <c r="I88" t="e">
        <f ca="1">VLOOKUP(G88,staff[],3)</f>
        <v>#NAME?</v>
      </c>
    </row>
    <row r="89" spans="2:9" x14ac:dyDescent="0.35">
      <c r="B89" t="str">
        <v>SQ02035</v>
      </c>
      <c r="C89" t="str">
        <v>Anni</v>
      </c>
      <c r="D89" t="str">
        <v>Izzard</v>
      </c>
      <c r="G89" t="e">
        <f ca="1"/>
        <v>#NAME?</v>
      </c>
      <c r="H89" t="e">
        <f ca="1">_xlfn.XLOOKUP(G89,staff[Emp ID],staff[First Name])</f>
        <v>#NAME?</v>
      </c>
      <c r="I89" t="e">
        <f ca="1">VLOOKUP(G89,staff[],3)</f>
        <v>#NAME?</v>
      </c>
    </row>
    <row r="90" spans="2:9" x14ac:dyDescent="0.35">
      <c r="B90" t="str">
        <v>SQ02174</v>
      </c>
      <c r="C90" t="str">
        <v>Sidoney</v>
      </c>
      <c r="D90" t="str">
        <v>Yitzhok</v>
      </c>
      <c r="G90" t="e">
        <f ca="1"/>
        <v>#NAME?</v>
      </c>
      <c r="H90" t="e">
        <f ca="1">_xlfn.XLOOKUP(G90,staff[Emp ID],staff[First Name])</f>
        <v>#NAME?</v>
      </c>
      <c r="I90" t="e">
        <f ca="1">VLOOKUP(G90,staff[],3)</f>
        <v>#NAME?</v>
      </c>
    </row>
    <row r="91" spans="2:9" x14ac:dyDescent="0.35">
      <c r="B91" t="str">
        <v>SQ02223</v>
      </c>
      <c r="C91" t="str">
        <v>Pippy</v>
      </c>
      <c r="D91" t="str">
        <v>Shepperd</v>
      </c>
      <c r="G91" t="e">
        <f ca="1"/>
        <v>#NAME?</v>
      </c>
      <c r="H91" t="e">
        <f ca="1">_xlfn.XLOOKUP(G91,staff[Emp ID],staff[First Name])</f>
        <v>#NAME?</v>
      </c>
      <c r="I91" t="e">
        <f ca="1">VLOOKUP(G91,staff[],3)</f>
        <v>#NAME?</v>
      </c>
    </row>
    <row r="92" spans="2:9" x14ac:dyDescent="0.35">
      <c r="B92" t="str">
        <v>SQ02246</v>
      </c>
      <c r="C92" t="str">
        <v>Matias</v>
      </c>
      <c r="D92" t="str">
        <v>Cormack</v>
      </c>
      <c r="G92" t="e">
        <f ca="1"/>
        <v>#NAME?</v>
      </c>
      <c r="H92" t="e">
        <f ca="1">_xlfn.XLOOKUP(G92,staff[Emp ID],staff[First Name])</f>
        <v>#NAME?</v>
      </c>
      <c r="I92" t="e">
        <f ca="1">VLOOKUP(G92,staff[],3)</f>
        <v>#NAME?</v>
      </c>
    </row>
    <row r="93" spans="2:9" x14ac:dyDescent="0.35">
      <c r="B93" t="str">
        <v>SQ02371</v>
      </c>
      <c r="C93" t="str">
        <v>Alida</v>
      </c>
      <c r="D93" t="str">
        <v>Welman</v>
      </c>
      <c r="G93" t="e">
        <f ca="1"/>
        <v>#NAME?</v>
      </c>
      <c r="H93" t="e">
        <f ca="1">_xlfn.XLOOKUP(G93,staff[Emp ID],staff[First Name])</f>
        <v>#NAME?</v>
      </c>
      <c r="I93" t="e">
        <f ca="1">VLOOKUP(G93,staff[],3)</f>
        <v>#NAME?</v>
      </c>
    </row>
    <row r="94" spans="2:9" x14ac:dyDescent="0.35">
      <c r="B94" t="str">
        <v>SQ02424</v>
      </c>
      <c r="C94" t="str">
        <v>Kevalkumar</v>
      </c>
      <c r="D94" t="str">
        <v>Solanki</v>
      </c>
      <c r="G94" t="e">
        <f ca="1"/>
        <v>#NAME?</v>
      </c>
      <c r="H94" t="e">
        <f ca="1">_xlfn.XLOOKUP(G94,staff[Emp ID],staff[First Name])</f>
        <v>#NAME?</v>
      </c>
      <c r="I94" t="e">
        <f ca="1">VLOOKUP(G94,staff[],3)</f>
        <v>#NAME?</v>
      </c>
    </row>
    <row r="95" spans="2:9" x14ac:dyDescent="0.35">
      <c r="B95" t="str">
        <v>SQ02465</v>
      </c>
      <c r="C95" t="str">
        <v>Bernie</v>
      </c>
      <c r="D95" t="str">
        <v>Gorges</v>
      </c>
      <c r="G95" t="e">
        <f ca="1"/>
        <v>#NAME?</v>
      </c>
      <c r="H95" t="e">
        <f ca="1">_xlfn.XLOOKUP(G95,staff[Emp ID],staff[First Name])</f>
        <v>#NAME?</v>
      </c>
      <c r="I95" t="e">
        <f ca="1">VLOOKUP(G95,staff[],3)</f>
        <v>#NAME?</v>
      </c>
    </row>
    <row r="96" spans="2:9" x14ac:dyDescent="0.35">
      <c r="B96" t="str">
        <v>SQ02525</v>
      </c>
      <c r="C96" t="str">
        <v>Mickie</v>
      </c>
      <c r="D96" t="str">
        <v>Dagwell</v>
      </c>
      <c r="G96" t="e">
        <f ca="1"/>
        <v>#NAME?</v>
      </c>
      <c r="H96" t="e">
        <f ca="1">_xlfn.XLOOKUP(G96,staff[Emp ID],staff[First Name])</f>
        <v>#NAME?</v>
      </c>
      <c r="I96" t="e">
        <f ca="1">VLOOKUP(G96,staff[],3)</f>
        <v>#NAME?</v>
      </c>
    </row>
    <row r="97" spans="2:9" x14ac:dyDescent="0.35">
      <c r="B97" t="str">
        <v>SQ02559</v>
      </c>
      <c r="C97" t="str">
        <v>Aldrich</v>
      </c>
      <c r="D97" t="str">
        <v>Glenny</v>
      </c>
      <c r="G97" t="e">
        <f ca="1"/>
        <v>#NAME?</v>
      </c>
      <c r="H97" t="e">
        <f ca="1">_xlfn.XLOOKUP(G97,staff[Emp ID],staff[First Name])</f>
        <v>#NAME?</v>
      </c>
      <c r="I97" t="e">
        <f ca="1">VLOOKUP(G97,staff[],3)</f>
        <v>#NAME?</v>
      </c>
    </row>
    <row r="98" spans="2:9" x14ac:dyDescent="0.35">
      <c r="B98" t="str">
        <v>SQ02559</v>
      </c>
      <c r="C98" t="str">
        <v>Aldrich</v>
      </c>
      <c r="D98" t="str">
        <v>Glenny</v>
      </c>
      <c r="G98" t="e">
        <f ca="1"/>
        <v>#NAME?</v>
      </c>
      <c r="H98" t="e">
        <f ca="1">_xlfn.XLOOKUP(G98,staff[Emp ID],staff[First Name])</f>
        <v>#NAME?</v>
      </c>
      <c r="I98" t="e">
        <f ca="1">VLOOKUP(G98,staff[],3)</f>
        <v>#NAME?</v>
      </c>
    </row>
    <row r="99" spans="2:9" x14ac:dyDescent="0.35">
      <c r="B99" t="str">
        <v>SQ02565</v>
      </c>
      <c r="C99" t="str">
        <v>Konstantin</v>
      </c>
      <c r="D99" t="str">
        <v>Timblett</v>
      </c>
      <c r="G99" t="e">
        <f ca="1"/>
        <v>#NAME?</v>
      </c>
      <c r="H99" t="e">
        <f ca="1">_xlfn.XLOOKUP(G99,staff[Emp ID],staff[First Name])</f>
        <v>#NAME?</v>
      </c>
      <c r="I99" t="e">
        <f ca="1">VLOOKUP(G99,staff[],3)</f>
        <v>#NAME?</v>
      </c>
    </row>
    <row r="100" spans="2:9" x14ac:dyDescent="0.35">
      <c r="B100" t="str">
        <v>SQ02582</v>
      </c>
      <c r="C100" t="str">
        <v>Kaishori</v>
      </c>
      <c r="D100" t="str">
        <v>Harathi</v>
      </c>
      <c r="G100" t="e">
        <f ca="1"/>
        <v>#NAME?</v>
      </c>
      <c r="H100" t="e">
        <f ca="1">_xlfn.XLOOKUP(G100,staff[Emp ID],staff[First Name])</f>
        <v>#NAME?</v>
      </c>
      <c r="I100" t="e">
        <f ca="1">VLOOKUP(G100,staff[],3)</f>
        <v>#NAME?</v>
      </c>
    </row>
    <row r="101" spans="2:9" x14ac:dyDescent="0.35">
      <c r="B101" t="str">
        <v>SQ02624</v>
      </c>
      <c r="C101" t="str">
        <v>Gwenneth</v>
      </c>
      <c r="D101" t="str">
        <v>Fealey</v>
      </c>
      <c r="G101" t="e">
        <f ca="1"/>
        <v>#NAME?</v>
      </c>
      <c r="H101" t="e">
        <f ca="1">_xlfn.XLOOKUP(G101,staff[Emp ID],staff[First Name])</f>
        <v>#NAME?</v>
      </c>
      <c r="I101" t="e">
        <f ca="1">VLOOKUP(G101,staff[],3)</f>
        <v>#NAME?</v>
      </c>
    </row>
    <row r="102" spans="2:9" x14ac:dyDescent="0.35">
      <c r="B102" t="str">
        <v>SQ02638</v>
      </c>
      <c r="C102" t="str">
        <v>Cara</v>
      </c>
      <c r="D102" t="str">
        <v>Havers</v>
      </c>
      <c r="G102" t="e">
        <f ca="1"/>
        <v>#NAME?</v>
      </c>
      <c r="H102" t="e">
        <f ca="1">_xlfn.XLOOKUP(G102,staff[Emp ID],staff[First Name])</f>
        <v>#NAME?</v>
      </c>
      <c r="I102" t="e">
        <f ca="1">VLOOKUP(G102,staff[],3)</f>
        <v>#NAME?</v>
      </c>
    </row>
    <row r="103" spans="2:9" x14ac:dyDescent="0.35">
      <c r="B103" t="str">
        <v>SQ02643</v>
      </c>
      <c r="C103" t="str">
        <v>Indu</v>
      </c>
      <c r="D103" t="str">
        <v>Varada</v>
      </c>
      <c r="G103" t="e">
        <f ca="1"/>
        <v>#NAME?</v>
      </c>
      <c r="H103" t="e">
        <f ca="1">_xlfn.XLOOKUP(G103,staff[Emp ID],staff[First Name])</f>
        <v>#NAME?</v>
      </c>
      <c r="I103" t="e">
        <f ca="1">VLOOKUP(G103,staff[],3)</f>
        <v>#NAME?</v>
      </c>
    </row>
    <row r="104" spans="2:9" x14ac:dyDescent="0.35">
      <c r="B104" t="str">
        <v>SQ02703</v>
      </c>
      <c r="C104" t="str">
        <v>Deepit</v>
      </c>
      <c r="D104" t="str">
        <v>Ranjana</v>
      </c>
      <c r="G104" t="e">
        <f ca="1"/>
        <v>#NAME?</v>
      </c>
      <c r="H104" t="e">
        <f ca="1">_xlfn.XLOOKUP(G104,staff[Emp ID],staff[First Name])</f>
        <v>#NAME?</v>
      </c>
      <c r="I104" t="e">
        <f ca="1">VLOOKUP(G104,staff[],3)</f>
        <v>#NAME?</v>
      </c>
    </row>
    <row r="105" spans="2:9" x14ac:dyDescent="0.35">
      <c r="B105" t="str">
        <v>SQ03024</v>
      </c>
      <c r="C105" t="str">
        <v>Inge</v>
      </c>
      <c r="D105" t="str">
        <v>Creer</v>
      </c>
      <c r="G105" t="e">
        <f ca="1"/>
        <v>#NAME?</v>
      </c>
      <c r="H105" t="e">
        <f ca="1">_xlfn.XLOOKUP(G105,staff[Emp ID],staff[First Name])</f>
        <v>#NAME?</v>
      </c>
      <c r="I105" t="e">
        <f ca="1">VLOOKUP(G105,staff[],3)</f>
        <v>#NAME?</v>
      </c>
    </row>
    <row r="106" spans="2:9" x14ac:dyDescent="0.35">
      <c r="B106" t="str">
        <v>SQ03024</v>
      </c>
      <c r="C106" t="str">
        <v>Inge</v>
      </c>
      <c r="D106" t="str">
        <v>Creer</v>
      </c>
      <c r="G106" t="e">
        <f ca="1"/>
        <v>#NAME?</v>
      </c>
      <c r="H106" t="e">
        <f ca="1">_xlfn.XLOOKUP(G106,staff[Emp ID],staff[First Name])</f>
        <v>#NAME?</v>
      </c>
      <c r="I106" t="e">
        <f ca="1">VLOOKUP(G106,staff[],3)</f>
        <v>#NAME?</v>
      </c>
    </row>
    <row r="107" spans="2:9" x14ac:dyDescent="0.35">
      <c r="B107" t="str">
        <v>SQ03112</v>
      </c>
      <c r="C107" t="str">
        <v>Kantimoy</v>
      </c>
      <c r="D107" t="str">
        <v>Pritish</v>
      </c>
      <c r="G107" t="e">
        <f ca="1"/>
        <v>#NAME?</v>
      </c>
      <c r="H107" t="e">
        <f ca="1">_xlfn.XLOOKUP(G107,staff[Emp ID],staff[First Name])</f>
        <v>#NAME?</v>
      </c>
      <c r="I107" t="e">
        <f ca="1">VLOOKUP(G107,staff[],3)</f>
        <v>#NAME?</v>
      </c>
    </row>
    <row r="108" spans="2:9" x14ac:dyDescent="0.35">
      <c r="B108" t="str">
        <v>SQ03116</v>
      </c>
      <c r="C108" t="str">
        <v>Syd</v>
      </c>
      <c r="D108" t="str">
        <v>Fearn</v>
      </c>
      <c r="G108" t="e">
        <f ca="1"/>
        <v>#NAME?</v>
      </c>
      <c r="H108" t="e">
        <f ca="1">_xlfn.XLOOKUP(G108,staff[Emp ID],staff[First Name])</f>
        <v>#NAME?</v>
      </c>
      <c r="I108" t="e">
        <f ca="1">VLOOKUP(G108,staff[],3)</f>
        <v>#NAME?</v>
      </c>
    </row>
    <row r="109" spans="2:9" x14ac:dyDescent="0.35">
      <c r="B109" t="str">
        <v>SQ03321</v>
      </c>
      <c r="C109" t="str">
        <v>Gradey</v>
      </c>
      <c r="D109" t="str">
        <v>Litton</v>
      </c>
      <c r="G109" t="e">
        <f ca="1"/>
        <v>#NAME?</v>
      </c>
      <c r="H109" t="e">
        <f ca="1">_xlfn.XLOOKUP(G109,staff[Emp ID],staff[First Name])</f>
        <v>#NAME?</v>
      </c>
      <c r="I109" t="e">
        <f ca="1">VLOOKUP(G109,staff[],3)</f>
        <v>#NAME?</v>
      </c>
    </row>
    <row r="110" spans="2:9" x14ac:dyDescent="0.35">
      <c r="B110" t="str">
        <v>SQ03350</v>
      </c>
      <c r="C110" t="str">
        <v>Felice</v>
      </c>
      <c r="D110" t="str">
        <v>McMurty</v>
      </c>
      <c r="G110" t="e">
        <f ca="1"/>
        <v>#NAME?</v>
      </c>
      <c r="H110" t="e">
        <f ca="1">_xlfn.XLOOKUP(G110,staff[Emp ID],staff[First Name])</f>
        <v>#NAME?</v>
      </c>
      <c r="I110" t="e">
        <f ca="1">VLOOKUP(G110,staff[],3)</f>
        <v>#NAME?</v>
      </c>
    </row>
    <row r="111" spans="2:9" x14ac:dyDescent="0.35">
      <c r="B111" t="str">
        <v>SQ03350</v>
      </c>
      <c r="C111" t="str">
        <v>Felice</v>
      </c>
      <c r="D111" t="str">
        <v>McMurty</v>
      </c>
      <c r="G111" t="e">
        <f ca="1"/>
        <v>#NAME?</v>
      </c>
      <c r="H111" t="e">
        <f ca="1">_xlfn.XLOOKUP(G111,staff[Emp ID],staff[First Name])</f>
        <v>#NAME?</v>
      </c>
      <c r="I111" t="e">
        <f ca="1">VLOOKUP(G111,staff[],3)</f>
        <v>#NAME?</v>
      </c>
    </row>
    <row r="112" spans="2:9" x14ac:dyDescent="0.35">
      <c r="B112" t="str">
        <v>SQ03387</v>
      </c>
      <c r="C112" t="str">
        <v>Robinia</v>
      </c>
      <c r="D112" t="str">
        <v>Scholling</v>
      </c>
      <c r="G112" t="e">
        <f ca="1"/>
        <v>#NAME?</v>
      </c>
      <c r="H112" t="e">
        <f ca="1">_xlfn.XLOOKUP(G112,staff[Emp ID],staff[First Name])</f>
        <v>#NAME?</v>
      </c>
      <c r="I112" t="e">
        <f ca="1">VLOOKUP(G112,staff[],3)</f>
        <v>#NAME?</v>
      </c>
    </row>
    <row r="113" spans="2:9" x14ac:dyDescent="0.35">
      <c r="B113" t="str">
        <v>SQ03476</v>
      </c>
      <c r="C113" t="str">
        <v>Ramalingam</v>
      </c>
      <c r="D113" t="str">
        <v>Kothapeta</v>
      </c>
      <c r="G113" t="e">
        <f ca="1"/>
        <v>#NAME?</v>
      </c>
      <c r="H113" t="e">
        <f ca="1">_xlfn.XLOOKUP(G113,staff[Emp ID],staff[First Name])</f>
        <v>#NAME?</v>
      </c>
      <c r="I113" t="e">
        <f ca="1">VLOOKUP(G113,staff[],3)</f>
        <v>#NAME?</v>
      </c>
    </row>
    <row r="114" spans="2:9" x14ac:dyDescent="0.35">
      <c r="B114" t="str">
        <v>SQ03491</v>
      </c>
      <c r="C114" t="str">
        <v>Freda</v>
      </c>
      <c r="D114" t="str">
        <v>Legan</v>
      </c>
      <c r="G114" t="e">
        <f ca="1"/>
        <v>#NAME?</v>
      </c>
      <c r="H114" t="e">
        <f ca="1">_xlfn.XLOOKUP(G114,staff[Emp ID],staff[First Name])</f>
        <v>#NAME?</v>
      </c>
      <c r="I114" t="e">
        <f ca="1">VLOOKUP(G114,staff[],3)</f>
        <v>#NAME?</v>
      </c>
    </row>
    <row r="115" spans="2:9" x14ac:dyDescent="0.35">
      <c r="B115" t="str">
        <v>SQ03546</v>
      </c>
      <c r="C115" t="str">
        <v>Amlankusum</v>
      </c>
      <c r="D115" t="str">
        <v>Rajabhushan</v>
      </c>
      <c r="G115" t="e">
        <f ca="1"/>
        <v>#NAME?</v>
      </c>
      <c r="H115" t="e">
        <f ca="1">_xlfn.XLOOKUP(G115,staff[Emp ID],staff[First Name])</f>
        <v>#NAME?</v>
      </c>
      <c r="I115" t="e">
        <f ca="1">VLOOKUP(G115,staff[],3)</f>
        <v>#NAME?</v>
      </c>
    </row>
    <row r="116" spans="2:9" x14ac:dyDescent="0.35">
      <c r="B116" t="str">
        <v>SQ03625</v>
      </c>
      <c r="C116" t="str">
        <v>Fidela</v>
      </c>
      <c r="D116" t="str">
        <v>Artis</v>
      </c>
      <c r="G116" t="e">
        <f ca="1"/>
        <v>#NAME?</v>
      </c>
      <c r="H116" t="e">
        <f ca="1">_xlfn.XLOOKUP(G116,staff[Emp ID],staff[First Name])</f>
        <v>#NAME?</v>
      </c>
      <c r="I116" t="e">
        <f ca="1">VLOOKUP(G116,staff[],3)</f>
        <v>#NAME?</v>
      </c>
    </row>
    <row r="117" spans="2:9" x14ac:dyDescent="0.35">
      <c r="B117" t="str">
        <v>SQ03626</v>
      </c>
      <c r="C117" t="str">
        <v>Krishnakanta</v>
      </c>
      <c r="D117" t="str">
        <v>Vellanki</v>
      </c>
      <c r="G117" t="e">
        <f ca="1"/>
        <v>#NAME?</v>
      </c>
      <c r="H117" t="e">
        <f ca="1">_xlfn.XLOOKUP(G117,staff[Emp ID],staff[First Name])</f>
        <v>#NAME?</v>
      </c>
      <c r="I117" t="e">
        <f ca="1">VLOOKUP(G117,staff[],3)</f>
        <v>#NAME?</v>
      </c>
    </row>
    <row r="118" spans="2:9" x14ac:dyDescent="0.35">
      <c r="B118" t="str">
        <v>SQ03733</v>
      </c>
      <c r="C118" t="str">
        <v>Revkah</v>
      </c>
      <c r="D118" t="str">
        <v>Antonacci</v>
      </c>
      <c r="G118" t="e">
        <f ca="1"/>
        <v>#NAME?</v>
      </c>
      <c r="H118" t="e">
        <f ca="1">_xlfn.XLOOKUP(G118,staff[Emp ID],staff[First Name])</f>
        <v>#NAME?</v>
      </c>
      <c r="I118" t="e">
        <f ca="1">VLOOKUP(G118,staff[],3)</f>
        <v>#NAME?</v>
      </c>
    </row>
    <row r="119" spans="2:9" x14ac:dyDescent="0.35">
      <c r="B119" t="str">
        <v>SQ04437</v>
      </c>
      <c r="C119" t="str">
        <v>Hephzibah</v>
      </c>
      <c r="D119" t="str">
        <v>Summerell</v>
      </c>
      <c r="G119" t="e">
        <f ca="1"/>
        <v>#NAME?</v>
      </c>
      <c r="H119" t="e">
        <f ca="1">_xlfn.XLOOKUP(G119,staff[Emp ID],staff[First Name])</f>
        <v>#NAME?</v>
      </c>
      <c r="I119" t="e">
        <f ca="1">VLOOKUP(G119,staff[],3)</f>
        <v>#NAME?</v>
      </c>
    </row>
    <row r="120" spans="2:9" x14ac:dyDescent="0.35">
      <c r="B120" t="str">
        <v>SQ04488</v>
      </c>
      <c r="C120" t="str">
        <v>Ramnath</v>
      </c>
      <c r="D120" t="str">
        <v>Ravuri</v>
      </c>
      <c r="G120" t="e">
        <f ca="1"/>
        <v>#NAME?</v>
      </c>
      <c r="H120" t="e">
        <f ca="1">_xlfn.XLOOKUP(G120,staff[Emp ID],staff[First Name])</f>
        <v>#NAME?</v>
      </c>
      <c r="I120" t="e">
        <f ca="1">VLOOKUP(G120,staff[],3)</f>
        <v>#NAME?</v>
      </c>
    </row>
    <row r="121" spans="2:9" x14ac:dyDescent="0.35">
      <c r="B121" t="str">
        <v>SQ04598</v>
      </c>
      <c r="C121" t="str">
        <v>Pearla</v>
      </c>
      <c r="D121" t="str">
        <v>Beteriss</v>
      </c>
      <c r="G121" t="e">
        <f ca="1"/>
        <v>#NAME?</v>
      </c>
      <c r="H121" t="e">
        <f ca="1">_xlfn.XLOOKUP(G121,staff[Emp ID],staff[First Name])</f>
        <v>#NAME?</v>
      </c>
      <c r="I121" t="e">
        <f ca="1">VLOOKUP(G121,staff[],3)</f>
        <v>#NAME?</v>
      </c>
    </row>
    <row r="122" spans="2:9" x14ac:dyDescent="0.35">
      <c r="B122" t="str">
        <v>SQ04603</v>
      </c>
      <c r="C122" t="str">
        <v>Natalee</v>
      </c>
      <c r="D122" t="str">
        <v>Craiker</v>
      </c>
      <c r="G122" t="e">
        <f ca="1"/>
        <v>#NAME?</v>
      </c>
      <c r="H122" t="e">
        <f ca="1">_xlfn.XLOOKUP(G122,staff[Emp ID],staff[First Name])</f>
        <v>#NAME?</v>
      </c>
      <c r="I122" t="e">
        <f ca="1">VLOOKUP(G122,staff[],3)</f>
        <v>#NAME?</v>
      </c>
    </row>
    <row r="123" spans="2:9" x14ac:dyDescent="0.35">
      <c r="B123" t="str">
        <v>SQ04612</v>
      </c>
      <c r="C123" t="str">
        <v>Mick</v>
      </c>
      <c r="D123" t="str">
        <v>Spraberry</v>
      </c>
      <c r="G123" t="e">
        <f ca="1"/>
        <v>#NAME?</v>
      </c>
      <c r="H123" t="e">
        <f ca="1">_xlfn.XLOOKUP(G123,staff[Emp ID],staff[First Name])</f>
        <v>#NAME?</v>
      </c>
      <c r="I123" t="e">
        <f ca="1">VLOOKUP(G123,staff[],3)</f>
        <v>#NAME?</v>
      </c>
    </row>
    <row r="124" spans="2:9" x14ac:dyDescent="0.35">
      <c r="B124" t="str">
        <v>SQ04613</v>
      </c>
      <c r="C124" t="str">
        <v>Sarojini</v>
      </c>
      <c r="D124" t="str">
        <v>Naueshwara</v>
      </c>
      <c r="G124" t="e">
        <f ca="1"/>
        <v>#NAME?</v>
      </c>
      <c r="H124" t="e">
        <f ca="1">_xlfn.XLOOKUP(G124,staff[Emp ID],staff[First Name])</f>
        <v>#NAME?</v>
      </c>
      <c r="I124" t="e">
        <f ca="1">VLOOKUP(G124,staff[],3)</f>
        <v>#NAME?</v>
      </c>
    </row>
    <row r="125" spans="2:9" x14ac:dyDescent="0.35">
      <c r="B125" t="str">
        <v>SQ04665</v>
      </c>
      <c r="C125" t="str">
        <v>Collin</v>
      </c>
      <c r="D125" t="str">
        <v>Jagson</v>
      </c>
      <c r="G125" t="e">
        <f ca="1"/>
        <v>#NAME?</v>
      </c>
      <c r="H125" t="e">
        <f ca="1">_xlfn.XLOOKUP(G125,staff[Emp ID],staff[First Name])</f>
        <v>#NAME?</v>
      </c>
      <c r="I125" t="e">
        <f ca="1">VLOOKUP(G125,staff[],3)</f>
        <v>#NAME?</v>
      </c>
    </row>
    <row r="126" spans="2:9" x14ac:dyDescent="0.35">
      <c r="B126" t="str">
        <v>SQ04960</v>
      </c>
      <c r="C126" t="str">
        <v>Shubhra</v>
      </c>
      <c r="D126" t="str">
        <v>Potla</v>
      </c>
      <c r="G126" t="e">
        <f ca="1"/>
        <v>#NAME?</v>
      </c>
      <c r="H126" t="e">
        <f ca="1">_xlfn.XLOOKUP(G126,staff[Emp ID],staff[First Name])</f>
        <v>#NAME?</v>
      </c>
      <c r="I126" t="e">
        <f ca="1">VLOOKUP(G126,staff[],3)</f>
        <v>#NAME?</v>
      </c>
    </row>
    <row r="127" spans="2:9" x14ac:dyDescent="0.35">
      <c r="B127" t="str">
        <v>TN00083</v>
      </c>
      <c r="C127" t="str">
        <v>Chandana</v>
      </c>
      <c r="D127" t="str">
        <v>Sannidhi</v>
      </c>
      <c r="G127" t="e">
        <f ca="1"/>
        <v>#NAME?</v>
      </c>
      <c r="H127" t="e">
        <f ca="1">_xlfn.XLOOKUP(G127,staff[Emp ID],staff[First Name])</f>
        <v>#NAME?</v>
      </c>
      <c r="I127" t="e">
        <f ca="1">VLOOKUP(G127,staff[],3)</f>
        <v>#NAME?</v>
      </c>
    </row>
    <row r="128" spans="2:9" x14ac:dyDescent="0.35">
      <c r="B128" t="str">
        <v>TN00182</v>
      </c>
      <c r="C128" t="str">
        <v>Camilla</v>
      </c>
      <c r="D128" t="str">
        <v>Castle</v>
      </c>
      <c r="G128" t="e">
        <f ca="1"/>
        <v>#NAME?</v>
      </c>
      <c r="H128" t="e">
        <f ca="1">_xlfn.XLOOKUP(G128,staff[Emp ID],staff[First Name])</f>
        <v>#NAME?</v>
      </c>
      <c r="I128" t="e">
        <f ca="1">VLOOKUP(G128,staff[],3)</f>
        <v>#NAME?</v>
      </c>
    </row>
    <row r="129" spans="2:4" x14ac:dyDescent="0.35">
      <c r="B129" t="str">
        <v>TN00214</v>
      </c>
      <c r="C129" t="str">
        <v>Devsena</v>
      </c>
      <c r="D129" t="str">
        <v>Veluvalapalli</v>
      </c>
    </row>
    <row r="130" spans="2:4" x14ac:dyDescent="0.35">
      <c r="B130" t="str">
        <v>TN00214</v>
      </c>
      <c r="C130" t="str">
        <v>Hemavati</v>
      </c>
      <c r="D130" t="str">
        <v>Muthiah</v>
      </c>
    </row>
    <row r="131" spans="2:4" x14ac:dyDescent="0.35">
      <c r="B131" t="str">
        <v>TN00227</v>
      </c>
      <c r="C131" t="str">
        <v>Raghuveer</v>
      </c>
      <c r="D131" t="str">
        <v>Yettugunna</v>
      </c>
    </row>
    <row r="132" spans="2:4" x14ac:dyDescent="0.35">
      <c r="B132" t="str">
        <v>TN00258</v>
      </c>
      <c r="C132" t="str">
        <v>Joyce</v>
      </c>
      <c r="D132" t="str">
        <v>Leyband</v>
      </c>
    </row>
    <row r="133" spans="2:4" x14ac:dyDescent="0.35">
      <c r="B133" t="str">
        <v>TN00328</v>
      </c>
      <c r="C133" t="str">
        <v>Jeannie</v>
      </c>
      <c r="D133" t="str">
        <v>Petracco</v>
      </c>
    </row>
    <row r="134" spans="2:4" x14ac:dyDescent="0.35">
      <c r="B134" t="str">
        <v>TN00464</v>
      </c>
      <c r="C134" t="str">
        <v>Gopal</v>
      </c>
      <c r="D134" t="str">
        <v>Venkata</v>
      </c>
    </row>
    <row r="135" spans="2:4" x14ac:dyDescent="0.35">
      <c r="B135" t="str">
        <v>TN00579</v>
      </c>
      <c r="C135" t="str">
        <v>Rafaelita</v>
      </c>
      <c r="D135" t="str">
        <v>Blaksland</v>
      </c>
    </row>
    <row r="136" spans="2:4" x14ac:dyDescent="0.35">
      <c r="B136" t="str">
        <v>TN00698</v>
      </c>
      <c r="C136" t="str">
        <v>Barbara-anne</v>
      </c>
      <c r="D136" t="str">
        <v>Kenchington</v>
      </c>
    </row>
    <row r="137" spans="2:4" x14ac:dyDescent="0.35">
      <c r="B137" t="str">
        <v>TN00727</v>
      </c>
      <c r="C137" t="str">
        <v>Dulsea</v>
      </c>
      <c r="D137" t="str">
        <v>Folkes</v>
      </c>
    </row>
    <row r="138" spans="2:4" x14ac:dyDescent="0.35">
      <c r="B138" t="str">
        <v>TN00735</v>
      </c>
      <c r="C138" t="str">
        <v>Caresa</v>
      </c>
      <c r="D138" t="str">
        <v>Christer</v>
      </c>
    </row>
    <row r="139" spans="2:4" x14ac:dyDescent="0.35">
      <c r="B139" t="str">
        <v>TN00735</v>
      </c>
      <c r="C139" t="str">
        <v>Caresa</v>
      </c>
      <c r="D139" t="str">
        <v>Christer</v>
      </c>
    </row>
    <row r="140" spans="2:4" x14ac:dyDescent="0.35">
      <c r="B140" t="str">
        <v>TN00890</v>
      </c>
      <c r="C140" t="str">
        <v>Mayur</v>
      </c>
      <c r="D140" t="str">
        <v>Kousika</v>
      </c>
    </row>
    <row r="141" spans="2:4" x14ac:dyDescent="0.35">
      <c r="B141" t="str">
        <v>TN01028</v>
      </c>
      <c r="C141" t="str">
        <v>Alicea</v>
      </c>
      <c r="D141" t="str">
        <v>Pudsall</v>
      </c>
    </row>
    <row r="142" spans="2:4" x14ac:dyDescent="0.35">
      <c r="B142" t="str">
        <v>TN01210</v>
      </c>
      <c r="C142" t="str">
        <v>Alyosha</v>
      </c>
      <c r="D142" t="str">
        <v>Riquet</v>
      </c>
    </row>
    <row r="143" spans="2:4" x14ac:dyDescent="0.35">
      <c r="B143" t="str">
        <v>TN01256</v>
      </c>
      <c r="C143" t="str">
        <v>Shattesh</v>
      </c>
      <c r="D143" t="str">
        <v>Utpat</v>
      </c>
    </row>
    <row r="144" spans="2:4" x14ac:dyDescent="0.35">
      <c r="B144" t="str">
        <v>TN01256</v>
      </c>
      <c r="C144" t="str">
        <v>Sawini</v>
      </c>
      <c r="D144" t="str">
        <v>Chandan</v>
      </c>
    </row>
    <row r="145" spans="2:4" x14ac:dyDescent="0.35">
      <c r="B145" t="str">
        <v>TN01281</v>
      </c>
      <c r="C145" t="str">
        <v>Cletus</v>
      </c>
      <c r="D145" t="str">
        <v>McGarahan</v>
      </c>
    </row>
    <row r="146" spans="2:4" x14ac:dyDescent="0.35">
      <c r="B146" t="str">
        <v>TN01340</v>
      </c>
      <c r="C146" t="str">
        <v>Granny</v>
      </c>
      <c r="D146" t="str">
        <v>Spencelayh</v>
      </c>
    </row>
    <row r="147" spans="2:4" x14ac:dyDescent="0.35">
      <c r="B147" t="str">
        <v>TN01396</v>
      </c>
      <c r="C147" t="str">
        <v>Koral</v>
      </c>
      <c r="D147" t="str">
        <v>Gerriet</v>
      </c>
    </row>
    <row r="148" spans="2:4" x14ac:dyDescent="0.35">
      <c r="B148" t="str">
        <v>TN01566</v>
      </c>
      <c r="C148" t="str">
        <v>Fonzie</v>
      </c>
      <c r="D148" t="str">
        <v>O'Shea</v>
      </c>
    </row>
    <row r="149" spans="2:4" x14ac:dyDescent="0.35">
      <c r="B149" t="str">
        <v>TN01601</v>
      </c>
      <c r="C149" t="str">
        <v>Melva</v>
      </c>
      <c r="D149" t="str">
        <v>Jickells</v>
      </c>
    </row>
    <row r="150" spans="2:4" x14ac:dyDescent="0.35">
      <c r="B150" t="str">
        <v>TN01601</v>
      </c>
      <c r="C150" t="str">
        <v>Melva</v>
      </c>
      <c r="D150" t="str">
        <v>Jickells</v>
      </c>
    </row>
    <row r="151" spans="2:4" x14ac:dyDescent="0.35">
      <c r="B151" t="str">
        <v>TN01632</v>
      </c>
      <c r="C151" t="str">
        <v>Katya</v>
      </c>
      <c r="D151" t="str">
        <v>Hundy</v>
      </c>
    </row>
    <row r="152" spans="2:4" x14ac:dyDescent="0.35">
      <c r="B152" t="str">
        <v>TN01701</v>
      </c>
      <c r="C152" t="str">
        <v>Yves</v>
      </c>
      <c r="D152" t="str">
        <v>Pawlik</v>
      </c>
    </row>
    <row r="153" spans="2:4" x14ac:dyDescent="0.35">
      <c r="B153" t="str">
        <v>TN01876</v>
      </c>
      <c r="C153" t="str">
        <v>Aileen</v>
      </c>
      <c r="D153" t="str">
        <v>McCritchie</v>
      </c>
    </row>
    <row r="154" spans="2:4" x14ac:dyDescent="0.35">
      <c r="B154" t="str">
        <v>TN01876</v>
      </c>
      <c r="C154" t="str">
        <v>Aileen</v>
      </c>
      <c r="D154" t="str">
        <v>McCritchie</v>
      </c>
    </row>
    <row r="155" spans="2:4" x14ac:dyDescent="0.35">
      <c r="B155" t="str">
        <v>TN01912</v>
      </c>
      <c r="C155" t="str">
        <v>Fred</v>
      </c>
      <c r="D155" t="str">
        <v>Dudeney</v>
      </c>
    </row>
    <row r="156" spans="2:4" x14ac:dyDescent="0.35">
      <c r="B156" t="str">
        <v>TN02204</v>
      </c>
      <c r="C156" t="str">
        <v>Aldrich</v>
      </c>
      <c r="D156" t="str">
        <v>Glenny</v>
      </c>
    </row>
    <row r="157" spans="2:4" x14ac:dyDescent="0.35">
      <c r="B157" t="str">
        <v>TN02205</v>
      </c>
      <c r="C157" t="str">
        <v>Madhumati</v>
      </c>
      <c r="D157" t="str">
        <v>Gazala</v>
      </c>
    </row>
    <row r="158" spans="2:4" x14ac:dyDescent="0.35">
      <c r="B158" t="str">
        <v>TN02377</v>
      </c>
      <c r="C158" t="str">
        <v>Anjela</v>
      </c>
      <c r="D158" t="str">
        <v>Spancock</v>
      </c>
    </row>
    <row r="159" spans="2:4" x14ac:dyDescent="0.35">
      <c r="B159" t="str">
        <v>TN02397</v>
      </c>
      <c r="C159" t="str">
        <v>Mendel</v>
      </c>
      <c r="D159" t="str">
        <v>Gentsch</v>
      </c>
    </row>
    <row r="160" spans="2:4" x14ac:dyDescent="0.35">
      <c r="B160" t="str">
        <v>TN02496</v>
      </c>
      <c r="C160" t="str">
        <v>Ponnan</v>
      </c>
      <c r="D160" t="str">
        <v>Delhi</v>
      </c>
    </row>
    <row r="161" spans="2:4" x14ac:dyDescent="0.35">
      <c r="B161" t="str">
        <v>TN02570</v>
      </c>
      <c r="C161" t="str">
        <v>Grady</v>
      </c>
      <c r="D161" t="str">
        <v>Rochelle</v>
      </c>
    </row>
    <row r="162" spans="2:4" x14ac:dyDescent="0.35">
      <c r="B162" t="str">
        <v>TN02570</v>
      </c>
      <c r="C162" t="str">
        <v>Grady</v>
      </c>
      <c r="D162" t="str">
        <v>Rochelle</v>
      </c>
    </row>
    <row r="163" spans="2:4" x14ac:dyDescent="0.35">
      <c r="B163" t="str">
        <v>TN02674</v>
      </c>
      <c r="C163" t="str">
        <v>Antonetta</v>
      </c>
      <c r="D163" t="str">
        <v>Coggeshall</v>
      </c>
    </row>
    <row r="164" spans="2:4" x14ac:dyDescent="0.35">
      <c r="B164" t="str">
        <v>TN02674</v>
      </c>
      <c r="C164" t="str">
        <v>Antonetta</v>
      </c>
      <c r="D164" t="str">
        <v>Coggeshall</v>
      </c>
    </row>
    <row r="165" spans="2:4" x14ac:dyDescent="0.35">
      <c r="B165" t="str">
        <v>TN02727</v>
      </c>
      <c r="C165" t="str">
        <v>Wald</v>
      </c>
      <c r="D165" t="str">
        <v>Bountiff</v>
      </c>
    </row>
    <row r="166" spans="2:4" x14ac:dyDescent="0.35">
      <c r="B166" t="str">
        <v>TN02749</v>
      </c>
      <c r="C166" t="str">
        <v>Parasuramudu</v>
      </c>
      <c r="D166" t="str">
        <v>Jamakayala</v>
      </c>
    </row>
    <row r="167" spans="2:4" x14ac:dyDescent="0.35">
      <c r="B167" t="str">
        <v>TN02798</v>
      </c>
      <c r="C167" t="str">
        <v>Krittika</v>
      </c>
      <c r="D167" t="str">
        <v>Gaekwad</v>
      </c>
    </row>
    <row r="168" spans="2:4" x14ac:dyDescent="0.35">
      <c r="B168" t="str">
        <v>TN02883</v>
      </c>
      <c r="C168" t="str">
        <v>John</v>
      </c>
      <c r="D168" t="str">
        <v>Joseph</v>
      </c>
    </row>
    <row r="169" spans="2:4" x14ac:dyDescent="0.35">
      <c r="B169" t="str">
        <v>TN02988</v>
      </c>
      <c r="C169" t="str">
        <v>Mahindra</v>
      </c>
      <c r="D169" t="str">
        <v>Sreedharan</v>
      </c>
    </row>
    <row r="170" spans="2:4" x14ac:dyDescent="0.35">
      <c r="B170" t="str">
        <v>TN03032</v>
      </c>
      <c r="C170" t="str">
        <v>Jaipal</v>
      </c>
      <c r="D170" t="str">
        <v>Potanapudi</v>
      </c>
    </row>
    <row r="171" spans="2:4" x14ac:dyDescent="0.35">
      <c r="B171" t="str">
        <v>TN03032</v>
      </c>
      <c r="C171" t="str">
        <v>Fullara</v>
      </c>
      <c r="D171" t="str">
        <v>Sushanti</v>
      </c>
    </row>
    <row r="172" spans="2:4" x14ac:dyDescent="0.35">
      <c r="B172" t="str">
        <v>TN03068</v>
      </c>
      <c r="C172" t="str">
        <v>Gumwant</v>
      </c>
      <c r="D172" t="str">
        <v>Veera</v>
      </c>
    </row>
    <row r="173" spans="2:4" x14ac:dyDescent="0.35">
      <c r="B173" t="str">
        <v>TN03097</v>
      </c>
      <c r="C173" t="str">
        <v>Bendite</v>
      </c>
      <c r="D173" t="str">
        <v>Bloan</v>
      </c>
    </row>
    <row r="174" spans="2:4" x14ac:dyDescent="0.35">
      <c r="B174" t="str">
        <v>TN03169</v>
      </c>
      <c r="C174" t="str">
        <v>Doe</v>
      </c>
      <c r="D174" t="str">
        <v>Clubley</v>
      </c>
    </row>
    <row r="175" spans="2:4" x14ac:dyDescent="0.35">
      <c r="B175" t="str">
        <v>TN03169</v>
      </c>
      <c r="C175" t="str">
        <v>Doe</v>
      </c>
      <c r="D175" t="str">
        <v>Clubley</v>
      </c>
    </row>
    <row r="176" spans="2:4" x14ac:dyDescent="0.35">
      <c r="B176" t="str">
        <v>TN03210</v>
      </c>
      <c r="C176" t="str">
        <v>Suman</v>
      </c>
      <c r="D176" t="str">
        <v>Katte</v>
      </c>
    </row>
    <row r="177" spans="2:4" x14ac:dyDescent="0.35">
      <c r="B177" t="str">
        <v>TN03331</v>
      </c>
      <c r="C177" t="str">
        <v>Crawford</v>
      </c>
      <c r="D177" t="str">
        <v>Scad</v>
      </c>
    </row>
    <row r="178" spans="2:4" x14ac:dyDescent="0.35">
      <c r="B178" t="str">
        <v>TN03355</v>
      </c>
      <c r="C178" t="str">
        <v>Ruby</v>
      </c>
      <c r="D178" t="str">
        <v>Cracie</v>
      </c>
    </row>
    <row r="179" spans="2:4" x14ac:dyDescent="0.35">
      <c r="B179" t="str">
        <v>TN03416</v>
      </c>
      <c r="C179" t="str">
        <v>Seward</v>
      </c>
      <c r="D179" t="str">
        <v>Kubera</v>
      </c>
    </row>
    <row r="180" spans="2:4" x14ac:dyDescent="0.35">
      <c r="B180" t="str">
        <v>TN03575</v>
      </c>
      <c r="C180" t="str">
        <v>Janina</v>
      </c>
      <c r="D180" t="str">
        <v>Wolverson</v>
      </c>
    </row>
    <row r="181" spans="2:4" x14ac:dyDescent="0.35">
      <c r="B181" t="str">
        <v>TN03575</v>
      </c>
      <c r="C181" t="str">
        <v>Janina</v>
      </c>
      <c r="D181" t="str">
        <v>Wolverson</v>
      </c>
    </row>
    <row r="182" spans="2:4" x14ac:dyDescent="0.35">
      <c r="B182" t="str">
        <v>TN04058</v>
      </c>
      <c r="C182" t="str">
        <v>Subbarao</v>
      </c>
      <c r="D182" t="str">
        <v>Malladi</v>
      </c>
    </row>
    <row r="183" spans="2:4" x14ac:dyDescent="0.35">
      <c r="B183" t="str">
        <v>TN04058</v>
      </c>
      <c r="C183" t="str">
        <v>Vasu</v>
      </c>
      <c r="D183" t="str">
        <v>Nandin</v>
      </c>
    </row>
    <row r="184" spans="2:4" x14ac:dyDescent="0.35">
      <c r="B184" t="str">
        <v>TN04067</v>
      </c>
      <c r="C184" t="str">
        <v>Lea</v>
      </c>
      <c r="D184" t="str">
        <v>Chaplin</v>
      </c>
    </row>
    <row r="185" spans="2:4" x14ac:dyDescent="0.35">
      <c r="B185" t="str">
        <v>TN04101</v>
      </c>
      <c r="C185" t="str">
        <v>Marline</v>
      </c>
      <c r="D185" t="str">
        <v>Wahncke</v>
      </c>
    </row>
    <row r="186" spans="2:4" x14ac:dyDescent="0.35">
      <c r="B186" t="str">
        <v>TN04166</v>
      </c>
      <c r="C186" t="str">
        <v>Tadio</v>
      </c>
      <c r="D186" t="str">
        <v>Dowdle</v>
      </c>
    </row>
    <row r="187" spans="2:4" x14ac:dyDescent="0.35">
      <c r="B187" t="str">
        <v>TN04175</v>
      </c>
      <c r="C187" t="str">
        <v>Hinda</v>
      </c>
      <c r="D187" t="str">
        <v>Label</v>
      </c>
    </row>
    <row r="188" spans="2:4" x14ac:dyDescent="0.35">
      <c r="B188" t="str">
        <v>TN04246</v>
      </c>
      <c r="C188" t="str">
        <v>Shaylyn</v>
      </c>
      <c r="D188" t="str">
        <v>Ransbury</v>
      </c>
    </row>
    <row r="189" spans="2:4" x14ac:dyDescent="0.35">
      <c r="B189" t="str">
        <v>TN04265</v>
      </c>
      <c r="C189" t="str">
        <v>Rushil</v>
      </c>
      <c r="D189" t="str">
        <v>Kripa</v>
      </c>
    </row>
    <row r="190" spans="2:4" x14ac:dyDescent="0.35">
      <c r="B190" t="str">
        <v>TN04428</v>
      </c>
      <c r="C190" t="str">
        <v>Tadio</v>
      </c>
      <c r="D190" t="str">
        <v>Audritt</v>
      </c>
    </row>
    <row r="191" spans="2:4" x14ac:dyDescent="0.35">
      <c r="B191" t="str">
        <v>TN04428</v>
      </c>
      <c r="C191" t="str">
        <v>Tadio</v>
      </c>
      <c r="D191" t="str">
        <v>Audritt</v>
      </c>
    </row>
    <row r="192" spans="2:4" x14ac:dyDescent="0.35">
      <c r="B192" t="str">
        <v>TN04660</v>
      </c>
      <c r="C192" t="str">
        <v>Thedrick</v>
      </c>
      <c r="D192" t="str">
        <v>Bothwell</v>
      </c>
    </row>
    <row r="193" spans="2:4" x14ac:dyDescent="0.35">
      <c r="B193" t="str">
        <v>TN04740</v>
      </c>
      <c r="C193" t="str">
        <v>Tristam</v>
      </c>
      <c r="D193" t="str">
        <v>Cuming</v>
      </c>
    </row>
    <row r="194" spans="2:4" x14ac:dyDescent="0.35">
      <c r="B194" t="str">
        <v>TN04775</v>
      </c>
      <c r="C194" t="str">
        <v>Hridaynath</v>
      </c>
      <c r="D194" t="str">
        <v>Tendulkar</v>
      </c>
    </row>
    <row r="195" spans="2:4" x14ac:dyDescent="0.35">
      <c r="B195" t="str">
        <v>TN04892</v>
      </c>
      <c r="C195" t="str">
        <v>Luca</v>
      </c>
      <c r="D195" t="str">
        <v>Wolstenholme</v>
      </c>
    </row>
    <row r="196" spans="2:4" x14ac:dyDescent="0.35">
      <c r="B196" t="str">
        <v>VT00194</v>
      </c>
      <c r="C196" t="str">
        <v>Violante</v>
      </c>
      <c r="D196" t="str">
        <v>Courtonne</v>
      </c>
    </row>
    <row r="197" spans="2:4" x14ac:dyDescent="0.35">
      <c r="B197" t="str">
        <v>VT00336</v>
      </c>
      <c r="C197" t="str">
        <v>Shevantilal</v>
      </c>
      <c r="D197" t="str">
        <v>Muppala</v>
      </c>
    </row>
    <row r="198" spans="2:4" x14ac:dyDescent="0.35">
      <c r="B198" t="str">
        <v>VT00476</v>
      </c>
      <c r="C198" t="str">
        <v>Adolph</v>
      </c>
      <c r="D198" t="str">
        <v>Hartin</v>
      </c>
    </row>
    <row r="199" spans="2:4" x14ac:dyDescent="0.35">
      <c r="B199" t="str">
        <v>VT00534</v>
      </c>
      <c r="C199" t="str">
        <v>Roselle</v>
      </c>
      <c r="D199" t="str">
        <v>Wandrach</v>
      </c>
    </row>
    <row r="200" spans="2:4" x14ac:dyDescent="0.35">
      <c r="B200" t="str">
        <v>VT00578</v>
      </c>
      <c r="C200" t="str">
        <v>Magnum</v>
      </c>
      <c r="D200" t="str">
        <v>Locksley</v>
      </c>
    </row>
    <row r="201" spans="2:4" x14ac:dyDescent="0.35">
      <c r="B201" t="str">
        <v>VT00596</v>
      </c>
      <c r="C201" t="str">
        <v>Letisha</v>
      </c>
      <c r="D201" t="str">
        <v>Carrett</v>
      </c>
    </row>
    <row r="202" spans="2:4" x14ac:dyDescent="0.35">
      <c r="B202" t="str">
        <v>VT00596</v>
      </c>
      <c r="C202" t="str">
        <v>Letisha</v>
      </c>
      <c r="D202" t="str">
        <v>Carrett</v>
      </c>
    </row>
    <row r="203" spans="2:4" x14ac:dyDescent="0.35">
      <c r="B203" t="str">
        <v>VT00687</v>
      </c>
      <c r="C203" t="str">
        <v>Godavari</v>
      </c>
      <c r="D203" t="str">
        <v>Veena</v>
      </c>
    </row>
    <row r="204" spans="2:4" x14ac:dyDescent="0.35">
      <c r="B204" t="str">
        <v>VT00740</v>
      </c>
      <c r="C204" t="str">
        <v>Chitrasen</v>
      </c>
      <c r="D204" t="str">
        <v>Laul</v>
      </c>
    </row>
    <row r="205" spans="2:4" x14ac:dyDescent="0.35">
      <c r="B205" t="str">
        <v>VT01092</v>
      </c>
      <c r="C205" t="str">
        <v>Tabby</v>
      </c>
      <c r="D205" t="str">
        <v>Astall</v>
      </c>
    </row>
    <row r="206" spans="2:4" x14ac:dyDescent="0.35">
      <c r="B206" t="str">
        <v>VT01101</v>
      </c>
      <c r="C206" t="str">
        <v>Adela</v>
      </c>
      <c r="D206" t="str">
        <v>Dowsett</v>
      </c>
    </row>
    <row r="207" spans="2:4" x14ac:dyDescent="0.35">
      <c r="B207" t="str">
        <v>VT01246</v>
      </c>
      <c r="C207" t="str">
        <v>Zach</v>
      </c>
      <c r="D207" t="str">
        <v>Polon</v>
      </c>
    </row>
    <row r="208" spans="2:4" x14ac:dyDescent="0.35">
      <c r="B208" t="str">
        <v>VT01249</v>
      </c>
      <c r="C208" t="str">
        <v>Brendan</v>
      </c>
      <c r="D208" t="str">
        <v>Edgeller</v>
      </c>
    </row>
    <row r="209" spans="2:4" x14ac:dyDescent="0.35">
      <c r="B209" t="str">
        <v>VT01323</v>
      </c>
      <c r="C209" t="str">
        <v>Mardav</v>
      </c>
      <c r="D209" t="str">
        <v>Ramaswami</v>
      </c>
    </row>
    <row r="210" spans="2:4" x14ac:dyDescent="0.35">
      <c r="B210" t="str">
        <v>VT01523</v>
      </c>
      <c r="C210" t="str">
        <v>Charmane</v>
      </c>
      <c r="D210" t="str">
        <v>Heistermann</v>
      </c>
    </row>
    <row r="211" spans="2:4" x14ac:dyDescent="0.35">
      <c r="B211" t="str">
        <v>VT01610</v>
      </c>
      <c r="C211" t="str">
        <v>Dhruv</v>
      </c>
      <c r="D211" t="str">
        <v>Manjunath</v>
      </c>
    </row>
    <row r="212" spans="2:4" x14ac:dyDescent="0.35">
      <c r="B212" t="str">
        <v>VT01610</v>
      </c>
      <c r="C212" t="str">
        <v>Kunja</v>
      </c>
      <c r="D212" t="str">
        <v>Prashanta</v>
      </c>
    </row>
    <row r="213" spans="2:4" x14ac:dyDescent="0.35">
      <c r="B213" t="str">
        <v>VT01684</v>
      </c>
      <c r="C213" t="str">
        <v>Audry</v>
      </c>
      <c r="D213" t="str">
        <v>Yu</v>
      </c>
    </row>
    <row r="214" spans="2:4" x14ac:dyDescent="0.35">
      <c r="B214" t="str">
        <v>VT01703</v>
      </c>
      <c r="C214" t="str">
        <v>Upendra</v>
      </c>
      <c r="D214" t="str">
        <v>Swati</v>
      </c>
    </row>
    <row r="215" spans="2:4" x14ac:dyDescent="0.35">
      <c r="B215" t="str">
        <v>VT01740</v>
      </c>
      <c r="C215" t="str">
        <v>Ginger</v>
      </c>
      <c r="D215" t="str">
        <v>Myott</v>
      </c>
    </row>
    <row r="216" spans="2:4" x14ac:dyDescent="0.35">
      <c r="B216" t="str">
        <v>VT01762</v>
      </c>
      <c r="C216" t="str">
        <v>Geena</v>
      </c>
      <c r="D216" t="str">
        <v>Raghavanpillai</v>
      </c>
    </row>
    <row r="217" spans="2:4" x14ac:dyDescent="0.35">
      <c r="B217" t="str">
        <v>VT01803</v>
      </c>
      <c r="C217" t="str">
        <v>Freddy</v>
      </c>
      <c r="D217" t="str">
        <v>Linford</v>
      </c>
    </row>
    <row r="218" spans="2:4" x14ac:dyDescent="0.35">
      <c r="B218" t="str">
        <v>VT01893</v>
      </c>
      <c r="C218" t="str">
        <v>Lindy</v>
      </c>
      <c r="D218" t="str">
        <v>Guillet</v>
      </c>
    </row>
    <row r="219" spans="2:4" x14ac:dyDescent="0.35">
      <c r="B219" t="str">
        <v>VT01893</v>
      </c>
      <c r="C219" t="str">
        <v>Lindy</v>
      </c>
      <c r="D219" t="str">
        <v>Guillet</v>
      </c>
    </row>
    <row r="220" spans="2:4" x14ac:dyDescent="0.35">
      <c r="B220" t="str">
        <v>VT01996</v>
      </c>
      <c r="C220" t="str">
        <v>Hali</v>
      </c>
      <c r="D220" t="str">
        <v>Behnecke</v>
      </c>
    </row>
    <row r="221" spans="2:4" x14ac:dyDescent="0.35">
      <c r="B221" t="str">
        <v>VT02118</v>
      </c>
      <c r="C221" t="str">
        <v>Oorjit</v>
      </c>
      <c r="D221" t="str">
        <v>Nandanavanam</v>
      </c>
    </row>
    <row r="222" spans="2:4" x14ac:dyDescent="0.35">
      <c r="B222" t="str">
        <v>VT02260</v>
      </c>
      <c r="C222" t="str">
        <v>Rhiamon</v>
      </c>
      <c r="D222" t="str">
        <v>Mollison</v>
      </c>
    </row>
    <row r="223" spans="2:4" x14ac:dyDescent="0.35">
      <c r="B223" t="str">
        <v>VT02313</v>
      </c>
      <c r="C223" t="str">
        <v>Thekla</v>
      </c>
      <c r="D223" t="str">
        <v>Lynnett</v>
      </c>
    </row>
    <row r="224" spans="2:4" x14ac:dyDescent="0.35">
      <c r="B224" t="str">
        <v>VT02313</v>
      </c>
      <c r="C224" t="str">
        <v>Thekla</v>
      </c>
      <c r="D224" t="str">
        <v>Lynnett</v>
      </c>
    </row>
    <row r="225" spans="2:4" x14ac:dyDescent="0.35">
      <c r="B225" t="str">
        <v>VT02319</v>
      </c>
      <c r="C225" t="str">
        <v>Tarala</v>
      </c>
      <c r="D225" t="str">
        <v>Vishaal</v>
      </c>
    </row>
    <row r="226" spans="2:4" x14ac:dyDescent="0.35">
      <c r="B226" t="str">
        <v>VT02374</v>
      </c>
      <c r="C226" t="str">
        <v>Delphine</v>
      </c>
      <c r="D226" t="str">
        <v>Jewis</v>
      </c>
    </row>
    <row r="227" spans="2:4" x14ac:dyDescent="0.35">
      <c r="B227" t="str">
        <v>VT02374</v>
      </c>
      <c r="C227" t="str">
        <v>Delphine</v>
      </c>
      <c r="D227" t="str">
        <v>Jewis</v>
      </c>
    </row>
    <row r="228" spans="2:4" x14ac:dyDescent="0.35">
      <c r="B228" t="str">
        <v>VT02417</v>
      </c>
      <c r="C228" t="str">
        <v>Evangelina</v>
      </c>
      <c r="D228" t="str">
        <v>Lergan</v>
      </c>
    </row>
    <row r="229" spans="2:4" x14ac:dyDescent="0.35">
      <c r="B229" t="str">
        <v>VT02491</v>
      </c>
      <c r="C229" t="str">
        <v>Alexis</v>
      </c>
      <c r="D229" t="str">
        <v>Gotfrey</v>
      </c>
    </row>
    <row r="230" spans="2:4" x14ac:dyDescent="0.35">
      <c r="B230" t="str">
        <v>VT02532</v>
      </c>
      <c r="C230" t="str">
        <v>Adey</v>
      </c>
      <c r="D230" t="str">
        <v>Ryal</v>
      </c>
    </row>
    <row r="231" spans="2:4" x14ac:dyDescent="0.35">
      <c r="B231" t="str">
        <v>VT02539</v>
      </c>
      <c r="C231" t="str">
        <v>Devinne</v>
      </c>
      <c r="D231" t="str">
        <v>Tuny</v>
      </c>
    </row>
    <row r="232" spans="2:4" x14ac:dyDescent="0.35">
      <c r="B232" t="str">
        <v>VT02663</v>
      </c>
      <c r="C232" t="str">
        <v>Sravanthi</v>
      </c>
      <c r="D232" t="str">
        <v>Chalaki</v>
      </c>
    </row>
    <row r="233" spans="2:4" x14ac:dyDescent="0.35">
      <c r="B233" t="str">
        <v>VT02801</v>
      </c>
      <c r="C233" t="str">
        <v>Shellysheldon</v>
      </c>
      <c r="D233" t="str">
        <v>Mahady</v>
      </c>
    </row>
    <row r="234" spans="2:4" x14ac:dyDescent="0.35">
      <c r="B234" t="str">
        <v>VT03298</v>
      </c>
      <c r="C234" t="str">
        <v>Nonah</v>
      </c>
      <c r="D234" t="str">
        <v>Bissell</v>
      </c>
    </row>
    <row r="235" spans="2:4" x14ac:dyDescent="0.35">
      <c r="B235" t="str">
        <v>VT03307</v>
      </c>
      <c r="C235" t="str">
        <v>Tallie</v>
      </c>
      <c r="D235" t="str">
        <v>Chaikovski</v>
      </c>
    </row>
    <row r="236" spans="2:4" x14ac:dyDescent="0.35">
      <c r="B236" t="str">
        <v>VT03421</v>
      </c>
      <c r="C236" t="str">
        <v>Alic</v>
      </c>
      <c r="D236" t="str">
        <v>Bagg</v>
      </c>
    </row>
    <row r="237" spans="2:4" x14ac:dyDescent="0.35">
      <c r="B237" t="str">
        <v>VT03421</v>
      </c>
      <c r="C237" t="str">
        <v>Alic</v>
      </c>
      <c r="D237" t="str">
        <v>Bagg</v>
      </c>
    </row>
    <row r="238" spans="2:4" x14ac:dyDescent="0.35">
      <c r="B238" t="str">
        <v>VT03500</v>
      </c>
      <c r="C238" t="str">
        <v>Shiuli</v>
      </c>
      <c r="D238" t="str">
        <v>Sapna</v>
      </c>
    </row>
    <row r="239" spans="2:4" x14ac:dyDescent="0.35">
      <c r="B239" t="str">
        <v>VT03537</v>
      </c>
      <c r="C239" t="str">
        <v>Renaldo</v>
      </c>
      <c r="D239" t="str">
        <v>Thomassin</v>
      </c>
    </row>
    <row r="240" spans="2:4" x14ac:dyDescent="0.35">
      <c r="B240" t="str">
        <v>VT03537</v>
      </c>
      <c r="C240" t="str">
        <v>Renaldo</v>
      </c>
      <c r="D240" t="str">
        <v>Thomassin</v>
      </c>
    </row>
    <row r="241" spans="2:4" x14ac:dyDescent="0.35">
      <c r="B241" t="str">
        <v>VT03552</v>
      </c>
      <c r="C241" t="str">
        <v>Kamalakshi</v>
      </c>
      <c r="D241" t="str">
        <v>Mukundan</v>
      </c>
    </row>
    <row r="242" spans="2:4" x14ac:dyDescent="0.35">
      <c r="B242" t="str">
        <v>VT03701</v>
      </c>
      <c r="C242" t="str">
        <v>Narois</v>
      </c>
      <c r="D242" t="str">
        <v>Motiwala</v>
      </c>
    </row>
    <row r="243" spans="2:4" x14ac:dyDescent="0.35">
      <c r="B243" t="str">
        <v>VT03704</v>
      </c>
      <c r="C243" t="str">
        <v>Egor</v>
      </c>
      <c r="D243" t="str">
        <v>Minto</v>
      </c>
    </row>
    <row r="244" spans="2:4" x14ac:dyDescent="0.35">
      <c r="B244" t="str">
        <v>VT03771</v>
      </c>
      <c r="C244" t="str">
        <v>Marjie</v>
      </c>
      <c r="D244" t="str">
        <v>Bamford</v>
      </c>
    </row>
    <row r="245" spans="2:4" x14ac:dyDescent="0.35">
      <c r="B245" t="str">
        <v>VT03849</v>
      </c>
      <c r="C245" t="str">
        <v>Leonidas</v>
      </c>
      <c r="D245" t="str">
        <v>Cavaney</v>
      </c>
    </row>
    <row r="246" spans="2:4" x14ac:dyDescent="0.35">
      <c r="B246" t="str">
        <v>VT03988</v>
      </c>
      <c r="C246" t="str">
        <v>Venkat</v>
      </c>
      <c r="D246" t="str">
        <v>Kodi</v>
      </c>
    </row>
    <row r="247" spans="2:4" x14ac:dyDescent="0.35">
      <c r="B247" t="str">
        <v>VT03993</v>
      </c>
      <c r="C247" t="str">
        <v>Dulce</v>
      </c>
      <c r="D247" t="str">
        <v>Colbeck</v>
      </c>
    </row>
    <row r="248" spans="2:4" x14ac:dyDescent="0.35">
      <c r="B248" t="str">
        <v>VT04028</v>
      </c>
      <c r="C248" t="str">
        <v>Michale</v>
      </c>
      <c r="D248" t="str">
        <v>Rolf</v>
      </c>
    </row>
    <row r="249" spans="2:4" x14ac:dyDescent="0.35">
      <c r="B249" t="str">
        <v>VT04028</v>
      </c>
      <c r="C249" t="str">
        <v>Michale</v>
      </c>
      <c r="D249" t="str">
        <v>Rolf</v>
      </c>
    </row>
    <row r="250" spans="2:4" x14ac:dyDescent="0.35">
      <c r="B250" t="str">
        <v>VT04093</v>
      </c>
      <c r="C250" t="str">
        <v>Prasanna</v>
      </c>
      <c r="D250" t="str">
        <v>Lakshmi</v>
      </c>
    </row>
    <row r="251" spans="2:4" x14ac:dyDescent="0.35">
      <c r="B251" t="str">
        <v>VT04093</v>
      </c>
      <c r="C251" t="str">
        <v>Baruna</v>
      </c>
      <c r="D251" t="str">
        <v>Ogale</v>
      </c>
    </row>
    <row r="252" spans="2:4" x14ac:dyDescent="0.35">
      <c r="B252" t="str">
        <v>VT04137</v>
      </c>
      <c r="C252" t="str">
        <v>Marissa</v>
      </c>
      <c r="D252" t="str">
        <v>Infante</v>
      </c>
    </row>
    <row r="253" spans="2:4" x14ac:dyDescent="0.35">
      <c r="B253" t="str">
        <v>VT04273</v>
      </c>
      <c r="C253" t="str">
        <v>Brad</v>
      </c>
      <c r="D253" t="str">
        <v>Gumb</v>
      </c>
    </row>
    <row r="254" spans="2:4" x14ac:dyDescent="0.35">
      <c r="B254" t="str">
        <v>VT04350</v>
      </c>
      <c r="C254" t="str">
        <v>Kulbhushan</v>
      </c>
      <c r="D254" t="str">
        <v>Moorthy</v>
      </c>
    </row>
    <row r="255" spans="2:4" x14ac:dyDescent="0.35">
      <c r="B255" t="str">
        <v>VT04350</v>
      </c>
      <c r="C255" t="str">
        <v>Lalit</v>
      </c>
      <c r="D255" t="str">
        <v>Kothari</v>
      </c>
    </row>
    <row r="256" spans="2:4" x14ac:dyDescent="0.35">
      <c r="B256" t="str">
        <v>VT04373</v>
      </c>
      <c r="C256" t="str">
        <v>Edi</v>
      </c>
      <c r="D256" t="str">
        <v>Hofton</v>
      </c>
    </row>
    <row r="257" spans="2:4" x14ac:dyDescent="0.35">
      <c r="B257" t="str">
        <v>VT04415</v>
      </c>
      <c r="C257" t="str">
        <v>Malory</v>
      </c>
      <c r="D257" t="str">
        <v>Biles</v>
      </c>
    </row>
    <row r="258" spans="2:4" x14ac:dyDescent="0.35">
      <c r="B258" t="str">
        <v>VT04467</v>
      </c>
      <c r="C258" t="str">
        <v>Amal</v>
      </c>
      <c r="D258" t="str">
        <v>Nimesh</v>
      </c>
    </row>
    <row r="259" spans="2:4" x14ac:dyDescent="0.35">
      <c r="B259" t="str">
        <v>VT04552</v>
      </c>
      <c r="C259" t="str">
        <v>Theresita</v>
      </c>
      <c r="D259" t="str">
        <v>Chasmer</v>
      </c>
    </row>
    <row r="260" spans="2:4" x14ac:dyDescent="0.35">
      <c r="B260" t="str">
        <v>VT04627</v>
      </c>
      <c r="C260" t="str">
        <v>Yvette</v>
      </c>
      <c r="D260" t="str">
        <v>Bett</v>
      </c>
    </row>
    <row r="261" spans="2:4" x14ac:dyDescent="0.35">
      <c r="B261" t="str">
        <v>VT04681</v>
      </c>
      <c r="C261" t="str">
        <v>Nickolai</v>
      </c>
      <c r="D261" t="str">
        <v>Artin</v>
      </c>
    </row>
    <row r="262" spans="2:4" x14ac:dyDescent="0.35">
      <c r="B262" t="str">
        <v>VT04905</v>
      </c>
      <c r="C262" t="str">
        <v>Suchira</v>
      </c>
      <c r="D262" t="str">
        <v>Bhanupriya</v>
      </c>
    </row>
    <row r="263" spans="2:4" x14ac:dyDescent="0.35">
      <c r="B263" t="str">
        <v>VT04984</v>
      </c>
      <c r="C263" t="str">
        <v>Dell</v>
      </c>
      <c r="D263" t="str">
        <v>Molloy</v>
      </c>
    </row>
  </sheetData>
  <mergeCells count="2">
    <mergeCell ref="A2:D2"/>
    <mergeCell ref="F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K215"/>
  <sheetViews>
    <sheetView topLeftCell="B1" workbookViewId="0">
      <selection activeCell="J10" sqref="J10"/>
    </sheetView>
  </sheetViews>
  <sheetFormatPr defaultColWidth="18.1796875" defaultRowHeight="14.5" x14ac:dyDescent="0.35"/>
  <cols>
    <col min="2" max="2" width="30.26953125" customWidth="1"/>
    <col min="3" max="3" width="16.26953125" customWidth="1"/>
    <col min="4" max="4" width="17.26953125" customWidth="1"/>
    <col min="5" max="5" width="22.1796875" bestFit="1" customWidth="1"/>
    <col min="6" max="6" width="23.7265625" bestFit="1" customWidth="1"/>
    <col min="7" max="7" width="15.7265625" customWidth="1"/>
    <col min="8" max="8" width="16" customWidth="1"/>
    <col min="10" max="10" width="36.54296875" bestFit="1" customWidth="1"/>
  </cols>
  <sheetData>
    <row r="1" spans="2:11" ht="18" customHeight="1" x14ac:dyDescent="0.4">
      <c r="B1" s="90" t="s">
        <v>805</v>
      </c>
      <c r="C1" s="90"/>
      <c r="D1" s="90"/>
      <c r="E1" s="90"/>
      <c r="F1" s="90"/>
    </row>
    <row r="2" spans="2:11" x14ac:dyDescent="0.35">
      <c r="G2" s="67" t="s">
        <v>774</v>
      </c>
      <c r="H2" s="77">
        <f>AVERAGE(staff[Salary])</f>
        <v>73861.326230769235</v>
      </c>
    </row>
    <row r="3" spans="2:11" x14ac:dyDescent="0.35">
      <c r="B3" s="26"/>
    </row>
    <row r="4" spans="2:11" x14ac:dyDescent="0.35">
      <c r="B4" s="74" t="s">
        <v>35</v>
      </c>
      <c r="C4" s="69" t="s">
        <v>806</v>
      </c>
      <c r="D4" s="69" t="s">
        <v>774</v>
      </c>
      <c r="E4" s="69" t="s">
        <v>807</v>
      </c>
      <c r="F4" s="69" t="s">
        <v>783</v>
      </c>
      <c r="G4" s="69" t="s">
        <v>808</v>
      </c>
      <c r="H4" s="69" t="s">
        <v>809</v>
      </c>
    </row>
    <row r="5" spans="2:11" x14ac:dyDescent="0.35">
      <c r="B5" s="34" t="s">
        <v>48</v>
      </c>
      <c r="C5">
        <f>COUNTIFS(staff[Department],B5)</f>
        <v>24</v>
      </c>
      <c r="D5" s="62">
        <f>AVERAGEIF(staff[Department],B5,staff[Salary])</f>
        <v>83883.965000000011</v>
      </c>
      <c r="E5" s="68">
        <f t="shared" ref="E5:E16" si="0">($H$2-D5)/$H$2</f>
        <v>-0.13569535345082301</v>
      </c>
      <c r="F5" s="62">
        <f>_xlfn.MAXIFS(staff[Salary],staff[Department],B5)</f>
        <v>116767.63</v>
      </c>
      <c r="G5" s="70" cm="1">
        <f t="array" ref="G5">MEDIAN(_xlfn._xlws.FILTER(staff[Salary],staff[Department]=B5))</f>
        <v>89569.44</v>
      </c>
      <c r="H5" s="75">
        <f>COUNTIFS(staff[Department],B5,staff[Gender],"female")/COUNTIFS(staff[Department],B5,staff[Gender],"&lt;&gt;Need to check")</f>
        <v>0.73913043478260865</v>
      </c>
      <c r="I5" s="75"/>
      <c r="J5" s="42"/>
    </row>
    <row r="6" spans="2:11" x14ac:dyDescent="0.35">
      <c r="B6" s="35" t="s">
        <v>56</v>
      </c>
      <c r="C6">
        <f>COUNTIFS(staff[Department],B6)</f>
        <v>26</v>
      </c>
      <c r="D6" s="62">
        <f>AVERAGEIF(staff[Department],B6,staff[Salary])</f>
        <v>79781.815769230772</v>
      </c>
      <c r="E6" s="68">
        <f t="shared" si="0"/>
        <v>-8.0156826861784311E-2</v>
      </c>
      <c r="F6" s="62">
        <f>_xlfn.MAXIFS(staff[Salary],staff[Department],B6)</f>
        <v>110042.37</v>
      </c>
      <c r="G6" s="70" cm="1">
        <f t="array" ref="G6">MEDIAN(_xlfn._xlws.FILTER(staff[Salary],staff[Department]=B6))</f>
        <v>80695.740000000005</v>
      </c>
      <c r="H6" s="75">
        <f>COUNTIFS(staff[Department],B6,staff[Gender],"female")/COUNTIFS(staff[Department],B6,staff[Gender],"&lt;&gt;Need to check")</f>
        <v>0.42307692307692307</v>
      </c>
    </row>
    <row r="7" spans="2:11" x14ac:dyDescent="0.35">
      <c r="B7" s="34" t="s">
        <v>67</v>
      </c>
      <c r="C7">
        <f>COUNTIFS(staff[Department],B7)</f>
        <v>26</v>
      </c>
      <c r="D7" s="62">
        <f>AVERAGEIF(staff[Department],B7,staff[Salary])</f>
        <v>81976.441923076913</v>
      </c>
      <c r="E7" s="68">
        <f t="shared" si="0"/>
        <v>-0.10986961792363638</v>
      </c>
      <c r="F7" s="62">
        <f>_xlfn.MAXIFS(staff[Salary],staff[Department],B7)</f>
        <v>120000</v>
      </c>
      <c r="G7" s="70" cm="1">
        <f t="array" ref="G7">MEDIAN(_xlfn._xlws.FILTER(staff[Salary],staff[Department]=B7))</f>
        <v>85332.304999999993</v>
      </c>
      <c r="H7" s="75">
        <f>COUNTIFS(staff[Department],B7,staff[Gender],"female")/COUNTIFS(staff[Department],B7,staff[Gender],"&lt;&gt;Need to check")</f>
        <v>0.38461538461538464</v>
      </c>
    </row>
    <row r="8" spans="2:11" x14ac:dyDescent="0.35">
      <c r="B8" s="35" t="s">
        <v>73</v>
      </c>
      <c r="C8">
        <f>COUNTIFS(staff[Department],B8)</f>
        <v>12</v>
      </c>
      <c r="D8" s="62">
        <f>AVERAGEIF(staff[Department],B8,staff[Salary])</f>
        <v>64441.299999999996</v>
      </c>
      <c r="E8" s="68">
        <f t="shared" si="0"/>
        <v>0.12753665160760455</v>
      </c>
      <c r="F8" s="62">
        <f>_xlfn.MAXIFS(staff[Salary],staff[Department],B8)</f>
        <v>104903.79</v>
      </c>
      <c r="G8" s="70" cm="1">
        <f t="array" ref="G8">MEDIAN(_xlfn._xlws.FILTER(staff[Salary],staff[Department]=B8))</f>
        <v>66961.489999999991</v>
      </c>
      <c r="H8" s="75">
        <f>COUNTIFS(staff[Department],B8,staff[Gender],"female")/COUNTIFS(staff[Department],B8,staff[Gender],"&lt;&gt;Need to check")</f>
        <v>0.41666666666666669</v>
      </c>
      <c r="K8" s="76"/>
    </row>
    <row r="9" spans="2:11" x14ac:dyDescent="0.35">
      <c r="B9" s="35" t="s">
        <v>80</v>
      </c>
      <c r="C9">
        <f>COUNTIFS(staff[Department],B9)</f>
        <v>21</v>
      </c>
      <c r="D9" s="62">
        <f>AVERAGEIF(staff[Department],B9,staff[Salary])</f>
        <v>67242.51761904762</v>
      </c>
      <c r="E9" s="68">
        <f t="shared" si="0"/>
        <v>8.9611288471074663E-2</v>
      </c>
      <c r="F9" s="62">
        <f>_xlfn.MAXIFS(staff[Salary],staff[Department],B9)</f>
        <v>113747.56</v>
      </c>
      <c r="G9" s="70" cm="1">
        <f t="array" ref="G9">MEDIAN(_xlfn._xlws.FILTER(staff[Salary],staff[Department]=B9))</f>
        <v>66572.58</v>
      </c>
      <c r="H9" s="75">
        <f>COUNTIFS(staff[Department],B9,staff[Gender],"female")/COUNTIFS(staff[Department],B9,staff[Gender],"&lt;&gt;Need to check")</f>
        <v>0.35</v>
      </c>
    </row>
    <row r="10" spans="2:11" x14ac:dyDescent="0.35">
      <c r="B10" s="34" t="s">
        <v>84</v>
      </c>
      <c r="C10">
        <f>COUNTIFS(staff[Department],B10)</f>
        <v>26</v>
      </c>
      <c r="D10" s="62">
        <f>AVERAGEIF(staff[Department],B10,staff[Salary])</f>
        <v>69806.945769230777</v>
      </c>
      <c r="E10" s="68">
        <f t="shared" si="0"/>
        <v>5.4891790716986605E-2</v>
      </c>
      <c r="F10" s="62">
        <f>_xlfn.MAXIFS(staff[Salary],staff[Department],B10)</f>
        <v>119022.49</v>
      </c>
      <c r="G10" s="70" cm="1">
        <f t="array" ref="G10">MEDIAN(_xlfn._xlws.FILTER(staff[Salary],staff[Department]=B10))</f>
        <v>69025.614999999991</v>
      </c>
      <c r="H10" s="75">
        <f>COUNTIFS(staff[Department],B10,staff[Gender],"female")/COUNTIFS(staff[Department],B10,staff[Gender],"&lt;&gt;Need to check")</f>
        <v>0.375</v>
      </c>
    </row>
    <row r="11" spans="2:11" x14ac:dyDescent="0.35">
      <c r="B11" s="35" t="s">
        <v>95</v>
      </c>
      <c r="C11">
        <f>COUNTIFS(staff[Department],B11)</f>
        <v>22</v>
      </c>
      <c r="D11" s="62">
        <f>AVERAGEIF(staff[Department],B11,staff[Salary])</f>
        <v>73109.377727272746</v>
      </c>
      <c r="E11" s="68">
        <f t="shared" si="0"/>
        <v>1.0180544296579955E-2</v>
      </c>
      <c r="F11" s="62">
        <f>_xlfn.MAXIFS(staff[Salary],staff[Department],B11)</f>
        <v>103494.94</v>
      </c>
      <c r="G11" s="70" cm="1">
        <f t="array" ref="G11">MEDIAN(_xlfn._xlws.FILTER(staff[Salary],staff[Department]=B11))</f>
        <v>73182.794999999998</v>
      </c>
      <c r="H11" s="75">
        <f>COUNTIFS(staff[Department],B11,staff[Gender],"female")/COUNTIFS(staff[Department],B11,staff[Gender],"&lt;&gt;Need to check")</f>
        <v>0.36842105263157893</v>
      </c>
    </row>
    <row r="12" spans="2:11" x14ac:dyDescent="0.35">
      <c r="B12" s="34" t="s">
        <v>99</v>
      </c>
      <c r="C12">
        <f>COUNTIFS(staff[Department],B12)</f>
        <v>18</v>
      </c>
      <c r="D12" s="62">
        <f>AVERAGEIF(staff[Department],B12,staff[Salary])</f>
        <v>66910.765555555554</v>
      </c>
      <c r="E12" s="68">
        <f t="shared" si="0"/>
        <v>9.4102841499185116E-2</v>
      </c>
      <c r="F12" s="62">
        <f>_xlfn.MAXIFS(staff[Salary],staff[Department],B12)</f>
        <v>99683.67</v>
      </c>
      <c r="G12" s="70" cm="1">
        <f t="array" ref="G12">MEDIAN(_xlfn._xlws.FILTER(staff[Salary],staff[Department]=B12))</f>
        <v>65995.375</v>
      </c>
      <c r="H12" s="75">
        <f>COUNTIFS(staff[Department],B12,staff[Gender],"female")/COUNTIFS(staff[Department],B12,staff[Gender],"&lt;&gt;Need to check")</f>
        <v>0.61111111111111116</v>
      </c>
    </row>
    <row r="13" spans="2:11" x14ac:dyDescent="0.35">
      <c r="B13" s="35" t="s">
        <v>118</v>
      </c>
      <c r="C13">
        <f>COUNTIFS(staff[Department],B13)</f>
        <v>21</v>
      </c>
      <c r="D13" s="62">
        <f>AVERAGEIF(staff[Department],B13,staff[Salary])</f>
        <v>74673.974761904756</v>
      </c>
      <c r="E13" s="68">
        <f t="shared" si="0"/>
        <v>-1.1002354988813981E-2</v>
      </c>
      <c r="F13" s="62">
        <f>_xlfn.MAXIFS(staff[Salary],staff[Department],B13)</f>
        <v>120000</v>
      </c>
      <c r="G13" s="70" cm="1">
        <f t="array" ref="G13">MEDIAN(_xlfn._xlws.FILTER(staff[Salary],staff[Department]=B13))</f>
        <v>77096.05</v>
      </c>
      <c r="H13" s="75">
        <f>COUNTIFS(staff[Department],B13,staff[Gender],"female")/COUNTIFS(staff[Department],B13,staff[Gender],"&lt;&gt;Need to check")</f>
        <v>0.61904761904761907</v>
      </c>
    </row>
    <row r="14" spans="2:11" x14ac:dyDescent="0.35">
      <c r="B14" s="35" t="s">
        <v>125</v>
      </c>
      <c r="C14">
        <f>COUNTIFS(staff[Department],B14)</f>
        <v>29</v>
      </c>
      <c r="D14" s="62">
        <f>AVERAGEIF(staff[Department],B14,staff[Salary])</f>
        <v>75179.064482758593</v>
      </c>
      <c r="E14" s="68">
        <f t="shared" si="0"/>
        <v>-1.7840706621923792E-2</v>
      </c>
      <c r="F14" s="62">
        <f>_xlfn.MAXIFS(staff[Salary],staff[Department],B14)</f>
        <v>115191.38</v>
      </c>
      <c r="G14" s="70" cm="1">
        <f t="array" ref="G14">MEDIAN(_xlfn._xlws.FILTER(staff[Salary],staff[Department]=B14))</f>
        <v>72502.61</v>
      </c>
      <c r="H14" s="75">
        <f>COUNTIFS(staff[Department],B14,staff[Gender],"female")/COUNTIFS(staff[Department],B14,staff[Gender],"&lt;&gt;Need to check")</f>
        <v>0.58620689655172409</v>
      </c>
    </row>
    <row r="15" spans="2:11" x14ac:dyDescent="0.35">
      <c r="B15" s="35" t="s">
        <v>147</v>
      </c>
      <c r="C15">
        <f>COUNTIFS(staff[Department],B15)</f>
        <v>17</v>
      </c>
      <c r="D15" s="62">
        <f>AVERAGEIF(staff[Department],B15,staff[Salary])</f>
        <v>66432.455882352937</v>
      </c>
      <c r="E15" s="68">
        <f t="shared" si="0"/>
        <v>0.10057862114749803</v>
      </c>
      <c r="F15" s="62">
        <f>_xlfn.MAXIFS(staff[Salary],staff[Department],B15)</f>
        <v>104802.63</v>
      </c>
      <c r="G15" s="70" cm="1">
        <f t="array" ref="G15">MEDIAN(_xlfn._xlws.FILTER(staff[Salary],staff[Department]=B15))</f>
        <v>61214.26</v>
      </c>
      <c r="H15" s="75">
        <f>COUNTIFS(staff[Department],B15,staff[Gender],"female")/COUNTIFS(staff[Department],B15,staff[Gender],"&lt;&gt;Need to check")</f>
        <v>0.5</v>
      </c>
    </row>
    <row r="16" spans="2:11" x14ac:dyDescent="0.35">
      <c r="B16" s="34" t="s">
        <v>157</v>
      </c>
      <c r="C16">
        <f>COUNTIFS(staff[Department],B16)</f>
        <v>18</v>
      </c>
      <c r="D16" s="62">
        <f>AVERAGEIF(staff[Department],B16,staff[Salary])</f>
        <v>71897.095555555556</v>
      </c>
      <c r="E16" s="68">
        <f t="shared" si="0"/>
        <v>2.659349317769788E-2</v>
      </c>
      <c r="F16" s="62">
        <f>_xlfn.MAXIFS(staff[Salary],staff[Department],B16)</f>
        <v>102129.37</v>
      </c>
      <c r="G16" s="70" cm="1">
        <f t="array" ref="G16">MEDIAN(_xlfn._xlws.FILTER(staff[Salary],staff[Department]=B16))</f>
        <v>79396.654999999999</v>
      </c>
      <c r="H16" s="75">
        <f>COUNTIFS(staff[Department],B16,staff[Gender],"female")/COUNTIFS(staff[Department],B16,staff[Gender],"&lt;&gt;Need to check")</f>
        <v>0.55555555555555558</v>
      </c>
    </row>
    <row r="215" spans="7:7" x14ac:dyDescent="0.35">
      <c r="G215" s="42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</vt:lpstr>
      <vt:lpstr>8</vt:lpstr>
      <vt:lpstr>9</vt:lpstr>
      <vt:lpstr>10</vt:lpstr>
      <vt:lpstr>11</vt:lpstr>
      <vt:lpstr>12 &amp; 13</vt:lpstr>
      <vt:lpstr>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Prakash Khatri</dc:creator>
  <cp:keywords/>
  <dc:description/>
  <cp:lastModifiedBy>Prakash Khatri</cp:lastModifiedBy>
  <cp:revision/>
  <dcterms:created xsi:type="dcterms:W3CDTF">2025-02-21T23:23:06Z</dcterms:created>
  <dcterms:modified xsi:type="dcterms:W3CDTF">2025-03-14T12:07:25Z</dcterms:modified>
  <cp:category/>
  <cp:contentStatus/>
</cp:coreProperties>
</file>