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Ex1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2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d4628ca5be72926d/Documents/Kaggle Projects/"/>
    </mc:Choice>
  </mc:AlternateContent>
  <xr:revisionPtr revIDLastSave="643" documentId="8_{D2EFFAFB-249F-4842-984B-EC14F3D4F3AF}" xr6:coauthVersionLast="47" xr6:coauthVersionMax="47" xr10:uidLastSave="{44833C37-0B97-49AC-9C05-5E393BC7F8E8}"/>
  <workbookProtection workbookAlgorithmName="SHA-512" workbookHashValue="g1OwspkbYFu04p5Uasld9pJUNQu/PjRZZtKSUnIIB/jAbolI1vZxAOwVYkys317NRe8fElUtvyHA/maDwe0Xnw==" workbookSaltValue="XEaojWCdfG7SRwp2jvb7JQ==" workbookSpinCount="100000" lockStructure="1"/>
  <bookViews>
    <workbookView xWindow="-110" yWindow="-110" windowWidth="21820" windowHeight="13900" xr2:uid="{18D31A2D-6B72-4DAE-A351-753BAAB9E36B}"/>
  </bookViews>
  <sheets>
    <sheet name="Sheet1" sheetId="1" r:id="rId1"/>
    <sheet name="Suggestion1" sheetId="2" r:id="rId2"/>
  </sheets>
  <definedNames>
    <definedName name="_xlchart.v1.0" hidden="1">Sheet1!$A$47:$A$48</definedName>
    <definedName name="_xlchart.v1.1" hidden="1">Sheet1!$B$47:$B$48</definedName>
    <definedName name="_xlchart.v1.2" hidden="1">Sheet1!$A$47:$A$48</definedName>
    <definedName name="_xlchart.v1.3" hidden="1">Sheet1!$B$47:$B$48</definedName>
  </definedNames>
  <calcPr calcId="191029" calcMode="autoNoTable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7" i="1" l="1"/>
  <c r="B48" i="1"/>
  <c r="B49" i="1"/>
  <c r="C9" i="1"/>
  <c r="C10" i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E9" i="1"/>
  <c r="E10" i="1" s="1"/>
  <c r="B9" i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J5" i="1"/>
  <c r="D9" i="1" s="1"/>
  <c r="C5" i="1"/>
  <c r="F9" i="1" s="1"/>
  <c r="B50" i="1" l="1"/>
  <c r="D49" i="1" s="1"/>
  <c r="F10" i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B39" i="1"/>
  <c r="D10" i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B40" i="1" l="1"/>
  <c r="D29" i="1"/>
  <c r="B41" i="1" l="1"/>
  <c r="B42" i="1" s="1"/>
  <c r="B43" i="1" s="1"/>
  <c r="B44" i="1" s="1"/>
  <c r="D30" i="1"/>
  <c r="D31" i="1" s="1"/>
  <c r="D32" i="1" s="1"/>
  <c r="D33" i="1" s="1"/>
  <c r="D34" i="1" l="1"/>
  <c r="D35" i="1" s="1"/>
  <c r="D36" i="1" s="1"/>
  <c r="D37" i="1" s="1"/>
  <c r="D38" i="1" s="1"/>
</calcChain>
</file>

<file path=xl/sharedStrings.xml><?xml version="1.0" encoding="utf-8"?>
<sst xmlns="http://schemas.openxmlformats.org/spreadsheetml/2006/main" count="27" uniqueCount="25">
  <si>
    <t>SBP Analysis</t>
  </si>
  <si>
    <t>Age At Retirement</t>
  </si>
  <si>
    <t>Retirement Pay</t>
  </si>
  <si>
    <t>SBP Monthly Contribution</t>
  </si>
  <si>
    <t>Annual Contribution</t>
  </si>
  <si>
    <t>Base Year</t>
  </si>
  <si>
    <t>Spouse Annuity of Base Pay</t>
  </si>
  <si>
    <t>Average of Age</t>
  </si>
  <si>
    <t>Sum of Annual Contribution</t>
  </si>
  <si>
    <t>Row Labels</t>
  </si>
  <si>
    <t>Grand Total</t>
  </si>
  <si>
    <t>Total Contribution</t>
  </si>
  <si>
    <t>Total Annuity</t>
  </si>
  <si>
    <t>Column1</t>
  </si>
  <si>
    <t>Put In</t>
  </si>
  <si>
    <t>Age Expectnecy Male</t>
  </si>
  <si>
    <t>Age Expectancy Female</t>
  </si>
  <si>
    <t>Total Ret Pay</t>
  </si>
  <si>
    <t>Future Value Ret Pay</t>
  </si>
  <si>
    <t>Age @ Annuity Start</t>
  </si>
  <si>
    <t>Spouse Annuity Income</t>
  </si>
  <si>
    <t>Age @ Retirement</t>
  </si>
  <si>
    <t>INPUT Here</t>
  </si>
  <si>
    <t>Monthly Retirement Before Deductions</t>
  </si>
  <si>
    <t>Calculated @ 30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</si>
</sst>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5" formatCode="&quot;$&quot;#,##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theme="5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44" fontId="4" fillId="0" borderId="0" applyFont="0" applyFill="0" applyBorder="0" applyAlignment="0" applyProtection="0"/>
  </cellStyleXfs>
  <cellXfs count="43">
    <xf numFmtId="0" fontId="0" fillId="0" borderId="0" xfId="0"/>
    <xf numFmtId="16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3" borderId="9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1" fillId="3" borderId="2" xfId="0" applyNumberFormat="1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64" fontId="1" fillId="3" borderId="8" xfId="0" applyNumberFormat="1" applyFont="1" applyFill="1" applyBorder="1" applyAlignment="1">
      <alignment horizontal="center" vertical="center" wrapText="1"/>
    </xf>
    <xf numFmtId="0" fontId="1" fillId="3" borderId="9" xfId="0" applyFont="1" applyFill="1" applyBorder="1" applyAlignment="1">
      <alignment horizontal="center" vertical="center" wrapText="1"/>
    </xf>
    <xf numFmtId="0" fontId="1" fillId="3" borderId="8" xfId="0" applyFont="1" applyFill="1" applyBorder="1" applyAlignment="1">
      <alignment horizontal="center" vertical="center" wrapText="1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5" xfId="0" applyNumberFormat="1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ont="1"/>
    <xf numFmtId="0" fontId="1" fillId="0" borderId="0" xfId="0" applyFont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0" borderId="0" xfId="0" applyFont="1"/>
    <xf numFmtId="0" fontId="0" fillId="3" borderId="9" xfId="0" applyFont="1" applyFill="1" applyBorder="1" applyAlignment="1">
      <alignment horizontal="center" vertical="center" wrapText="1"/>
    </xf>
    <xf numFmtId="165" fontId="0" fillId="0" borderId="0" xfId="0" applyNumberFormat="1" applyFont="1" applyAlignment="1">
      <alignment horizontal="center" vertical="center"/>
    </xf>
    <xf numFmtId="3" fontId="0" fillId="0" borderId="0" xfId="0" applyNumberFormat="1" applyFont="1" applyAlignment="1">
      <alignment horizontal="center" vertical="center"/>
    </xf>
    <xf numFmtId="165" fontId="0" fillId="0" borderId="0" xfId="0" applyNumberFormat="1" applyFont="1"/>
    <xf numFmtId="0" fontId="0" fillId="0" borderId="0" xfId="0" applyFont="1" applyAlignment="1">
      <alignment wrapText="1"/>
    </xf>
    <xf numFmtId="0" fontId="5" fillId="0" borderId="10" xfId="0" applyFont="1" applyBorder="1" applyAlignment="1">
      <alignment horizontal="center" vertical="center" wrapText="1"/>
    </xf>
    <xf numFmtId="164" fontId="5" fillId="4" borderId="11" xfId="0" applyNumberFormat="1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165" fontId="1" fillId="2" borderId="13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 shrinkToFit="1"/>
    </xf>
    <xf numFmtId="165" fontId="1" fillId="2" borderId="15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 wrapText="1"/>
    </xf>
    <xf numFmtId="165" fontId="5" fillId="2" borderId="15" xfId="0" applyNumberFormat="1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165" fontId="1" fillId="2" borderId="15" xfId="2" applyNumberFormat="1" applyFont="1" applyFill="1" applyBorder="1" applyAlignment="1" applyProtection="1">
      <alignment horizontal="center" vertical="center"/>
    </xf>
    <xf numFmtId="0" fontId="1" fillId="3" borderId="17" xfId="0" applyFont="1" applyFill="1" applyBorder="1" applyAlignment="1">
      <alignment horizontal="center" vertical="center" wrapText="1"/>
    </xf>
    <xf numFmtId="0" fontId="3" fillId="2" borderId="16" xfId="1" applyFont="1" applyFill="1" applyBorder="1" applyAlignment="1" applyProtection="1">
      <alignment horizontal="center" vertical="center"/>
    </xf>
    <xf numFmtId="8" fontId="0" fillId="0" borderId="0" xfId="0" applyNumberFormat="1" applyFont="1"/>
    <xf numFmtId="0" fontId="0" fillId="5" borderId="0" xfId="0" applyFont="1" applyFill="1" applyAlignment="1">
      <alignment horizontal="center" vertical="center" wrapText="1"/>
    </xf>
  </cellXfs>
  <cellStyles count="3">
    <cellStyle name="Currency" xfId="2" builtinId="4"/>
    <cellStyle name="Hyperlink" xfId="1" builtinId="8"/>
    <cellStyle name="Normal" xfId="0" builtinId="0"/>
  </cellStyles>
  <dxfs count="21">
    <dxf>
      <font>
        <b/>
        <strike val="0"/>
        <outline val="0"/>
        <shadow val="0"/>
        <vertAlign val="baseline"/>
        <sz val="11"/>
        <name val="Calibri"/>
        <family val="2"/>
        <scheme val="minor"/>
      </font>
      <fill>
        <patternFill patternType="solid">
          <fgColor indexed="64"/>
          <bgColor rgb="FF00B050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indent="0" justifyLastLine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strike val="0"/>
        <outline val="0"/>
        <shadow val="0"/>
        <vertAlign val="baseline"/>
        <sz val="11"/>
        <name val="Calibri"/>
        <family val="2"/>
        <scheme val="minor"/>
      </font>
      <protection locked="1" hidden="0"/>
    </dxf>
    <dxf>
      <font>
        <b/>
        <strike val="0"/>
        <outline val="0"/>
        <shadow val="0"/>
        <vertAlign val="baseline"/>
        <sz val="11"/>
        <name val="Calibri"/>
        <family val="2"/>
        <scheme val="minor"/>
      </font>
      <alignment horizontal="center" vertical="center" textRotation="0" indent="0" justifyLastLine="0" readingOrder="0"/>
      <protection locked="1" hidden="0"/>
    </dxf>
    <dxf>
      <font>
        <b/>
        <strike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fill>
        <patternFill>
          <fgColor indexed="64"/>
          <bgColor theme="5"/>
        </patternFill>
      </fill>
      <alignment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FF00"/>
        </patternFill>
      </fill>
      <alignment horizontal="center" vertical="center" textRotation="0" wrapText="1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3" formatCode="#,##0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&quot;$&quot;#,##0"/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font>
        <strike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protection locked="1" hidden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b="1"/>
              <a:t>Contributions By</a:t>
            </a:r>
            <a:r>
              <a:rPr lang="en-US" b="1" baseline="0"/>
              <a:t> Age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Annual Contribution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Sheet1!$B$9:$B$44</c:f>
              <c:numCache>
                <c:formatCode>General</c:formatCode>
                <c:ptCount val="36"/>
                <c:pt idx="0">
                  <c:v>54</c:v>
                </c:pt>
                <c:pt idx="1">
                  <c:v>55</c:v>
                </c:pt>
                <c:pt idx="2">
                  <c:v>56</c:v>
                </c:pt>
                <c:pt idx="3">
                  <c:v>57</c:v>
                </c:pt>
                <c:pt idx="4">
                  <c:v>58</c:v>
                </c:pt>
                <c:pt idx="5">
                  <c:v>59</c:v>
                </c:pt>
                <c:pt idx="6">
                  <c:v>60</c:v>
                </c:pt>
                <c:pt idx="7">
                  <c:v>61</c:v>
                </c:pt>
                <c:pt idx="8">
                  <c:v>62</c:v>
                </c:pt>
                <c:pt idx="9">
                  <c:v>63</c:v>
                </c:pt>
                <c:pt idx="10">
                  <c:v>64</c:v>
                </c:pt>
                <c:pt idx="11">
                  <c:v>65</c:v>
                </c:pt>
                <c:pt idx="12">
                  <c:v>66</c:v>
                </c:pt>
                <c:pt idx="13">
                  <c:v>67</c:v>
                </c:pt>
                <c:pt idx="14">
                  <c:v>68</c:v>
                </c:pt>
                <c:pt idx="15">
                  <c:v>69</c:v>
                </c:pt>
                <c:pt idx="16">
                  <c:v>70</c:v>
                </c:pt>
                <c:pt idx="17">
                  <c:v>71</c:v>
                </c:pt>
                <c:pt idx="18">
                  <c:v>72</c:v>
                </c:pt>
                <c:pt idx="19">
                  <c:v>73</c:v>
                </c:pt>
                <c:pt idx="20">
                  <c:v>74</c:v>
                </c:pt>
                <c:pt idx="21">
                  <c:v>75</c:v>
                </c:pt>
                <c:pt idx="22">
                  <c:v>76</c:v>
                </c:pt>
                <c:pt idx="23">
                  <c:v>77</c:v>
                </c:pt>
                <c:pt idx="24">
                  <c:v>78</c:v>
                </c:pt>
                <c:pt idx="25">
                  <c:v>79</c:v>
                </c:pt>
                <c:pt idx="26">
                  <c:v>80</c:v>
                </c:pt>
                <c:pt idx="27">
                  <c:v>81</c:v>
                </c:pt>
                <c:pt idx="28">
                  <c:v>82</c:v>
                </c:pt>
                <c:pt idx="29">
                  <c:v>83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87</c:v>
                </c:pt>
                <c:pt idx="34">
                  <c:v>88</c:v>
                </c:pt>
                <c:pt idx="35">
                  <c:v>89</c:v>
                </c:pt>
              </c:numCache>
            </c:numRef>
          </c:cat>
          <c:val>
            <c:numRef>
              <c:f>Sheet1!$D$9:$D$44</c:f>
              <c:numCache>
                <c:formatCode>"$"#,##0</c:formatCode>
                <c:ptCount val="36"/>
                <c:pt idx="0">
                  <c:v>3900</c:v>
                </c:pt>
                <c:pt idx="1">
                  <c:v>7800</c:v>
                </c:pt>
                <c:pt idx="2">
                  <c:v>11700</c:v>
                </c:pt>
                <c:pt idx="3">
                  <c:v>15600</c:v>
                </c:pt>
                <c:pt idx="4">
                  <c:v>19500</c:v>
                </c:pt>
                <c:pt idx="5">
                  <c:v>23400</c:v>
                </c:pt>
                <c:pt idx="6">
                  <c:v>27300</c:v>
                </c:pt>
                <c:pt idx="7">
                  <c:v>31200</c:v>
                </c:pt>
                <c:pt idx="8">
                  <c:v>35100</c:v>
                </c:pt>
                <c:pt idx="9">
                  <c:v>39000</c:v>
                </c:pt>
                <c:pt idx="10">
                  <c:v>42900</c:v>
                </c:pt>
                <c:pt idx="11">
                  <c:v>46800</c:v>
                </c:pt>
                <c:pt idx="12">
                  <c:v>50700</c:v>
                </c:pt>
                <c:pt idx="13">
                  <c:v>54600</c:v>
                </c:pt>
                <c:pt idx="14">
                  <c:v>58500</c:v>
                </c:pt>
                <c:pt idx="15">
                  <c:v>62400</c:v>
                </c:pt>
                <c:pt idx="16">
                  <c:v>66300</c:v>
                </c:pt>
                <c:pt idx="17">
                  <c:v>70200</c:v>
                </c:pt>
                <c:pt idx="18">
                  <c:v>74100</c:v>
                </c:pt>
                <c:pt idx="19">
                  <c:v>78000</c:v>
                </c:pt>
                <c:pt idx="20">
                  <c:v>81900</c:v>
                </c:pt>
                <c:pt idx="21">
                  <c:v>85800</c:v>
                </c:pt>
                <c:pt idx="22">
                  <c:v>89700</c:v>
                </c:pt>
                <c:pt idx="23">
                  <c:v>93600</c:v>
                </c:pt>
                <c:pt idx="24">
                  <c:v>97500</c:v>
                </c:pt>
                <c:pt idx="25">
                  <c:v>101400</c:v>
                </c:pt>
                <c:pt idx="26">
                  <c:v>105300</c:v>
                </c:pt>
                <c:pt idx="27">
                  <c:v>109200</c:v>
                </c:pt>
                <c:pt idx="28">
                  <c:v>113100</c:v>
                </c:pt>
                <c:pt idx="29">
                  <c:v>117000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26-4407-87EF-109243DF9C4A}"/>
            </c:ext>
          </c:extLst>
        </c:ser>
        <c:ser>
          <c:idx val="2"/>
          <c:order val="2"/>
          <c:tx>
            <c:strRef>
              <c:f>Sheet1!$B$8</c:f>
              <c:strCache>
                <c:ptCount val="1"/>
                <c:pt idx="0">
                  <c:v>Age @ Retirement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val>
            <c:numLit>
              <c:formatCode>General</c:formatCode>
              <c:ptCount val="1"/>
              <c:pt idx="0">
                <c:v>1</c:v>
              </c:pt>
            </c:numLit>
          </c:val>
          <c:extLst>
            <c:ext xmlns:c16="http://schemas.microsoft.com/office/drawing/2014/chart" uri="{C3380CC4-5D6E-409C-BE32-E72D297353CC}">
              <c16:uniqueId val="{00000025-EDB8-4BD2-B9F1-C27845670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828842752"/>
        <c:axId val="1828841504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tx>
                  <c:v>Spouse Annuity</c:v>
                </c:tx>
                <c:spPr>
                  <a:solidFill>
                    <a:schemeClr val="accent2"/>
                  </a:soli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Sheet1!$B$9:$B$44</c15:sqref>
                        </c15:formulaRef>
                      </c:ext>
                    </c:extLst>
                    <c:numCache>
                      <c:formatCode>General</c:formatCode>
                      <c:ptCount val="36"/>
                      <c:pt idx="0">
                        <c:v>54</c:v>
                      </c:pt>
                      <c:pt idx="1">
                        <c:v>55</c:v>
                      </c:pt>
                      <c:pt idx="2">
                        <c:v>56</c:v>
                      </c:pt>
                      <c:pt idx="3">
                        <c:v>57</c:v>
                      </c:pt>
                      <c:pt idx="4">
                        <c:v>58</c:v>
                      </c:pt>
                      <c:pt idx="5">
                        <c:v>59</c:v>
                      </c:pt>
                      <c:pt idx="6">
                        <c:v>60</c:v>
                      </c:pt>
                      <c:pt idx="7">
                        <c:v>61</c:v>
                      </c:pt>
                      <c:pt idx="8">
                        <c:v>62</c:v>
                      </c:pt>
                      <c:pt idx="9">
                        <c:v>63</c:v>
                      </c:pt>
                      <c:pt idx="10">
                        <c:v>64</c:v>
                      </c:pt>
                      <c:pt idx="11">
                        <c:v>65</c:v>
                      </c:pt>
                      <c:pt idx="12">
                        <c:v>66</c:v>
                      </c:pt>
                      <c:pt idx="13">
                        <c:v>67</c:v>
                      </c:pt>
                      <c:pt idx="14">
                        <c:v>68</c:v>
                      </c:pt>
                      <c:pt idx="15">
                        <c:v>69</c:v>
                      </c:pt>
                      <c:pt idx="16">
                        <c:v>70</c:v>
                      </c:pt>
                      <c:pt idx="17">
                        <c:v>71</c:v>
                      </c:pt>
                      <c:pt idx="18">
                        <c:v>72</c:v>
                      </c:pt>
                      <c:pt idx="19">
                        <c:v>73</c:v>
                      </c:pt>
                      <c:pt idx="20">
                        <c:v>74</c:v>
                      </c:pt>
                      <c:pt idx="21">
                        <c:v>75</c:v>
                      </c:pt>
                      <c:pt idx="22">
                        <c:v>76</c:v>
                      </c:pt>
                      <c:pt idx="23">
                        <c:v>77</c:v>
                      </c:pt>
                      <c:pt idx="24">
                        <c:v>78</c:v>
                      </c:pt>
                      <c:pt idx="25">
                        <c:v>79</c:v>
                      </c:pt>
                      <c:pt idx="26">
                        <c:v>80</c:v>
                      </c:pt>
                      <c:pt idx="27">
                        <c:v>81</c:v>
                      </c:pt>
                      <c:pt idx="28">
                        <c:v>82</c:v>
                      </c:pt>
                      <c:pt idx="29">
                        <c:v>83</c:v>
                      </c:pt>
                      <c:pt idx="30">
                        <c:v>84</c:v>
                      </c:pt>
                      <c:pt idx="31">
                        <c:v>85</c:v>
                      </c:pt>
                      <c:pt idx="32">
                        <c:v>86</c:v>
                      </c:pt>
                      <c:pt idx="33">
                        <c:v>87</c:v>
                      </c:pt>
                      <c:pt idx="34">
                        <c:v>88</c:v>
                      </c:pt>
                      <c:pt idx="35">
                        <c:v>89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Sheet1!$F$9:$F$44</c15:sqref>
                        </c15:formulaRef>
                      </c:ext>
                    </c:extLst>
                    <c:numCache>
                      <c:formatCode>"$"#,##0</c:formatCode>
                      <c:ptCount val="36"/>
                      <c:pt idx="0">
                        <c:v>33000</c:v>
                      </c:pt>
                      <c:pt idx="1">
                        <c:v>34320</c:v>
                      </c:pt>
                      <c:pt idx="2">
                        <c:v>35692.800000000003</c:v>
                      </c:pt>
                      <c:pt idx="3">
                        <c:v>37120.512000000002</c:v>
                      </c:pt>
                      <c:pt idx="4">
                        <c:v>38605.332480000005</c:v>
                      </c:pt>
                      <c:pt idx="5">
                        <c:v>40149.545779200002</c:v>
                      </c:pt>
                      <c:pt idx="6">
                        <c:v>41755.527610368001</c:v>
                      </c:pt>
                      <c:pt idx="7">
                        <c:v>43425.74871478272</c:v>
                      </c:pt>
                      <c:pt idx="8">
                        <c:v>45162.778663374025</c:v>
                      </c:pt>
                      <c:pt idx="9">
                        <c:v>46969.289809908987</c:v>
                      </c:pt>
                      <c:pt idx="10">
                        <c:v>48848.061402305349</c:v>
                      </c:pt>
                      <c:pt idx="11">
                        <c:v>50801.983858397565</c:v>
                      </c:pt>
                      <c:pt idx="12">
                        <c:v>52834.063212733468</c:v>
                      </c:pt>
                      <c:pt idx="13">
                        <c:v>54947.425741242805</c:v>
                      </c:pt>
                      <c:pt idx="14">
                        <c:v>57145.322770892519</c:v>
                      </c:pt>
                      <c:pt idx="15">
                        <c:v>59431.135681728221</c:v>
                      </c:pt>
                      <c:pt idx="16">
                        <c:v>61808.381108997353</c:v>
                      </c:pt>
                      <c:pt idx="17">
                        <c:v>64280.716353357246</c:v>
                      </c:pt>
                      <c:pt idx="18">
                        <c:v>66851.945007491537</c:v>
                      </c:pt>
                      <c:pt idx="19">
                        <c:v>69526.022807791203</c:v>
                      </c:pt>
                      <c:pt idx="20">
                        <c:v>72307.063720102858</c:v>
                      </c:pt>
                      <c:pt idx="21">
                        <c:v>75199.346268906971</c:v>
                      </c:pt>
                      <c:pt idx="22">
                        <c:v>78207.320119663244</c:v>
                      </c:pt>
                      <c:pt idx="23">
                        <c:v>81335.612924449772</c:v>
                      </c:pt>
                      <c:pt idx="24">
                        <c:v>84589.037441427761</c:v>
                      </c:pt>
                      <c:pt idx="25">
                        <c:v>87972.59893908487</c:v>
                      </c:pt>
                      <c:pt idx="26">
                        <c:v>91491.502896648264</c:v>
                      </c:pt>
                      <c:pt idx="27">
                        <c:v>95151.163012514196</c:v>
                      </c:pt>
                      <c:pt idx="28">
                        <c:v>98957.209533014771</c:v>
                      </c:pt>
                      <c:pt idx="29">
                        <c:v>102915.49791433536</c:v>
                      </c:pt>
                      <c:pt idx="30">
                        <c:v>107032.11783090877</c:v>
                      </c:pt>
                      <c:pt idx="31">
                        <c:v>111313.40254414512</c:v>
                      </c:pt>
                      <c:pt idx="32">
                        <c:v>115765.93864591092</c:v>
                      </c:pt>
                      <c:pt idx="33">
                        <c:v>120396.57619174736</c:v>
                      </c:pt>
                      <c:pt idx="34">
                        <c:v>125212.43923941725</c:v>
                      </c:pt>
                      <c:pt idx="35">
                        <c:v>130220.93680899394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1626-4407-87EF-109243DF9C4A}"/>
                  </c:ext>
                </c:extLst>
              </c15:ser>
            </c15:filteredBarSeries>
          </c:ext>
        </c:extLst>
      </c:barChart>
      <c:catAx>
        <c:axId val="182884275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Retirement </a:t>
                </a:r>
              </a:p>
              <a:p>
                <a:pPr>
                  <a:defRPr/>
                </a:pPr>
                <a:r>
                  <a:rPr lang="en-US"/>
                  <a:t>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41504"/>
        <c:crosses val="autoZero"/>
        <c:auto val="1"/>
        <c:lblAlgn val="ctr"/>
        <c:lblOffset val="100"/>
        <c:noMultiLvlLbl val="0"/>
      </c:catAx>
      <c:valAx>
        <c:axId val="182884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884275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779531980136991E-2"/>
                <c:y val="0.22190935390549663"/>
              </c:manualLayout>
            </c:layout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Spouse Annuity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Spouse Annuity</c:v>
          </c:tx>
          <c:spPr>
            <a:ln w="34925" cap="rnd">
              <a:solidFill>
                <a:schemeClr val="lt1"/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none"/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Sheet1!$E$9:$E$44</c15:sqref>
                  </c15:fullRef>
                </c:ext>
              </c:extLst>
              <c:f>(Sheet1!$E$9,Sheet1!$E$14,Sheet1!$E$19,Sheet1!$E$24,Sheet1!$E$29,Sheet1!$E$34)</c:f>
              <c:numCache>
                <c:formatCode>#,##0</c:formatCode>
                <c:ptCount val="6"/>
                <c:pt idx="0">
                  <c:v>80</c:v>
                </c:pt>
                <c:pt idx="1">
                  <c:v>85</c:v>
                </c:pt>
                <c:pt idx="2">
                  <c:v>90</c:v>
                </c:pt>
                <c:pt idx="3">
                  <c:v>95</c:v>
                </c:pt>
                <c:pt idx="4">
                  <c:v>100</c:v>
                </c:pt>
                <c:pt idx="5">
                  <c:v>105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Sheet1!$F$9:$F$44</c15:sqref>
                  </c15:fullRef>
                </c:ext>
              </c:extLst>
              <c:f>(Sheet1!$F$9,Sheet1!$F$14,Sheet1!$F$19,Sheet1!$F$24,Sheet1!$F$29,Sheet1!$F$34)</c:f>
              <c:numCache>
                <c:formatCode>"$"#,##0</c:formatCode>
                <c:ptCount val="6"/>
                <c:pt idx="0">
                  <c:v>33000</c:v>
                </c:pt>
                <c:pt idx="1">
                  <c:v>40149.545779200002</c:v>
                </c:pt>
                <c:pt idx="2">
                  <c:v>48848.061402305349</c:v>
                </c:pt>
                <c:pt idx="3">
                  <c:v>59431.135681728221</c:v>
                </c:pt>
                <c:pt idx="4">
                  <c:v>72307.063720102858</c:v>
                </c:pt>
                <c:pt idx="5">
                  <c:v>87972.59893908487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78-4DAF-AD35-0D64ABB75F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gradFill>
                <a:gsLst>
                  <a:gs pos="0">
                    <a:schemeClr val="lt1"/>
                  </a:gs>
                  <a:gs pos="100000">
                    <a:schemeClr val="lt1">
                      <a:alpha val="0"/>
                    </a:schemeClr>
                  </a:gs>
                </a:gsLst>
                <a:lin ang="5400000" scaled="0"/>
              </a:gradFill>
              <a:round/>
            </a:ln>
            <a:effectLst/>
          </c:spPr>
        </c:dropLines>
        <c:smooth val="0"/>
        <c:axId val="1067142576"/>
        <c:axId val="1067142992"/>
      </c:lineChart>
      <c:catAx>
        <c:axId val="10671425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Age / Annuity Start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42992"/>
        <c:crosses val="autoZero"/>
        <c:auto val="1"/>
        <c:lblAlgn val="ctr"/>
        <c:lblOffset val="100"/>
        <c:noMultiLvlLbl val="0"/>
      </c:catAx>
      <c:valAx>
        <c:axId val="106714299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Spouse Annuity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67142576"/>
        <c:crosses val="autoZero"/>
        <c:crossBetween val="midCat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_xlchart.v1.2</cx:f>
      </cx:strDim>
      <cx:numDim type="size">
        <cx:f>_xlchart.v1.3</cx:f>
      </cx:numDim>
    </cx:data>
  </cx:chartData>
  <cx:chart>
    <cx:title pos="t" align="ctr" overlay="0">
      <cx:tx>
        <cx:txData>
          <cx:v>Return On Investment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  <a:latin typeface="Calibri" panose="020F0502020204030204"/>
            </a:rPr>
            <a:t>Return On Investment</a:t>
          </a:r>
        </a:p>
      </cx:txPr>
    </cx:title>
    <cx:plotArea>
      <cx:plotAreaRegion>
        <cx:series layoutId="sunburst" uniqueId="{720FF177-E8DC-4DFB-ABD4-09B999B592BF}">
          <cx:dataId val="0"/>
        </cx:series>
      </cx:plotAreaRegion>
    </cx:plotArea>
    <cx:legend pos="t" align="ctr" overlay="0"/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29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/>
        </a:solidFill>
        <a:round/>
      </a:ln>
    </cs:spPr>
    <cs:defRPr sz="90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0">
              <a:schemeClr val="lt1"/>
            </a:gs>
            <a:gs pos="100000">
              <a:schemeClr val="lt1">
                <a:alpha val="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microsoft.com/office/2014/relationships/chartEx" Target="../charts/chartEx1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117475</xdr:colOff>
      <xdr:row>6</xdr:row>
      <xdr:rowOff>66675</xdr:rowOff>
    </xdr:from>
    <xdr:to>
      <xdr:col>12</xdr:col>
      <xdr:colOff>180975</xdr:colOff>
      <xdr:row>20</xdr:row>
      <xdr:rowOff>139700</xdr:rowOff>
    </xdr:to>
    <xdr:graphicFrame macro="">
      <xdr:nvGraphicFramePr>
        <xdr:cNvPr id="2" name="Chart 1" descr="Chart type: Clustered Column. 'Annual Contribution', 'Spouse Annuity' by 'Age'&#10;&#10;Description automatically generated">
          <a:extLst>
            <a:ext uri="{FF2B5EF4-FFF2-40B4-BE49-F238E27FC236}">
              <a16:creationId xmlns:a16="http://schemas.microsoft.com/office/drawing/2014/main" id="{C5F56F4D-150E-B188-95A4-7F80B7C322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117475</xdr:colOff>
      <xdr:row>21</xdr:row>
      <xdr:rowOff>3175</xdr:rowOff>
    </xdr:from>
    <xdr:to>
      <xdr:col>12</xdr:col>
      <xdr:colOff>200025</xdr:colOff>
      <xdr:row>35</xdr:row>
      <xdr:rowOff>19050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 descr="Chart type: Pie. 'Column3'&#10;&#10;Description automatically generated">
              <a:extLst>
                <a:ext uri="{FF2B5EF4-FFF2-40B4-BE49-F238E27FC236}">
                  <a16:creationId xmlns:a16="http://schemas.microsoft.com/office/drawing/2014/main" id="{B0AD565B-BF16-2219-053D-5FD78E9443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94325" y="4365625"/>
              <a:ext cx="4559300" cy="25939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6</xdr:col>
      <xdr:colOff>117475</xdr:colOff>
      <xdr:row>35</xdr:row>
      <xdr:rowOff>79375</xdr:rowOff>
    </xdr:from>
    <xdr:to>
      <xdr:col>12</xdr:col>
      <xdr:colOff>228601</xdr:colOff>
      <xdr:row>47</xdr:row>
      <xdr:rowOff>114300</xdr:rowOff>
    </xdr:to>
    <xdr:graphicFrame macro="">
      <xdr:nvGraphicFramePr>
        <xdr:cNvPr id="4" name="Chart 3" descr="Chart type: Line. 'Spouse Annuity'&#10;&#10;Description automatically generated">
          <a:extLst>
            <a:ext uri="{FF2B5EF4-FFF2-40B4-BE49-F238E27FC236}">
              <a16:creationId xmlns:a16="http://schemas.microsoft.com/office/drawing/2014/main" id="{B945074B-27B3-49A4-C6EF-5E88F0D9DD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107950</xdr:colOff>
      <xdr:row>47</xdr:row>
      <xdr:rowOff>209550</xdr:rowOff>
    </xdr:from>
    <xdr:to>
      <xdr:col>4</xdr:col>
      <xdr:colOff>101600</xdr:colOff>
      <xdr:row>49</xdr:row>
      <xdr:rowOff>120650</xdr:rowOff>
    </xdr:to>
    <xdr:sp macro="" textlink="$D$49">
      <xdr:nvSpPr>
        <xdr:cNvPr id="3" name="Arrow: Left 2">
          <a:extLst>
            <a:ext uri="{FF2B5EF4-FFF2-40B4-BE49-F238E27FC236}">
              <a16:creationId xmlns:a16="http://schemas.microsoft.com/office/drawing/2014/main" id="{A9376668-8F45-8F5D-34CA-BF018EA75764}"/>
            </a:ext>
          </a:extLst>
        </xdr:cNvPr>
        <xdr:cNvSpPr/>
      </xdr:nvSpPr>
      <xdr:spPr>
        <a:xfrm>
          <a:off x="1879600" y="9486900"/>
          <a:ext cx="1892300" cy="50800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fld id="{C8D8FEAF-CC4D-4D65-8112-2D4858F7DC8E}" type="TxLink">
            <a:rPr lang="en-US" sz="11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ctr"/>
            <a:t>Comparison SAT</a:t>
          </a:fld>
          <a:endParaRPr lang="en-US" sz="1100" b="1"/>
        </a:p>
      </xdr:txBody>
    </xdr:sp>
    <xdr:clientData/>
  </xdr:twoCellAnchor>
  <xdr:twoCellAnchor>
    <xdr:from>
      <xdr:col>5</xdr:col>
      <xdr:colOff>19050</xdr:colOff>
      <xdr:row>2</xdr:row>
      <xdr:rowOff>139700</xdr:rowOff>
    </xdr:from>
    <xdr:to>
      <xdr:col>5</xdr:col>
      <xdr:colOff>869950</xdr:colOff>
      <xdr:row>6</xdr:row>
      <xdr:rowOff>12700</xdr:rowOff>
    </xdr:to>
    <xdr:sp macro="" textlink="$F$4">
      <xdr:nvSpPr>
        <xdr:cNvPr id="6" name="Arrow: Right 5">
          <a:extLst>
            <a:ext uri="{FF2B5EF4-FFF2-40B4-BE49-F238E27FC236}">
              <a16:creationId xmlns:a16="http://schemas.microsoft.com/office/drawing/2014/main" id="{07BE439E-26AA-3DAA-4DE0-A40B31D93013}"/>
            </a:ext>
          </a:extLst>
        </xdr:cNvPr>
        <xdr:cNvSpPr/>
      </xdr:nvSpPr>
      <xdr:spPr>
        <a:xfrm>
          <a:off x="4387850" y="520700"/>
          <a:ext cx="850900" cy="8255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89F1A9DE-6405-43BA-BEEC-04A4655E2E54}" type="TxLink">
            <a:rPr lang="en-US" sz="1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INPUT Here</a:t>
          </a:fld>
          <a:endParaRPr lang="en-US" sz="1100"/>
        </a:p>
      </xdr:txBody>
    </xdr:sp>
    <xdr:clientData/>
  </xdr:twoCellAnchor>
  <xdr:twoCellAnchor>
    <xdr:from>
      <xdr:col>3</xdr:col>
      <xdr:colOff>114300</xdr:colOff>
      <xdr:row>2</xdr:row>
      <xdr:rowOff>82550</xdr:rowOff>
    </xdr:from>
    <xdr:to>
      <xdr:col>3</xdr:col>
      <xdr:colOff>946150</xdr:colOff>
      <xdr:row>6</xdr:row>
      <xdr:rowOff>63500</xdr:rowOff>
    </xdr:to>
    <xdr:sp macro="" textlink="$D$4">
      <xdr:nvSpPr>
        <xdr:cNvPr id="7" name="Arrow: Right 6">
          <a:extLst>
            <a:ext uri="{FF2B5EF4-FFF2-40B4-BE49-F238E27FC236}">
              <a16:creationId xmlns:a16="http://schemas.microsoft.com/office/drawing/2014/main" id="{627CD166-DA60-2802-8D60-79F16C035197}"/>
            </a:ext>
          </a:extLst>
        </xdr:cNvPr>
        <xdr:cNvSpPr/>
      </xdr:nvSpPr>
      <xdr:spPr>
        <a:xfrm>
          <a:off x="2806700" y="463550"/>
          <a:ext cx="831850" cy="93345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fld id="{9849A6EA-26AB-4C48-9244-2937E60FCF8F}" type="TxLink">
            <a:rPr lang="en-US" sz="1000" b="1" i="0" u="none" strike="noStrike">
              <a:solidFill>
                <a:srgbClr val="000000"/>
              </a:solidFill>
              <a:latin typeface="Calibri"/>
              <a:ea typeface="Calibri"/>
              <a:cs typeface="Calibri"/>
            </a:rPr>
            <a:pPr algn="l"/>
            <a:t>INPUT Here</a:t>
          </a:fld>
          <a:endParaRPr lang="en-US" sz="1100"/>
        </a:p>
      </xdr:txBody>
    </xdr:sp>
    <xdr:clientData/>
  </xdr:twoCellAnchor>
  <xdr:twoCellAnchor>
    <xdr:from>
      <xdr:col>2</xdr:col>
      <xdr:colOff>152400</xdr:colOff>
      <xdr:row>46</xdr:row>
      <xdr:rowOff>247650</xdr:rowOff>
    </xdr:from>
    <xdr:to>
      <xdr:col>2</xdr:col>
      <xdr:colOff>812800</xdr:colOff>
      <xdr:row>47</xdr:row>
      <xdr:rowOff>139700</xdr:rowOff>
    </xdr:to>
    <xdr:cxnSp macro="">
      <xdr:nvCxnSpPr>
        <xdr:cNvPr id="9" name="Straight Arrow Connector 8">
          <a:extLst>
            <a:ext uri="{FF2B5EF4-FFF2-40B4-BE49-F238E27FC236}">
              <a16:creationId xmlns:a16="http://schemas.microsoft.com/office/drawing/2014/main" id="{894AE69B-4F24-ECE9-DFC1-AE48B942AC1A}"/>
            </a:ext>
          </a:extLst>
        </xdr:cNvPr>
        <xdr:cNvCxnSpPr/>
      </xdr:nvCxnSpPr>
      <xdr:spPr>
        <a:xfrm flipH="1">
          <a:off x="1924050" y="9258300"/>
          <a:ext cx="660400" cy="4445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d Carr" refreshedDate="44869.478011574072" createdVersion="8" refreshedVersion="8" minRefreshableVersion="3" recordCount="30" xr:uid="{1F3731C1-635E-462E-BF38-61769630F5DC}">
  <cacheSource type="worksheet">
    <worksheetSource name="Table1" sheet="Sheet1"/>
  </cacheSource>
  <cacheFields count="6">
    <cacheField name="Base Year" numFmtId="0">
      <sharedItems containsSemiMixedTypes="0" containsString="0" containsNumber="1" containsInteger="1" minValue="1" maxValue="30" count="3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Age" numFmtId="0">
      <sharedItems containsSemiMixedTypes="0" containsString="0" containsNumber="1" containsInteger="1" minValue="51" maxValue="80"/>
    </cacheField>
    <cacheField name="Retirement Pay" numFmtId="164">
      <sharedItems containsSemiMixedTypes="0" containsString="0" containsNumber="1" containsInteger="1" minValue="54000" maxValue="1620000"/>
    </cacheField>
    <cacheField name="Annual Contribution" numFmtId="164">
      <sharedItems containsSemiMixedTypes="0" containsString="0" containsNumber="1" containsInteger="1" minValue="3510" maxValue="105300"/>
    </cacheField>
    <cacheField name="Spouse Age" numFmtId="3">
      <sharedItems containsSemiMixedTypes="0" containsString="0" containsNumber="1" containsInteger="1" minValue="66" maxValue="95"/>
    </cacheField>
    <cacheField name="Spouse Annuity" numFmtId="164">
      <sharedItems containsSemiMixedTypes="0" containsString="0" containsNumber="1" containsInteger="1" minValue="29700" maxValue="89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51"/>
    <n v="54000"/>
    <n v="3510"/>
    <n v="66"/>
    <n v="29700"/>
  </r>
  <r>
    <x v="1"/>
    <n v="52"/>
    <n v="108000"/>
    <n v="7020"/>
    <n v="67"/>
    <n v="59400"/>
  </r>
  <r>
    <x v="2"/>
    <n v="53"/>
    <n v="162000"/>
    <n v="10530"/>
    <n v="68"/>
    <n v="89100"/>
  </r>
  <r>
    <x v="3"/>
    <n v="54"/>
    <n v="216000"/>
    <n v="14040"/>
    <n v="69"/>
    <n v="118800"/>
  </r>
  <r>
    <x v="4"/>
    <n v="55"/>
    <n v="270000"/>
    <n v="17550"/>
    <n v="70"/>
    <n v="148500"/>
  </r>
  <r>
    <x v="5"/>
    <n v="56"/>
    <n v="324000"/>
    <n v="21060"/>
    <n v="71"/>
    <n v="178200"/>
  </r>
  <r>
    <x v="6"/>
    <n v="57"/>
    <n v="378000"/>
    <n v="24570"/>
    <n v="72"/>
    <n v="207900"/>
  </r>
  <r>
    <x v="7"/>
    <n v="58"/>
    <n v="432000"/>
    <n v="28080"/>
    <n v="73"/>
    <n v="237600"/>
  </r>
  <r>
    <x v="8"/>
    <n v="59"/>
    <n v="486000"/>
    <n v="31590"/>
    <n v="74"/>
    <n v="267300"/>
  </r>
  <r>
    <x v="9"/>
    <n v="60"/>
    <n v="540000"/>
    <n v="35100"/>
    <n v="75"/>
    <n v="297000"/>
  </r>
  <r>
    <x v="10"/>
    <n v="61"/>
    <n v="594000"/>
    <n v="38610"/>
    <n v="76"/>
    <n v="326700"/>
  </r>
  <r>
    <x v="11"/>
    <n v="62"/>
    <n v="648000"/>
    <n v="42120"/>
    <n v="77"/>
    <n v="356400"/>
  </r>
  <r>
    <x v="12"/>
    <n v="63"/>
    <n v="702000"/>
    <n v="45630"/>
    <n v="78"/>
    <n v="386100"/>
  </r>
  <r>
    <x v="13"/>
    <n v="64"/>
    <n v="756000"/>
    <n v="49140"/>
    <n v="79"/>
    <n v="415800"/>
  </r>
  <r>
    <x v="14"/>
    <n v="65"/>
    <n v="810000"/>
    <n v="52650"/>
    <n v="80"/>
    <n v="445500"/>
  </r>
  <r>
    <x v="15"/>
    <n v="66"/>
    <n v="864000"/>
    <n v="56160"/>
    <n v="81"/>
    <n v="475200"/>
  </r>
  <r>
    <x v="16"/>
    <n v="67"/>
    <n v="918000"/>
    <n v="59670"/>
    <n v="82"/>
    <n v="504900"/>
  </r>
  <r>
    <x v="17"/>
    <n v="68"/>
    <n v="972000"/>
    <n v="63180"/>
    <n v="83"/>
    <n v="534600"/>
  </r>
  <r>
    <x v="18"/>
    <n v="69"/>
    <n v="1026000"/>
    <n v="66690"/>
    <n v="84"/>
    <n v="564300"/>
  </r>
  <r>
    <x v="19"/>
    <n v="70"/>
    <n v="1080000"/>
    <n v="70200"/>
    <n v="85"/>
    <n v="594000"/>
  </r>
  <r>
    <x v="20"/>
    <n v="71"/>
    <n v="1134000"/>
    <n v="73710"/>
    <n v="86"/>
    <n v="623700"/>
  </r>
  <r>
    <x v="21"/>
    <n v="72"/>
    <n v="1188000"/>
    <n v="77220"/>
    <n v="87"/>
    <n v="653400"/>
  </r>
  <r>
    <x v="22"/>
    <n v="73"/>
    <n v="1242000"/>
    <n v="80730"/>
    <n v="88"/>
    <n v="683100"/>
  </r>
  <r>
    <x v="23"/>
    <n v="74"/>
    <n v="1296000"/>
    <n v="84240"/>
    <n v="89"/>
    <n v="712800"/>
  </r>
  <r>
    <x v="24"/>
    <n v="75"/>
    <n v="1350000"/>
    <n v="87750"/>
    <n v="90"/>
    <n v="742500"/>
  </r>
  <r>
    <x v="25"/>
    <n v="76"/>
    <n v="1404000"/>
    <n v="91260"/>
    <n v="91"/>
    <n v="772200"/>
  </r>
  <r>
    <x v="26"/>
    <n v="77"/>
    <n v="1458000"/>
    <n v="94770"/>
    <n v="92"/>
    <n v="801900"/>
  </r>
  <r>
    <x v="27"/>
    <n v="78"/>
    <n v="1512000"/>
    <n v="98280"/>
    <n v="93"/>
    <n v="831600"/>
  </r>
  <r>
    <x v="28"/>
    <n v="79"/>
    <n v="1566000"/>
    <n v="101790"/>
    <n v="94"/>
    <n v="861300"/>
  </r>
  <r>
    <x v="29"/>
    <n v="80"/>
    <n v="1620000"/>
    <n v="105300"/>
    <n v="95"/>
    <n v="891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CA10DFE-9146-48D8-A098-35B1C1E46E5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:C33" firstHeaderRow="0" firstDataRow="1" firstDataCol="1"/>
  <pivotFields count="6">
    <pivotField axis="axisRow" showAll="0" sortType="descending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showAll="0"/>
    <pivotField numFmtId="164" showAll="0"/>
    <pivotField dataField="1" numFmtId="164" showAll="0"/>
    <pivotField numFmtId="3" showAll="0"/>
    <pivotField numFmtId="164" showAll="0"/>
  </pivotFields>
  <rowFields count="1">
    <field x="0"/>
  </rowFields>
  <rowItems count="31">
    <i>
      <x v="29"/>
    </i>
    <i>
      <x v="28"/>
    </i>
    <i>
      <x v="27"/>
    </i>
    <i>
      <x v="26"/>
    </i>
    <i>
      <x v="25"/>
    </i>
    <i>
      <x v="24"/>
    </i>
    <i>
      <x v="23"/>
    </i>
    <i>
      <x v="22"/>
    </i>
    <i>
      <x v="21"/>
    </i>
    <i>
      <x v="20"/>
    </i>
    <i>
      <x v="19"/>
    </i>
    <i>
      <x v="18"/>
    </i>
    <i>
      <x v="17"/>
    </i>
    <i>
      <x v="16"/>
    </i>
    <i>
      <x v="15"/>
    </i>
    <i>
      <x v="14"/>
    </i>
    <i>
      <x v="13"/>
    </i>
    <i>
      <x v="12"/>
    </i>
    <i>
      <x v="11"/>
    </i>
    <i>
      <x v="10"/>
    </i>
    <i>
      <x v="9"/>
    </i>
    <i>
      <x v="8"/>
    </i>
    <i>
      <x v="7"/>
    </i>
    <i>
      <x v="6"/>
    </i>
    <i>
      <x v="5"/>
    </i>
    <i>
      <x v="4"/>
    </i>
    <i>
      <x v="3"/>
    </i>
    <i>
      <x v="2"/>
    </i>
    <i>
      <x v="1"/>
    </i>
    <i>
      <x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Age" fld="1" subtotal="average" baseField="0" baseItem="0"/>
    <dataField name="Sum of Annual Contribution" fld="3" baseField="0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E4F9EC0-FD2C-4A20-B7AA-E4123E2D17AB}" name="Table1" displayName="Table1" ref="A8:F44" totalsRowShown="0" headerRowDxfId="12" dataDxfId="11" headerRowBorderDxfId="20" tableBorderDxfId="19">
  <autoFilter ref="A8:F44" xr:uid="{3E4F9EC0-FD2C-4A20-B7AA-E4123E2D17AB}"/>
  <tableColumns count="6">
    <tableColumn id="1" xr3:uid="{1D2658FE-D8E9-4E2F-9586-AC464CC38C43}" name="Base Year" dataDxfId="18">
      <calculatedColumnFormula>A8+1</calculatedColumnFormula>
    </tableColumn>
    <tableColumn id="2" xr3:uid="{BCF396C3-3943-48A1-B3F2-2A0129AEA117}" name="Age @ Retirement" dataDxfId="17">
      <calculatedColumnFormula>B8+1</calculatedColumnFormula>
    </tableColumn>
    <tableColumn id="3" xr3:uid="{2F96F488-A686-440A-8127-2064AB2F5DE7}" name="Retirement Pay" dataDxfId="16"/>
    <tableColumn id="4" xr3:uid="{BAC633EE-8E9B-4B30-84FB-6705C4219FAE}" name="Annual Contribution" dataDxfId="15">
      <calculatedColumnFormula>D8+3900</calculatedColumnFormula>
    </tableColumn>
    <tableColumn id="6" xr3:uid="{121D286D-5868-4DCD-AB10-790A7DD89A6C}" name="Age @ Annuity Start" dataDxfId="14">
      <calculatedColumnFormula>B5</calculatedColumnFormula>
    </tableColumn>
    <tableColumn id="5" xr3:uid="{B65069BF-21E2-46EB-88CC-4A0AA90DB306}" name="Spouse Annuity Income" dataDxfId="13">
      <calculatedColumnFormula>$F$9+F8</calculatedColumnFormula>
    </tableColumn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5F547E3-0F24-4D63-84A9-D7D0569265C3}" name="Table2" displayName="Table2" ref="A46:B50" totalsRowCount="1" headerRowDxfId="10" dataDxfId="9" totalsRowDxfId="8" headerRowBorderDxfId="6" tableBorderDxfId="7" totalsRowBorderDxfId="5">
  <autoFilter ref="A46:B49" xr:uid="{C5F547E3-0F24-4D63-84A9-D7D0569265C3}"/>
  <tableColumns count="2">
    <tableColumn id="1" xr3:uid="{F2C0E6A5-BA73-483B-AFCB-4EBCD2E706E2}" name="Column1" totalsRowLabel="Total Ret Pay" dataDxfId="4" totalsRowDxfId="1"/>
    <tableColumn id="3" xr3:uid="{DECF6E5F-6F35-4DCD-B3BA-E95A5C8629C5}" name="Put In" totalsRowFunction="custom" dataDxfId="0" totalsRowCellStyle="Currency">
      <totalsRowFormula>SUM(C9:C38)</totalsRow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worlddata.info/america/usa/index.php" TargetMode="External"/><Relationship Id="rId1" Type="http://schemas.openxmlformats.org/officeDocument/2006/relationships/hyperlink" Target="https://www.worlddata.info/america/usa/index.php" TargetMode="External"/><Relationship Id="rId6" Type="http://schemas.openxmlformats.org/officeDocument/2006/relationships/table" Target="../tables/table2.xml"/><Relationship Id="rId5" Type="http://schemas.openxmlformats.org/officeDocument/2006/relationships/table" Target="../tables/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3E457-7E6C-4489-95D9-3A31D15151FE}">
  <dimension ref="A1:K53"/>
  <sheetViews>
    <sheetView tabSelected="1" workbookViewId="0">
      <pane ySplit="6" topLeftCell="A7" activePane="bottomLeft" state="frozen"/>
      <selection pane="bottomLeft" activeCell="N4" sqref="N4"/>
    </sheetView>
  </sheetViews>
  <sheetFormatPr defaultColWidth="9.1796875" defaultRowHeight="14.5" x14ac:dyDescent="0.35"/>
  <cols>
    <col min="1" max="1" width="13.26953125" style="16" customWidth="1"/>
    <col min="2" max="2" width="15.1796875" style="16" customWidth="1"/>
    <col min="3" max="3" width="13.1796875" style="16" customWidth="1"/>
    <col min="4" max="4" width="14" style="16" customWidth="1"/>
    <col min="5" max="5" width="11.54296875" style="18" customWidth="1"/>
    <col min="6" max="6" width="13" style="18" customWidth="1"/>
    <col min="7" max="7" width="11.1796875" style="18" customWidth="1"/>
    <col min="8" max="8" width="12" style="18" customWidth="1"/>
    <col min="9" max="9" width="9.1796875" style="18"/>
    <col min="10" max="11" width="11.26953125" style="18" customWidth="1"/>
    <col min="12" max="16384" width="9.1796875" style="18"/>
  </cols>
  <sheetData>
    <row r="1" spans="1:11" ht="15" customHeight="1" x14ac:dyDescent="0.35">
      <c r="D1" s="17" t="s">
        <v>0</v>
      </c>
      <c r="E1" s="17"/>
      <c r="F1" s="17"/>
      <c r="G1" s="17"/>
      <c r="H1" s="17"/>
    </row>
    <row r="2" spans="1:11" ht="15" customHeight="1" x14ac:dyDescent="0.35">
      <c r="D2" s="17"/>
      <c r="E2" s="17"/>
      <c r="F2" s="17"/>
      <c r="G2" s="17"/>
      <c r="H2" s="17"/>
    </row>
    <row r="3" spans="1:11" ht="15" thickBot="1" x14ac:dyDescent="0.4"/>
    <row r="4" spans="1:11" s="23" customFormat="1" ht="43.5" customHeight="1" thickBot="1" x14ac:dyDescent="0.4">
      <c r="A4" s="19"/>
      <c r="B4" s="20" t="s">
        <v>19</v>
      </c>
      <c r="C4" s="20" t="s">
        <v>6</v>
      </c>
      <c r="D4" s="19" t="s">
        <v>22</v>
      </c>
      <c r="E4" s="20" t="s">
        <v>1</v>
      </c>
      <c r="F4" s="5" t="s">
        <v>22</v>
      </c>
      <c r="G4" s="21" t="s">
        <v>23</v>
      </c>
      <c r="H4" s="22"/>
      <c r="J4" s="21" t="s">
        <v>3</v>
      </c>
      <c r="K4" s="22"/>
    </row>
    <row r="5" spans="1:11" x14ac:dyDescent="0.35">
      <c r="B5" s="12">
        <v>80</v>
      </c>
      <c r="C5" s="10">
        <f>G5*55%</f>
        <v>2750</v>
      </c>
      <c r="E5" s="12">
        <v>54</v>
      </c>
      <c r="F5" s="5"/>
      <c r="G5" s="6">
        <v>5000</v>
      </c>
      <c r="H5" s="13"/>
      <c r="J5" s="6">
        <f>G5*6.5%</f>
        <v>325</v>
      </c>
      <c r="K5" s="7"/>
    </row>
    <row r="6" spans="1:11" ht="9" customHeight="1" thickBot="1" x14ac:dyDescent="0.4">
      <c r="B6" s="11"/>
      <c r="C6" s="11"/>
      <c r="E6" s="11"/>
      <c r="F6" s="5"/>
      <c r="G6" s="14"/>
      <c r="H6" s="15"/>
      <c r="J6" s="8"/>
      <c r="K6" s="9"/>
    </row>
    <row r="7" spans="1:11" ht="8.25" customHeight="1" x14ac:dyDescent="0.35"/>
    <row r="8" spans="1:11" ht="42" customHeight="1" thickBot="1" x14ac:dyDescent="0.4">
      <c r="A8" s="24" t="s">
        <v>5</v>
      </c>
      <c r="B8" s="4" t="s">
        <v>21</v>
      </c>
      <c r="C8" s="4" t="s">
        <v>2</v>
      </c>
      <c r="D8" s="4" t="s">
        <v>4</v>
      </c>
      <c r="E8" s="4" t="s">
        <v>19</v>
      </c>
      <c r="F8" s="4" t="s">
        <v>20</v>
      </c>
    </row>
    <row r="9" spans="1:11" x14ac:dyDescent="0.35">
      <c r="A9" s="16">
        <v>1</v>
      </c>
      <c r="B9" s="16">
        <f>E5</f>
        <v>54</v>
      </c>
      <c r="C9" s="25">
        <f>G5*12</f>
        <v>60000</v>
      </c>
      <c r="D9" s="25">
        <f>$J$5*12</f>
        <v>3900</v>
      </c>
      <c r="E9" s="26">
        <f>B5</f>
        <v>80</v>
      </c>
      <c r="F9" s="27">
        <f>$C$5*12</f>
        <v>33000</v>
      </c>
    </row>
    <row r="10" spans="1:11" x14ac:dyDescent="0.35">
      <c r="A10" s="16">
        <f>A9+1</f>
        <v>2</v>
      </c>
      <c r="B10" s="16">
        <f>B9+1</f>
        <v>55</v>
      </c>
      <c r="C10" s="25">
        <f>(G5*12*4%)+G5*12</f>
        <v>62400</v>
      </c>
      <c r="D10" s="25">
        <f>$D$9+(J5*12)</f>
        <v>7800</v>
      </c>
      <c r="E10" s="26">
        <f>E9+1</f>
        <v>81</v>
      </c>
      <c r="F10" s="27">
        <f>(C5*12*4%)+C5*12</f>
        <v>34320</v>
      </c>
    </row>
    <row r="11" spans="1:11" x14ac:dyDescent="0.35">
      <c r="A11" s="16">
        <f t="shared" ref="A11:A38" si="0">A10+1</f>
        <v>3</v>
      </c>
      <c r="B11" s="16">
        <f t="shared" ref="B11:B44" si="1">B10+1</f>
        <v>56</v>
      </c>
      <c r="C11" s="25">
        <f>(C10*0.04)+C10</f>
        <v>64896</v>
      </c>
      <c r="D11" s="25">
        <f>$D$9+D10</f>
        <v>11700</v>
      </c>
      <c r="E11" s="26">
        <f t="shared" ref="E11:E44" si="2">E10+1</f>
        <v>82</v>
      </c>
      <c r="F11" s="27">
        <f>(F10*0.04)+F10</f>
        <v>35692.800000000003</v>
      </c>
    </row>
    <row r="12" spans="1:11" x14ac:dyDescent="0.35">
      <c r="A12" s="16">
        <f t="shared" si="0"/>
        <v>4</v>
      </c>
      <c r="B12" s="16">
        <f t="shared" si="1"/>
        <v>57</v>
      </c>
      <c r="C12" s="25">
        <f t="shared" ref="C12:C44" si="3">(C11*0.04)+C11</f>
        <v>67491.839999999997</v>
      </c>
      <c r="D12" s="25">
        <f t="shared" ref="D12:D38" si="4">$D$9+D11</f>
        <v>15600</v>
      </c>
      <c r="E12" s="26">
        <f t="shared" si="2"/>
        <v>83</v>
      </c>
      <c r="F12" s="27">
        <f t="shared" ref="F12:F44" si="5">(F11*0.04)+F11</f>
        <v>37120.512000000002</v>
      </c>
    </row>
    <row r="13" spans="1:11" x14ac:dyDescent="0.35">
      <c r="A13" s="16">
        <f t="shared" si="0"/>
        <v>5</v>
      </c>
      <c r="B13" s="16">
        <f t="shared" si="1"/>
        <v>58</v>
      </c>
      <c r="C13" s="25">
        <f t="shared" si="3"/>
        <v>70191.513599999991</v>
      </c>
      <c r="D13" s="25">
        <f t="shared" si="4"/>
        <v>19500</v>
      </c>
      <c r="E13" s="26">
        <f t="shared" si="2"/>
        <v>84</v>
      </c>
      <c r="F13" s="27">
        <f t="shared" si="5"/>
        <v>38605.332480000005</v>
      </c>
    </row>
    <row r="14" spans="1:11" x14ac:dyDescent="0.35">
      <c r="A14" s="16">
        <f t="shared" si="0"/>
        <v>6</v>
      </c>
      <c r="B14" s="16">
        <f t="shared" si="1"/>
        <v>59</v>
      </c>
      <c r="C14" s="25">
        <f t="shared" si="3"/>
        <v>72999.17414399999</v>
      </c>
      <c r="D14" s="25">
        <f t="shared" si="4"/>
        <v>23400</v>
      </c>
      <c r="E14" s="26">
        <f t="shared" si="2"/>
        <v>85</v>
      </c>
      <c r="F14" s="27">
        <f t="shared" si="5"/>
        <v>40149.545779200002</v>
      </c>
    </row>
    <row r="15" spans="1:11" x14ac:dyDescent="0.35">
      <c r="A15" s="16">
        <f t="shared" si="0"/>
        <v>7</v>
      </c>
      <c r="B15" s="16">
        <f t="shared" si="1"/>
        <v>60</v>
      </c>
      <c r="C15" s="25">
        <f t="shared" si="3"/>
        <v>75919.141109759992</v>
      </c>
      <c r="D15" s="25">
        <f t="shared" si="4"/>
        <v>27300</v>
      </c>
      <c r="E15" s="26">
        <f t="shared" si="2"/>
        <v>86</v>
      </c>
      <c r="F15" s="27">
        <f t="shared" si="5"/>
        <v>41755.527610368001</v>
      </c>
    </row>
    <row r="16" spans="1:11" x14ac:dyDescent="0.35">
      <c r="A16" s="16">
        <f t="shared" si="0"/>
        <v>8</v>
      </c>
      <c r="B16" s="16">
        <f t="shared" si="1"/>
        <v>61</v>
      </c>
      <c r="C16" s="25">
        <f t="shared" si="3"/>
        <v>78955.90675415039</v>
      </c>
      <c r="D16" s="25">
        <f t="shared" si="4"/>
        <v>31200</v>
      </c>
      <c r="E16" s="26">
        <f t="shared" si="2"/>
        <v>87</v>
      </c>
      <c r="F16" s="27">
        <f t="shared" si="5"/>
        <v>43425.74871478272</v>
      </c>
    </row>
    <row r="17" spans="1:6" x14ac:dyDescent="0.35">
      <c r="A17" s="16">
        <f t="shared" si="0"/>
        <v>9</v>
      </c>
      <c r="B17" s="16">
        <f t="shared" si="1"/>
        <v>62</v>
      </c>
      <c r="C17" s="25">
        <f t="shared" si="3"/>
        <v>82114.143024316407</v>
      </c>
      <c r="D17" s="25">
        <f t="shared" si="4"/>
        <v>35100</v>
      </c>
      <c r="E17" s="26">
        <f t="shared" si="2"/>
        <v>88</v>
      </c>
      <c r="F17" s="27">
        <f t="shared" si="5"/>
        <v>45162.778663374025</v>
      </c>
    </row>
    <row r="18" spans="1:6" x14ac:dyDescent="0.35">
      <c r="A18" s="16">
        <f t="shared" si="0"/>
        <v>10</v>
      </c>
      <c r="B18" s="16">
        <f t="shared" si="1"/>
        <v>63</v>
      </c>
      <c r="C18" s="25">
        <f t="shared" si="3"/>
        <v>85398.70874528907</v>
      </c>
      <c r="D18" s="25">
        <f t="shared" si="4"/>
        <v>39000</v>
      </c>
      <c r="E18" s="26">
        <f t="shared" si="2"/>
        <v>89</v>
      </c>
      <c r="F18" s="27">
        <f t="shared" si="5"/>
        <v>46969.289809908987</v>
      </c>
    </row>
    <row r="19" spans="1:6" x14ac:dyDescent="0.35">
      <c r="A19" s="16">
        <f t="shared" si="0"/>
        <v>11</v>
      </c>
      <c r="B19" s="16">
        <f t="shared" si="1"/>
        <v>64</v>
      </c>
      <c r="C19" s="25">
        <f t="shared" si="3"/>
        <v>88814.657095100629</v>
      </c>
      <c r="D19" s="25">
        <f t="shared" si="4"/>
        <v>42900</v>
      </c>
      <c r="E19" s="26">
        <f t="shared" si="2"/>
        <v>90</v>
      </c>
      <c r="F19" s="27">
        <f t="shared" si="5"/>
        <v>48848.061402305349</v>
      </c>
    </row>
    <row r="20" spans="1:6" x14ac:dyDescent="0.35">
      <c r="A20" s="16">
        <f t="shared" si="0"/>
        <v>12</v>
      </c>
      <c r="B20" s="16">
        <f t="shared" si="1"/>
        <v>65</v>
      </c>
      <c r="C20" s="25">
        <f t="shared" si="3"/>
        <v>92367.243378904648</v>
      </c>
      <c r="D20" s="25">
        <f t="shared" si="4"/>
        <v>46800</v>
      </c>
      <c r="E20" s="26">
        <f t="shared" si="2"/>
        <v>91</v>
      </c>
      <c r="F20" s="27">
        <f t="shared" si="5"/>
        <v>50801.983858397565</v>
      </c>
    </row>
    <row r="21" spans="1:6" x14ac:dyDescent="0.35">
      <c r="A21" s="16">
        <f t="shared" si="0"/>
        <v>13</v>
      </c>
      <c r="B21" s="16">
        <f t="shared" si="1"/>
        <v>66</v>
      </c>
      <c r="C21" s="25">
        <f t="shared" si="3"/>
        <v>96061.933114060841</v>
      </c>
      <c r="D21" s="25">
        <f t="shared" si="4"/>
        <v>50700</v>
      </c>
      <c r="E21" s="26">
        <f t="shared" si="2"/>
        <v>92</v>
      </c>
      <c r="F21" s="27">
        <f t="shared" si="5"/>
        <v>52834.063212733468</v>
      </c>
    </row>
    <row r="22" spans="1:6" x14ac:dyDescent="0.35">
      <c r="A22" s="16">
        <f t="shared" si="0"/>
        <v>14</v>
      </c>
      <c r="B22" s="16">
        <f t="shared" si="1"/>
        <v>67</v>
      </c>
      <c r="C22" s="25">
        <f t="shared" si="3"/>
        <v>99904.410438623279</v>
      </c>
      <c r="D22" s="25">
        <f t="shared" si="4"/>
        <v>54600</v>
      </c>
      <c r="E22" s="26">
        <f t="shared" si="2"/>
        <v>93</v>
      </c>
      <c r="F22" s="27">
        <f t="shared" si="5"/>
        <v>54947.425741242805</v>
      </c>
    </row>
    <row r="23" spans="1:6" x14ac:dyDescent="0.35">
      <c r="A23" s="16">
        <f t="shared" si="0"/>
        <v>15</v>
      </c>
      <c r="B23" s="16">
        <f t="shared" si="1"/>
        <v>68</v>
      </c>
      <c r="C23" s="25">
        <f t="shared" si="3"/>
        <v>103900.58685616821</v>
      </c>
      <c r="D23" s="25">
        <f t="shared" si="4"/>
        <v>58500</v>
      </c>
      <c r="E23" s="26">
        <f t="shared" si="2"/>
        <v>94</v>
      </c>
      <c r="F23" s="27">
        <f t="shared" si="5"/>
        <v>57145.322770892519</v>
      </c>
    </row>
    <row r="24" spans="1:6" x14ac:dyDescent="0.35">
      <c r="A24" s="16">
        <f t="shared" si="0"/>
        <v>16</v>
      </c>
      <c r="B24" s="16">
        <f t="shared" si="1"/>
        <v>69</v>
      </c>
      <c r="C24" s="25">
        <f t="shared" si="3"/>
        <v>108056.61033041494</v>
      </c>
      <c r="D24" s="25">
        <f t="shared" si="4"/>
        <v>62400</v>
      </c>
      <c r="E24" s="26">
        <f t="shared" si="2"/>
        <v>95</v>
      </c>
      <c r="F24" s="27">
        <f t="shared" si="5"/>
        <v>59431.135681728221</v>
      </c>
    </row>
    <row r="25" spans="1:6" x14ac:dyDescent="0.35">
      <c r="A25" s="16">
        <f t="shared" si="0"/>
        <v>17</v>
      </c>
      <c r="B25" s="16">
        <f t="shared" si="1"/>
        <v>70</v>
      </c>
      <c r="C25" s="25">
        <f t="shared" si="3"/>
        <v>112378.87474363155</v>
      </c>
      <c r="D25" s="25">
        <f t="shared" si="4"/>
        <v>66300</v>
      </c>
      <c r="E25" s="26">
        <f t="shared" si="2"/>
        <v>96</v>
      </c>
      <c r="F25" s="27">
        <f t="shared" si="5"/>
        <v>61808.381108997353</v>
      </c>
    </row>
    <row r="26" spans="1:6" x14ac:dyDescent="0.35">
      <c r="A26" s="16">
        <f t="shared" si="0"/>
        <v>18</v>
      </c>
      <c r="B26" s="16">
        <f t="shared" si="1"/>
        <v>71</v>
      </c>
      <c r="C26" s="25">
        <f t="shared" si="3"/>
        <v>116874.02973337681</v>
      </c>
      <c r="D26" s="25">
        <f t="shared" si="4"/>
        <v>70200</v>
      </c>
      <c r="E26" s="26">
        <f t="shared" si="2"/>
        <v>97</v>
      </c>
      <c r="F26" s="27">
        <f t="shared" si="5"/>
        <v>64280.716353357246</v>
      </c>
    </row>
    <row r="27" spans="1:6" x14ac:dyDescent="0.35">
      <c r="A27" s="16">
        <f t="shared" si="0"/>
        <v>19</v>
      </c>
      <c r="B27" s="16">
        <f t="shared" si="1"/>
        <v>72</v>
      </c>
      <c r="C27" s="25">
        <f t="shared" si="3"/>
        <v>121548.99092271188</v>
      </c>
      <c r="D27" s="25">
        <f t="shared" si="4"/>
        <v>74100</v>
      </c>
      <c r="E27" s="26">
        <f t="shared" si="2"/>
        <v>98</v>
      </c>
      <c r="F27" s="27">
        <f t="shared" si="5"/>
        <v>66851.945007491537</v>
      </c>
    </row>
    <row r="28" spans="1:6" x14ac:dyDescent="0.35">
      <c r="A28" s="16">
        <f t="shared" si="0"/>
        <v>20</v>
      </c>
      <c r="B28" s="16">
        <f t="shared" si="1"/>
        <v>73</v>
      </c>
      <c r="C28" s="25">
        <f t="shared" si="3"/>
        <v>126410.95055962035</v>
      </c>
      <c r="D28" s="25">
        <f t="shared" si="4"/>
        <v>78000</v>
      </c>
      <c r="E28" s="26">
        <f t="shared" si="2"/>
        <v>99</v>
      </c>
      <c r="F28" s="27">
        <f t="shared" si="5"/>
        <v>69526.022807791203</v>
      </c>
    </row>
    <row r="29" spans="1:6" x14ac:dyDescent="0.35">
      <c r="A29" s="16">
        <f t="shared" si="0"/>
        <v>21</v>
      </c>
      <c r="B29" s="16">
        <f t="shared" si="1"/>
        <v>74</v>
      </c>
      <c r="C29" s="25">
        <f t="shared" si="3"/>
        <v>131467.38858200517</v>
      </c>
      <c r="D29" s="25">
        <f t="shared" si="4"/>
        <v>81900</v>
      </c>
      <c r="E29" s="26">
        <f t="shared" si="2"/>
        <v>100</v>
      </c>
      <c r="F29" s="27">
        <f t="shared" si="5"/>
        <v>72307.063720102858</v>
      </c>
    </row>
    <row r="30" spans="1:6" x14ac:dyDescent="0.35">
      <c r="A30" s="16">
        <f t="shared" si="0"/>
        <v>22</v>
      </c>
      <c r="B30" s="16">
        <f t="shared" si="1"/>
        <v>75</v>
      </c>
      <c r="C30" s="25">
        <f t="shared" si="3"/>
        <v>136726.08412528539</v>
      </c>
      <c r="D30" s="25">
        <f t="shared" si="4"/>
        <v>85800</v>
      </c>
      <c r="E30" s="26">
        <f t="shared" si="2"/>
        <v>101</v>
      </c>
      <c r="F30" s="27">
        <f t="shared" si="5"/>
        <v>75199.346268906971</v>
      </c>
    </row>
    <row r="31" spans="1:6" x14ac:dyDescent="0.35">
      <c r="A31" s="16">
        <f t="shared" si="0"/>
        <v>23</v>
      </c>
      <c r="B31" s="16">
        <f t="shared" si="1"/>
        <v>76</v>
      </c>
      <c r="C31" s="25">
        <f t="shared" si="3"/>
        <v>142195.12749029681</v>
      </c>
      <c r="D31" s="25">
        <f t="shared" si="4"/>
        <v>89700</v>
      </c>
      <c r="E31" s="26">
        <f t="shared" si="2"/>
        <v>102</v>
      </c>
      <c r="F31" s="27">
        <f t="shared" si="5"/>
        <v>78207.320119663244</v>
      </c>
    </row>
    <row r="32" spans="1:6" x14ac:dyDescent="0.35">
      <c r="A32" s="16">
        <f t="shared" si="0"/>
        <v>24</v>
      </c>
      <c r="B32" s="16">
        <f t="shared" si="1"/>
        <v>77</v>
      </c>
      <c r="C32" s="25">
        <f t="shared" si="3"/>
        <v>147882.93258990868</v>
      </c>
      <c r="D32" s="25">
        <f t="shared" si="4"/>
        <v>93600</v>
      </c>
      <c r="E32" s="26">
        <f t="shared" si="2"/>
        <v>103</v>
      </c>
      <c r="F32" s="27">
        <f t="shared" si="5"/>
        <v>81335.612924449772</v>
      </c>
    </row>
    <row r="33" spans="1:6" x14ac:dyDescent="0.35">
      <c r="A33" s="16">
        <f t="shared" si="0"/>
        <v>25</v>
      </c>
      <c r="B33" s="16">
        <f t="shared" si="1"/>
        <v>78</v>
      </c>
      <c r="C33" s="25">
        <f t="shared" si="3"/>
        <v>153798.24989350504</v>
      </c>
      <c r="D33" s="25">
        <f t="shared" si="4"/>
        <v>97500</v>
      </c>
      <c r="E33" s="26">
        <f t="shared" si="2"/>
        <v>104</v>
      </c>
      <c r="F33" s="27">
        <f t="shared" si="5"/>
        <v>84589.037441427761</v>
      </c>
    </row>
    <row r="34" spans="1:6" x14ac:dyDescent="0.35">
      <c r="A34" s="16">
        <f t="shared" si="0"/>
        <v>26</v>
      </c>
      <c r="B34" s="16">
        <f t="shared" si="1"/>
        <v>79</v>
      </c>
      <c r="C34" s="25">
        <f t="shared" si="3"/>
        <v>159950.17988924525</v>
      </c>
      <c r="D34" s="25">
        <f t="shared" si="4"/>
        <v>101400</v>
      </c>
      <c r="E34" s="26">
        <f t="shared" si="2"/>
        <v>105</v>
      </c>
      <c r="F34" s="27">
        <f t="shared" si="5"/>
        <v>87972.59893908487</v>
      </c>
    </row>
    <row r="35" spans="1:6" x14ac:dyDescent="0.35">
      <c r="A35" s="16">
        <f t="shared" si="0"/>
        <v>27</v>
      </c>
      <c r="B35" s="16">
        <f t="shared" si="1"/>
        <v>80</v>
      </c>
      <c r="C35" s="25">
        <f t="shared" si="3"/>
        <v>166348.18708481506</v>
      </c>
      <c r="D35" s="25">
        <f t="shared" si="4"/>
        <v>105300</v>
      </c>
      <c r="E35" s="26">
        <f t="shared" si="2"/>
        <v>106</v>
      </c>
      <c r="F35" s="27">
        <f t="shared" si="5"/>
        <v>91491.502896648264</v>
      </c>
    </row>
    <row r="36" spans="1:6" x14ac:dyDescent="0.35">
      <c r="A36" s="16">
        <f t="shared" si="0"/>
        <v>28</v>
      </c>
      <c r="B36" s="16">
        <f t="shared" si="1"/>
        <v>81</v>
      </c>
      <c r="C36" s="25">
        <f t="shared" si="3"/>
        <v>173002.11456820765</v>
      </c>
      <c r="D36" s="25">
        <f t="shared" si="4"/>
        <v>109200</v>
      </c>
      <c r="E36" s="26">
        <f t="shared" si="2"/>
        <v>107</v>
      </c>
      <c r="F36" s="27">
        <f t="shared" si="5"/>
        <v>95151.163012514196</v>
      </c>
    </row>
    <row r="37" spans="1:6" x14ac:dyDescent="0.35">
      <c r="A37" s="16">
        <f t="shared" si="0"/>
        <v>29</v>
      </c>
      <c r="B37" s="16">
        <f t="shared" si="1"/>
        <v>82</v>
      </c>
      <c r="C37" s="25">
        <f t="shared" si="3"/>
        <v>179922.19915093595</v>
      </c>
      <c r="D37" s="25">
        <f t="shared" si="4"/>
        <v>113100</v>
      </c>
      <c r="E37" s="26">
        <f t="shared" si="2"/>
        <v>108</v>
      </c>
      <c r="F37" s="27">
        <f t="shared" si="5"/>
        <v>98957.209533014771</v>
      </c>
    </row>
    <row r="38" spans="1:6" x14ac:dyDescent="0.35">
      <c r="A38" s="16">
        <f t="shared" si="0"/>
        <v>30</v>
      </c>
      <c r="B38" s="16">
        <f t="shared" si="1"/>
        <v>83</v>
      </c>
      <c r="C38" s="25">
        <f t="shared" si="3"/>
        <v>187119.08711697339</v>
      </c>
      <c r="D38" s="25">
        <f t="shared" si="4"/>
        <v>117000</v>
      </c>
      <c r="E38" s="26">
        <f t="shared" si="2"/>
        <v>109</v>
      </c>
      <c r="F38" s="27">
        <f t="shared" si="5"/>
        <v>102915.49791433536</v>
      </c>
    </row>
    <row r="39" spans="1:6" x14ac:dyDescent="0.35">
      <c r="B39" s="16">
        <f t="shared" si="1"/>
        <v>84</v>
      </c>
      <c r="C39" s="25">
        <f t="shared" si="3"/>
        <v>194603.85060165232</v>
      </c>
      <c r="D39" s="25"/>
      <c r="E39" s="26">
        <f t="shared" si="2"/>
        <v>110</v>
      </c>
      <c r="F39" s="27">
        <f t="shared" si="5"/>
        <v>107032.11783090877</v>
      </c>
    </row>
    <row r="40" spans="1:6" s="28" customFormat="1" ht="18" customHeight="1" x14ac:dyDescent="0.35">
      <c r="A40" s="16"/>
      <c r="B40" s="16">
        <f t="shared" si="1"/>
        <v>85</v>
      </c>
      <c r="C40" s="25">
        <f t="shared" si="3"/>
        <v>202388.0046257184</v>
      </c>
      <c r="D40" s="25"/>
      <c r="E40" s="26">
        <f t="shared" si="2"/>
        <v>111</v>
      </c>
      <c r="F40" s="27">
        <f t="shared" si="5"/>
        <v>111313.40254414512</v>
      </c>
    </row>
    <row r="41" spans="1:6" x14ac:dyDescent="0.35">
      <c r="B41" s="16">
        <f t="shared" si="1"/>
        <v>86</v>
      </c>
      <c r="C41" s="25">
        <f t="shared" si="3"/>
        <v>210483.52481074713</v>
      </c>
      <c r="D41" s="25"/>
      <c r="E41" s="26">
        <f t="shared" si="2"/>
        <v>112</v>
      </c>
      <c r="F41" s="27">
        <f t="shared" si="5"/>
        <v>115765.93864591092</v>
      </c>
    </row>
    <row r="42" spans="1:6" x14ac:dyDescent="0.35">
      <c r="B42" s="16">
        <f t="shared" si="1"/>
        <v>87</v>
      </c>
      <c r="C42" s="25">
        <f t="shared" si="3"/>
        <v>218902.865803177</v>
      </c>
      <c r="D42" s="25"/>
      <c r="E42" s="26">
        <f t="shared" si="2"/>
        <v>113</v>
      </c>
      <c r="F42" s="27">
        <f t="shared" si="5"/>
        <v>120396.57619174736</v>
      </c>
    </row>
    <row r="43" spans="1:6" x14ac:dyDescent="0.35">
      <c r="B43" s="16">
        <f t="shared" si="1"/>
        <v>88</v>
      </c>
      <c r="C43" s="25">
        <f t="shared" si="3"/>
        <v>227658.98043530408</v>
      </c>
      <c r="D43" s="25"/>
      <c r="E43" s="26">
        <f t="shared" si="2"/>
        <v>114</v>
      </c>
      <c r="F43" s="27">
        <f t="shared" si="5"/>
        <v>125212.43923941725</v>
      </c>
    </row>
    <row r="44" spans="1:6" x14ac:dyDescent="0.35">
      <c r="B44" s="16">
        <f t="shared" si="1"/>
        <v>89</v>
      </c>
      <c r="C44" s="25">
        <f t="shared" si="3"/>
        <v>236765.33965271624</v>
      </c>
      <c r="D44" s="25"/>
      <c r="E44" s="26">
        <f t="shared" si="2"/>
        <v>115</v>
      </c>
      <c r="F44" s="27">
        <f t="shared" si="5"/>
        <v>130220.93680899394</v>
      </c>
    </row>
    <row r="46" spans="1:6" x14ac:dyDescent="0.35">
      <c r="A46" s="29" t="s">
        <v>13</v>
      </c>
      <c r="B46" s="30" t="s">
        <v>14</v>
      </c>
      <c r="C46" s="18"/>
      <c r="D46" s="18"/>
    </row>
    <row r="47" spans="1:6" ht="43.5" x14ac:dyDescent="0.35">
      <c r="A47" s="31" t="s">
        <v>11</v>
      </c>
      <c r="B47" s="32">
        <f>D38</f>
        <v>117000</v>
      </c>
      <c r="C47" s="18"/>
      <c r="D47" s="42" t="s">
        <v>24</v>
      </c>
    </row>
    <row r="48" spans="1:6" ht="26.25" customHeight="1" x14ac:dyDescent="0.35">
      <c r="A48" s="33" t="s">
        <v>12</v>
      </c>
      <c r="B48" s="34">
        <f>SUM(F9:F38)</f>
        <v>1850802.9457727196</v>
      </c>
      <c r="C48" s="18"/>
    </row>
    <row r="49" spans="1:4" ht="43.5" x14ac:dyDescent="0.35">
      <c r="A49" s="35" t="s">
        <v>18</v>
      </c>
      <c r="B49" s="36">
        <f>-FV(0.04,30,(G5*12))</f>
        <v>3365096.2650413131</v>
      </c>
      <c r="C49" s="18"/>
      <c r="D49" s="16" t="str">
        <f>IF($B$50&lt;=$B$49, "Comparison SAT","Comparison UNSAT")</f>
        <v>Comparison SAT</v>
      </c>
    </row>
    <row r="50" spans="1:4" x14ac:dyDescent="0.35">
      <c r="A50" s="37" t="s">
        <v>17</v>
      </c>
      <c r="B50" s="38">
        <f>SUM(C9:C38)</f>
        <v>3365096.2650413075</v>
      </c>
      <c r="C50" s="18"/>
    </row>
    <row r="52" spans="1:4" ht="43.5" x14ac:dyDescent="0.35">
      <c r="A52" s="39" t="s">
        <v>15</v>
      </c>
      <c r="B52" s="40">
        <v>75</v>
      </c>
      <c r="D52" s="41"/>
    </row>
    <row r="53" spans="1:4" ht="43.5" x14ac:dyDescent="0.35">
      <c r="A53" s="39" t="s">
        <v>16</v>
      </c>
      <c r="B53" s="40">
        <v>80</v>
      </c>
    </row>
  </sheetData>
  <mergeCells count="8">
    <mergeCell ref="J4:K4"/>
    <mergeCell ref="J5:K6"/>
    <mergeCell ref="D1:H2"/>
    <mergeCell ref="C5:C6"/>
    <mergeCell ref="B5:B6"/>
    <mergeCell ref="E5:E6"/>
    <mergeCell ref="G4:H4"/>
    <mergeCell ref="G5:H6"/>
  </mergeCells>
  <phoneticPr fontId="2" type="noConversion"/>
  <conditionalFormatting sqref="C47">
    <cfRule type="cellIs" dxfId="3" priority="3" operator="equal">
      <formula>75</formula>
    </cfRule>
  </conditionalFormatting>
  <conditionalFormatting sqref="E9:E13 E15:E44">
    <cfRule type="cellIs" dxfId="2" priority="1" operator="equal">
      <formula>80</formula>
    </cfRule>
  </conditionalFormatting>
  <hyperlinks>
    <hyperlink ref="B53" r:id="rId1" display="https://www.worlddata.info/america/usa/index.php" xr:uid="{3DDFA6C2-2DF1-4E42-A549-2445E75D7518}"/>
    <hyperlink ref="B52" r:id="rId2" display="https://www.worlddata.info/america/usa/index.php" xr:uid="{7207A0CB-94ED-4C28-A75E-D073DD4E9E62}"/>
  </hyperlinks>
  <pageMargins left="0.7" right="0.7" top="0.75" bottom="0.75" header="0.3" footer="0.3"/>
  <pageSetup orientation="portrait" r:id="rId3"/>
  <ignoredErrors>
    <ignoredError sqref="E10 E11:E38 D9:D10 A9:B9 D11:D38 E39:E44 F9:F10 F11:F38 F39:F44" calculatedColumn="1"/>
    <ignoredError sqref="C5 J5 B49" unlockedFormula="1"/>
  </ignoredErrors>
  <drawing r:id="rId4"/>
  <tableParts count="2"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1063D-463B-4A9C-A34F-868B974A5C05}">
  <dimension ref="A2:C33"/>
  <sheetViews>
    <sheetView workbookViewId="0"/>
  </sheetViews>
  <sheetFormatPr defaultRowHeight="14.5" x14ac:dyDescent="0.35"/>
  <cols>
    <col min="1" max="1" width="13.1796875" bestFit="1" customWidth="1"/>
    <col min="2" max="2" width="14.54296875" bestFit="1" customWidth="1"/>
    <col min="3" max="3" width="26.1796875" bestFit="1" customWidth="1"/>
  </cols>
  <sheetData>
    <row r="2" spans="1:3" x14ac:dyDescent="0.35">
      <c r="A2" s="2" t="s">
        <v>9</v>
      </c>
      <c r="B2" t="s">
        <v>7</v>
      </c>
      <c r="C2" t="s">
        <v>8</v>
      </c>
    </row>
    <row r="3" spans="1:3" x14ac:dyDescent="0.35">
      <c r="A3" s="3">
        <v>30</v>
      </c>
      <c r="B3">
        <v>80</v>
      </c>
      <c r="C3" s="1">
        <v>105300</v>
      </c>
    </row>
    <row r="4" spans="1:3" x14ac:dyDescent="0.35">
      <c r="A4" s="3">
        <v>29</v>
      </c>
      <c r="B4">
        <v>79</v>
      </c>
      <c r="C4" s="1">
        <v>101790</v>
      </c>
    </row>
    <row r="5" spans="1:3" x14ac:dyDescent="0.35">
      <c r="A5" s="3">
        <v>28</v>
      </c>
      <c r="B5">
        <v>78</v>
      </c>
      <c r="C5" s="1">
        <v>98280</v>
      </c>
    </row>
    <row r="6" spans="1:3" x14ac:dyDescent="0.35">
      <c r="A6" s="3">
        <v>27</v>
      </c>
      <c r="B6">
        <v>77</v>
      </c>
      <c r="C6" s="1">
        <v>94770</v>
      </c>
    </row>
    <row r="7" spans="1:3" x14ac:dyDescent="0.35">
      <c r="A7" s="3">
        <v>26</v>
      </c>
      <c r="B7">
        <v>76</v>
      </c>
      <c r="C7" s="1">
        <v>91260</v>
      </c>
    </row>
    <row r="8" spans="1:3" x14ac:dyDescent="0.35">
      <c r="A8" s="3">
        <v>25</v>
      </c>
      <c r="B8">
        <v>75</v>
      </c>
      <c r="C8" s="1">
        <v>87750</v>
      </c>
    </row>
    <row r="9" spans="1:3" x14ac:dyDescent="0.35">
      <c r="A9" s="3">
        <v>24</v>
      </c>
      <c r="B9">
        <v>74</v>
      </c>
      <c r="C9" s="1">
        <v>84240</v>
      </c>
    </row>
    <row r="10" spans="1:3" x14ac:dyDescent="0.35">
      <c r="A10" s="3">
        <v>23</v>
      </c>
      <c r="B10">
        <v>73</v>
      </c>
      <c r="C10" s="1">
        <v>80730</v>
      </c>
    </row>
    <row r="11" spans="1:3" x14ac:dyDescent="0.35">
      <c r="A11" s="3">
        <v>22</v>
      </c>
      <c r="B11">
        <v>72</v>
      </c>
      <c r="C11" s="1">
        <v>77220</v>
      </c>
    </row>
    <row r="12" spans="1:3" x14ac:dyDescent="0.35">
      <c r="A12" s="3">
        <v>21</v>
      </c>
      <c r="B12">
        <v>71</v>
      </c>
      <c r="C12" s="1">
        <v>73710</v>
      </c>
    </row>
    <row r="13" spans="1:3" x14ac:dyDescent="0.35">
      <c r="A13" s="3">
        <v>20</v>
      </c>
      <c r="B13">
        <v>70</v>
      </c>
      <c r="C13" s="1">
        <v>70200</v>
      </c>
    </row>
    <row r="14" spans="1:3" x14ac:dyDescent="0.35">
      <c r="A14" s="3">
        <v>19</v>
      </c>
      <c r="B14">
        <v>69</v>
      </c>
      <c r="C14" s="1">
        <v>66690</v>
      </c>
    </row>
    <row r="15" spans="1:3" x14ac:dyDescent="0.35">
      <c r="A15" s="3">
        <v>18</v>
      </c>
      <c r="B15">
        <v>68</v>
      </c>
      <c r="C15" s="1">
        <v>63180</v>
      </c>
    </row>
    <row r="16" spans="1:3" x14ac:dyDescent="0.35">
      <c r="A16" s="3">
        <v>17</v>
      </c>
      <c r="B16">
        <v>67</v>
      </c>
      <c r="C16" s="1">
        <v>59670</v>
      </c>
    </row>
    <row r="17" spans="1:3" x14ac:dyDescent="0.35">
      <c r="A17" s="3">
        <v>16</v>
      </c>
      <c r="B17">
        <v>66</v>
      </c>
      <c r="C17" s="1">
        <v>56160</v>
      </c>
    </row>
    <row r="18" spans="1:3" x14ac:dyDescent="0.35">
      <c r="A18" s="3">
        <v>15</v>
      </c>
      <c r="B18">
        <v>65</v>
      </c>
      <c r="C18" s="1">
        <v>52650</v>
      </c>
    </row>
    <row r="19" spans="1:3" x14ac:dyDescent="0.35">
      <c r="A19" s="3">
        <v>14</v>
      </c>
      <c r="B19">
        <v>64</v>
      </c>
      <c r="C19" s="1">
        <v>49140</v>
      </c>
    </row>
    <row r="20" spans="1:3" x14ac:dyDescent="0.35">
      <c r="A20" s="3">
        <v>13</v>
      </c>
      <c r="B20">
        <v>63</v>
      </c>
      <c r="C20" s="1">
        <v>45630</v>
      </c>
    </row>
    <row r="21" spans="1:3" x14ac:dyDescent="0.35">
      <c r="A21" s="3">
        <v>12</v>
      </c>
      <c r="B21">
        <v>62</v>
      </c>
      <c r="C21" s="1">
        <v>42120</v>
      </c>
    </row>
    <row r="22" spans="1:3" x14ac:dyDescent="0.35">
      <c r="A22" s="3">
        <v>11</v>
      </c>
      <c r="B22">
        <v>61</v>
      </c>
      <c r="C22" s="1">
        <v>38610</v>
      </c>
    </row>
    <row r="23" spans="1:3" x14ac:dyDescent="0.35">
      <c r="A23" s="3">
        <v>10</v>
      </c>
      <c r="B23">
        <v>60</v>
      </c>
      <c r="C23" s="1">
        <v>35100</v>
      </c>
    </row>
    <row r="24" spans="1:3" x14ac:dyDescent="0.35">
      <c r="A24" s="3">
        <v>9</v>
      </c>
      <c r="B24">
        <v>59</v>
      </c>
      <c r="C24" s="1">
        <v>31590</v>
      </c>
    </row>
    <row r="25" spans="1:3" x14ac:dyDescent="0.35">
      <c r="A25" s="3">
        <v>8</v>
      </c>
      <c r="B25">
        <v>58</v>
      </c>
      <c r="C25" s="1">
        <v>28080</v>
      </c>
    </row>
    <row r="26" spans="1:3" x14ac:dyDescent="0.35">
      <c r="A26" s="3">
        <v>7</v>
      </c>
      <c r="B26">
        <v>57</v>
      </c>
      <c r="C26" s="1">
        <v>24570</v>
      </c>
    </row>
    <row r="27" spans="1:3" x14ac:dyDescent="0.35">
      <c r="A27" s="3">
        <v>6</v>
      </c>
      <c r="B27">
        <v>56</v>
      </c>
      <c r="C27" s="1">
        <v>21060</v>
      </c>
    </row>
    <row r="28" spans="1:3" x14ac:dyDescent="0.35">
      <c r="A28" s="3">
        <v>5</v>
      </c>
      <c r="B28">
        <v>55</v>
      </c>
      <c r="C28" s="1">
        <v>17550</v>
      </c>
    </row>
    <row r="29" spans="1:3" x14ac:dyDescent="0.35">
      <c r="A29" s="3">
        <v>4</v>
      </c>
      <c r="B29">
        <v>54</v>
      </c>
      <c r="C29" s="1">
        <v>14040</v>
      </c>
    </row>
    <row r="30" spans="1:3" x14ac:dyDescent="0.35">
      <c r="A30" s="3">
        <v>3</v>
      </c>
      <c r="B30">
        <v>53</v>
      </c>
      <c r="C30" s="1">
        <v>10530</v>
      </c>
    </row>
    <row r="31" spans="1:3" x14ac:dyDescent="0.35">
      <c r="A31" s="3">
        <v>2</v>
      </c>
      <c r="B31">
        <v>52</v>
      </c>
      <c r="C31" s="1">
        <v>7020</v>
      </c>
    </row>
    <row r="32" spans="1:3" x14ac:dyDescent="0.35">
      <c r="A32" s="3">
        <v>1</v>
      </c>
      <c r="B32">
        <v>51</v>
      </c>
      <c r="C32" s="1">
        <v>3510</v>
      </c>
    </row>
    <row r="33" spans="1:3" x14ac:dyDescent="0.35">
      <c r="A33" s="3" t="s">
        <v>10</v>
      </c>
      <c r="B33">
        <v>65.5</v>
      </c>
      <c r="C33" s="1">
        <v>1632150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u m B k V R 7 t 5 J O j A A A A 9 g A A A B I A H A B D b 2 5 m a W c v U G F j a 2 F n Z S 5 4 b W w g o h g A K K A U A A A A A A A A A A A A A A A A A A A A A A A A A A A A h Y + x D o I w F E V / h X S n L X U x 5 F E H V 0 l M i M a 1 K R U a 4 W F o s f y b g 5 / k L 4 h R 1 M 3 x n n u G e + / X G 6 z G t o k u p n e 2 w 4 w k l J P I o O 5 K i 1 V G B n + M l 2 Q l Y a v 0 S V U m m m R 0 6 e j K j N T e n 1 P G Q g g 0 L G j X V 0 x w n r B D v i l 0 b V p F P r L 9 L 8 c W n V e o D Z G w f 4 2 R g i Y J p 0 I I y o H N E H K L X 0 F M e 5 / t D 4 T 1 0 P i h N 9 J g v C u A z R H Y + 4 N 8 A F B L A w Q U A A I A C A C 6 Y G R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m B k V S i K R 7 g O A A A A E Q A A A B M A H A B G b 3 J t d W x h c y 9 T Z W N 0 a W 9 u M S 5 t I K I Y A C i g F A A A A A A A A A A A A A A A A A A A A A A A A A A A A C t O T S 7 J z M 9 T C I b Q h t Y A U E s B A i 0 A F A A C A A g A u m B k V R 7 t 5 J O j A A A A 9 g A A A B I A A A A A A A A A A A A A A A A A A A A A A E N v b m Z p Z y 9 Q Y W N r Y W d l L n h t b F B L A Q I t A B Q A A g A I A L p g Z F U P y u m r p A A A A O k A A A A T A A A A A A A A A A A A A A A A A O 8 A A A B b Q 2 9 u d G V u d F 9 U e X B l c 1 0 u e G 1 s U E s B A i 0 A F A A C A A g A u m B k V S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D n i J Y 4 n S 4 F B t / / Q U u k 9 K a o A A A A A A g A A A A A A E G Y A A A A B A A A g A A A A I s d r I Q 9 f W A R v q n b G 7 a s x x a f B g 0 l A t 0 Z f W P g S q M E W j W U A A A A A D o A A A A A C A A A g A A A A g U 4 H J 6 U 8 3 I / o U E y s R v E J I 3 R W h Y R Y B 3 Z B P Z j Q n 1 b R q 1 Z Q A A A A 9 L M i O U s f 0 Y a R o e 5 g x Q w i N 9 8 P S X d G W 3 B a a y l 1 O 8 w k + 1 k k g k o G / 2 u v h g e O n M g X i X m 3 t Q n u N m P 4 o g u j 9 0 D p V K c 7 x T 6 Q q O q L a W 9 u 3 5 X k N i p w S 6 l A A A A A 7 2 c V A d F I f V / c 5 U I v g g d i e y M D N 0 j q x 4 w x 3 Y Y P v A k Z R D F E O 1 K L x 6 R j H 3 b M O n 8 D t p P Q d z O U H f k 1 4 Y m N R 8 w L v y 7 H i A = = < / D a t a M a s h u p > 
</file>

<file path=customXml/itemProps1.xml><?xml version="1.0" encoding="utf-8"?>
<ds:datastoreItem xmlns:ds="http://schemas.openxmlformats.org/officeDocument/2006/customXml" ds:itemID="{39953E3E-9292-4D2A-9ADF-0D4FF55B0D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Suggestion1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Carr</dc:creator>
  <cp:lastModifiedBy>David Carr</cp:lastModifiedBy>
  <dcterms:created xsi:type="dcterms:W3CDTF">2022-11-04T13:15:57Z</dcterms:created>
  <dcterms:modified xsi:type="dcterms:W3CDTF">2023-01-23T18:57:13Z</dcterms:modified>
</cp:coreProperties>
</file>