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ocuments\UVic\`Hakai 100 Islands 2017\Data sharing\Data submission 1 - Davidson et al 2020\Live trapping\"/>
    </mc:Choice>
  </mc:AlternateContent>
  <xr:revisionPtr revIDLastSave="0" documentId="13_ncr:1_{E74688AA-8DBD-4D8A-8928-2723F332AAD4}" xr6:coauthVersionLast="45" xr6:coauthVersionMax="45" xr10:uidLastSave="{00000000-0000-0000-0000-000000000000}"/>
  <bookViews>
    <workbookView xWindow="-108" yWindow="-108" windowWidth="23256" windowHeight="12252" xr2:uid="{62DFEE08-F42E-4E79-B241-1F6A720DF513}"/>
  </bookViews>
  <sheets>
    <sheet name="metadata" sheetId="3" r:id="rId1"/>
    <sheet name="CPUE_phases_full" sheetId="2" r:id="rId2"/>
    <sheet name="CPUE_phases_summary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2" l="1"/>
  <c r="I48" i="2"/>
  <c r="I47" i="2"/>
  <c r="I46" i="2"/>
  <c r="I45" i="2"/>
  <c r="I44" i="2"/>
  <c r="I43" i="2"/>
  <c r="I42" i="2"/>
  <c r="I41" i="2"/>
  <c r="I40" i="2"/>
  <c r="I39" i="2"/>
  <c r="I38" i="2"/>
  <c r="I37" i="2"/>
  <c r="G37" i="2"/>
  <c r="H37" i="2" s="1"/>
  <c r="I36" i="2"/>
  <c r="H36" i="2"/>
  <c r="G36" i="2"/>
  <c r="I35" i="2"/>
  <c r="H35" i="2"/>
  <c r="G35" i="2"/>
  <c r="I34" i="2"/>
  <c r="G34" i="2"/>
  <c r="H34" i="2" s="1"/>
  <c r="I33" i="2"/>
  <c r="G33" i="2"/>
  <c r="H33" i="2" s="1"/>
  <c r="L9" i="2" s="1"/>
  <c r="M9" i="2" s="1"/>
  <c r="I32" i="2"/>
  <c r="H32" i="2"/>
  <c r="G32" i="2"/>
  <c r="I31" i="2"/>
  <c r="H31" i="2"/>
  <c r="G31" i="2"/>
  <c r="I30" i="2"/>
  <c r="G30" i="2"/>
  <c r="H30" i="2" s="1"/>
  <c r="I29" i="2"/>
  <c r="G29" i="2"/>
  <c r="H29" i="2" s="1"/>
  <c r="I28" i="2"/>
  <c r="H28" i="2"/>
  <c r="G28" i="2"/>
  <c r="M27" i="2"/>
  <c r="I27" i="2"/>
  <c r="H27" i="2"/>
  <c r="G27" i="2"/>
  <c r="M26" i="2"/>
  <c r="I26" i="2"/>
  <c r="H26" i="2"/>
  <c r="G26" i="2"/>
  <c r="M25" i="2"/>
  <c r="I25" i="2"/>
  <c r="H25" i="2"/>
  <c r="G25" i="2"/>
  <c r="I24" i="2"/>
  <c r="G24" i="2"/>
  <c r="H24" i="2" s="1"/>
  <c r="I23" i="2"/>
  <c r="G23" i="2"/>
  <c r="H23" i="2" s="1"/>
  <c r="I22" i="2"/>
  <c r="G22" i="2"/>
  <c r="H22" i="2" s="1"/>
  <c r="I21" i="2"/>
  <c r="G21" i="2"/>
  <c r="H21" i="2" s="1"/>
  <c r="I20" i="2"/>
  <c r="H20" i="2"/>
  <c r="G20" i="2"/>
  <c r="I19" i="2"/>
  <c r="H19" i="2"/>
  <c r="G19" i="2"/>
  <c r="I18" i="2"/>
  <c r="G18" i="2"/>
  <c r="H18" i="2" s="1"/>
  <c r="I17" i="2"/>
  <c r="G17" i="2"/>
  <c r="H17" i="2" s="1"/>
  <c r="I16" i="2"/>
  <c r="G16" i="2"/>
  <c r="H16" i="2" s="1"/>
  <c r="I15" i="2"/>
  <c r="G15" i="2"/>
  <c r="H15" i="2" s="1"/>
  <c r="I14" i="2"/>
  <c r="H14" i="2"/>
  <c r="G14" i="2"/>
  <c r="I13" i="2"/>
  <c r="H13" i="2"/>
  <c r="G13" i="2"/>
  <c r="I12" i="2"/>
  <c r="G12" i="2"/>
  <c r="H12" i="2" s="1"/>
  <c r="I11" i="2"/>
  <c r="G11" i="2"/>
  <c r="H11" i="2" s="1"/>
  <c r="L7" i="2" s="1"/>
  <c r="M7" i="2" s="1"/>
  <c r="I10" i="2"/>
  <c r="G10" i="2"/>
  <c r="H10" i="2" s="1"/>
  <c r="I9" i="2"/>
  <c r="G9" i="2"/>
  <c r="H9" i="2" s="1"/>
  <c r="I8" i="2"/>
  <c r="H8" i="2"/>
  <c r="G8" i="2"/>
  <c r="I7" i="2"/>
  <c r="H7" i="2"/>
  <c r="G7" i="2"/>
  <c r="I6" i="2"/>
  <c r="H6" i="2"/>
  <c r="L17" i="2" s="1"/>
  <c r="G6" i="2"/>
  <c r="I5" i="2"/>
  <c r="H5" i="2"/>
  <c r="G5" i="2"/>
  <c r="I4" i="2"/>
  <c r="G4" i="2"/>
  <c r="H4" i="2" s="1"/>
  <c r="I3" i="2"/>
  <c r="H3" i="2"/>
  <c r="G3" i="2"/>
  <c r="I2" i="2"/>
  <c r="H2" i="2"/>
  <c r="L5" i="2" s="1"/>
  <c r="G2" i="2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M17" i="1"/>
  <c r="O17" i="1" s="1"/>
  <c r="N16" i="1"/>
  <c r="M16" i="1"/>
  <c r="O16" i="1" s="1"/>
  <c r="M15" i="1"/>
  <c r="N15" i="1" s="1"/>
  <c r="O14" i="1"/>
  <c r="M14" i="1"/>
  <c r="N14" i="1" s="1"/>
  <c r="M13" i="1"/>
  <c r="O13" i="1" s="1"/>
  <c r="N12" i="1"/>
  <c r="M12" i="1"/>
  <c r="O12" i="1" s="1"/>
  <c r="M11" i="1"/>
  <c r="N11" i="1" s="1"/>
  <c r="O10" i="1"/>
  <c r="M10" i="1"/>
  <c r="N10" i="1" s="1"/>
  <c r="M9" i="1"/>
  <c r="O9" i="1" s="1"/>
  <c r="N8" i="1"/>
  <c r="M8" i="1"/>
  <c r="O8" i="1" s="1"/>
  <c r="M7" i="1"/>
  <c r="N7" i="1" s="1"/>
  <c r="O6" i="1"/>
  <c r="M6" i="1"/>
  <c r="N6" i="1" s="1"/>
  <c r="M5" i="1"/>
  <c r="O5" i="1" s="1"/>
  <c r="N4" i="1"/>
  <c r="M4" i="1"/>
  <c r="O4" i="1" s="1"/>
  <c r="M3" i="1"/>
  <c r="N3" i="1" s="1"/>
  <c r="O2" i="1"/>
  <c r="M2" i="1"/>
  <c r="N2" i="1" s="1"/>
  <c r="O3" i="1" l="1"/>
  <c r="O7" i="1"/>
  <c r="O11" i="1"/>
  <c r="O15" i="1"/>
  <c r="M5" i="2"/>
  <c r="R4" i="2"/>
  <c r="L11" i="2"/>
  <c r="L23" i="2"/>
  <c r="L19" i="2"/>
  <c r="M19" i="2" s="1"/>
  <c r="L8" i="2"/>
  <c r="M8" i="2" s="1"/>
  <c r="L14" i="2"/>
  <c r="M14" i="2" s="1"/>
  <c r="L24" i="2"/>
  <c r="M24" i="2" s="1"/>
  <c r="L15" i="2"/>
  <c r="M15" i="2" s="1"/>
  <c r="L21" i="2"/>
  <c r="M21" i="2" s="1"/>
  <c r="M17" i="2"/>
  <c r="L13" i="2"/>
  <c r="M13" i="2" s="1"/>
  <c r="L20" i="2"/>
  <c r="M20" i="2" s="1"/>
  <c r="L6" i="2"/>
  <c r="M6" i="2" s="1"/>
  <c r="L18" i="2"/>
  <c r="M18" i="2" s="1"/>
  <c r="L12" i="2"/>
  <c r="M12" i="2" s="1"/>
  <c r="N5" i="1"/>
  <c r="N9" i="1"/>
  <c r="N13" i="1"/>
  <c r="N17" i="1"/>
  <c r="S6" i="2" l="1"/>
  <c r="M11" i="2"/>
  <c r="T5" i="2" s="1"/>
  <c r="R5" i="2"/>
  <c r="S5" i="2"/>
  <c r="S4" i="2"/>
  <c r="R6" i="2"/>
  <c r="T6" i="2"/>
  <c r="R7" i="2"/>
  <c r="S7" i="2"/>
  <c r="M23" i="2"/>
  <c r="T7" i="2" s="1"/>
  <c r="T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</authors>
  <commentList>
    <comment ref="D1" authorId="0" shapeId="0" xr:uid="{6E457576-FE08-4CD9-A998-E1ACCC20A00C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Number of unique individuals (i.e., does not include recaptures) based on location of first capture</t>
        </r>
      </text>
    </comment>
    <comment ref="E1" authorId="0" shapeId="0" xr:uid="{E5B19AA0-55D9-400B-A3D5-8CD47E32DD6B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TU = P*I*N 
where
P = # trapping intervals
I = Length of interval
N = # trap units</t>
        </r>
      </text>
    </comment>
    <comment ref="F1" authorId="0" shapeId="0" xr:uid="{CF6540F6-DD3A-43F6-9EBA-C76DB7B239F3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Misfires due to non-target species or unknown reasons</t>
        </r>
      </text>
    </comment>
    <comment ref="H1" authorId="0" shapeId="0" xr:uid="{4E55C7CD-0D76-448E-809E-6743057BFDC0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CE = A * 100/(TU - S/2)</t>
        </r>
      </text>
    </comment>
    <comment ref="I1" authorId="0" shapeId="0" xr:uid="{CD820F80-9B76-46B9-8A91-65BE7A075905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Simply just # mice/ # effecftive traps (essentially A/TU) - doesn't account for any sprung traps</t>
        </r>
      </text>
    </comment>
  </commentList>
</comments>
</file>

<file path=xl/sharedStrings.xml><?xml version="1.0" encoding="utf-8"?>
<sst xmlns="http://schemas.openxmlformats.org/spreadsheetml/2006/main" count="335" uniqueCount="75">
  <si>
    <t>site</t>
  </si>
  <si>
    <t>phase</t>
  </si>
  <si>
    <t>phase_start_date</t>
  </si>
  <si>
    <t>region</t>
  </si>
  <si>
    <t>group</t>
  </si>
  <si>
    <t>a_frstcap</t>
  </si>
  <si>
    <t>a_recap</t>
  </si>
  <si>
    <t>p</t>
  </si>
  <si>
    <t>i</t>
  </si>
  <si>
    <t>n</t>
  </si>
  <si>
    <t>tu</t>
  </si>
  <si>
    <t>s</t>
  </si>
  <si>
    <t>cpue_frstcap</t>
  </si>
  <si>
    <t>cpue_recap</t>
  </si>
  <si>
    <t>GF</t>
  </si>
  <si>
    <t>0-25</t>
  </si>
  <si>
    <t>50-75</t>
  </si>
  <si>
    <t>100-125</t>
  </si>
  <si>
    <t>150-200</t>
  </si>
  <si>
    <t>IP</t>
  </si>
  <si>
    <t>NB</t>
  </si>
  <si>
    <t>GOS</t>
  </si>
  <si>
    <t>GS</t>
  </si>
  <si>
    <t>GS-S</t>
  </si>
  <si>
    <t>dist</t>
  </si>
  <si>
    <t>#mice/# effective traps</t>
  </si>
  <si>
    <t>mean</t>
  </si>
  <si>
    <t>SE</t>
  </si>
  <si>
    <t>arcsine mean</t>
  </si>
  <si>
    <t>propn</t>
  </si>
  <si>
    <t>arcsine</t>
  </si>
  <si>
    <t>gf</t>
  </si>
  <si>
    <t>ip</t>
  </si>
  <si>
    <t>gos</t>
  </si>
  <si>
    <t>gs-s</t>
  </si>
  <si>
    <t>nb</t>
  </si>
  <si>
    <t>TB02</t>
  </si>
  <si>
    <t>NA</t>
  </si>
  <si>
    <t>TQ13</t>
  </si>
  <si>
    <t>a_firstcap</t>
  </si>
  <si>
    <t>s/2</t>
  </si>
  <si>
    <t>ce</t>
  </si>
  <si>
    <t>Column</t>
  </si>
  <si>
    <t>Units</t>
  </si>
  <si>
    <t>Description</t>
  </si>
  <si>
    <t>-</t>
  </si>
  <si>
    <t>Site where animals were trapped. Refers to any of 4 beaches: NB = North Beach (Calvert Isl), GF = Grief Bay (South Calvert), IP = Indian Paintbrush (South Calvert, aka Little Grief), GS-S = South end of Goose Island (Goose Island archipelago), GOS = south end of Gosling Island</t>
  </si>
  <si>
    <t>Site where animals were trapped. Refers to any of 4 beaches: NB = North Beach (Calvert Isl), GF = Grief Bay (South Calvert), IP = Indian Paintbrush (South Calvert, aka Little Grief), GS-S = South end of Goose Island (Goose Island archipelago), GOS = south end of Gosling Island, TB02 island as part of 100 Islands, TQ13 island as part of 100 Islands</t>
  </si>
  <si>
    <t xml:space="preserve">Phase of live trapping at the site. The first night, only half of the grid was opened, and the following nights, the rest of the grid was opened. Phase 1=half grid, 2=full grid. </t>
  </si>
  <si>
    <t>Date each phase began</t>
  </si>
  <si>
    <t>CV</t>
  </si>
  <si>
    <t>node</t>
  </si>
  <si>
    <t>Node where samples were collected. Refers to 100 islands Nodes. CV = Calvert, SC = South Calvert, GS = Goose archipelago, TB = Tribal, TQ = Triquet, AD = Admiral</t>
  </si>
  <si>
    <t>dist_group</t>
  </si>
  <si>
    <t>metres (m)</t>
  </si>
  <si>
    <t>number caught (a) based on location of first capture only (excluding recaptures). Equation symbols refer to Equation 2 in Nelson and Clark 1973 for calculating CPUE</t>
  </si>
  <si>
    <t>number caught (a) including recaptures. Equation symbols refer to Equation 2 in Nelson and Clark 1973 for calculating CPUE</t>
  </si>
  <si>
    <t>number of trapping intervals. Equation symbols refer to Equation 2 in Nelson and Clark 1973 for calculating CPUE</t>
  </si>
  <si>
    <t>length of trapping interval. Equation symbols refer to Equation 2 in Nelson and Clark 1973 for calculating CPUE</t>
  </si>
  <si>
    <t>number of traps. Equation symbols refer to Equation 2 in Nelson and Clark 1973 for calculating CPUE</t>
  </si>
  <si>
    <t>TU=P*I*N. Equation symbols refer to Equation 2 in Nelson and Clark 1973 for calculating CPUE</t>
  </si>
  <si>
    <t xml:space="preserve">cpue (or 'ce' capture effort) based on location of first capture per 100 trap intervals. Calculated using Equation 2 in Nelson and Clark 1973 </t>
  </si>
  <si>
    <t xml:space="preserve">cpue (or 'ce' capture effort) including recaptures per 100 trap intervals. Calculated using Equation 2 in Nelson and Clark 1973 </t>
  </si>
  <si>
    <t>dists_group</t>
  </si>
  <si>
    <t>Distance from the beach the animal was trapped. Group is for samples that were pooled across multiple distance classes (inclusive). E.g., '0-50' includes samples from traps at 0m, 25m and 50m. 'unk' = unknown.</t>
  </si>
  <si>
    <t>meters (m)</t>
  </si>
  <si>
    <t>Distance from the beach the animal was trapped in 25-m intervals</t>
  </si>
  <si>
    <t>total numer of misfires (non-target and error). Equation symbols refer to Equation 2 in Nelson and Clark 1973 for calculating CPUE</t>
  </si>
  <si>
    <t>1/2 of s subtracted assuming occurs in half of trapping interval. Equation symbols refer to Equation 2 in Nelson and Clark 1973 for calculating CPUE</t>
  </si>
  <si>
    <t>Sheet also includes preliminary analyses tables, which eventually were plotted in R for graphics purposes.</t>
  </si>
  <si>
    <t>Formulas included</t>
  </si>
  <si>
    <t>dd-mmm-yy</t>
  </si>
  <si>
    <t>CPUE_phases_summary metadata</t>
  </si>
  <si>
    <t>CPUE_phases_full metadata</t>
  </si>
  <si>
    <t>Simple number of mice per number of effective traps (essentially a/TU). Doesn't account for misfires. Calculated by a_firstcap/tu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</si>
</sst>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6" fillId="2" borderId="0" xfId="0" applyFont="1" applyFill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/>
    <xf numFmtId="0" fontId="8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Mean proportion</a:t>
            </a:r>
            <a:r>
              <a:rPr lang="en-CA" baseline="0"/>
              <a:t> of captures using 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CPUE_phases_full!$S$4:$S$7</c:f>
                <c:numCache>
                  <c:formatCode>General</c:formatCode>
                  <c:ptCount val="4"/>
                  <c:pt idx="0">
                    <c:v>7.1854974130561924E-2</c:v>
                  </c:pt>
                  <c:pt idx="1">
                    <c:v>7.3700325765684874E-2</c:v>
                  </c:pt>
                  <c:pt idx="2">
                    <c:v>6.1388308342128849E-2</c:v>
                  </c:pt>
                  <c:pt idx="3">
                    <c:v>5.0787040678642946E-2</c:v>
                  </c:pt>
                </c:numCache>
              </c:numRef>
            </c:plus>
            <c:minus>
              <c:numRef>
                <c:f>CPUE_phases_full!$S$4:$S$7</c:f>
                <c:numCache>
                  <c:formatCode>General</c:formatCode>
                  <c:ptCount val="4"/>
                  <c:pt idx="0">
                    <c:v>7.1854974130561924E-2</c:v>
                  </c:pt>
                  <c:pt idx="1">
                    <c:v>7.3700325765684874E-2</c:v>
                  </c:pt>
                  <c:pt idx="2">
                    <c:v>6.1388308342128849E-2</c:v>
                  </c:pt>
                  <c:pt idx="3">
                    <c:v>5.0787040678642946E-2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CPUE_phases_full!$Q$4:$Q$7</c:f>
              <c:strCache>
                <c:ptCount val="4"/>
                <c:pt idx="0">
                  <c:v>0-25</c:v>
                </c:pt>
                <c:pt idx="1">
                  <c:v>50-75</c:v>
                </c:pt>
                <c:pt idx="2">
                  <c:v>100-125</c:v>
                </c:pt>
                <c:pt idx="3">
                  <c:v>150-200</c:v>
                </c:pt>
              </c:strCache>
            </c:strRef>
          </c:cat>
          <c:val>
            <c:numRef>
              <c:f>CPUE_phases_full!$R$4:$R$7</c:f>
              <c:numCache>
                <c:formatCode>General</c:formatCode>
                <c:ptCount val="4"/>
                <c:pt idx="0">
                  <c:v>0.47473039346806356</c:v>
                </c:pt>
                <c:pt idx="1">
                  <c:v>0.27394862509711959</c:v>
                </c:pt>
                <c:pt idx="2">
                  <c:v>0.19215724430005027</c:v>
                </c:pt>
                <c:pt idx="3">
                  <c:v>0.14790934283691634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6-461A-A713-F4EFA13F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50392"/>
        <c:axId val="506652032"/>
      </c:barChart>
      <c:catAx>
        <c:axId val="50665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52032"/>
        <c:crosses val="autoZero"/>
        <c:auto val="1"/>
        <c:lblAlgn val="ctr"/>
        <c:lblOffset val="100"/>
        <c:noMultiLvlLbl val="0"/>
      </c:catAx>
      <c:valAx>
        <c:axId val="5066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5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19</xdr:row>
      <xdr:rowOff>171450</xdr:rowOff>
    </xdr:from>
    <xdr:to>
      <xdr:col>22</xdr:col>
      <xdr:colOff>495300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EF6A9-A812-47DD-87B5-625851F20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ie/Documents/UVic/%60Field%20Work%202016/%60DATA/Live%20traps/live%20trap%20frequency_CPUE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Q4" t="str">
            <v>0-25</v>
          </cell>
          <cell r="R4">
            <v>0.47473039346806356</v>
          </cell>
          <cell r="S4">
            <v>7.1854974130561924E-2</v>
          </cell>
        </row>
        <row r="5">
          <cell r="Q5" t="str">
            <v>50-75</v>
          </cell>
          <cell r="R5">
            <v>0.27394862509711959</v>
          </cell>
          <cell r="S5">
            <v>7.3700325765684874E-2</v>
          </cell>
        </row>
        <row r="6">
          <cell r="Q6" t="str">
            <v>100-125</v>
          </cell>
          <cell r="R6">
            <v>0.19215724430005027</v>
          </cell>
          <cell r="S6">
            <v>6.1388308342128849E-2</v>
          </cell>
        </row>
        <row r="7">
          <cell r="Q7" t="str">
            <v>150-200</v>
          </cell>
          <cell r="R7">
            <v>0.14790934283691634</v>
          </cell>
          <cell r="S7">
            <v>5.0787040678642946E-2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038-9590-4EB4-9B2B-965AD3D90A80}">
  <dimension ref="A1:U31"/>
  <sheetViews>
    <sheetView tabSelected="1" workbookViewId="0">
      <selection activeCell="J26" sqref="J26"/>
    </sheetView>
  </sheetViews>
  <sheetFormatPr defaultRowHeight="10.199999999999999" x14ac:dyDescent="0.2"/>
  <cols>
    <col min="1" max="1" width="21.109375" style="10" bestFit="1" customWidth="1"/>
    <col min="2" max="2" width="8.88671875" style="11"/>
    <col min="3" max="16384" width="8.88671875" style="10"/>
  </cols>
  <sheetData>
    <row r="1" spans="1:21" x14ac:dyDescent="0.2">
      <c r="A1" s="12" t="s">
        <v>73</v>
      </c>
      <c r="B1" s="14"/>
      <c r="C1" s="20" t="s">
        <v>70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">
      <c r="A2" s="8" t="s">
        <v>42</v>
      </c>
      <c r="B2" s="9" t="s">
        <v>43</v>
      </c>
      <c r="C2" s="8" t="s">
        <v>44</v>
      </c>
    </row>
    <row r="3" spans="1:21" x14ac:dyDescent="0.2">
      <c r="A3" s="7" t="s">
        <v>0</v>
      </c>
      <c r="B3" s="6" t="s">
        <v>45</v>
      </c>
      <c r="C3" s="5" t="s">
        <v>47</v>
      </c>
    </row>
    <row r="4" spans="1:21" x14ac:dyDescent="0.2">
      <c r="A4" s="7" t="s">
        <v>24</v>
      </c>
      <c r="B4" s="11" t="s">
        <v>65</v>
      </c>
      <c r="C4" s="10" t="s">
        <v>66</v>
      </c>
    </row>
    <row r="5" spans="1:21" x14ac:dyDescent="0.2">
      <c r="A5" s="7" t="s">
        <v>63</v>
      </c>
      <c r="B5" s="6" t="s">
        <v>54</v>
      </c>
      <c r="C5" s="5" t="s">
        <v>64</v>
      </c>
    </row>
    <row r="6" spans="1:21" x14ac:dyDescent="0.2">
      <c r="A6" s="7" t="s">
        <v>39</v>
      </c>
      <c r="B6" s="11" t="s">
        <v>45</v>
      </c>
      <c r="C6" s="10" t="s">
        <v>55</v>
      </c>
    </row>
    <row r="7" spans="1:21" x14ac:dyDescent="0.2">
      <c r="A7" s="7" t="s">
        <v>10</v>
      </c>
      <c r="B7" s="11" t="s">
        <v>45</v>
      </c>
      <c r="C7" s="10" t="s">
        <v>60</v>
      </c>
    </row>
    <row r="8" spans="1:21" x14ac:dyDescent="0.2">
      <c r="A8" s="7" t="s">
        <v>11</v>
      </c>
      <c r="B8" s="11" t="s">
        <v>45</v>
      </c>
      <c r="C8" s="10" t="s">
        <v>67</v>
      </c>
    </row>
    <row r="9" spans="1:21" x14ac:dyDescent="0.2">
      <c r="A9" s="5" t="s">
        <v>40</v>
      </c>
      <c r="B9" s="11" t="s">
        <v>45</v>
      </c>
      <c r="C9" s="10" t="s">
        <v>68</v>
      </c>
    </row>
    <row r="10" spans="1:21" x14ac:dyDescent="0.2">
      <c r="A10" s="5" t="s">
        <v>41</v>
      </c>
      <c r="B10" s="11" t="s">
        <v>45</v>
      </c>
      <c r="C10" s="10" t="s">
        <v>61</v>
      </c>
    </row>
    <row r="11" spans="1:21" x14ac:dyDescent="0.2">
      <c r="A11" s="7" t="s">
        <v>25</v>
      </c>
      <c r="B11" s="11" t="s">
        <v>45</v>
      </c>
      <c r="C11" s="10" t="s">
        <v>74</v>
      </c>
    </row>
    <row r="12" spans="1:21" x14ac:dyDescent="0.2">
      <c r="A12" s="19" t="s">
        <v>69</v>
      </c>
    </row>
    <row r="13" spans="1:21" x14ac:dyDescent="0.2">
      <c r="A13" s="19"/>
    </row>
    <row r="15" spans="1:21" x14ac:dyDescent="0.2">
      <c r="A15" s="12" t="s">
        <v>72</v>
      </c>
      <c r="B15" s="14"/>
      <c r="C15" s="20" t="s">
        <v>70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2">
      <c r="A16" s="8" t="s">
        <v>42</v>
      </c>
      <c r="B16" s="9" t="s">
        <v>43</v>
      </c>
      <c r="C16" s="8" t="s">
        <v>44</v>
      </c>
    </row>
    <row r="17" spans="1:3" x14ac:dyDescent="0.2">
      <c r="A17" s="10" t="s">
        <v>51</v>
      </c>
      <c r="B17" s="6" t="s">
        <v>45</v>
      </c>
      <c r="C17" s="5" t="s">
        <v>52</v>
      </c>
    </row>
    <row r="18" spans="1:3" x14ac:dyDescent="0.2">
      <c r="A18" s="5" t="s">
        <v>0</v>
      </c>
      <c r="B18" s="6" t="s">
        <v>45</v>
      </c>
      <c r="C18" s="5" t="s">
        <v>46</v>
      </c>
    </row>
    <row r="19" spans="1:3" x14ac:dyDescent="0.2">
      <c r="A19" s="10" t="s">
        <v>1</v>
      </c>
      <c r="B19" s="11" t="s">
        <v>45</v>
      </c>
      <c r="C19" s="10" t="s">
        <v>48</v>
      </c>
    </row>
    <row r="20" spans="1:3" x14ac:dyDescent="0.2">
      <c r="A20" s="10" t="s">
        <v>2</v>
      </c>
      <c r="B20" s="11" t="s">
        <v>71</v>
      </c>
      <c r="C20" s="10" t="s">
        <v>49</v>
      </c>
    </row>
    <row r="21" spans="1:3" x14ac:dyDescent="0.2">
      <c r="A21" s="7" t="s">
        <v>53</v>
      </c>
      <c r="B21" s="6" t="s">
        <v>54</v>
      </c>
      <c r="C21" s="5" t="s">
        <v>64</v>
      </c>
    </row>
    <row r="22" spans="1:3" x14ac:dyDescent="0.2">
      <c r="A22" s="10" t="s">
        <v>5</v>
      </c>
      <c r="B22" s="11" t="s">
        <v>45</v>
      </c>
      <c r="C22" s="10" t="s">
        <v>55</v>
      </c>
    </row>
    <row r="23" spans="1:3" x14ac:dyDescent="0.2">
      <c r="A23" s="10" t="s">
        <v>6</v>
      </c>
      <c r="B23" s="11" t="s">
        <v>45</v>
      </c>
      <c r="C23" s="10" t="s">
        <v>56</v>
      </c>
    </row>
    <row r="24" spans="1:3" x14ac:dyDescent="0.2">
      <c r="A24" s="10" t="s">
        <v>7</v>
      </c>
      <c r="B24" s="11" t="s">
        <v>45</v>
      </c>
      <c r="C24" s="10" t="s">
        <v>57</v>
      </c>
    </row>
    <row r="25" spans="1:3" x14ac:dyDescent="0.2">
      <c r="A25" s="10" t="s">
        <v>8</v>
      </c>
      <c r="B25" s="11" t="s">
        <v>45</v>
      </c>
      <c r="C25" s="10" t="s">
        <v>58</v>
      </c>
    </row>
    <row r="26" spans="1:3" x14ac:dyDescent="0.2">
      <c r="A26" s="10" t="s">
        <v>9</v>
      </c>
      <c r="B26" s="11" t="s">
        <v>45</v>
      </c>
      <c r="C26" s="10" t="s">
        <v>59</v>
      </c>
    </row>
    <row r="27" spans="1:3" x14ac:dyDescent="0.2">
      <c r="A27" s="10" t="s">
        <v>10</v>
      </c>
      <c r="B27" s="11" t="s">
        <v>45</v>
      </c>
      <c r="C27" s="10" t="s">
        <v>60</v>
      </c>
    </row>
    <row r="28" spans="1:3" x14ac:dyDescent="0.2">
      <c r="A28" s="10" t="s">
        <v>11</v>
      </c>
      <c r="B28" s="11" t="s">
        <v>45</v>
      </c>
      <c r="C28" s="10" t="s">
        <v>67</v>
      </c>
    </row>
    <row r="29" spans="1:3" x14ac:dyDescent="0.2">
      <c r="A29" s="10" t="s">
        <v>40</v>
      </c>
      <c r="B29" s="11" t="s">
        <v>45</v>
      </c>
      <c r="C29" s="10" t="s">
        <v>68</v>
      </c>
    </row>
    <row r="30" spans="1:3" x14ac:dyDescent="0.2">
      <c r="A30" s="10" t="s">
        <v>12</v>
      </c>
      <c r="B30" s="11" t="s">
        <v>45</v>
      </c>
      <c r="C30" s="10" t="s">
        <v>61</v>
      </c>
    </row>
    <row r="31" spans="1:3" x14ac:dyDescent="0.2">
      <c r="A31" s="10" t="s">
        <v>13</v>
      </c>
      <c r="B31" s="11" t="s">
        <v>45</v>
      </c>
      <c r="C31" s="10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6BFD-FF73-453F-B065-C168E9447CC1}">
  <dimension ref="A1:V49"/>
  <sheetViews>
    <sheetView zoomScale="70" zoomScaleNormal="70" workbookViewId="0">
      <pane ySplit="1" topLeftCell="A2" activePane="bottomLeft" state="frozen"/>
      <selection pane="bottomLeft" activeCell="S15" sqref="S15"/>
    </sheetView>
  </sheetViews>
  <sheetFormatPr defaultRowHeight="14.4" x14ac:dyDescent="0.3"/>
  <cols>
    <col min="1" max="3" width="8.88671875" style="1"/>
    <col min="4" max="4" width="9.77734375" style="1" customWidth="1"/>
    <col min="5" max="5" width="8.77734375" style="1" customWidth="1"/>
    <col min="6" max="6" width="7.88671875" style="1" customWidth="1"/>
    <col min="7" max="7" width="10.5546875" style="2" bestFit="1" customWidth="1"/>
    <col min="8" max="8" width="10.5546875" style="2" customWidth="1"/>
    <col min="9" max="9" width="20.109375" style="1" bestFit="1" customWidth="1"/>
    <col min="10" max="10" width="20.109375" style="1" customWidth="1"/>
    <col min="11" max="11" width="8.88671875" style="1"/>
    <col min="12" max="12" width="10.6640625" style="1" customWidth="1"/>
    <col min="13" max="19" width="8.88671875" style="1"/>
    <col min="20" max="20" width="12" style="1" bestFit="1" customWidth="1"/>
    <col min="21" max="16384" width="8.88671875" style="1"/>
  </cols>
  <sheetData>
    <row r="1" spans="1:22" x14ac:dyDescent="0.3">
      <c r="A1" s="3" t="s">
        <v>0</v>
      </c>
      <c r="B1" s="3" t="s">
        <v>24</v>
      </c>
      <c r="C1" s="3" t="s">
        <v>4</v>
      </c>
      <c r="D1" s="3" t="s">
        <v>39</v>
      </c>
      <c r="E1" s="3" t="s">
        <v>10</v>
      </c>
      <c r="F1" s="3" t="s">
        <v>11</v>
      </c>
      <c r="G1" s="18" t="s">
        <v>40</v>
      </c>
      <c r="H1" s="18" t="s">
        <v>41</v>
      </c>
      <c r="I1" s="3" t="s">
        <v>25</v>
      </c>
    </row>
    <row r="2" spans="1:22" x14ac:dyDescent="0.3">
      <c r="A2" s="1" t="s">
        <v>14</v>
      </c>
      <c r="B2" s="1">
        <v>0</v>
      </c>
      <c r="C2" s="1" t="s">
        <v>15</v>
      </c>
      <c r="D2" s="1">
        <v>2</v>
      </c>
      <c r="E2" s="1">
        <v>18</v>
      </c>
      <c r="F2" s="1">
        <v>5</v>
      </c>
      <c r="G2" s="2">
        <f>F2/2</f>
        <v>2.5</v>
      </c>
      <c r="H2" s="2">
        <f t="shared" ref="H2:H37" si="0">D2*(100/(E2-G2))</f>
        <v>12.903225806451612</v>
      </c>
      <c r="I2" s="1">
        <f t="shared" ref="I2:I49" si="1">D2/E2</f>
        <v>0.1111111111111111</v>
      </c>
      <c r="L2" s="3"/>
      <c r="M2" s="3"/>
    </row>
    <row r="3" spans="1:22" x14ac:dyDescent="0.3">
      <c r="A3" s="1" t="s">
        <v>14</v>
      </c>
      <c r="B3" s="1">
        <v>25</v>
      </c>
      <c r="C3" s="1" t="s">
        <v>15</v>
      </c>
      <c r="D3" s="1">
        <v>1</v>
      </c>
      <c r="E3" s="1">
        <v>18</v>
      </c>
      <c r="F3" s="1">
        <v>5</v>
      </c>
      <c r="G3" s="2">
        <f t="shared" ref="G3:G37" si="2">F3/2</f>
        <v>2.5</v>
      </c>
      <c r="H3" s="2">
        <f t="shared" si="0"/>
        <v>6.4516129032258061</v>
      </c>
      <c r="I3" s="1">
        <f t="shared" si="1"/>
        <v>5.5555555555555552E-2</v>
      </c>
      <c r="R3" s="1" t="s">
        <v>26</v>
      </c>
      <c r="S3" s="1" t="s">
        <v>27</v>
      </c>
      <c r="T3" s="1" t="s">
        <v>28</v>
      </c>
      <c r="V3" s="3"/>
    </row>
    <row r="4" spans="1:22" x14ac:dyDescent="0.3">
      <c r="A4" s="1" t="s">
        <v>14</v>
      </c>
      <c r="B4" s="1">
        <v>50</v>
      </c>
      <c r="C4" s="1" t="s">
        <v>16</v>
      </c>
      <c r="D4" s="1">
        <v>2</v>
      </c>
      <c r="E4" s="1">
        <v>18</v>
      </c>
      <c r="F4" s="1">
        <v>4</v>
      </c>
      <c r="G4" s="2">
        <f t="shared" si="2"/>
        <v>2</v>
      </c>
      <c r="H4" s="2">
        <f t="shared" si="0"/>
        <v>12.5</v>
      </c>
      <c r="I4" s="1">
        <f t="shared" si="1"/>
        <v>0.1111111111111111</v>
      </c>
      <c r="J4" s="4" t="s">
        <v>15</v>
      </c>
      <c r="L4" s="1" t="s">
        <v>29</v>
      </c>
      <c r="M4" s="1" t="s">
        <v>30</v>
      </c>
      <c r="Q4" s="1" t="s">
        <v>15</v>
      </c>
      <c r="R4" s="1">
        <f>AVERAGE(L5:L9)</f>
        <v>0.47473039346806356</v>
      </c>
      <c r="S4" s="1">
        <f>_xlfn.STDEV.S(L5:L9)/(SQRT(COUNT(L5:L9)))</f>
        <v>7.1854974130561924E-2</v>
      </c>
      <c r="T4" s="1">
        <f>AVERAGE(M5:M9)</f>
        <v>0.76001915290548205</v>
      </c>
    </row>
    <row r="5" spans="1:22" x14ac:dyDescent="0.3">
      <c r="A5" s="1" t="s">
        <v>14</v>
      </c>
      <c r="B5" s="1">
        <v>75</v>
      </c>
      <c r="C5" s="1" t="s">
        <v>16</v>
      </c>
      <c r="D5" s="1">
        <v>1</v>
      </c>
      <c r="E5" s="1">
        <v>18</v>
      </c>
      <c r="F5" s="1">
        <v>4</v>
      </c>
      <c r="G5" s="2">
        <f t="shared" si="2"/>
        <v>2</v>
      </c>
      <c r="H5" s="2">
        <f t="shared" si="0"/>
        <v>6.25</v>
      </c>
      <c r="I5" s="1">
        <f t="shared" si="1"/>
        <v>5.5555555555555552E-2</v>
      </c>
      <c r="J5" s="4"/>
      <c r="K5" s="1" t="s">
        <v>31</v>
      </c>
      <c r="L5" s="1">
        <f>SUM(H2:H3)/SUM(H2:H10)</f>
        <v>0.3027754415475189</v>
      </c>
      <c r="M5" s="1">
        <f>ASIN(SQRT(L5))</f>
        <v>0.58266402204760159</v>
      </c>
      <c r="Q5" s="1" t="s">
        <v>16</v>
      </c>
      <c r="R5" s="1">
        <f>AVERAGE(L11:L15)</f>
        <v>0.27394862509711959</v>
      </c>
      <c r="S5" s="1">
        <f>_xlfn.STDEV.S(L11:L15)/(SQRT(COUNT(L11:L15)))</f>
        <v>7.3700325765684874E-2</v>
      </c>
      <c r="T5" s="1">
        <f>AVERAGE(M11:M15)</f>
        <v>0.53727013539133905</v>
      </c>
    </row>
    <row r="6" spans="1:22" x14ac:dyDescent="0.3">
      <c r="A6" s="1" t="s">
        <v>14</v>
      </c>
      <c r="B6" s="1">
        <v>100</v>
      </c>
      <c r="C6" s="1" t="s">
        <v>17</v>
      </c>
      <c r="D6" s="1">
        <v>1</v>
      </c>
      <c r="E6" s="1">
        <v>18</v>
      </c>
      <c r="F6" s="1">
        <v>5</v>
      </c>
      <c r="G6" s="2">
        <f t="shared" si="2"/>
        <v>2.5</v>
      </c>
      <c r="H6" s="2">
        <f t="shared" si="0"/>
        <v>6.4516129032258061</v>
      </c>
      <c r="I6" s="1">
        <f t="shared" si="1"/>
        <v>5.5555555555555552E-2</v>
      </c>
      <c r="J6" s="4"/>
      <c r="K6" s="1" t="s">
        <v>32</v>
      </c>
      <c r="L6" s="1">
        <f>SUM(H23:H24)/SUM(H23:H31)</f>
        <v>0.5</v>
      </c>
      <c r="M6" s="1">
        <f t="shared" ref="M6:M27" si="3">ASIN(SQRT(L6))</f>
        <v>0.78539816339744839</v>
      </c>
      <c r="Q6" s="1" t="s">
        <v>17</v>
      </c>
      <c r="R6" s="1">
        <f>AVERAGE(L17:L21)</f>
        <v>0.19215724430005027</v>
      </c>
      <c r="S6" s="1">
        <f>_xlfn.STDEV.S(L17:L21)/(SQRT(COUNT(L17:L21)))</f>
        <v>6.1388308342128849E-2</v>
      </c>
      <c r="T6" s="1">
        <f>AVERAGE(M17:M21)</f>
        <v>0.40405806961611085</v>
      </c>
    </row>
    <row r="7" spans="1:22" x14ac:dyDescent="0.3">
      <c r="A7" s="1" t="s">
        <v>14</v>
      </c>
      <c r="B7" s="1">
        <v>125</v>
      </c>
      <c r="C7" s="1" t="s">
        <v>17</v>
      </c>
      <c r="D7" s="1">
        <v>1</v>
      </c>
      <c r="E7" s="1">
        <v>18</v>
      </c>
      <c r="F7" s="1">
        <v>6</v>
      </c>
      <c r="G7" s="2">
        <f t="shared" si="2"/>
        <v>3</v>
      </c>
      <c r="H7" s="2">
        <f t="shared" si="0"/>
        <v>6.666666666666667</v>
      </c>
      <c r="I7" s="1">
        <f t="shared" si="1"/>
        <v>5.5555555555555552E-2</v>
      </c>
      <c r="J7" s="4"/>
      <c r="K7" s="1" t="s">
        <v>33</v>
      </c>
      <c r="L7" s="1">
        <f>SUM(H11:H12)/SUM(H11:H16)</f>
        <v>0.3529411764705882</v>
      </c>
      <c r="M7" s="1">
        <f t="shared" si="3"/>
        <v>0.63613206280501022</v>
      </c>
      <c r="Q7" s="1" t="s">
        <v>18</v>
      </c>
      <c r="R7" s="1">
        <f>AVERAGE(L23:L24)</f>
        <v>0.14790934283691634</v>
      </c>
      <c r="S7" s="1">
        <f>_xlfn.STDEV.S(L23:L24)/(SQRT(COUNT(L23:L24)))</f>
        <v>5.0787040678642946E-2</v>
      </c>
      <c r="T7" s="1">
        <f>AVERAGE(M23:M24)</f>
        <v>0.38946966757139401</v>
      </c>
    </row>
    <row r="8" spans="1:22" x14ac:dyDescent="0.3">
      <c r="A8" s="1" t="s">
        <v>14</v>
      </c>
      <c r="B8" s="1">
        <v>150</v>
      </c>
      <c r="C8" s="1" t="s">
        <v>18</v>
      </c>
      <c r="D8" s="1">
        <v>1</v>
      </c>
      <c r="E8" s="1">
        <v>18</v>
      </c>
      <c r="F8" s="1">
        <v>4</v>
      </c>
      <c r="G8" s="2">
        <f t="shared" si="2"/>
        <v>2</v>
      </c>
      <c r="H8" s="2">
        <f t="shared" si="0"/>
        <v>6.25</v>
      </c>
      <c r="I8" s="1">
        <f t="shared" si="1"/>
        <v>5.5555555555555552E-2</v>
      </c>
      <c r="J8" s="4"/>
      <c r="K8" s="1" t="s">
        <v>34</v>
      </c>
      <c r="L8" s="1">
        <f>SUM(H17:H18)/SUM(H17:H22)</f>
        <v>0.7142857142857143</v>
      </c>
      <c r="M8" s="1">
        <f t="shared" si="3"/>
        <v>1.0068536854342678</v>
      </c>
    </row>
    <row r="9" spans="1:22" x14ac:dyDescent="0.3">
      <c r="A9" s="1" t="s">
        <v>14</v>
      </c>
      <c r="B9" s="1">
        <v>175</v>
      </c>
      <c r="C9" s="1" t="s">
        <v>18</v>
      </c>
      <c r="D9" s="1">
        <v>1</v>
      </c>
      <c r="E9" s="1">
        <v>18</v>
      </c>
      <c r="F9" s="1">
        <v>5</v>
      </c>
      <c r="G9" s="2">
        <f t="shared" si="2"/>
        <v>2.5</v>
      </c>
      <c r="H9" s="2">
        <f t="shared" si="0"/>
        <v>6.4516129032258061</v>
      </c>
      <c r="I9" s="1">
        <f t="shared" si="1"/>
        <v>5.5555555555555552E-2</v>
      </c>
      <c r="J9" s="4"/>
      <c r="K9" s="1" t="s">
        <v>35</v>
      </c>
      <c r="L9" s="1">
        <f>SUM(H32:H33)/SUM(H32:H37)</f>
        <v>0.50364963503649629</v>
      </c>
      <c r="M9" s="1">
        <f t="shared" si="3"/>
        <v>0.7890478308430815</v>
      </c>
    </row>
    <row r="10" spans="1:22" x14ac:dyDescent="0.3">
      <c r="A10" s="1" t="s">
        <v>14</v>
      </c>
      <c r="B10" s="1">
        <v>200</v>
      </c>
      <c r="C10" s="1" t="s">
        <v>18</v>
      </c>
      <c r="D10" s="1">
        <v>0</v>
      </c>
      <c r="E10" s="1">
        <v>18</v>
      </c>
      <c r="F10" s="1">
        <v>4</v>
      </c>
      <c r="G10" s="2">
        <f t="shared" si="2"/>
        <v>2</v>
      </c>
      <c r="H10" s="2">
        <f t="shared" si="0"/>
        <v>0</v>
      </c>
      <c r="I10" s="1">
        <f t="shared" si="1"/>
        <v>0</v>
      </c>
      <c r="J10" s="4"/>
    </row>
    <row r="11" spans="1:22" x14ac:dyDescent="0.3">
      <c r="A11" s="1" t="s">
        <v>21</v>
      </c>
      <c r="B11" s="1">
        <v>0</v>
      </c>
      <c r="C11" s="1" t="s">
        <v>15</v>
      </c>
      <c r="D11" s="1">
        <v>4</v>
      </c>
      <c r="E11" s="1">
        <v>12</v>
      </c>
      <c r="F11" s="1">
        <v>0</v>
      </c>
      <c r="G11" s="2">
        <f t="shared" si="2"/>
        <v>0</v>
      </c>
      <c r="H11" s="2">
        <f t="shared" si="0"/>
        <v>33.333333333333336</v>
      </c>
      <c r="I11" s="1">
        <f t="shared" si="1"/>
        <v>0.33333333333333331</v>
      </c>
      <c r="J11" s="4" t="s">
        <v>16</v>
      </c>
      <c r="K11" s="1" t="s">
        <v>31</v>
      </c>
      <c r="L11" s="1">
        <f>SUM(H4:H5)/SUM(H2:H10)</f>
        <v>0.29331370899915898</v>
      </c>
      <c r="M11" s="1">
        <f t="shared" si="3"/>
        <v>0.57232075906434299</v>
      </c>
    </row>
    <row r="12" spans="1:22" x14ac:dyDescent="0.3">
      <c r="A12" s="1" t="s">
        <v>21</v>
      </c>
      <c r="B12" s="1">
        <v>25</v>
      </c>
      <c r="C12" s="1" t="s">
        <v>15</v>
      </c>
      <c r="D12" s="1">
        <v>2</v>
      </c>
      <c r="E12" s="1">
        <v>12</v>
      </c>
      <c r="F12" s="1">
        <v>0</v>
      </c>
      <c r="G12" s="2">
        <f t="shared" si="2"/>
        <v>0</v>
      </c>
      <c r="H12" s="2">
        <f t="shared" si="0"/>
        <v>16.666666666666668</v>
      </c>
      <c r="I12" s="1">
        <f t="shared" si="1"/>
        <v>0.16666666666666666</v>
      </c>
      <c r="J12" s="4"/>
      <c r="K12" s="1" t="s">
        <v>32</v>
      </c>
      <c r="L12" s="1">
        <f>SUM(H25:H26)/SUM(H23:H31)</f>
        <v>0.10071942446043165</v>
      </c>
      <c r="M12" s="1">
        <f t="shared" si="3"/>
        <v>0.32294768547826258</v>
      </c>
    </row>
    <row r="13" spans="1:22" x14ac:dyDescent="0.3">
      <c r="A13" s="1" t="s">
        <v>21</v>
      </c>
      <c r="B13" s="1">
        <v>50</v>
      </c>
      <c r="C13" s="1" t="s">
        <v>16</v>
      </c>
      <c r="D13" s="1">
        <v>5</v>
      </c>
      <c r="E13" s="1">
        <v>12</v>
      </c>
      <c r="F13" s="1">
        <v>0</v>
      </c>
      <c r="G13" s="2">
        <f t="shared" si="2"/>
        <v>0</v>
      </c>
      <c r="H13" s="2">
        <f t="shared" si="0"/>
        <v>41.666666666666671</v>
      </c>
      <c r="I13" s="1">
        <f t="shared" si="1"/>
        <v>0.41666666666666669</v>
      </c>
      <c r="J13" s="4"/>
      <c r="K13" s="1" t="s">
        <v>33</v>
      </c>
      <c r="L13" s="1">
        <f>SUM(H13:H14)/SUM(H11:H16)</f>
        <v>0.52941176470588225</v>
      </c>
      <c r="M13" s="1">
        <f t="shared" si="3"/>
        <v>0.81482691637098881</v>
      </c>
    </row>
    <row r="14" spans="1:22" x14ac:dyDescent="0.3">
      <c r="A14" s="1" t="s">
        <v>21</v>
      </c>
      <c r="B14" s="1">
        <v>75</v>
      </c>
      <c r="C14" s="1" t="s">
        <v>16</v>
      </c>
      <c r="D14" s="1">
        <v>4</v>
      </c>
      <c r="E14" s="1">
        <v>12</v>
      </c>
      <c r="F14" s="1">
        <v>0</v>
      </c>
      <c r="G14" s="2">
        <f t="shared" si="2"/>
        <v>0</v>
      </c>
      <c r="H14" s="2">
        <f t="shared" si="0"/>
        <v>33.333333333333336</v>
      </c>
      <c r="I14" s="1">
        <f t="shared" si="1"/>
        <v>0.33333333333333331</v>
      </c>
      <c r="J14" s="4"/>
      <c r="K14" s="1" t="s">
        <v>34</v>
      </c>
      <c r="L14" s="1">
        <f>SUM(H19:H20)/SUM(H17:H22)</f>
        <v>0.2857142857142857</v>
      </c>
      <c r="M14" s="1">
        <f t="shared" si="3"/>
        <v>0.56394264136062888</v>
      </c>
    </row>
    <row r="15" spans="1:22" x14ac:dyDescent="0.3">
      <c r="A15" s="1" t="s">
        <v>21</v>
      </c>
      <c r="B15" s="1">
        <v>100</v>
      </c>
      <c r="C15" s="1" t="s">
        <v>17</v>
      </c>
      <c r="D15" s="1">
        <v>1</v>
      </c>
      <c r="E15" s="1">
        <v>12</v>
      </c>
      <c r="F15" s="1">
        <v>0</v>
      </c>
      <c r="G15" s="2">
        <f t="shared" si="2"/>
        <v>0</v>
      </c>
      <c r="H15" s="2">
        <f t="shared" si="0"/>
        <v>8.3333333333333339</v>
      </c>
      <c r="I15" s="1">
        <f t="shared" si="1"/>
        <v>8.3333333333333329E-2</v>
      </c>
      <c r="J15" s="4"/>
      <c r="K15" s="1" t="s">
        <v>35</v>
      </c>
      <c r="L15" s="1">
        <f>SUM(H34:H35)/SUM(H32:H37)</f>
        <v>0.16058394160583941</v>
      </c>
      <c r="M15" s="1">
        <f t="shared" si="3"/>
        <v>0.4123126746824719</v>
      </c>
    </row>
    <row r="16" spans="1:22" x14ac:dyDescent="0.3">
      <c r="A16" s="1" t="s">
        <v>21</v>
      </c>
      <c r="B16" s="1">
        <v>125</v>
      </c>
      <c r="C16" s="1" t="s">
        <v>17</v>
      </c>
      <c r="D16" s="1">
        <v>1</v>
      </c>
      <c r="E16" s="1">
        <v>12</v>
      </c>
      <c r="F16" s="1">
        <v>0</v>
      </c>
      <c r="G16" s="2">
        <f t="shared" si="2"/>
        <v>0</v>
      </c>
      <c r="H16" s="2">
        <f t="shared" si="0"/>
        <v>8.3333333333333339</v>
      </c>
      <c r="I16" s="1">
        <f t="shared" si="1"/>
        <v>8.3333333333333329E-2</v>
      </c>
    </row>
    <row r="17" spans="1:13" x14ac:dyDescent="0.3">
      <c r="A17" s="1" t="s">
        <v>23</v>
      </c>
      <c r="B17" s="1">
        <v>0</v>
      </c>
      <c r="C17" s="1" t="s">
        <v>15</v>
      </c>
      <c r="D17" s="1">
        <v>5</v>
      </c>
      <c r="E17" s="1">
        <v>6</v>
      </c>
      <c r="F17" s="1">
        <v>0</v>
      </c>
      <c r="G17" s="2">
        <f t="shared" si="2"/>
        <v>0</v>
      </c>
      <c r="H17" s="2">
        <f t="shared" si="0"/>
        <v>83.333333333333343</v>
      </c>
      <c r="I17" s="1">
        <f t="shared" si="1"/>
        <v>0.83333333333333337</v>
      </c>
      <c r="J17" s="4" t="s">
        <v>17</v>
      </c>
      <c r="K17" s="1" t="s">
        <v>31</v>
      </c>
      <c r="L17" s="1">
        <f>SUM(H6:H7)/SUM(H2:H10)</f>
        <v>0.20521446593776282</v>
      </c>
      <c r="M17" s="1">
        <f t="shared" si="3"/>
        <v>0.47013431580260634</v>
      </c>
    </row>
    <row r="18" spans="1:13" x14ac:dyDescent="0.3">
      <c r="A18" s="1" t="s">
        <v>23</v>
      </c>
      <c r="B18" s="1">
        <v>25</v>
      </c>
      <c r="C18" s="1" t="s">
        <v>15</v>
      </c>
      <c r="D18" s="1">
        <v>0</v>
      </c>
      <c r="E18" s="1">
        <v>6</v>
      </c>
      <c r="F18" s="1">
        <v>0</v>
      </c>
      <c r="G18" s="2">
        <f t="shared" si="2"/>
        <v>0</v>
      </c>
      <c r="H18" s="2">
        <f t="shared" si="0"/>
        <v>0</v>
      </c>
      <c r="I18" s="1">
        <f t="shared" si="1"/>
        <v>0</v>
      </c>
      <c r="J18" s="4"/>
      <c r="K18" s="1" t="s">
        <v>32</v>
      </c>
      <c r="L18" s="1">
        <f>SUM(H27:H28)/SUM(H23:H31)</f>
        <v>0.30215827338129497</v>
      </c>
      <c r="M18" s="1">
        <f t="shared" si="3"/>
        <v>0.58199220309547095</v>
      </c>
    </row>
    <row r="19" spans="1:13" x14ac:dyDescent="0.3">
      <c r="A19" s="1" t="s">
        <v>23</v>
      </c>
      <c r="B19" s="1">
        <v>50</v>
      </c>
      <c r="C19" s="1" t="s">
        <v>16</v>
      </c>
      <c r="D19" s="1">
        <v>1</v>
      </c>
      <c r="E19" s="1">
        <v>6</v>
      </c>
      <c r="F19" s="1">
        <v>0</v>
      </c>
      <c r="G19" s="2">
        <f t="shared" si="2"/>
        <v>0</v>
      </c>
      <c r="H19" s="2">
        <f t="shared" si="0"/>
        <v>16.666666666666668</v>
      </c>
      <c r="I19" s="1">
        <f t="shared" si="1"/>
        <v>0.16666666666666666</v>
      </c>
      <c r="J19" s="4"/>
      <c r="K19" s="1" t="s">
        <v>33</v>
      </c>
      <c r="L19" s="1">
        <f>SUM(H15:H16)/SUM(H11:H16)</f>
        <v>0.11764705882352941</v>
      </c>
      <c r="M19" s="1">
        <f t="shared" si="3"/>
        <v>0.35010577776714558</v>
      </c>
    </row>
    <row r="20" spans="1:13" x14ac:dyDescent="0.3">
      <c r="A20" s="1" t="s">
        <v>23</v>
      </c>
      <c r="B20" s="1">
        <v>75</v>
      </c>
      <c r="C20" s="1" t="s">
        <v>16</v>
      </c>
      <c r="D20" s="1">
        <v>1</v>
      </c>
      <c r="E20" s="1">
        <v>6</v>
      </c>
      <c r="F20" s="1">
        <v>0</v>
      </c>
      <c r="G20" s="2">
        <f t="shared" si="2"/>
        <v>0</v>
      </c>
      <c r="H20" s="2">
        <f t="shared" si="0"/>
        <v>16.666666666666668</v>
      </c>
      <c r="I20" s="1">
        <f t="shared" si="1"/>
        <v>0.16666666666666666</v>
      </c>
      <c r="J20" s="4"/>
      <c r="K20" s="1" t="s">
        <v>34</v>
      </c>
      <c r="L20" s="1">
        <f>SUM(H21:H22)/SUM(H18:H22)</f>
        <v>0</v>
      </c>
      <c r="M20" s="1">
        <f t="shared" si="3"/>
        <v>0</v>
      </c>
    </row>
    <row r="21" spans="1:13" x14ac:dyDescent="0.3">
      <c r="A21" s="1" t="s">
        <v>23</v>
      </c>
      <c r="B21" s="1">
        <v>100</v>
      </c>
      <c r="C21" s="1" t="s">
        <v>17</v>
      </c>
      <c r="D21" s="1">
        <v>0</v>
      </c>
      <c r="E21" s="1">
        <v>6</v>
      </c>
      <c r="F21" s="1">
        <v>0</v>
      </c>
      <c r="G21" s="2">
        <f t="shared" si="2"/>
        <v>0</v>
      </c>
      <c r="H21" s="2">
        <f t="shared" si="0"/>
        <v>0</v>
      </c>
      <c r="I21" s="1">
        <f t="shared" si="1"/>
        <v>0</v>
      </c>
      <c r="J21" s="4"/>
      <c r="K21" s="1" t="s">
        <v>35</v>
      </c>
      <c r="L21" s="1">
        <f>SUM(H36:H37)/SUM(H32:H37)</f>
        <v>0.33576642335766421</v>
      </c>
      <c r="M21" s="1">
        <f t="shared" si="3"/>
        <v>0.61805805141533143</v>
      </c>
    </row>
    <row r="22" spans="1:13" x14ac:dyDescent="0.3">
      <c r="A22" s="1" t="s">
        <v>23</v>
      </c>
      <c r="B22" s="1">
        <v>125</v>
      </c>
      <c r="C22" s="1" t="s">
        <v>17</v>
      </c>
      <c r="D22" s="1">
        <v>0</v>
      </c>
      <c r="E22" s="1">
        <v>6</v>
      </c>
      <c r="F22" s="1">
        <v>0</v>
      </c>
      <c r="G22" s="2">
        <f t="shared" si="2"/>
        <v>0</v>
      </c>
      <c r="H22" s="2">
        <f t="shared" si="0"/>
        <v>0</v>
      </c>
      <c r="I22" s="1">
        <f t="shared" si="1"/>
        <v>0</v>
      </c>
      <c r="J22" s="4"/>
    </row>
    <row r="23" spans="1:13" x14ac:dyDescent="0.3">
      <c r="A23" s="1" t="s">
        <v>19</v>
      </c>
      <c r="B23" s="1">
        <v>0</v>
      </c>
      <c r="C23" s="1" t="s">
        <v>15</v>
      </c>
      <c r="D23" s="1">
        <v>4</v>
      </c>
      <c r="E23" s="1">
        <v>14</v>
      </c>
      <c r="F23" s="1">
        <v>1</v>
      </c>
      <c r="G23" s="2">
        <f t="shared" si="2"/>
        <v>0.5</v>
      </c>
      <c r="H23" s="2">
        <f t="shared" si="0"/>
        <v>29.62962962962963</v>
      </c>
      <c r="I23" s="1">
        <f t="shared" si="1"/>
        <v>0.2857142857142857</v>
      </c>
      <c r="J23" s="4" t="s">
        <v>18</v>
      </c>
      <c r="K23" s="1" t="s">
        <v>31</v>
      </c>
      <c r="L23" s="1">
        <f>SUM(H8:H10)/SUM(H2:H10)</f>
        <v>0.19869638351555929</v>
      </c>
      <c r="M23" s="1">
        <f t="shared" si="3"/>
        <v>0.46201608910891129</v>
      </c>
    </row>
    <row r="24" spans="1:13" x14ac:dyDescent="0.3">
      <c r="A24" s="1" t="s">
        <v>19</v>
      </c>
      <c r="B24" s="1">
        <v>25</v>
      </c>
      <c r="C24" s="1" t="s">
        <v>15</v>
      </c>
      <c r="D24" s="1">
        <v>1</v>
      </c>
      <c r="E24" s="1">
        <v>14</v>
      </c>
      <c r="F24" s="1">
        <v>0</v>
      </c>
      <c r="G24" s="2">
        <f t="shared" si="2"/>
        <v>0</v>
      </c>
      <c r="H24" s="2">
        <f t="shared" si="0"/>
        <v>7.1428571428571432</v>
      </c>
      <c r="I24" s="1">
        <f t="shared" si="1"/>
        <v>7.1428571428571425E-2</v>
      </c>
      <c r="J24" s="4"/>
      <c r="K24" s="1" t="s">
        <v>32</v>
      </c>
      <c r="L24" s="1">
        <f>SUM(H29:H31)/SUM(H23:H31)</f>
        <v>9.7122302158273388E-2</v>
      </c>
      <c r="M24" s="1">
        <f t="shared" si="3"/>
        <v>0.31692324603387678</v>
      </c>
    </row>
    <row r="25" spans="1:13" x14ac:dyDescent="0.3">
      <c r="A25" s="1" t="s">
        <v>19</v>
      </c>
      <c r="B25" s="1">
        <v>50</v>
      </c>
      <c r="C25" s="1" t="s">
        <v>16</v>
      </c>
      <c r="D25" s="1">
        <v>1</v>
      </c>
      <c r="E25" s="1">
        <v>14</v>
      </c>
      <c r="F25" s="1">
        <v>1</v>
      </c>
      <c r="G25" s="2">
        <f t="shared" si="2"/>
        <v>0.5</v>
      </c>
      <c r="H25" s="2">
        <f t="shared" si="0"/>
        <v>7.4074074074074074</v>
      </c>
      <c r="I25" s="1">
        <f t="shared" si="1"/>
        <v>7.1428571428571425E-2</v>
      </c>
      <c r="J25" s="4"/>
      <c r="K25" s="1" t="s">
        <v>33</v>
      </c>
      <c r="L25" s="1">
        <v>0</v>
      </c>
      <c r="M25" s="1">
        <f t="shared" si="3"/>
        <v>0</v>
      </c>
    </row>
    <row r="26" spans="1:13" x14ac:dyDescent="0.3">
      <c r="A26" s="1" t="s">
        <v>19</v>
      </c>
      <c r="B26" s="1">
        <v>75</v>
      </c>
      <c r="C26" s="1" t="s">
        <v>16</v>
      </c>
      <c r="D26" s="1">
        <v>0</v>
      </c>
      <c r="E26" s="1">
        <v>14</v>
      </c>
      <c r="F26" s="1">
        <v>1</v>
      </c>
      <c r="G26" s="2">
        <f t="shared" si="2"/>
        <v>0.5</v>
      </c>
      <c r="H26" s="2">
        <f t="shared" si="0"/>
        <v>0</v>
      </c>
      <c r="I26" s="1">
        <f t="shared" si="1"/>
        <v>0</v>
      </c>
      <c r="J26" s="4"/>
      <c r="K26" s="1" t="s">
        <v>34</v>
      </c>
      <c r="L26" s="1">
        <v>0</v>
      </c>
      <c r="M26" s="1">
        <f t="shared" si="3"/>
        <v>0</v>
      </c>
    </row>
    <row r="27" spans="1:13" x14ac:dyDescent="0.3">
      <c r="A27" s="1" t="s">
        <v>19</v>
      </c>
      <c r="B27" s="1">
        <v>100</v>
      </c>
      <c r="C27" s="1" t="s">
        <v>17</v>
      </c>
      <c r="D27" s="1">
        <v>2</v>
      </c>
      <c r="E27" s="1">
        <v>14</v>
      </c>
      <c r="F27" s="1">
        <v>1</v>
      </c>
      <c r="G27" s="2">
        <f t="shared" si="2"/>
        <v>0.5</v>
      </c>
      <c r="H27" s="2">
        <f t="shared" si="0"/>
        <v>14.814814814814815</v>
      </c>
      <c r="I27" s="1">
        <f t="shared" si="1"/>
        <v>0.14285714285714285</v>
      </c>
      <c r="J27" s="4"/>
      <c r="K27" s="1" t="s">
        <v>35</v>
      </c>
      <c r="L27" s="1">
        <v>0</v>
      </c>
      <c r="M27" s="1">
        <f t="shared" si="3"/>
        <v>0</v>
      </c>
    </row>
    <row r="28" spans="1:13" x14ac:dyDescent="0.3">
      <c r="A28" s="1" t="s">
        <v>19</v>
      </c>
      <c r="B28" s="1">
        <v>125</v>
      </c>
      <c r="C28" s="1" t="s">
        <v>17</v>
      </c>
      <c r="D28" s="1">
        <v>1</v>
      </c>
      <c r="E28" s="1">
        <v>14</v>
      </c>
      <c r="F28" s="1">
        <v>1</v>
      </c>
      <c r="G28" s="2">
        <f t="shared" si="2"/>
        <v>0.5</v>
      </c>
      <c r="H28" s="2">
        <f t="shared" si="0"/>
        <v>7.4074074074074074</v>
      </c>
      <c r="I28" s="1">
        <f t="shared" si="1"/>
        <v>7.1428571428571425E-2</v>
      </c>
    </row>
    <row r="29" spans="1:13" x14ac:dyDescent="0.3">
      <c r="A29" s="1" t="s">
        <v>19</v>
      </c>
      <c r="B29" s="1">
        <v>150</v>
      </c>
      <c r="C29" s="1" t="s">
        <v>18</v>
      </c>
      <c r="D29" s="1">
        <v>1</v>
      </c>
      <c r="E29" s="1">
        <v>14</v>
      </c>
      <c r="F29" s="1">
        <v>0</v>
      </c>
      <c r="G29" s="2">
        <f t="shared" si="2"/>
        <v>0</v>
      </c>
      <c r="H29" s="2">
        <f t="shared" si="0"/>
        <v>7.1428571428571432</v>
      </c>
      <c r="I29" s="1">
        <f t="shared" si="1"/>
        <v>7.1428571428571425E-2</v>
      </c>
    </row>
    <row r="30" spans="1:13" x14ac:dyDescent="0.3">
      <c r="A30" s="1" t="s">
        <v>19</v>
      </c>
      <c r="B30" s="1">
        <v>175</v>
      </c>
      <c r="C30" s="1" t="s">
        <v>18</v>
      </c>
      <c r="D30" s="1">
        <v>0</v>
      </c>
      <c r="E30" s="1">
        <v>14</v>
      </c>
      <c r="F30" s="1">
        <v>0</v>
      </c>
      <c r="G30" s="2">
        <f t="shared" si="2"/>
        <v>0</v>
      </c>
      <c r="H30" s="2">
        <f t="shared" si="0"/>
        <v>0</v>
      </c>
      <c r="I30" s="1">
        <f t="shared" si="1"/>
        <v>0</v>
      </c>
    </row>
    <row r="31" spans="1:13" x14ac:dyDescent="0.3">
      <c r="A31" s="1" t="s">
        <v>19</v>
      </c>
      <c r="B31" s="1">
        <v>200</v>
      </c>
      <c r="C31" s="1" t="s">
        <v>18</v>
      </c>
      <c r="D31" s="1">
        <v>0</v>
      </c>
      <c r="E31" s="1">
        <v>14</v>
      </c>
      <c r="F31" s="1">
        <v>1</v>
      </c>
      <c r="G31" s="2">
        <f t="shared" si="2"/>
        <v>0.5</v>
      </c>
      <c r="H31" s="2">
        <f t="shared" si="0"/>
        <v>0</v>
      </c>
      <c r="I31" s="1">
        <f t="shared" si="1"/>
        <v>0</v>
      </c>
    </row>
    <row r="32" spans="1:13" x14ac:dyDescent="0.3">
      <c r="A32" s="1" t="s">
        <v>20</v>
      </c>
      <c r="B32" s="1">
        <v>0</v>
      </c>
      <c r="C32" s="1" t="s">
        <v>15</v>
      </c>
      <c r="D32" s="1">
        <v>3</v>
      </c>
      <c r="E32" s="1">
        <v>6</v>
      </c>
      <c r="F32" s="1">
        <v>0</v>
      </c>
      <c r="G32" s="2">
        <f t="shared" si="2"/>
        <v>0</v>
      </c>
      <c r="H32" s="2">
        <f t="shared" si="0"/>
        <v>50</v>
      </c>
      <c r="I32" s="1">
        <f t="shared" si="1"/>
        <v>0.5</v>
      </c>
    </row>
    <row r="33" spans="1:9" x14ac:dyDescent="0.3">
      <c r="A33" s="1" t="s">
        <v>20</v>
      </c>
      <c r="B33" s="1">
        <v>25</v>
      </c>
      <c r="C33" s="1" t="s">
        <v>15</v>
      </c>
      <c r="D33" s="1">
        <v>3</v>
      </c>
      <c r="E33" s="1">
        <v>6</v>
      </c>
      <c r="F33" s="1">
        <v>1</v>
      </c>
      <c r="G33" s="2">
        <f t="shared" si="2"/>
        <v>0.5</v>
      </c>
      <c r="H33" s="2">
        <f t="shared" si="0"/>
        <v>54.545454545454547</v>
      </c>
      <c r="I33" s="1">
        <f t="shared" si="1"/>
        <v>0.5</v>
      </c>
    </row>
    <row r="34" spans="1:9" x14ac:dyDescent="0.3">
      <c r="A34" s="1" t="s">
        <v>20</v>
      </c>
      <c r="B34" s="1">
        <v>50</v>
      </c>
      <c r="C34" s="1" t="s">
        <v>16</v>
      </c>
      <c r="D34" s="1">
        <v>1</v>
      </c>
      <c r="E34" s="1">
        <v>6</v>
      </c>
      <c r="F34" s="1">
        <v>0</v>
      </c>
      <c r="G34" s="2">
        <f t="shared" si="2"/>
        <v>0</v>
      </c>
      <c r="H34" s="2">
        <f t="shared" si="0"/>
        <v>16.666666666666668</v>
      </c>
      <c r="I34" s="1">
        <f t="shared" si="1"/>
        <v>0.16666666666666666</v>
      </c>
    </row>
    <row r="35" spans="1:9" x14ac:dyDescent="0.3">
      <c r="A35" s="1" t="s">
        <v>20</v>
      </c>
      <c r="B35" s="1">
        <v>75</v>
      </c>
      <c r="C35" s="1" t="s">
        <v>16</v>
      </c>
      <c r="D35" s="1">
        <v>1</v>
      </c>
      <c r="E35" s="1">
        <v>6</v>
      </c>
      <c r="F35" s="1">
        <v>0</v>
      </c>
      <c r="G35" s="2">
        <f t="shared" si="2"/>
        <v>0</v>
      </c>
      <c r="H35" s="2">
        <f t="shared" si="0"/>
        <v>16.666666666666668</v>
      </c>
      <c r="I35" s="1">
        <f t="shared" si="1"/>
        <v>0.16666666666666666</v>
      </c>
    </row>
    <row r="36" spans="1:9" x14ac:dyDescent="0.3">
      <c r="A36" s="1" t="s">
        <v>20</v>
      </c>
      <c r="B36" s="1">
        <v>100</v>
      </c>
      <c r="C36" s="1" t="s">
        <v>17</v>
      </c>
      <c r="D36" s="1">
        <v>2</v>
      </c>
      <c r="E36" s="1">
        <v>6</v>
      </c>
      <c r="F36" s="1">
        <v>1</v>
      </c>
      <c r="G36" s="2">
        <f t="shared" si="2"/>
        <v>0.5</v>
      </c>
      <c r="H36" s="2">
        <f t="shared" si="0"/>
        <v>36.363636363636367</v>
      </c>
      <c r="I36" s="1">
        <f t="shared" si="1"/>
        <v>0.33333333333333331</v>
      </c>
    </row>
    <row r="37" spans="1:9" x14ac:dyDescent="0.3">
      <c r="A37" s="1" t="s">
        <v>20</v>
      </c>
      <c r="B37" s="1">
        <v>125</v>
      </c>
      <c r="C37" s="1" t="s">
        <v>17</v>
      </c>
      <c r="D37" s="1">
        <v>2</v>
      </c>
      <c r="E37" s="1">
        <v>6</v>
      </c>
      <c r="F37" s="1">
        <v>0</v>
      </c>
      <c r="G37" s="2">
        <f t="shared" si="2"/>
        <v>0</v>
      </c>
      <c r="H37" s="2">
        <f t="shared" si="0"/>
        <v>33.333333333333336</v>
      </c>
      <c r="I37" s="1">
        <f t="shared" si="1"/>
        <v>0.33333333333333331</v>
      </c>
    </row>
    <row r="38" spans="1:9" x14ac:dyDescent="0.3">
      <c r="A38" s="1" t="s">
        <v>36</v>
      </c>
      <c r="B38" s="1">
        <v>0</v>
      </c>
      <c r="D38" s="1">
        <v>3</v>
      </c>
      <c r="E38" s="1">
        <v>4</v>
      </c>
      <c r="F38" s="1" t="s">
        <v>37</v>
      </c>
      <c r="G38" s="1" t="s">
        <v>37</v>
      </c>
      <c r="H38" s="1" t="s">
        <v>37</v>
      </c>
      <c r="I38" s="1">
        <f t="shared" si="1"/>
        <v>0.75</v>
      </c>
    </row>
    <row r="39" spans="1:9" x14ac:dyDescent="0.3">
      <c r="A39" s="1" t="s">
        <v>36</v>
      </c>
      <c r="B39" s="1">
        <v>25</v>
      </c>
      <c r="D39" s="1">
        <v>2</v>
      </c>
      <c r="E39" s="1">
        <v>4</v>
      </c>
      <c r="F39" s="1" t="s">
        <v>37</v>
      </c>
      <c r="G39" s="1" t="s">
        <v>37</v>
      </c>
      <c r="H39" s="1" t="s">
        <v>37</v>
      </c>
      <c r="I39" s="1">
        <f t="shared" si="1"/>
        <v>0.5</v>
      </c>
    </row>
    <row r="40" spans="1:9" x14ac:dyDescent="0.3">
      <c r="A40" s="1" t="s">
        <v>36</v>
      </c>
      <c r="B40" s="1">
        <v>50</v>
      </c>
      <c r="D40" s="1">
        <v>1</v>
      </c>
      <c r="E40" s="1">
        <v>4</v>
      </c>
      <c r="F40" s="1" t="s">
        <v>37</v>
      </c>
      <c r="G40" s="1" t="s">
        <v>37</v>
      </c>
      <c r="H40" s="1" t="s">
        <v>37</v>
      </c>
      <c r="I40" s="1">
        <f t="shared" si="1"/>
        <v>0.25</v>
      </c>
    </row>
    <row r="41" spans="1:9" x14ac:dyDescent="0.3">
      <c r="A41" s="1" t="s">
        <v>36</v>
      </c>
      <c r="B41" s="1">
        <v>75</v>
      </c>
      <c r="D41" s="1">
        <v>2</v>
      </c>
      <c r="E41" s="1">
        <v>4</v>
      </c>
      <c r="F41" s="1" t="s">
        <v>37</v>
      </c>
      <c r="G41" s="1" t="s">
        <v>37</v>
      </c>
      <c r="H41" s="1" t="s">
        <v>37</v>
      </c>
      <c r="I41" s="1">
        <f t="shared" si="1"/>
        <v>0.5</v>
      </c>
    </row>
    <row r="42" spans="1:9" x14ac:dyDescent="0.3">
      <c r="A42" s="1" t="s">
        <v>36</v>
      </c>
      <c r="B42" s="1">
        <v>100</v>
      </c>
      <c r="D42" s="1">
        <v>2</v>
      </c>
      <c r="E42" s="1">
        <v>4</v>
      </c>
      <c r="F42" s="1" t="s">
        <v>37</v>
      </c>
      <c r="G42" s="1" t="s">
        <v>37</v>
      </c>
      <c r="H42" s="1" t="s">
        <v>37</v>
      </c>
      <c r="I42" s="1">
        <f t="shared" si="1"/>
        <v>0.5</v>
      </c>
    </row>
    <row r="43" spans="1:9" x14ac:dyDescent="0.3">
      <c r="A43" s="1" t="s">
        <v>36</v>
      </c>
      <c r="B43" s="1">
        <v>125</v>
      </c>
      <c r="D43" s="1">
        <v>2</v>
      </c>
      <c r="E43" s="1">
        <v>4</v>
      </c>
      <c r="F43" s="1" t="s">
        <v>37</v>
      </c>
      <c r="G43" s="1" t="s">
        <v>37</v>
      </c>
      <c r="H43" s="1" t="s">
        <v>37</v>
      </c>
      <c r="I43" s="1">
        <f t="shared" si="1"/>
        <v>0.5</v>
      </c>
    </row>
    <row r="44" spans="1:9" x14ac:dyDescent="0.3">
      <c r="A44" s="1" t="s">
        <v>38</v>
      </c>
      <c r="B44" s="1">
        <v>0</v>
      </c>
      <c r="D44" s="1">
        <v>4</v>
      </c>
      <c r="E44" s="1">
        <v>6</v>
      </c>
      <c r="F44" s="1" t="s">
        <v>37</v>
      </c>
      <c r="G44" s="1" t="s">
        <v>37</v>
      </c>
      <c r="H44" s="1" t="s">
        <v>37</v>
      </c>
      <c r="I44" s="1">
        <f t="shared" si="1"/>
        <v>0.66666666666666663</v>
      </c>
    </row>
    <row r="45" spans="1:9" x14ac:dyDescent="0.3">
      <c r="A45" s="1" t="s">
        <v>38</v>
      </c>
      <c r="B45" s="1">
        <v>25</v>
      </c>
      <c r="D45" s="1">
        <v>2</v>
      </c>
      <c r="E45" s="1">
        <v>6</v>
      </c>
      <c r="F45" s="1" t="s">
        <v>37</v>
      </c>
      <c r="G45" s="1" t="s">
        <v>37</v>
      </c>
      <c r="H45" s="1" t="s">
        <v>37</v>
      </c>
      <c r="I45" s="1">
        <f t="shared" si="1"/>
        <v>0.33333333333333331</v>
      </c>
    </row>
    <row r="46" spans="1:9" x14ac:dyDescent="0.3">
      <c r="A46" s="1" t="s">
        <v>38</v>
      </c>
      <c r="B46" s="1">
        <v>50</v>
      </c>
      <c r="D46" s="1">
        <v>1</v>
      </c>
      <c r="E46" s="1">
        <v>6</v>
      </c>
      <c r="F46" s="1" t="s">
        <v>37</v>
      </c>
      <c r="G46" s="1" t="s">
        <v>37</v>
      </c>
      <c r="H46" s="1" t="s">
        <v>37</v>
      </c>
      <c r="I46" s="1">
        <f t="shared" si="1"/>
        <v>0.16666666666666666</v>
      </c>
    </row>
    <row r="47" spans="1:9" x14ac:dyDescent="0.3">
      <c r="A47" s="1" t="s">
        <v>38</v>
      </c>
      <c r="B47" s="1">
        <v>75</v>
      </c>
      <c r="D47" s="1">
        <v>0</v>
      </c>
      <c r="E47" s="1">
        <v>6</v>
      </c>
      <c r="F47" s="1" t="s">
        <v>37</v>
      </c>
      <c r="G47" s="1" t="s">
        <v>37</v>
      </c>
      <c r="H47" s="1" t="s">
        <v>37</v>
      </c>
      <c r="I47" s="1">
        <f t="shared" si="1"/>
        <v>0</v>
      </c>
    </row>
    <row r="48" spans="1:9" x14ac:dyDescent="0.3">
      <c r="A48" s="1" t="s">
        <v>38</v>
      </c>
      <c r="B48" s="1">
        <v>100</v>
      </c>
      <c r="D48" s="1">
        <v>1</v>
      </c>
      <c r="E48" s="1">
        <v>6</v>
      </c>
      <c r="F48" s="1" t="s">
        <v>37</v>
      </c>
      <c r="G48" s="1" t="s">
        <v>37</v>
      </c>
      <c r="H48" s="1" t="s">
        <v>37</v>
      </c>
      <c r="I48" s="1">
        <f t="shared" si="1"/>
        <v>0.16666666666666666</v>
      </c>
    </row>
    <row r="49" spans="1:9" x14ac:dyDescent="0.3">
      <c r="A49" s="1" t="s">
        <v>38</v>
      </c>
      <c r="B49" s="1">
        <v>125</v>
      </c>
      <c r="D49" s="1">
        <v>0</v>
      </c>
      <c r="E49" s="1">
        <v>6</v>
      </c>
      <c r="F49" s="1" t="s">
        <v>37</v>
      </c>
      <c r="G49" s="1" t="s">
        <v>37</v>
      </c>
      <c r="H49" s="1" t="s">
        <v>37</v>
      </c>
      <c r="I49" s="1">
        <f t="shared" si="1"/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45C4-EBC3-4ACE-A545-8F1CF6BD7262}">
  <dimension ref="A1:O26"/>
  <sheetViews>
    <sheetView zoomScale="70" zoomScaleNormal="70" workbookViewId="0">
      <selection activeCell="N37" sqref="N37"/>
    </sheetView>
  </sheetViews>
  <sheetFormatPr defaultRowHeight="14.4" x14ac:dyDescent="0.3"/>
  <cols>
    <col min="1" max="1" width="6.6640625" style="1" bestFit="1" customWidth="1"/>
    <col min="2" max="2" width="4.88671875" style="1" bestFit="1" customWidth="1"/>
    <col min="3" max="3" width="6.109375" style="1" bestFit="1" customWidth="1"/>
    <col min="4" max="4" width="16.33203125" style="1" bestFit="1" customWidth="1"/>
    <col min="5" max="5" width="10.21875" style="1" bestFit="1" customWidth="1"/>
    <col min="6" max="6" width="8.88671875" style="1"/>
    <col min="7" max="7" width="7.77734375" style="1" bestFit="1" customWidth="1"/>
    <col min="8" max="9" width="2.21875" style="1" bestFit="1" customWidth="1"/>
    <col min="10" max="12" width="3.33203125" style="1" bestFit="1" customWidth="1"/>
    <col min="13" max="13" width="4.44140625" style="1" bestFit="1" customWidth="1"/>
    <col min="14" max="15" width="13.33203125" style="1" bestFit="1" customWidth="1"/>
    <col min="16" max="16384" width="8.88671875" style="1"/>
  </cols>
  <sheetData>
    <row r="1" spans="1:15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53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  <c r="O1" s="3" t="s">
        <v>13</v>
      </c>
    </row>
    <row r="2" spans="1:15" x14ac:dyDescent="0.3">
      <c r="A2" s="1" t="s">
        <v>50</v>
      </c>
      <c r="B2" s="1" t="s">
        <v>14</v>
      </c>
      <c r="C2" s="1">
        <v>1</v>
      </c>
      <c r="D2" s="15">
        <v>42499</v>
      </c>
      <c r="E2" s="1" t="s">
        <v>15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1</v>
      </c>
      <c r="M2" s="1">
        <f>L2/2</f>
        <v>0.5</v>
      </c>
      <c r="N2" s="1">
        <f t="shared" ref="N2:N26" si="0">F2*(100/(K2-M2))</f>
        <v>28.571428571428573</v>
      </c>
      <c r="O2" s="1">
        <f t="shared" ref="O2:O26" si="1">G2*(100/(K2-M2))</f>
        <v>28.571428571428573</v>
      </c>
    </row>
    <row r="3" spans="1:15" x14ac:dyDescent="0.3">
      <c r="A3" s="1" t="s">
        <v>50</v>
      </c>
      <c r="B3" s="1" t="s">
        <v>14</v>
      </c>
      <c r="C3" s="1">
        <v>2</v>
      </c>
      <c r="D3" s="15">
        <v>42500</v>
      </c>
      <c r="E3" s="1" t="s">
        <v>15</v>
      </c>
      <c r="F3" s="1">
        <v>0</v>
      </c>
      <c r="G3" s="1">
        <v>7</v>
      </c>
      <c r="H3" s="1">
        <v>4</v>
      </c>
      <c r="I3" s="1">
        <v>1</v>
      </c>
      <c r="J3" s="1">
        <v>8</v>
      </c>
      <c r="K3" s="1">
        <v>32</v>
      </c>
      <c r="L3" s="1">
        <v>9</v>
      </c>
      <c r="M3" s="1">
        <f t="shared" ref="M3:M10" si="2">L3/2</f>
        <v>4.5</v>
      </c>
      <c r="N3" s="1">
        <f t="shared" si="0"/>
        <v>0</v>
      </c>
      <c r="O3" s="1">
        <f t="shared" si="1"/>
        <v>25.454545454545453</v>
      </c>
    </row>
    <row r="4" spans="1:15" x14ac:dyDescent="0.3">
      <c r="A4" s="1" t="s">
        <v>50</v>
      </c>
      <c r="B4" s="1" t="s">
        <v>14</v>
      </c>
      <c r="C4" s="1">
        <v>1</v>
      </c>
      <c r="D4" s="15">
        <v>42499</v>
      </c>
      <c r="E4" s="1" t="s">
        <v>16</v>
      </c>
      <c r="F4" s="1">
        <v>3</v>
      </c>
      <c r="G4" s="1">
        <v>3</v>
      </c>
      <c r="H4" s="1">
        <v>1</v>
      </c>
      <c r="I4" s="1">
        <v>1</v>
      </c>
      <c r="J4" s="1">
        <v>4</v>
      </c>
      <c r="K4" s="1">
        <v>4</v>
      </c>
      <c r="L4" s="1">
        <v>0</v>
      </c>
      <c r="M4" s="1">
        <f t="shared" si="2"/>
        <v>0</v>
      </c>
      <c r="N4" s="1">
        <f t="shared" si="0"/>
        <v>75</v>
      </c>
      <c r="O4" s="1">
        <f t="shared" si="1"/>
        <v>75</v>
      </c>
    </row>
    <row r="5" spans="1:15" x14ac:dyDescent="0.3">
      <c r="A5" s="1" t="s">
        <v>50</v>
      </c>
      <c r="B5" s="1" t="s">
        <v>14</v>
      </c>
      <c r="C5" s="1">
        <v>2</v>
      </c>
      <c r="D5" s="15">
        <v>42500</v>
      </c>
      <c r="E5" s="1" t="s">
        <v>16</v>
      </c>
      <c r="F5" s="1">
        <v>0</v>
      </c>
      <c r="G5" s="1">
        <v>5</v>
      </c>
      <c r="H5" s="1">
        <v>4</v>
      </c>
      <c r="I5" s="1">
        <v>1</v>
      </c>
      <c r="J5" s="1">
        <v>8</v>
      </c>
      <c r="K5" s="1">
        <v>32</v>
      </c>
      <c r="L5" s="1">
        <v>8</v>
      </c>
      <c r="M5" s="1">
        <f t="shared" si="2"/>
        <v>4</v>
      </c>
      <c r="N5" s="1">
        <f t="shared" si="0"/>
        <v>0</v>
      </c>
      <c r="O5" s="1">
        <f t="shared" si="1"/>
        <v>17.857142857142858</v>
      </c>
    </row>
    <row r="6" spans="1:15" x14ac:dyDescent="0.3">
      <c r="A6" s="1" t="s">
        <v>50</v>
      </c>
      <c r="B6" s="1" t="s">
        <v>14</v>
      </c>
      <c r="C6" s="1">
        <v>1</v>
      </c>
      <c r="D6" s="15">
        <v>42499</v>
      </c>
      <c r="E6" s="1" t="s">
        <v>17</v>
      </c>
      <c r="F6" s="1">
        <v>2</v>
      </c>
      <c r="G6" s="1">
        <v>3</v>
      </c>
      <c r="H6" s="1">
        <v>1</v>
      </c>
      <c r="I6" s="1">
        <v>1</v>
      </c>
      <c r="J6" s="1">
        <v>4</v>
      </c>
      <c r="K6" s="1">
        <v>4</v>
      </c>
      <c r="L6" s="1">
        <v>2</v>
      </c>
      <c r="M6" s="1">
        <f t="shared" si="2"/>
        <v>1</v>
      </c>
      <c r="N6" s="1">
        <f t="shared" si="0"/>
        <v>66.666666666666671</v>
      </c>
      <c r="O6" s="1">
        <f t="shared" si="1"/>
        <v>100</v>
      </c>
    </row>
    <row r="7" spans="1:15" x14ac:dyDescent="0.3">
      <c r="A7" s="1" t="s">
        <v>50</v>
      </c>
      <c r="B7" s="1" t="s">
        <v>14</v>
      </c>
      <c r="C7" s="1">
        <v>2</v>
      </c>
      <c r="D7" s="15">
        <v>42500</v>
      </c>
      <c r="E7" s="1" t="s">
        <v>17</v>
      </c>
      <c r="F7" s="1">
        <v>0</v>
      </c>
      <c r="G7" s="1">
        <v>2</v>
      </c>
      <c r="H7" s="1">
        <v>4</v>
      </c>
      <c r="I7" s="1">
        <v>1</v>
      </c>
      <c r="J7" s="1">
        <v>8</v>
      </c>
      <c r="K7" s="1">
        <v>32</v>
      </c>
      <c r="L7" s="1">
        <v>9</v>
      </c>
      <c r="M7" s="1">
        <f t="shared" si="2"/>
        <v>4.5</v>
      </c>
      <c r="N7" s="1">
        <f t="shared" si="0"/>
        <v>0</v>
      </c>
      <c r="O7" s="1">
        <f t="shared" si="1"/>
        <v>7.2727272727272725</v>
      </c>
    </row>
    <row r="8" spans="1:15" x14ac:dyDescent="0.3">
      <c r="A8" s="1" t="s">
        <v>50</v>
      </c>
      <c r="B8" s="1" t="s">
        <v>14</v>
      </c>
      <c r="C8" s="1">
        <v>1</v>
      </c>
      <c r="D8" s="15">
        <v>42499</v>
      </c>
      <c r="E8" s="1" t="s">
        <v>18</v>
      </c>
      <c r="F8" s="1">
        <v>0</v>
      </c>
      <c r="G8" s="1">
        <v>0</v>
      </c>
      <c r="H8" s="1">
        <v>1</v>
      </c>
      <c r="I8" s="1">
        <v>1</v>
      </c>
      <c r="J8" s="1">
        <v>6</v>
      </c>
      <c r="K8" s="1">
        <v>4</v>
      </c>
      <c r="L8" s="1">
        <v>1</v>
      </c>
      <c r="M8" s="1">
        <f t="shared" si="2"/>
        <v>0.5</v>
      </c>
      <c r="N8" s="1">
        <f t="shared" si="0"/>
        <v>0</v>
      </c>
      <c r="O8" s="1">
        <f t="shared" si="1"/>
        <v>0</v>
      </c>
    </row>
    <row r="9" spans="1:15" x14ac:dyDescent="0.3">
      <c r="A9" s="1" t="s">
        <v>50</v>
      </c>
      <c r="B9" s="1" t="s">
        <v>14</v>
      </c>
      <c r="C9" s="1">
        <v>2</v>
      </c>
      <c r="D9" s="15">
        <v>42500</v>
      </c>
      <c r="E9" s="1" t="s">
        <v>18</v>
      </c>
      <c r="F9" s="1">
        <v>2</v>
      </c>
      <c r="G9" s="1">
        <v>3</v>
      </c>
      <c r="H9" s="1">
        <v>4</v>
      </c>
      <c r="I9" s="1">
        <v>1</v>
      </c>
      <c r="J9" s="1">
        <v>12</v>
      </c>
      <c r="K9" s="1">
        <v>32</v>
      </c>
      <c r="L9" s="1">
        <v>12</v>
      </c>
      <c r="M9" s="1">
        <f t="shared" si="2"/>
        <v>6</v>
      </c>
      <c r="N9" s="1">
        <f t="shared" si="0"/>
        <v>7.6923076923076925</v>
      </c>
      <c r="O9" s="1">
        <f t="shared" si="1"/>
        <v>11.538461538461538</v>
      </c>
    </row>
    <row r="10" spans="1:15" x14ac:dyDescent="0.3">
      <c r="A10" s="1" t="s">
        <v>50</v>
      </c>
      <c r="B10" s="1" t="s">
        <v>19</v>
      </c>
      <c r="C10" s="1">
        <v>1</v>
      </c>
      <c r="D10" s="15">
        <v>42495</v>
      </c>
      <c r="E10" s="1" t="s">
        <v>15</v>
      </c>
      <c r="F10" s="1">
        <v>3</v>
      </c>
      <c r="G10" s="1">
        <v>3</v>
      </c>
      <c r="H10" s="1">
        <v>1</v>
      </c>
      <c r="I10" s="1">
        <v>1</v>
      </c>
      <c r="J10" s="1">
        <v>4</v>
      </c>
      <c r="K10" s="1">
        <v>4</v>
      </c>
      <c r="L10" s="1">
        <v>0</v>
      </c>
      <c r="M10" s="1">
        <f t="shared" si="2"/>
        <v>0</v>
      </c>
      <c r="N10" s="1">
        <f t="shared" si="0"/>
        <v>75</v>
      </c>
      <c r="O10" s="1">
        <f t="shared" si="1"/>
        <v>75</v>
      </c>
    </row>
    <row r="11" spans="1:15" x14ac:dyDescent="0.3">
      <c r="A11" s="1" t="s">
        <v>50</v>
      </c>
      <c r="B11" s="1" t="s">
        <v>19</v>
      </c>
      <c r="C11" s="1">
        <v>2</v>
      </c>
      <c r="D11" s="15">
        <v>42496</v>
      </c>
      <c r="E11" s="1" t="s">
        <v>15</v>
      </c>
      <c r="F11" s="1">
        <v>3</v>
      </c>
      <c r="G11" s="1">
        <v>8</v>
      </c>
      <c r="H11" s="1">
        <v>4</v>
      </c>
      <c r="I11" s="1">
        <v>1</v>
      </c>
      <c r="J11" s="1">
        <v>8</v>
      </c>
      <c r="K11" s="1">
        <v>32</v>
      </c>
      <c r="L11" s="1">
        <v>1</v>
      </c>
      <c r="M11" s="1">
        <f>L11/2</f>
        <v>0.5</v>
      </c>
      <c r="N11" s="1">
        <f t="shared" si="0"/>
        <v>9.5238095238095237</v>
      </c>
      <c r="O11" s="1">
        <f t="shared" si="1"/>
        <v>25.396825396825395</v>
      </c>
    </row>
    <row r="12" spans="1:15" x14ac:dyDescent="0.3">
      <c r="A12" s="1" t="s">
        <v>50</v>
      </c>
      <c r="B12" s="1" t="s">
        <v>19</v>
      </c>
      <c r="C12" s="1">
        <v>1</v>
      </c>
      <c r="D12" s="15">
        <v>42495</v>
      </c>
      <c r="E12" s="1" t="s">
        <v>16</v>
      </c>
      <c r="F12" s="1">
        <v>1</v>
      </c>
      <c r="G12" s="1">
        <v>1</v>
      </c>
      <c r="H12" s="1">
        <v>1</v>
      </c>
      <c r="I12" s="1">
        <v>1</v>
      </c>
      <c r="J12" s="1">
        <v>4</v>
      </c>
      <c r="K12" s="1">
        <v>4</v>
      </c>
      <c r="L12" s="1">
        <v>0</v>
      </c>
      <c r="M12" s="1">
        <f t="shared" ref="M12:M17" si="3">L12/2</f>
        <v>0</v>
      </c>
      <c r="N12" s="1">
        <f t="shared" si="0"/>
        <v>25</v>
      </c>
      <c r="O12" s="1">
        <f t="shared" si="1"/>
        <v>25</v>
      </c>
    </row>
    <row r="13" spans="1:15" x14ac:dyDescent="0.3">
      <c r="A13" s="1" t="s">
        <v>50</v>
      </c>
      <c r="B13" s="1" t="s">
        <v>19</v>
      </c>
      <c r="C13" s="1">
        <v>2</v>
      </c>
      <c r="D13" s="15">
        <v>42496</v>
      </c>
      <c r="E13" s="1" t="s">
        <v>16</v>
      </c>
      <c r="F13" s="1">
        <v>1</v>
      </c>
      <c r="G13" s="1">
        <v>4</v>
      </c>
      <c r="H13" s="1">
        <v>4</v>
      </c>
      <c r="I13" s="1">
        <v>1</v>
      </c>
      <c r="J13" s="1">
        <v>8</v>
      </c>
      <c r="K13" s="1">
        <v>32</v>
      </c>
      <c r="L13" s="1">
        <v>2</v>
      </c>
      <c r="M13" s="1">
        <f t="shared" si="3"/>
        <v>1</v>
      </c>
      <c r="N13" s="1">
        <f t="shared" si="0"/>
        <v>3.225806451612903</v>
      </c>
      <c r="O13" s="1">
        <f t="shared" si="1"/>
        <v>12.903225806451612</v>
      </c>
    </row>
    <row r="14" spans="1:15" x14ac:dyDescent="0.3">
      <c r="A14" s="1" t="s">
        <v>50</v>
      </c>
      <c r="B14" s="1" t="s">
        <v>19</v>
      </c>
      <c r="C14" s="1">
        <v>1</v>
      </c>
      <c r="D14" s="15">
        <v>42495</v>
      </c>
      <c r="E14" s="1" t="s">
        <v>17</v>
      </c>
      <c r="F14" s="1">
        <v>1</v>
      </c>
      <c r="G14" s="1">
        <v>1</v>
      </c>
      <c r="H14" s="1">
        <v>1</v>
      </c>
      <c r="I14" s="1">
        <v>1</v>
      </c>
      <c r="J14" s="1">
        <v>4</v>
      </c>
      <c r="K14" s="1">
        <v>4</v>
      </c>
      <c r="L14" s="1">
        <v>1</v>
      </c>
      <c r="M14" s="1">
        <f t="shared" si="3"/>
        <v>0.5</v>
      </c>
      <c r="N14" s="1">
        <f t="shared" si="0"/>
        <v>28.571428571428573</v>
      </c>
      <c r="O14" s="1">
        <f t="shared" si="1"/>
        <v>28.571428571428573</v>
      </c>
    </row>
    <row r="15" spans="1:15" x14ac:dyDescent="0.3">
      <c r="A15" s="1" t="s">
        <v>50</v>
      </c>
      <c r="B15" s="1" t="s">
        <v>19</v>
      </c>
      <c r="C15" s="1">
        <v>2</v>
      </c>
      <c r="D15" s="15">
        <v>42496</v>
      </c>
      <c r="E15" s="1" t="s">
        <v>17</v>
      </c>
      <c r="F15" s="1">
        <v>1</v>
      </c>
      <c r="G15" s="1">
        <v>3</v>
      </c>
      <c r="H15" s="1">
        <v>4</v>
      </c>
      <c r="I15" s="1">
        <v>1</v>
      </c>
      <c r="J15" s="1">
        <v>8</v>
      </c>
      <c r="K15" s="1">
        <v>32</v>
      </c>
      <c r="L15" s="1">
        <v>2</v>
      </c>
      <c r="M15" s="1">
        <f t="shared" si="3"/>
        <v>1</v>
      </c>
      <c r="N15" s="1">
        <f t="shared" si="0"/>
        <v>3.225806451612903</v>
      </c>
      <c r="O15" s="1">
        <f t="shared" si="1"/>
        <v>9.6774193548387082</v>
      </c>
    </row>
    <row r="16" spans="1:15" x14ac:dyDescent="0.3">
      <c r="A16" s="1" t="s">
        <v>50</v>
      </c>
      <c r="B16" s="1" t="s">
        <v>19</v>
      </c>
      <c r="C16" s="1">
        <v>1</v>
      </c>
      <c r="D16" s="15">
        <v>42495</v>
      </c>
      <c r="E16" s="1" t="s">
        <v>18</v>
      </c>
      <c r="F16" s="1">
        <v>0</v>
      </c>
      <c r="G16" s="1">
        <v>0</v>
      </c>
      <c r="H16" s="1">
        <v>1</v>
      </c>
      <c r="I16" s="1">
        <v>1</v>
      </c>
      <c r="J16" s="1">
        <v>6</v>
      </c>
      <c r="K16" s="1">
        <v>4</v>
      </c>
      <c r="L16" s="1">
        <v>0</v>
      </c>
      <c r="M16" s="1">
        <f t="shared" si="3"/>
        <v>0</v>
      </c>
      <c r="N16" s="1">
        <f t="shared" si="0"/>
        <v>0</v>
      </c>
      <c r="O16" s="1">
        <f t="shared" si="1"/>
        <v>0</v>
      </c>
    </row>
    <row r="17" spans="1:15" x14ac:dyDescent="0.3">
      <c r="A17" s="1" t="s">
        <v>50</v>
      </c>
      <c r="B17" s="1" t="s">
        <v>19</v>
      </c>
      <c r="C17" s="1">
        <v>2</v>
      </c>
      <c r="D17" s="15">
        <v>42496</v>
      </c>
      <c r="E17" s="1" t="s">
        <v>18</v>
      </c>
      <c r="F17" s="1">
        <v>1</v>
      </c>
      <c r="G17" s="1">
        <v>3</v>
      </c>
      <c r="H17" s="1">
        <v>4</v>
      </c>
      <c r="I17" s="1">
        <v>1</v>
      </c>
      <c r="J17" s="1">
        <v>12</v>
      </c>
      <c r="K17" s="1">
        <v>32</v>
      </c>
      <c r="L17" s="1">
        <v>1</v>
      </c>
      <c r="M17" s="1">
        <f t="shared" si="3"/>
        <v>0.5</v>
      </c>
      <c r="N17" s="1">
        <f t="shared" si="0"/>
        <v>3.1746031746031744</v>
      </c>
      <c r="O17" s="1">
        <f t="shared" si="1"/>
        <v>9.5238095238095237</v>
      </c>
    </row>
    <row r="18" spans="1:15" x14ac:dyDescent="0.3">
      <c r="A18" s="1" t="s">
        <v>50</v>
      </c>
      <c r="B18" s="1" t="s">
        <v>20</v>
      </c>
      <c r="C18" s="1">
        <v>1</v>
      </c>
      <c r="D18" s="15">
        <v>42565</v>
      </c>
      <c r="E18" s="1" t="s">
        <v>15</v>
      </c>
      <c r="F18" s="1">
        <v>6</v>
      </c>
      <c r="G18" s="1">
        <v>6</v>
      </c>
      <c r="H18" s="1">
        <v>1</v>
      </c>
      <c r="I18" s="1">
        <v>1</v>
      </c>
      <c r="J18" s="1">
        <v>12</v>
      </c>
      <c r="K18" s="1">
        <v>12</v>
      </c>
      <c r="L18" s="1">
        <v>1</v>
      </c>
      <c r="M18" s="1">
        <v>0.5</v>
      </c>
      <c r="N18" s="1">
        <f t="shared" si="0"/>
        <v>52.173913043478258</v>
      </c>
      <c r="O18" s="1">
        <f t="shared" si="1"/>
        <v>52.173913043478258</v>
      </c>
    </row>
    <row r="19" spans="1:15" x14ac:dyDescent="0.3">
      <c r="A19" s="1" t="s">
        <v>50</v>
      </c>
      <c r="B19" s="1" t="s">
        <v>20</v>
      </c>
      <c r="C19" s="1">
        <v>1</v>
      </c>
      <c r="D19" s="15">
        <v>42565</v>
      </c>
      <c r="E19" s="1" t="s">
        <v>16</v>
      </c>
      <c r="F19" s="1">
        <v>4</v>
      </c>
      <c r="G19" s="1">
        <v>4</v>
      </c>
      <c r="H19" s="1">
        <v>1</v>
      </c>
      <c r="I19" s="1">
        <v>1</v>
      </c>
      <c r="J19" s="1">
        <v>12</v>
      </c>
      <c r="K19" s="1">
        <v>12</v>
      </c>
      <c r="L19" s="1">
        <v>1</v>
      </c>
      <c r="M19" s="1">
        <v>0.5</v>
      </c>
      <c r="N19" s="1">
        <f t="shared" si="0"/>
        <v>34.782608695652172</v>
      </c>
      <c r="O19" s="1">
        <f t="shared" si="1"/>
        <v>34.782608695652172</v>
      </c>
    </row>
    <row r="20" spans="1:15" x14ac:dyDescent="0.3">
      <c r="A20" s="1" t="s">
        <v>50</v>
      </c>
      <c r="B20" s="1" t="s">
        <v>20</v>
      </c>
      <c r="C20" s="1">
        <v>1</v>
      </c>
      <c r="D20" s="15">
        <v>42565</v>
      </c>
      <c r="E20" s="1" t="s">
        <v>17</v>
      </c>
      <c r="F20" s="1">
        <v>2</v>
      </c>
      <c r="G20" s="1">
        <v>2</v>
      </c>
      <c r="H20" s="1">
        <v>1</v>
      </c>
      <c r="I20" s="1">
        <v>1</v>
      </c>
      <c r="J20" s="1">
        <v>12</v>
      </c>
      <c r="K20" s="1">
        <v>12</v>
      </c>
      <c r="L20" s="1">
        <v>0</v>
      </c>
      <c r="M20" s="1">
        <v>0</v>
      </c>
      <c r="N20" s="1">
        <f t="shared" si="0"/>
        <v>16.666666666666668</v>
      </c>
      <c r="O20" s="1">
        <f t="shared" si="1"/>
        <v>16.666666666666668</v>
      </c>
    </row>
    <row r="21" spans="1:15" s="16" customFormat="1" x14ac:dyDescent="0.3">
      <c r="A21" s="16" t="s">
        <v>22</v>
      </c>
      <c r="B21" s="16" t="s">
        <v>21</v>
      </c>
      <c r="C21" s="16">
        <v>1</v>
      </c>
      <c r="D21" s="17">
        <v>42616</v>
      </c>
      <c r="E21" s="16" t="s">
        <v>15</v>
      </c>
      <c r="F21" s="16">
        <v>6</v>
      </c>
      <c r="G21" s="16">
        <v>8</v>
      </c>
      <c r="H21" s="16">
        <v>2</v>
      </c>
      <c r="I21" s="16">
        <v>1</v>
      </c>
      <c r="J21" s="16">
        <v>12</v>
      </c>
      <c r="K21" s="16">
        <v>24</v>
      </c>
      <c r="L21" s="16">
        <v>0</v>
      </c>
      <c r="M21" s="16">
        <v>0</v>
      </c>
      <c r="N21" s="16">
        <f t="shared" si="0"/>
        <v>25</v>
      </c>
      <c r="O21" s="16">
        <f t="shared" si="1"/>
        <v>33.333333333333336</v>
      </c>
    </row>
    <row r="22" spans="1:15" s="16" customFormat="1" x14ac:dyDescent="0.3">
      <c r="A22" s="16" t="s">
        <v>22</v>
      </c>
      <c r="B22" s="16" t="s">
        <v>21</v>
      </c>
      <c r="C22" s="16">
        <v>1</v>
      </c>
      <c r="D22" s="17">
        <v>42616</v>
      </c>
      <c r="E22" s="16" t="s">
        <v>17</v>
      </c>
      <c r="F22" s="16">
        <v>2</v>
      </c>
      <c r="G22" s="16">
        <v>5</v>
      </c>
      <c r="H22" s="16">
        <v>2</v>
      </c>
      <c r="I22" s="16">
        <v>1</v>
      </c>
      <c r="J22" s="16">
        <v>12</v>
      </c>
      <c r="K22" s="16">
        <v>24</v>
      </c>
      <c r="L22" s="16">
        <v>0</v>
      </c>
      <c r="M22" s="16">
        <v>0</v>
      </c>
      <c r="N22" s="16">
        <f t="shared" si="0"/>
        <v>8.3333333333333339</v>
      </c>
      <c r="O22" s="16">
        <f t="shared" si="1"/>
        <v>20.833333333333336</v>
      </c>
    </row>
    <row r="23" spans="1:15" s="16" customFormat="1" x14ac:dyDescent="0.3">
      <c r="A23" s="16" t="s">
        <v>22</v>
      </c>
      <c r="B23" s="16" t="s">
        <v>21</v>
      </c>
      <c r="C23" s="16">
        <v>1</v>
      </c>
      <c r="D23" s="17">
        <v>42616</v>
      </c>
      <c r="E23" s="16" t="s">
        <v>16</v>
      </c>
      <c r="F23" s="16">
        <v>9</v>
      </c>
      <c r="G23" s="16">
        <v>14</v>
      </c>
      <c r="H23" s="16">
        <v>2</v>
      </c>
      <c r="I23" s="16">
        <v>1</v>
      </c>
      <c r="J23" s="16">
        <v>12</v>
      </c>
      <c r="K23" s="16">
        <v>24</v>
      </c>
      <c r="L23" s="16">
        <v>0</v>
      </c>
      <c r="M23" s="16">
        <v>0</v>
      </c>
      <c r="N23" s="16">
        <f t="shared" si="0"/>
        <v>37.5</v>
      </c>
      <c r="O23" s="16">
        <f t="shared" si="1"/>
        <v>58.333333333333336</v>
      </c>
    </row>
    <row r="24" spans="1:15" x14ac:dyDescent="0.3">
      <c r="A24" s="1" t="s">
        <v>22</v>
      </c>
      <c r="B24" s="1" t="s">
        <v>23</v>
      </c>
      <c r="C24" s="1">
        <v>1</v>
      </c>
      <c r="D24" s="15">
        <v>42593</v>
      </c>
      <c r="E24" s="1" t="s">
        <v>15</v>
      </c>
      <c r="F24" s="1">
        <v>5</v>
      </c>
      <c r="G24" s="1">
        <v>5</v>
      </c>
      <c r="H24" s="1">
        <v>1</v>
      </c>
      <c r="I24" s="1">
        <v>1</v>
      </c>
      <c r="J24" s="1">
        <v>12</v>
      </c>
      <c r="K24" s="1">
        <v>12</v>
      </c>
      <c r="L24" s="1">
        <v>0</v>
      </c>
      <c r="M24" s="1">
        <v>0</v>
      </c>
      <c r="N24" s="1">
        <f t="shared" si="0"/>
        <v>41.666666666666671</v>
      </c>
      <c r="O24" s="1">
        <f t="shared" si="1"/>
        <v>41.666666666666671</v>
      </c>
    </row>
    <row r="25" spans="1:15" x14ac:dyDescent="0.3">
      <c r="A25" s="1" t="s">
        <v>22</v>
      </c>
      <c r="B25" s="1" t="s">
        <v>23</v>
      </c>
      <c r="C25" s="1">
        <v>1</v>
      </c>
      <c r="D25" s="15">
        <v>42593</v>
      </c>
      <c r="E25" s="1" t="s">
        <v>17</v>
      </c>
      <c r="F25" s="1">
        <v>0</v>
      </c>
      <c r="G25" s="1">
        <v>0</v>
      </c>
      <c r="H25" s="1">
        <v>1</v>
      </c>
      <c r="I25" s="1">
        <v>1</v>
      </c>
      <c r="J25" s="1">
        <v>12</v>
      </c>
      <c r="K25" s="1">
        <v>12</v>
      </c>
      <c r="L25" s="1">
        <v>0</v>
      </c>
      <c r="M25" s="1">
        <v>0</v>
      </c>
      <c r="N25" s="1">
        <f t="shared" si="0"/>
        <v>0</v>
      </c>
      <c r="O25" s="1">
        <f t="shared" si="1"/>
        <v>0</v>
      </c>
    </row>
    <row r="26" spans="1:15" x14ac:dyDescent="0.3">
      <c r="A26" s="1" t="s">
        <v>22</v>
      </c>
      <c r="B26" s="1" t="s">
        <v>23</v>
      </c>
      <c r="C26" s="1">
        <v>1</v>
      </c>
      <c r="D26" s="15">
        <v>42593</v>
      </c>
      <c r="E26" s="1" t="s">
        <v>16</v>
      </c>
      <c r="F26" s="1">
        <v>2</v>
      </c>
      <c r="G26" s="1">
        <v>2</v>
      </c>
      <c r="H26" s="1">
        <v>1</v>
      </c>
      <c r="I26" s="1">
        <v>1</v>
      </c>
      <c r="J26" s="1">
        <v>12</v>
      </c>
      <c r="K26" s="1">
        <v>12</v>
      </c>
      <c r="L26" s="1">
        <v>0</v>
      </c>
      <c r="M26" s="1">
        <v>0</v>
      </c>
      <c r="N26" s="1">
        <f t="shared" si="0"/>
        <v>16.666666666666668</v>
      </c>
      <c r="O26" s="1">
        <f t="shared" si="1"/>
        <v>16.666666666666668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CPUE_phases_full</vt:lpstr>
      <vt:lpstr>CPUE_phases_summary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Davidson</dc:creator>
  <cp:lastModifiedBy>Katie Davidson</cp:lastModifiedBy>
  <dcterms:created xsi:type="dcterms:W3CDTF">2020-02-16T00:12:13Z</dcterms:created>
  <dcterms:modified xsi:type="dcterms:W3CDTF">2020-02-16T00:34:39Z</dcterms:modified>
</cp:coreProperties>
</file>