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heal/Google_Drive/My Drive/00_XCMS_Working/Gradients_Reanalysis/Manual_Integrations/DataProcessing/MetaData/"/>
    </mc:Choice>
  </mc:AlternateContent>
  <xr:revisionPtr revIDLastSave="0" documentId="13_ncr:1_{72466FA6-2374-AC4D-AF6E-D067B0019523}" xr6:coauthVersionLast="45" xr6:coauthVersionMax="45" xr10:uidLastSave="{00000000-0000-0000-0000-000000000000}"/>
  <bookViews>
    <workbookView xWindow="1680" yWindow="460" windowWidth="22140" windowHeight="27700" xr2:uid="{00000000-000D-0000-FFFF-FFFF00000000}"/>
  </bookViews>
  <sheets>
    <sheet name="CultureMetaData_Ccalc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60" i="1" l="1"/>
  <c r="AB60" i="1"/>
  <c r="W61" i="1"/>
  <c r="AB61" i="1"/>
  <c r="W59" i="1"/>
  <c r="AB59" i="1"/>
  <c r="AA11" i="1"/>
  <c r="AB11" i="1"/>
  <c r="AA10" i="1"/>
  <c r="AB10" i="1"/>
  <c r="AA9" i="1"/>
  <c r="AB9" i="1"/>
  <c r="R51" i="1"/>
  <c r="R52" i="1"/>
  <c r="R53" i="1"/>
  <c r="R54" i="1"/>
  <c r="R55" i="1"/>
  <c r="R50" i="1"/>
  <c r="S51" i="1"/>
  <c r="AB51" i="1"/>
  <c r="S52" i="1"/>
  <c r="AB52" i="1"/>
  <c r="S53" i="1"/>
  <c r="AB53" i="1"/>
  <c r="S54" i="1"/>
  <c r="AB54" i="1"/>
  <c r="S55" i="1"/>
  <c r="AB55" i="1"/>
  <c r="S50" i="1"/>
  <c r="AB50" i="1"/>
  <c r="Y51" i="1"/>
  <c r="Y52" i="1"/>
  <c r="Y53" i="1"/>
  <c r="Y54" i="1"/>
  <c r="Y55" i="1"/>
  <c r="Y50" i="1"/>
  <c r="W50" i="1"/>
  <c r="W51" i="1"/>
  <c r="W52" i="1"/>
  <c r="U38" i="1"/>
  <c r="F2" i="1"/>
  <c r="W25" i="1"/>
  <c r="AB25" i="1"/>
  <c r="W26" i="1"/>
  <c r="AB26" i="1"/>
  <c r="AB6" i="1"/>
  <c r="AB7" i="1"/>
  <c r="AB18" i="1"/>
  <c r="AB20" i="1"/>
  <c r="AB12" i="1"/>
  <c r="W19" i="1"/>
  <c r="AB19" i="1"/>
  <c r="W20" i="1"/>
  <c r="W18" i="1"/>
  <c r="W13" i="1"/>
  <c r="AB13" i="1"/>
  <c r="W14" i="1"/>
  <c r="AB14" i="1"/>
  <c r="W12" i="1"/>
  <c r="W3" i="1"/>
  <c r="AB3" i="1"/>
  <c r="W4" i="1"/>
  <c r="AB4" i="1"/>
  <c r="W5" i="1"/>
  <c r="AB5" i="1"/>
  <c r="W6" i="1"/>
  <c r="W7" i="1"/>
  <c r="W8" i="1"/>
  <c r="AB8" i="1"/>
  <c r="W2" i="1"/>
  <c r="AB2" i="1"/>
  <c r="W16" i="1"/>
  <c r="AB16" i="1"/>
  <c r="W17" i="1"/>
  <c r="AB17" i="1"/>
  <c r="W15" i="1"/>
  <c r="AB15" i="1"/>
  <c r="W57" i="1"/>
  <c r="AB57" i="1"/>
  <c r="W58" i="1"/>
  <c r="AB58" i="1"/>
  <c r="W56" i="1"/>
  <c r="AB56" i="1"/>
  <c r="W31" i="1"/>
  <c r="AB31" i="1"/>
  <c r="W30" i="1"/>
  <c r="AB30" i="1"/>
  <c r="W24" i="1"/>
  <c r="AB24" i="1"/>
  <c r="W36" i="1"/>
  <c r="AB36" i="1"/>
  <c r="W37" i="1"/>
  <c r="AB37" i="1"/>
  <c r="W35" i="1"/>
  <c r="AB35" i="1"/>
  <c r="W53" i="1"/>
  <c r="W54" i="1"/>
  <c r="W55" i="1"/>
  <c r="U51" i="1"/>
  <c r="U52" i="1"/>
  <c r="U53" i="1"/>
  <c r="U54" i="1"/>
  <c r="U55" i="1"/>
  <c r="U50" i="1"/>
  <c r="U39" i="1"/>
  <c r="U40" i="1"/>
  <c r="R21" i="1"/>
  <c r="S21" i="1"/>
  <c r="AB21" i="1"/>
  <c r="R57" i="1"/>
  <c r="S57" i="1"/>
  <c r="R58" i="1"/>
  <c r="S58" i="1"/>
  <c r="R59" i="1"/>
  <c r="S59" i="1"/>
  <c r="R60" i="1"/>
  <c r="S60" i="1"/>
  <c r="R61" i="1"/>
  <c r="S61" i="1"/>
  <c r="R56" i="1"/>
  <c r="S56" i="1"/>
  <c r="R39" i="1"/>
  <c r="S39" i="1"/>
  <c r="AB39" i="1"/>
  <c r="R40" i="1"/>
  <c r="S40" i="1"/>
  <c r="AB40" i="1"/>
  <c r="R41" i="1"/>
  <c r="S41" i="1"/>
  <c r="AB41" i="1"/>
  <c r="R42" i="1"/>
  <c r="S42" i="1"/>
  <c r="AB42" i="1"/>
  <c r="R43" i="1"/>
  <c r="S43" i="1"/>
  <c r="AB43" i="1"/>
  <c r="R44" i="1"/>
  <c r="S44" i="1"/>
  <c r="AB44" i="1"/>
  <c r="R45" i="1"/>
  <c r="S45" i="1"/>
  <c r="AB45" i="1"/>
  <c r="R46" i="1"/>
  <c r="S46" i="1"/>
  <c r="AB46" i="1"/>
  <c r="R47" i="1"/>
  <c r="S47" i="1"/>
  <c r="AB47" i="1"/>
  <c r="R48" i="1"/>
  <c r="S48" i="1"/>
  <c r="AB48" i="1"/>
  <c r="R49" i="1"/>
  <c r="S49" i="1"/>
  <c r="AB49" i="1"/>
  <c r="R38" i="1"/>
  <c r="S38" i="1"/>
  <c r="AB38" i="1"/>
  <c r="R22" i="1"/>
  <c r="S22" i="1"/>
  <c r="AB22" i="1"/>
  <c r="R23" i="1"/>
  <c r="S23" i="1"/>
  <c r="AB23" i="1"/>
  <c r="R24" i="1"/>
  <c r="S24" i="1"/>
  <c r="R25" i="1"/>
  <c r="S25" i="1"/>
  <c r="R26" i="1"/>
  <c r="S26" i="1"/>
  <c r="R27" i="1"/>
  <c r="S27" i="1"/>
  <c r="AB27" i="1"/>
  <c r="R28" i="1"/>
  <c r="S28" i="1"/>
  <c r="AB28" i="1"/>
  <c r="R29" i="1"/>
  <c r="S29" i="1"/>
  <c r="AB29" i="1"/>
  <c r="R30" i="1"/>
  <c r="S30" i="1"/>
  <c r="R31" i="1"/>
  <c r="S31" i="1"/>
  <c r="R32" i="1"/>
  <c r="S32" i="1"/>
  <c r="AB32" i="1"/>
  <c r="R33" i="1"/>
  <c r="S33" i="1"/>
  <c r="AB33" i="1"/>
  <c r="R34" i="1"/>
  <c r="S34" i="1"/>
  <c r="AB34" i="1"/>
  <c r="R35" i="1"/>
  <c r="S35" i="1"/>
  <c r="R36" i="1"/>
  <c r="S36" i="1"/>
  <c r="R37" i="1"/>
  <c r="S37" i="1"/>
</calcChain>
</file>

<file path=xl/sharedStrings.xml><?xml version="1.0" encoding="utf-8"?>
<sst xmlns="http://schemas.openxmlformats.org/spreadsheetml/2006/main" count="430" uniqueCount="150">
  <si>
    <t>CultureID</t>
  </si>
  <si>
    <t>CultureID_short</t>
  </si>
  <si>
    <t>Org_Name</t>
  </si>
  <si>
    <t>Org_Type</t>
  </si>
  <si>
    <t>Org_Type_Specific</t>
  </si>
  <si>
    <t>BioVol_perFilter_uL</t>
  </si>
  <si>
    <t>Species</t>
  </si>
  <si>
    <t>strain</t>
  </si>
  <si>
    <t>volume_reconst</t>
  </si>
  <si>
    <t>HILIC_injectVol</t>
  </si>
  <si>
    <t>RP_injectVolume</t>
  </si>
  <si>
    <t>DateRun_HILIC</t>
  </si>
  <si>
    <t>DateRun_RP</t>
  </si>
  <si>
    <t>RP_stdVolpersmpVol</t>
  </si>
  <si>
    <t>Cells filtered</t>
  </si>
  <si>
    <t>1314_A</t>
  </si>
  <si>
    <t>Amphidinium carterae CCMP1314</t>
  </si>
  <si>
    <t>Dinoflagellate</t>
  </si>
  <si>
    <t>Amphidinium carterae</t>
  </si>
  <si>
    <t>1314_B</t>
  </si>
  <si>
    <t>1314_C</t>
  </si>
  <si>
    <t>1314P_A</t>
  </si>
  <si>
    <t>1314P</t>
  </si>
  <si>
    <t>Prochlorococcus marinus MIT1314</t>
  </si>
  <si>
    <t>Cyanobacteria</t>
  </si>
  <si>
    <t>Prochlorococcus</t>
  </si>
  <si>
    <t>Prochlorococcus marinus</t>
  </si>
  <si>
    <t>1314P_B</t>
  </si>
  <si>
    <t>1314P_C</t>
  </si>
  <si>
    <t>1545_A</t>
  </si>
  <si>
    <t>Micromonas pusilla CCMP1545</t>
  </si>
  <si>
    <t>Prasinophyte</t>
  </si>
  <si>
    <t>Micromonas pusilla</t>
  </si>
  <si>
    <t>1545_B</t>
  </si>
  <si>
    <t>1545_C</t>
  </si>
  <si>
    <t>1771_A</t>
  </si>
  <si>
    <t>Alexandrium tamarense CCMP1771</t>
  </si>
  <si>
    <t xml:space="preserve">Alexandrium tamarense </t>
  </si>
  <si>
    <t>1771_B</t>
  </si>
  <si>
    <t>1771_C</t>
  </si>
  <si>
    <t>2021_A</t>
  </si>
  <si>
    <t>Lingulodinium polyedra CCMP2021</t>
  </si>
  <si>
    <t>Lingulodinium polyedra</t>
  </si>
  <si>
    <t>2021_B</t>
  </si>
  <si>
    <t>2021_C</t>
  </si>
  <si>
    <t>2090_A</t>
  </si>
  <si>
    <t>Emiliania huxleyi CCMP2090</t>
  </si>
  <si>
    <t>Haptophyte</t>
  </si>
  <si>
    <t>Emiliania huxleyi</t>
  </si>
  <si>
    <t>2090_B</t>
  </si>
  <si>
    <t>2090_C</t>
  </si>
  <si>
    <t>3430_A</t>
  </si>
  <si>
    <t>Ostreococcus lucimarinus CCMP3430</t>
  </si>
  <si>
    <t>Ostreococcus lucimarinus</t>
  </si>
  <si>
    <t>3430_B</t>
  </si>
  <si>
    <t>3430_C</t>
  </si>
  <si>
    <t>371_A</t>
  </si>
  <si>
    <t>Emiliania huxleyi CCMP371</t>
  </si>
  <si>
    <t>371_B</t>
  </si>
  <si>
    <t>371_C</t>
  </si>
  <si>
    <t>449_A</t>
  </si>
  <si>
    <t>Heterocapsa triquetra CCMP449</t>
  </si>
  <si>
    <t>Heterocapsa triquetra</t>
  </si>
  <si>
    <t>449_B</t>
  </si>
  <si>
    <t>449_C</t>
  </si>
  <si>
    <t>7803_B</t>
  </si>
  <si>
    <t>Synechococcus sp. 7803</t>
  </si>
  <si>
    <t>Synechococcus</t>
  </si>
  <si>
    <t>Synechococcus sp.</t>
  </si>
  <si>
    <t>7803_F</t>
  </si>
  <si>
    <t>8102_A</t>
  </si>
  <si>
    <t>Synechococcus sp. 8102</t>
  </si>
  <si>
    <t>8102_F</t>
  </si>
  <si>
    <t>8501_B</t>
  </si>
  <si>
    <t>Crocosphaera watsonii WH8501</t>
  </si>
  <si>
    <t>Crocosphaera</t>
  </si>
  <si>
    <t>Crocosphaera watsonii</t>
  </si>
  <si>
    <t>8501_C</t>
  </si>
  <si>
    <t>8501_D</t>
  </si>
  <si>
    <t>As9601_A</t>
  </si>
  <si>
    <t>As9601</t>
  </si>
  <si>
    <t>Prochlorococcus marinus AS9601</t>
  </si>
  <si>
    <t>AS9601</t>
  </si>
  <si>
    <t>As9601_B</t>
  </si>
  <si>
    <t>As9601_C</t>
  </si>
  <si>
    <t>Cy_A</t>
  </si>
  <si>
    <t>Cy</t>
  </si>
  <si>
    <t>Cyclotella meneghiniana CCMP 338</t>
  </si>
  <si>
    <t>Diatom</t>
  </si>
  <si>
    <t>Cyclotella meneghiniana</t>
  </si>
  <si>
    <t>Cy_B</t>
  </si>
  <si>
    <t>Cy_C</t>
  </si>
  <si>
    <t>MED4_D</t>
  </si>
  <si>
    <t>MED4</t>
  </si>
  <si>
    <t>Prochlorococcus marinus MED4</t>
  </si>
  <si>
    <t>MED4_E</t>
  </si>
  <si>
    <t>MED4_F</t>
  </si>
  <si>
    <t>Nat_A</t>
  </si>
  <si>
    <t>Nat</t>
  </si>
  <si>
    <t>Prochlorococcus marinus NATL2A</t>
  </si>
  <si>
    <t>NATL2A</t>
  </si>
  <si>
    <t>Nat_B</t>
  </si>
  <si>
    <t>Nat_C</t>
  </si>
  <si>
    <t>Np_A</t>
  </si>
  <si>
    <t>Np</t>
  </si>
  <si>
    <t>Navicula pelliculosa CCMP543</t>
  </si>
  <si>
    <t>Navicula pelliculosa</t>
  </si>
  <si>
    <t>Np_C</t>
  </si>
  <si>
    <t>Np_F</t>
  </si>
  <si>
    <t>Pc55x_A</t>
  </si>
  <si>
    <t>PC55x</t>
  </si>
  <si>
    <t>Pseudo-nitzschia pungens Pc55x</t>
  </si>
  <si>
    <t>Pseudo-nitzschia pungens</t>
  </si>
  <si>
    <t>Pc55x</t>
  </si>
  <si>
    <t>Pc55x_B</t>
  </si>
  <si>
    <t>Pc55x_C</t>
  </si>
  <si>
    <t>Pt_C</t>
  </si>
  <si>
    <t>Pt</t>
  </si>
  <si>
    <t>Phaeodactylum tricornutum CCMP2561</t>
  </si>
  <si>
    <t>Phaeodactylum tricornutum</t>
  </si>
  <si>
    <t>Pt_F</t>
  </si>
  <si>
    <t>To_A</t>
  </si>
  <si>
    <t>To</t>
  </si>
  <si>
    <t>Thalassiosira oceanica CCMP 1005</t>
  </si>
  <si>
    <t>Thalassiosira oceanica</t>
  </si>
  <si>
    <t>To_B</t>
  </si>
  <si>
    <t>To_C</t>
  </si>
  <si>
    <t>Tp_A</t>
  </si>
  <si>
    <t>Tp</t>
  </si>
  <si>
    <t>Thalassiosira pseudonana CCMP1335</t>
  </si>
  <si>
    <t>Thalassiosira pseudonana</t>
  </si>
  <si>
    <t>Tp_E</t>
  </si>
  <si>
    <t>Tp_F</t>
  </si>
  <si>
    <t>log(pgC/cell)_MDLcalc</t>
  </si>
  <si>
    <t>nmolC_on_filter_MDLcalc</t>
  </si>
  <si>
    <t>C_perVolume_mmol/L_HoCalc</t>
  </si>
  <si>
    <t>nmolC_on_filter_Hocalc</t>
  </si>
  <si>
    <t>Cell_volume_um3</t>
  </si>
  <si>
    <t>pgC/cel_White</t>
  </si>
  <si>
    <t>nmolC_on_filter_WhiteCalc</t>
  </si>
  <si>
    <t>Method</t>
  </si>
  <si>
    <t>White, direct</t>
  </si>
  <si>
    <t>Mendel-Deuer, estimate</t>
  </si>
  <si>
    <t>nmolC_filtered_final</t>
  </si>
  <si>
    <t>pgC/cel_Feng2008</t>
  </si>
  <si>
    <t>fmolC/cell_Dron2011</t>
  </si>
  <si>
    <t>nmolC_on_filter_DronCalc</t>
  </si>
  <si>
    <t>Dron, direct</t>
  </si>
  <si>
    <t>White, modeled, same size as Syn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</si>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</sst>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18" fillId="0" borderId="0" xfId="0" applyFont="1" applyAlignment="1">
      <alignment horizontal="center"/>
    </xf>
    <xf numFmtId="1" fontId="0" fillId="0" borderId="0" xfId="0" applyNumberFormat="1"/>
    <xf numFmtId="2" fontId="0" fillId="0" borderId="0" xfId="0" applyNumberFormat="1" applyFill="1" applyAlignment="1">
      <alignment horizontal="right"/>
    </xf>
    <xf numFmtId="2" fontId="20" fillId="0" borderId="0" xfId="0" applyNumberFormat="1" applyFont="1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1"/>
  <sheetViews>
    <sheetView tabSelected="1" workbookViewId="0">
      <pane xSplit="5" ySplit="1" topLeftCell="Z2" activePane="bottomRight" state="frozen"/>
      <selection pane="topRight" activeCell="F1" sqref="F1"/>
      <selection pane="bottomLeft" activeCell="A2" sqref="A2"/>
      <selection pane="bottomRight" activeCell="AB1" sqref="AB1:AC61"/>
    </sheetView>
  </sheetViews>
  <sheetFormatPr baseColWidth="10" defaultRowHeight="16"/>
  <cols>
    <col min="3" max="3" width="37.83203125" customWidth="1"/>
    <col min="4" max="4" width="12.6640625" bestFit="1" customWidth="1"/>
    <col min="5" max="5" width="16.5" bestFit="1" customWidth="1"/>
    <col min="6" max="6" width="17.5" bestFit="1" customWidth="1"/>
    <col min="7" max="7" width="24.1640625" bestFit="1" customWidth="1"/>
    <col min="8" max="8" width="7.6640625" bestFit="1" customWidth="1"/>
    <col min="9" max="9" width="14.1640625" bestFit="1" customWidth="1"/>
    <col min="10" max="10" width="13.33203125" bestFit="1" customWidth="1"/>
    <col min="11" max="11" width="11.5" customWidth="1"/>
    <col min="12" max="12" width="13.1640625" bestFit="1" customWidth="1"/>
    <col min="13" max="13" width="11.33203125" bestFit="1" customWidth="1"/>
    <col min="14" max="14" width="18.5" bestFit="1" customWidth="1"/>
    <col min="15" max="15" width="15.83203125" bestFit="1" customWidth="1"/>
    <col min="16" max="16" width="15.83203125" customWidth="1"/>
    <col min="17" max="17" width="12.1640625" bestFit="1" customWidth="1"/>
    <col min="18" max="18" width="23.6640625" customWidth="1"/>
    <col min="19" max="19" width="23" customWidth="1"/>
    <col min="20" max="20" width="26.6640625" bestFit="1" customWidth="1"/>
    <col min="21" max="21" width="20.83203125" style="3" bestFit="1" customWidth="1"/>
    <col min="22" max="22" width="20.83203125" style="4" customWidth="1"/>
    <col min="23" max="28" width="20.83203125" style="3" customWidth="1"/>
    <col min="29" max="29" width="31.6640625" style="3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137</v>
      </c>
      <c r="Q1" t="s">
        <v>14</v>
      </c>
      <c r="R1" t="s">
        <v>133</v>
      </c>
      <c r="S1" t="s">
        <v>134</v>
      </c>
      <c r="T1" t="s">
        <v>135</v>
      </c>
      <c r="U1" s="3" t="s">
        <v>136</v>
      </c>
      <c r="V1" s="4" t="s">
        <v>138</v>
      </c>
      <c r="W1" s="3" t="s">
        <v>139</v>
      </c>
      <c r="X1" s="4" t="s">
        <v>144</v>
      </c>
      <c r="Y1" s="3" t="s">
        <v>139</v>
      </c>
      <c r="Z1" s="3" t="s">
        <v>145</v>
      </c>
      <c r="AA1" s="3" t="s">
        <v>146</v>
      </c>
      <c r="AB1" s="3" t="s">
        <v>143</v>
      </c>
      <c r="AC1" s="3" t="s">
        <v>140</v>
      </c>
    </row>
    <row r="2" spans="1:29">
      <c r="A2" t="s">
        <v>15</v>
      </c>
      <c r="B2">
        <v>1314</v>
      </c>
      <c r="C2" t="s">
        <v>16</v>
      </c>
      <c r="D2" t="s">
        <v>17</v>
      </c>
      <c r="E2" t="s">
        <v>17</v>
      </c>
      <c r="F2">
        <f>O2*Q2/10^9</f>
        <v>1121.8432508999999</v>
      </c>
      <c r="G2" t="s">
        <v>18</v>
      </c>
      <c r="H2">
        <v>1314</v>
      </c>
      <c r="I2">
        <v>400</v>
      </c>
      <c r="J2">
        <v>2</v>
      </c>
      <c r="L2">
        <v>170821</v>
      </c>
      <c r="M2">
        <v>170828</v>
      </c>
      <c r="N2">
        <v>3</v>
      </c>
      <c r="O2">
        <v>634</v>
      </c>
      <c r="Q2">
        <v>1769468850</v>
      </c>
      <c r="V2" s="4">
        <v>0.04</v>
      </c>
      <c r="W2" s="3">
        <f t="shared" ref="W2:W8" si="0">V2*Q2/1000/12</f>
        <v>5898.2295000000004</v>
      </c>
      <c r="AB2" s="3">
        <f>W2</f>
        <v>5898.2295000000004</v>
      </c>
      <c r="AC2" s="3" t="s">
        <v>141</v>
      </c>
    </row>
    <row r="3" spans="1:29">
      <c r="A3" t="s">
        <v>19</v>
      </c>
      <c r="B3">
        <v>1314</v>
      </c>
      <c r="C3" t="s">
        <v>16</v>
      </c>
      <c r="D3" t="s">
        <v>17</v>
      </c>
      <c r="E3" t="s">
        <v>17</v>
      </c>
      <c r="F3">
        <v>0.58277279999999998</v>
      </c>
      <c r="G3" t="s">
        <v>18</v>
      </c>
      <c r="H3">
        <v>1314</v>
      </c>
      <c r="I3">
        <v>400</v>
      </c>
      <c r="J3">
        <v>2</v>
      </c>
      <c r="L3">
        <v>170821</v>
      </c>
      <c r="M3">
        <v>170828</v>
      </c>
      <c r="N3">
        <v>3</v>
      </c>
      <c r="O3">
        <v>634</v>
      </c>
      <c r="Q3">
        <v>1936571770</v>
      </c>
      <c r="V3" s="4">
        <v>0.04</v>
      </c>
      <c r="W3" s="3">
        <f t="shared" si="0"/>
        <v>6455.2392333333337</v>
      </c>
      <c r="AB3" s="3">
        <f t="shared" ref="AB3:AB8" si="1">W3</f>
        <v>6455.2392333333337</v>
      </c>
      <c r="AC3" s="3" t="s">
        <v>141</v>
      </c>
    </row>
    <row r="4" spans="1:29">
      <c r="A4" t="s">
        <v>20</v>
      </c>
      <c r="B4">
        <v>1314</v>
      </c>
      <c r="C4" t="s">
        <v>16</v>
      </c>
      <c r="D4" t="s">
        <v>17</v>
      </c>
      <c r="E4" t="s">
        <v>17</v>
      </c>
      <c r="F4">
        <v>0.66859104000000003</v>
      </c>
      <c r="G4" t="s">
        <v>18</v>
      </c>
      <c r="H4">
        <v>1314</v>
      </c>
      <c r="I4">
        <v>400</v>
      </c>
      <c r="J4">
        <v>2</v>
      </c>
      <c r="L4">
        <v>170821</v>
      </c>
      <c r="M4">
        <v>170828</v>
      </c>
      <c r="N4">
        <v>3</v>
      </c>
      <c r="O4">
        <v>634</v>
      </c>
      <c r="Q4">
        <v>1761162141</v>
      </c>
      <c r="V4" s="4">
        <v>0.04</v>
      </c>
      <c r="W4" s="3">
        <f t="shared" si="0"/>
        <v>5870.5404699999999</v>
      </c>
      <c r="AB4" s="3">
        <f t="shared" si="1"/>
        <v>5870.5404699999999</v>
      </c>
      <c r="AC4" s="3" t="s">
        <v>141</v>
      </c>
    </row>
    <row r="5" spans="1:29">
      <c r="A5" t="s">
        <v>21</v>
      </c>
      <c r="B5" t="s">
        <v>22</v>
      </c>
      <c r="C5" t="s">
        <v>23</v>
      </c>
      <c r="D5" t="s">
        <v>24</v>
      </c>
      <c r="E5" t="s">
        <v>25</v>
      </c>
      <c r="F5">
        <v>0.31850000000000001</v>
      </c>
      <c r="G5" t="s">
        <v>26</v>
      </c>
      <c r="H5">
        <v>1314</v>
      </c>
      <c r="I5">
        <v>400</v>
      </c>
      <c r="J5">
        <v>2</v>
      </c>
      <c r="L5">
        <v>170821</v>
      </c>
      <c r="M5">
        <v>170828</v>
      </c>
      <c r="N5">
        <v>3</v>
      </c>
      <c r="O5">
        <v>0.18</v>
      </c>
      <c r="Q5">
        <v>707997613.79999995</v>
      </c>
      <c r="V5" s="4">
        <v>0.56000000000000005</v>
      </c>
      <c r="W5" s="3">
        <f t="shared" si="0"/>
        <v>33039.888643999999</v>
      </c>
      <c r="AB5" s="3">
        <f t="shared" si="1"/>
        <v>33039.888643999999</v>
      </c>
      <c r="AC5" s="3" t="s">
        <v>141</v>
      </c>
    </row>
    <row r="6" spans="1:29">
      <c r="A6" t="s">
        <v>27</v>
      </c>
      <c r="B6" t="s">
        <v>22</v>
      </c>
      <c r="C6" t="s">
        <v>23</v>
      </c>
      <c r="D6" t="s">
        <v>24</v>
      </c>
      <c r="E6" t="s">
        <v>25</v>
      </c>
      <c r="F6">
        <v>0.34858</v>
      </c>
      <c r="G6" t="s">
        <v>26</v>
      </c>
      <c r="H6">
        <v>1314</v>
      </c>
      <c r="I6">
        <v>400</v>
      </c>
      <c r="J6">
        <v>2</v>
      </c>
      <c r="L6">
        <v>170821</v>
      </c>
      <c r="M6">
        <v>170828</v>
      </c>
      <c r="N6">
        <v>3</v>
      </c>
      <c r="O6">
        <v>0.18</v>
      </c>
      <c r="Q6">
        <v>754840255.60000002</v>
      </c>
      <c r="V6" s="4">
        <v>0.56000000000000005</v>
      </c>
      <c r="W6" s="3">
        <f t="shared" si="0"/>
        <v>35225.878594666669</v>
      </c>
      <c r="AB6" s="3">
        <f t="shared" si="1"/>
        <v>35225.878594666669</v>
      </c>
      <c r="AC6" s="3" t="s">
        <v>141</v>
      </c>
    </row>
    <row r="7" spans="1:29">
      <c r="A7" t="s">
        <v>28</v>
      </c>
      <c r="B7" t="s">
        <v>22</v>
      </c>
      <c r="C7" t="s">
        <v>23</v>
      </c>
      <c r="D7" t="s">
        <v>24</v>
      </c>
      <c r="E7" t="s">
        <v>25</v>
      </c>
      <c r="F7">
        <v>0.31701000000000001</v>
      </c>
      <c r="G7" t="s">
        <v>26</v>
      </c>
      <c r="H7">
        <v>1314</v>
      </c>
      <c r="I7">
        <v>400</v>
      </c>
      <c r="J7">
        <v>2</v>
      </c>
      <c r="L7">
        <v>170821</v>
      </c>
      <c r="M7">
        <v>170828</v>
      </c>
      <c r="N7">
        <v>3</v>
      </c>
      <c r="O7">
        <v>0.18</v>
      </c>
      <c r="Q7">
        <v>2204716157</v>
      </c>
      <c r="V7" s="4">
        <v>0.26</v>
      </c>
      <c r="W7" s="3">
        <f t="shared" si="0"/>
        <v>47768.850068333333</v>
      </c>
      <c r="AB7" s="3">
        <f t="shared" si="1"/>
        <v>47768.850068333333</v>
      </c>
      <c r="AC7" s="3" t="s">
        <v>141</v>
      </c>
    </row>
    <row r="8" spans="1:29">
      <c r="A8" t="s">
        <v>29</v>
      </c>
      <c r="B8">
        <v>1545</v>
      </c>
      <c r="C8" t="s">
        <v>30</v>
      </c>
      <c r="D8" t="s">
        <v>31</v>
      </c>
      <c r="E8" t="s">
        <v>31</v>
      </c>
      <c r="F8">
        <v>0.557926221</v>
      </c>
      <c r="G8" t="s">
        <v>32</v>
      </c>
      <c r="H8">
        <v>1545</v>
      </c>
      <c r="I8">
        <v>400</v>
      </c>
      <c r="J8">
        <v>2</v>
      </c>
      <c r="L8">
        <v>170821</v>
      </c>
      <c r="M8">
        <v>170828</v>
      </c>
      <c r="N8">
        <v>3</v>
      </c>
      <c r="O8" s="2">
        <v>4</v>
      </c>
      <c r="Q8">
        <v>2189278433</v>
      </c>
      <c r="V8" s="4">
        <v>0.26</v>
      </c>
      <c r="W8" s="3">
        <f t="shared" si="0"/>
        <v>47434.36604833333</v>
      </c>
      <c r="AB8" s="3">
        <f t="shared" si="1"/>
        <v>47434.36604833333</v>
      </c>
      <c r="AC8" s="3" t="s">
        <v>141</v>
      </c>
    </row>
    <row r="9" spans="1:29">
      <c r="A9" t="s">
        <v>33</v>
      </c>
      <c r="B9">
        <v>1545</v>
      </c>
      <c r="C9" t="s">
        <v>30</v>
      </c>
      <c r="D9" t="s">
        <v>31</v>
      </c>
      <c r="E9" t="s">
        <v>31</v>
      </c>
      <c r="F9">
        <v>0.57103792399999997</v>
      </c>
      <c r="G9" t="s">
        <v>32</v>
      </c>
      <c r="H9">
        <v>1545</v>
      </c>
      <c r="I9">
        <v>400</v>
      </c>
      <c r="J9">
        <v>2</v>
      </c>
      <c r="L9">
        <v>170821</v>
      </c>
      <c r="M9">
        <v>170828</v>
      </c>
      <c r="N9">
        <v>3</v>
      </c>
      <c r="O9" s="2">
        <v>4</v>
      </c>
      <c r="Q9">
        <v>92781450</v>
      </c>
      <c r="Z9" s="3">
        <v>170</v>
      </c>
      <c r="AA9" s="3">
        <f>Z9*Q9/10^6</f>
        <v>15772.8465</v>
      </c>
      <c r="AB9" s="3">
        <f>AA9</f>
        <v>15772.8465</v>
      </c>
      <c r="AC9" s="3" t="s">
        <v>147</v>
      </c>
    </row>
    <row r="10" spans="1:29">
      <c r="A10" t="s">
        <v>34</v>
      </c>
      <c r="B10">
        <v>1545</v>
      </c>
      <c r="C10" t="s">
        <v>30</v>
      </c>
      <c r="D10" t="s">
        <v>31</v>
      </c>
      <c r="E10" t="s">
        <v>31</v>
      </c>
      <c r="F10">
        <v>0.53643271299999995</v>
      </c>
      <c r="G10" t="s">
        <v>32</v>
      </c>
      <c r="H10">
        <v>1545</v>
      </c>
      <c r="I10">
        <v>400</v>
      </c>
      <c r="J10">
        <v>2</v>
      </c>
      <c r="L10">
        <v>170821</v>
      </c>
      <c r="M10">
        <v>170828</v>
      </c>
      <c r="N10">
        <v>3</v>
      </c>
      <c r="O10" s="2">
        <v>4</v>
      </c>
      <c r="Q10">
        <v>133775795.5</v>
      </c>
      <c r="Z10" s="3">
        <v>170</v>
      </c>
      <c r="AA10" s="3">
        <f>Z10*Q10/10^6</f>
        <v>22741.885235000002</v>
      </c>
      <c r="AB10" s="3">
        <f>AA10</f>
        <v>22741.885235000002</v>
      </c>
      <c r="AC10" s="3" t="s">
        <v>147</v>
      </c>
    </row>
    <row r="11" spans="1:29">
      <c r="A11" t="s">
        <v>35</v>
      </c>
      <c r="B11">
        <v>1771</v>
      </c>
      <c r="C11" t="s">
        <v>36</v>
      </c>
      <c r="D11" t="s">
        <v>17</v>
      </c>
      <c r="E11" t="s">
        <v>17</v>
      </c>
      <c r="F11">
        <v>0.45029728000000002</v>
      </c>
      <c r="G11" t="s">
        <v>37</v>
      </c>
      <c r="H11">
        <v>1771</v>
      </c>
      <c r="I11">
        <v>400</v>
      </c>
      <c r="J11">
        <v>2</v>
      </c>
      <c r="L11">
        <v>170821</v>
      </c>
      <c r="M11">
        <v>170828</v>
      </c>
      <c r="N11">
        <v>3</v>
      </c>
      <c r="O11" s="2">
        <v>17266</v>
      </c>
      <c r="Q11">
        <v>87888214.290000007</v>
      </c>
      <c r="Z11" s="3">
        <v>170</v>
      </c>
      <c r="AA11" s="3">
        <f>Z11*Q11/10^6</f>
        <v>14940.996429300001</v>
      </c>
      <c r="AB11" s="3">
        <f>AA11</f>
        <v>14940.996429300001</v>
      </c>
      <c r="AC11" s="3" t="s">
        <v>147</v>
      </c>
    </row>
    <row r="12" spans="1:29">
      <c r="A12" t="s">
        <v>38</v>
      </c>
      <c r="B12">
        <v>1771</v>
      </c>
      <c r="C12" t="s">
        <v>36</v>
      </c>
      <c r="D12" t="s">
        <v>17</v>
      </c>
      <c r="E12" t="s">
        <v>17</v>
      </c>
      <c r="F12">
        <v>0.39780863999999999</v>
      </c>
      <c r="G12" t="s">
        <v>37</v>
      </c>
      <c r="H12">
        <v>1771</v>
      </c>
      <c r="I12">
        <v>400</v>
      </c>
      <c r="J12">
        <v>2</v>
      </c>
      <c r="L12">
        <v>170821</v>
      </c>
      <c r="M12">
        <v>170828</v>
      </c>
      <c r="N12">
        <v>3</v>
      </c>
      <c r="O12" s="2">
        <v>17266</v>
      </c>
      <c r="Q12">
        <v>2514201714</v>
      </c>
      <c r="V12" s="4">
        <v>0.05</v>
      </c>
      <c r="W12" s="3">
        <f t="shared" ref="W12:W20" si="2">V12*Q12/1000/12</f>
        <v>10475.840474999999</v>
      </c>
      <c r="AB12" s="3">
        <f>W12</f>
        <v>10475.840474999999</v>
      </c>
      <c r="AC12" s="3" t="s">
        <v>141</v>
      </c>
    </row>
    <row r="13" spans="1:29">
      <c r="A13" t="s">
        <v>39</v>
      </c>
      <c r="B13">
        <v>1771</v>
      </c>
      <c r="C13" t="s">
        <v>36</v>
      </c>
      <c r="D13" t="s">
        <v>17</v>
      </c>
      <c r="E13" t="s">
        <v>17</v>
      </c>
      <c r="F13">
        <v>0.23205503999999999</v>
      </c>
      <c r="G13" t="s">
        <v>37</v>
      </c>
      <c r="H13">
        <v>1771</v>
      </c>
      <c r="I13">
        <v>400</v>
      </c>
      <c r="J13">
        <v>2</v>
      </c>
      <c r="L13">
        <v>170821</v>
      </c>
      <c r="M13">
        <v>170828</v>
      </c>
      <c r="N13">
        <v>3</v>
      </c>
      <c r="O13" s="2">
        <v>17266</v>
      </c>
      <c r="Q13">
        <v>2708256789</v>
      </c>
      <c r="V13" s="4">
        <v>0.05</v>
      </c>
      <c r="W13" s="3">
        <f t="shared" si="2"/>
        <v>11284.403287500003</v>
      </c>
      <c r="AB13" s="3">
        <f t="shared" ref="AB13:AB20" si="3">W13</f>
        <v>11284.403287500003</v>
      </c>
      <c r="AC13" s="3" t="s">
        <v>141</v>
      </c>
    </row>
    <row r="14" spans="1:29">
      <c r="A14" t="s">
        <v>40</v>
      </c>
      <c r="B14">
        <v>2021</v>
      </c>
      <c r="C14" t="s">
        <v>41</v>
      </c>
      <c r="D14" t="s">
        <v>17</v>
      </c>
      <c r="E14" t="s">
        <v>17</v>
      </c>
      <c r="F14">
        <v>2.75917726</v>
      </c>
      <c r="G14" t="s">
        <v>42</v>
      </c>
      <c r="H14">
        <v>2021</v>
      </c>
      <c r="I14">
        <v>400</v>
      </c>
      <c r="J14">
        <v>2</v>
      </c>
      <c r="L14">
        <v>170821</v>
      </c>
      <c r="M14">
        <v>170828</v>
      </c>
      <c r="N14">
        <v>3</v>
      </c>
      <c r="O14" s="2">
        <v>20551</v>
      </c>
      <c r="Q14">
        <v>2594914240</v>
      </c>
      <c r="V14" s="4">
        <v>0.05</v>
      </c>
      <c r="W14" s="3">
        <f t="shared" si="2"/>
        <v>10812.142666666667</v>
      </c>
      <c r="AB14" s="3">
        <f t="shared" si="3"/>
        <v>10812.142666666667</v>
      </c>
      <c r="AC14" s="3" t="s">
        <v>141</v>
      </c>
    </row>
    <row r="15" spans="1:29">
      <c r="A15" t="s">
        <v>43</v>
      </c>
      <c r="B15">
        <v>2021</v>
      </c>
      <c r="C15" t="s">
        <v>41</v>
      </c>
      <c r="D15" t="s">
        <v>17</v>
      </c>
      <c r="E15" t="s">
        <v>17</v>
      </c>
      <c r="F15">
        <v>5.1155549200000001</v>
      </c>
      <c r="G15" t="s">
        <v>42</v>
      </c>
      <c r="H15">
        <v>2021</v>
      </c>
      <c r="I15">
        <v>400</v>
      </c>
      <c r="J15">
        <v>2</v>
      </c>
      <c r="L15">
        <v>170821</v>
      </c>
      <c r="M15">
        <v>170828</v>
      </c>
      <c r="N15">
        <v>3</v>
      </c>
      <c r="O15" s="2">
        <v>20551</v>
      </c>
      <c r="Q15">
        <v>2171574129</v>
      </c>
      <c r="V15" s="4">
        <v>0.03</v>
      </c>
      <c r="W15" s="3">
        <f t="shared" si="2"/>
        <v>5428.9353224999995</v>
      </c>
      <c r="AB15" s="3">
        <f t="shared" si="3"/>
        <v>5428.9353224999995</v>
      </c>
      <c r="AC15" s="3" t="s">
        <v>141</v>
      </c>
    </row>
    <row r="16" spans="1:29">
      <c r="A16" t="s">
        <v>44</v>
      </c>
      <c r="B16">
        <v>2021</v>
      </c>
      <c r="C16" t="s">
        <v>41</v>
      </c>
      <c r="D16" t="s">
        <v>17</v>
      </c>
      <c r="E16" t="s">
        <v>17</v>
      </c>
      <c r="F16">
        <v>1.5322825600000001</v>
      </c>
      <c r="G16" t="s">
        <v>42</v>
      </c>
      <c r="H16">
        <v>2021</v>
      </c>
      <c r="I16">
        <v>400</v>
      </c>
      <c r="J16">
        <v>2</v>
      </c>
      <c r="L16">
        <v>170821</v>
      </c>
      <c r="M16">
        <v>170828</v>
      </c>
      <c r="N16">
        <v>3</v>
      </c>
      <c r="O16" s="2">
        <v>20551</v>
      </c>
      <c r="Q16">
        <v>1924996997</v>
      </c>
      <c r="V16" s="4">
        <v>0.03</v>
      </c>
      <c r="W16" s="3">
        <f t="shared" si="2"/>
        <v>4812.4924924999996</v>
      </c>
      <c r="AB16" s="3">
        <f t="shared" si="3"/>
        <v>4812.4924924999996</v>
      </c>
      <c r="AC16" s="3" t="s">
        <v>141</v>
      </c>
    </row>
    <row r="17" spans="1:29">
      <c r="A17" t="s">
        <v>45</v>
      </c>
      <c r="B17">
        <v>2090</v>
      </c>
      <c r="C17" t="s">
        <v>46</v>
      </c>
      <c r="D17" t="s">
        <v>47</v>
      </c>
      <c r="E17" t="s">
        <v>47</v>
      </c>
      <c r="F17">
        <v>0.29131000000000001</v>
      </c>
      <c r="G17" t="s">
        <v>48</v>
      </c>
      <c r="H17">
        <v>2090</v>
      </c>
      <c r="I17">
        <v>400</v>
      </c>
      <c r="J17">
        <v>2</v>
      </c>
      <c r="L17">
        <v>161107</v>
      </c>
      <c r="M17">
        <v>161110</v>
      </c>
      <c r="N17">
        <v>3</v>
      </c>
      <c r="O17" s="2">
        <v>40</v>
      </c>
      <c r="Q17">
        <v>2194837423</v>
      </c>
      <c r="V17" s="4">
        <v>0.03</v>
      </c>
      <c r="W17" s="3">
        <f t="shared" si="2"/>
        <v>5487.0935575000003</v>
      </c>
      <c r="AB17" s="3">
        <f t="shared" si="3"/>
        <v>5487.0935575000003</v>
      </c>
      <c r="AC17" s="3" t="s">
        <v>141</v>
      </c>
    </row>
    <row r="18" spans="1:29">
      <c r="A18" t="s">
        <v>49</v>
      </c>
      <c r="B18">
        <v>2090</v>
      </c>
      <c r="C18" t="s">
        <v>46</v>
      </c>
      <c r="D18" t="s">
        <v>47</v>
      </c>
      <c r="E18" t="s">
        <v>47</v>
      </c>
      <c r="F18">
        <v>0.33255000000000001</v>
      </c>
      <c r="G18" t="s">
        <v>48</v>
      </c>
      <c r="H18">
        <v>2090</v>
      </c>
      <c r="I18">
        <v>400</v>
      </c>
      <c r="J18">
        <v>2</v>
      </c>
      <c r="L18">
        <v>161107</v>
      </c>
      <c r="M18">
        <v>161110</v>
      </c>
      <c r="N18">
        <v>3</v>
      </c>
      <c r="O18" s="2">
        <v>40</v>
      </c>
      <c r="Q18" s="1">
        <v>251553166</v>
      </c>
      <c r="R18" s="1"/>
      <c r="S18" s="1"/>
      <c r="V18" s="4">
        <v>0.09</v>
      </c>
      <c r="W18" s="3">
        <f t="shared" si="2"/>
        <v>1886.6487449999997</v>
      </c>
      <c r="AB18" s="3">
        <f t="shared" si="3"/>
        <v>1886.6487449999997</v>
      </c>
      <c r="AC18" s="3" t="s">
        <v>141</v>
      </c>
    </row>
    <row r="19" spans="1:29">
      <c r="A19" t="s">
        <v>50</v>
      </c>
      <c r="B19">
        <v>2090</v>
      </c>
      <c r="C19" t="s">
        <v>46</v>
      </c>
      <c r="D19" t="s">
        <v>47</v>
      </c>
      <c r="E19" t="s">
        <v>47</v>
      </c>
      <c r="F19">
        <v>0.381324</v>
      </c>
      <c r="G19" t="s">
        <v>48</v>
      </c>
      <c r="H19">
        <v>2090</v>
      </c>
      <c r="I19">
        <v>400</v>
      </c>
      <c r="J19">
        <v>2</v>
      </c>
      <c r="L19">
        <v>161107</v>
      </c>
      <c r="M19">
        <v>161110</v>
      </c>
      <c r="N19">
        <v>3</v>
      </c>
      <c r="O19" s="2">
        <v>40</v>
      </c>
      <c r="Q19" s="1">
        <v>217620000</v>
      </c>
      <c r="R19" s="1"/>
      <c r="S19" s="1"/>
      <c r="V19" s="4">
        <v>0.09</v>
      </c>
      <c r="W19" s="3">
        <f t="shared" si="2"/>
        <v>1632.1499999999999</v>
      </c>
      <c r="AB19" s="3">
        <f t="shared" si="3"/>
        <v>1632.1499999999999</v>
      </c>
      <c r="AC19" s="3" t="s">
        <v>141</v>
      </c>
    </row>
    <row r="20" spans="1:29">
      <c r="A20" t="s">
        <v>51</v>
      </c>
      <c r="B20">
        <v>3430</v>
      </c>
      <c r="C20" t="s">
        <v>52</v>
      </c>
      <c r="D20" t="s">
        <v>31</v>
      </c>
      <c r="E20" t="s">
        <v>31</v>
      </c>
      <c r="F20">
        <v>0.169351485</v>
      </c>
      <c r="G20" t="s">
        <v>53</v>
      </c>
      <c r="H20">
        <v>3430</v>
      </c>
      <c r="I20">
        <v>400</v>
      </c>
      <c r="J20">
        <v>2</v>
      </c>
      <c r="L20">
        <v>180227</v>
      </c>
      <c r="M20">
        <v>180302</v>
      </c>
      <c r="N20">
        <v>1.5</v>
      </c>
      <c r="O20" s="2">
        <v>1</v>
      </c>
      <c r="Q20" s="1">
        <v>219701954</v>
      </c>
      <c r="R20" s="1"/>
      <c r="S20" s="1"/>
      <c r="V20" s="4">
        <v>0.09</v>
      </c>
      <c r="W20" s="3">
        <f t="shared" si="2"/>
        <v>1647.7646549999999</v>
      </c>
      <c r="AB20" s="3">
        <f t="shared" si="3"/>
        <v>1647.7646549999999</v>
      </c>
      <c r="AC20" s="3" t="s">
        <v>141</v>
      </c>
    </row>
    <row r="21" spans="1:29">
      <c r="A21" t="s">
        <v>54</v>
      </c>
      <c r="B21">
        <v>3430</v>
      </c>
      <c r="C21" t="s">
        <v>52</v>
      </c>
      <c r="D21" t="s">
        <v>31</v>
      </c>
      <c r="E21" t="s">
        <v>31</v>
      </c>
      <c r="F21">
        <v>0.17240298500000001</v>
      </c>
      <c r="G21" t="s">
        <v>53</v>
      </c>
      <c r="H21">
        <v>3430</v>
      </c>
      <c r="I21">
        <v>400</v>
      </c>
      <c r="J21">
        <v>2</v>
      </c>
      <c r="L21">
        <v>180227</v>
      </c>
      <c r="M21">
        <v>180302</v>
      </c>
      <c r="N21">
        <v>1.5</v>
      </c>
      <c r="O21" s="2">
        <v>1</v>
      </c>
      <c r="Q21">
        <v>50148540</v>
      </c>
      <c r="R21">
        <f t="shared" ref="R21:R37" si="4">-0.541+0.811*LOG10(O21)</f>
        <v>-0.54100000000000004</v>
      </c>
      <c r="S21" s="3">
        <f>(10^R21)*Q21/1000/12</f>
        <v>1202.4777458109022</v>
      </c>
      <c r="AB21" s="3">
        <f>S21</f>
        <v>1202.4777458109022</v>
      </c>
      <c r="AC21" s="3" t="s">
        <v>142</v>
      </c>
    </row>
    <row r="22" spans="1:29">
      <c r="A22" t="s">
        <v>55</v>
      </c>
      <c r="B22">
        <v>3430</v>
      </c>
      <c r="C22" t="s">
        <v>52</v>
      </c>
      <c r="D22" t="s">
        <v>31</v>
      </c>
      <c r="E22" t="s">
        <v>31</v>
      </c>
      <c r="F22">
        <v>0.175519802</v>
      </c>
      <c r="G22" t="s">
        <v>53</v>
      </c>
      <c r="H22">
        <v>3430</v>
      </c>
      <c r="I22">
        <v>400</v>
      </c>
      <c r="J22">
        <v>2</v>
      </c>
      <c r="L22">
        <v>180227</v>
      </c>
      <c r="M22">
        <v>180302</v>
      </c>
      <c r="N22">
        <v>1.5</v>
      </c>
      <c r="O22" s="2">
        <v>1</v>
      </c>
      <c r="Q22">
        <v>16325181.82</v>
      </c>
      <c r="R22">
        <f t="shared" si="4"/>
        <v>-0.54100000000000004</v>
      </c>
      <c r="S22" s="3">
        <f t="shared" ref="S22:S49" si="5">(10^R22)*Q22/1000/12</f>
        <v>391.4504357428296</v>
      </c>
      <c r="AB22" s="3">
        <f>S22</f>
        <v>391.4504357428296</v>
      </c>
      <c r="AC22" s="3" t="s">
        <v>142</v>
      </c>
    </row>
    <row r="23" spans="1:29">
      <c r="A23" t="s">
        <v>56</v>
      </c>
      <c r="B23">
        <v>371</v>
      </c>
      <c r="C23" t="s">
        <v>57</v>
      </c>
      <c r="D23" t="s">
        <v>47</v>
      </c>
      <c r="E23" t="s">
        <v>47</v>
      </c>
      <c r="F23">
        <v>0.36580499999999999</v>
      </c>
      <c r="G23" t="s">
        <v>48</v>
      </c>
      <c r="H23">
        <v>371</v>
      </c>
      <c r="I23">
        <v>400</v>
      </c>
      <c r="J23">
        <v>2</v>
      </c>
      <c r="L23">
        <v>161107</v>
      </c>
      <c r="M23">
        <v>161110</v>
      </c>
      <c r="N23">
        <v>3</v>
      </c>
      <c r="O23" s="2">
        <v>40</v>
      </c>
      <c r="Q23">
        <v>35449830</v>
      </c>
      <c r="R23">
        <f t="shared" si="4"/>
        <v>0.75827065296697749</v>
      </c>
      <c r="S23" s="3">
        <f t="shared" si="5"/>
        <v>16931.816915442887</v>
      </c>
      <c r="AB23" s="3">
        <f>S23</f>
        <v>16931.816915442887</v>
      </c>
      <c r="AC23" s="3" t="s">
        <v>142</v>
      </c>
    </row>
    <row r="24" spans="1:29">
      <c r="A24" t="s">
        <v>58</v>
      </c>
      <c r="B24">
        <v>371</v>
      </c>
      <c r="C24" t="s">
        <v>57</v>
      </c>
      <c r="D24" t="s">
        <v>47</v>
      </c>
      <c r="E24" t="s">
        <v>47</v>
      </c>
      <c r="F24">
        <v>0.38092090899999997</v>
      </c>
      <c r="G24" t="s">
        <v>48</v>
      </c>
      <c r="H24">
        <v>371</v>
      </c>
      <c r="I24">
        <v>400</v>
      </c>
      <c r="J24">
        <v>2</v>
      </c>
      <c r="L24">
        <v>161107</v>
      </c>
      <c r="M24">
        <v>161110</v>
      </c>
      <c r="N24">
        <v>3</v>
      </c>
      <c r="O24" s="2">
        <v>40</v>
      </c>
      <c r="Q24">
        <v>88591320</v>
      </c>
      <c r="R24">
        <f t="shared" si="4"/>
        <v>0.75827065296697749</v>
      </c>
      <c r="S24" s="3">
        <f t="shared" si="5"/>
        <v>42313.658783058032</v>
      </c>
      <c r="V24" s="4">
        <v>8.2200000000000006</v>
      </c>
      <c r="W24" s="3">
        <f>V24*Q24/1000/12</f>
        <v>60685.054200000006</v>
      </c>
      <c r="AB24" s="3">
        <f>W24</f>
        <v>60685.054200000006</v>
      </c>
      <c r="AC24" s="3" t="s">
        <v>141</v>
      </c>
    </row>
    <row r="25" spans="1:29">
      <c r="A25" t="s">
        <v>59</v>
      </c>
      <c r="B25">
        <v>371</v>
      </c>
      <c r="C25" t="s">
        <v>57</v>
      </c>
      <c r="D25" t="s">
        <v>47</v>
      </c>
      <c r="E25" t="s">
        <v>47</v>
      </c>
      <c r="F25">
        <v>0.29425636399999999</v>
      </c>
      <c r="G25" t="s">
        <v>48</v>
      </c>
      <c r="H25">
        <v>371</v>
      </c>
      <c r="I25">
        <v>400</v>
      </c>
      <c r="J25">
        <v>2</v>
      </c>
      <c r="L25">
        <v>161107</v>
      </c>
      <c r="M25">
        <v>161110</v>
      </c>
      <c r="N25">
        <v>3</v>
      </c>
      <c r="O25" s="2">
        <v>40</v>
      </c>
      <c r="Q25">
        <v>101538600</v>
      </c>
      <c r="R25">
        <f t="shared" si="4"/>
        <v>0.75827065296697749</v>
      </c>
      <c r="S25" s="3">
        <f t="shared" si="5"/>
        <v>48497.636943544981</v>
      </c>
      <c r="V25" s="4">
        <v>8.2200000000000006</v>
      </c>
      <c r="W25" s="3">
        <f>V25*Q25/1000/12</f>
        <v>69553.941000000006</v>
      </c>
      <c r="AB25" s="3">
        <f t="shared" ref="AB25:AB26" si="6">W25</f>
        <v>69553.941000000006</v>
      </c>
      <c r="AC25" s="3" t="s">
        <v>141</v>
      </c>
    </row>
    <row r="26" spans="1:29">
      <c r="A26" t="s">
        <v>60</v>
      </c>
      <c r="B26">
        <v>449</v>
      </c>
      <c r="C26" t="s">
        <v>61</v>
      </c>
      <c r="D26" t="s">
        <v>17</v>
      </c>
      <c r="E26" t="s">
        <v>17</v>
      </c>
      <c r="F26">
        <v>0.33903</v>
      </c>
      <c r="G26" t="s">
        <v>62</v>
      </c>
      <c r="H26">
        <v>449</v>
      </c>
      <c r="I26">
        <v>400</v>
      </c>
      <c r="J26">
        <v>2</v>
      </c>
      <c r="L26">
        <v>170821</v>
      </c>
      <c r="M26">
        <v>170828</v>
      </c>
      <c r="N26">
        <v>3</v>
      </c>
      <c r="O26" s="2">
        <v>1984</v>
      </c>
      <c r="Q26">
        <v>113953800</v>
      </c>
      <c r="R26">
        <f t="shared" si="4"/>
        <v>2.133306292600528</v>
      </c>
      <c r="S26" s="3">
        <f t="shared" si="5"/>
        <v>1290784.8477257397</v>
      </c>
      <c r="V26" s="4">
        <v>8.2200000000000006</v>
      </c>
      <c r="W26" s="3">
        <f>V26*Q26/1000/12</f>
        <v>78058.353000000017</v>
      </c>
      <c r="AB26" s="3">
        <f t="shared" si="6"/>
        <v>78058.353000000017</v>
      </c>
      <c r="AC26" s="3" t="s">
        <v>141</v>
      </c>
    </row>
    <row r="27" spans="1:29">
      <c r="A27" t="s">
        <v>63</v>
      </c>
      <c r="B27">
        <v>449</v>
      </c>
      <c r="C27" t="s">
        <v>61</v>
      </c>
      <c r="D27" t="s">
        <v>17</v>
      </c>
      <c r="E27" t="s">
        <v>17</v>
      </c>
      <c r="F27">
        <v>0.48124</v>
      </c>
      <c r="G27" t="s">
        <v>62</v>
      </c>
      <c r="H27">
        <v>449</v>
      </c>
      <c r="I27">
        <v>400</v>
      </c>
      <c r="J27">
        <v>2</v>
      </c>
      <c r="L27">
        <v>170821</v>
      </c>
      <c r="M27">
        <v>170828</v>
      </c>
      <c r="N27">
        <v>3</v>
      </c>
      <c r="O27" s="2">
        <v>1984</v>
      </c>
      <c r="Q27">
        <v>2487931.034</v>
      </c>
      <c r="R27">
        <f t="shared" si="4"/>
        <v>2.133306292600528</v>
      </c>
      <c r="S27" s="3">
        <f t="shared" si="5"/>
        <v>28181.453193082034</v>
      </c>
      <c r="AB27" s="3">
        <f>S27</f>
        <v>28181.453193082034</v>
      </c>
      <c r="AC27" s="3" t="s">
        <v>142</v>
      </c>
    </row>
    <row r="28" spans="1:29">
      <c r="A28" t="s">
        <v>64</v>
      </c>
      <c r="B28">
        <v>449</v>
      </c>
      <c r="C28" t="s">
        <v>61</v>
      </c>
      <c r="D28" t="s">
        <v>17</v>
      </c>
      <c r="E28" t="s">
        <v>17</v>
      </c>
      <c r="F28">
        <v>0.55139000000000005</v>
      </c>
      <c r="G28" t="s">
        <v>62</v>
      </c>
      <c r="H28">
        <v>449</v>
      </c>
      <c r="I28">
        <v>400</v>
      </c>
      <c r="J28">
        <v>2</v>
      </c>
      <c r="L28">
        <v>170821</v>
      </c>
      <c r="M28">
        <v>170828</v>
      </c>
      <c r="N28">
        <v>3</v>
      </c>
      <c r="O28" s="2">
        <v>1984</v>
      </c>
      <c r="Q28">
        <v>2596551.7239999999</v>
      </c>
      <c r="R28">
        <f t="shared" si="4"/>
        <v>2.133306292600528</v>
      </c>
      <c r="S28" s="3">
        <f t="shared" si="5"/>
        <v>29411.828492558798</v>
      </c>
      <c r="AB28" s="3">
        <f t="shared" ref="AB28:AB29" si="7">S28</f>
        <v>29411.828492558798</v>
      </c>
      <c r="AC28" s="3" t="s">
        <v>142</v>
      </c>
    </row>
    <row r="29" spans="1:29">
      <c r="A29" t="s">
        <v>65</v>
      </c>
      <c r="B29">
        <v>7803</v>
      </c>
      <c r="C29" t="s">
        <v>66</v>
      </c>
      <c r="D29" t="s">
        <v>24</v>
      </c>
      <c r="E29" t="s">
        <v>67</v>
      </c>
      <c r="F29">
        <v>2.20472</v>
      </c>
      <c r="G29" t="s">
        <v>68</v>
      </c>
      <c r="H29">
        <v>7803</v>
      </c>
      <c r="I29">
        <v>400</v>
      </c>
      <c r="J29">
        <v>2</v>
      </c>
      <c r="L29">
        <v>161114</v>
      </c>
      <c r="M29">
        <v>161118</v>
      </c>
      <c r="N29">
        <v>1.5</v>
      </c>
      <c r="O29">
        <v>1</v>
      </c>
      <c r="Q29">
        <v>1582894.737</v>
      </c>
      <c r="R29">
        <f t="shared" si="4"/>
        <v>-0.54100000000000004</v>
      </c>
      <c r="S29" s="3">
        <f t="shared" si="5"/>
        <v>37.955156724476943</v>
      </c>
      <c r="AB29" s="3">
        <f t="shared" si="7"/>
        <v>37.955156724476943</v>
      </c>
      <c r="AC29" s="3" t="s">
        <v>142</v>
      </c>
    </row>
    <row r="30" spans="1:29">
      <c r="A30" t="s">
        <v>69</v>
      </c>
      <c r="B30">
        <v>7803</v>
      </c>
      <c r="C30" t="s">
        <v>66</v>
      </c>
      <c r="D30" t="s">
        <v>24</v>
      </c>
      <c r="E30" t="s">
        <v>67</v>
      </c>
      <c r="F30">
        <v>2.1892800000000001</v>
      </c>
      <c r="G30" t="s">
        <v>68</v>
      </c>
      <c r="H30">
        <v>7803</v>
      </c>
      <c r="I30">
        <v>400</v>
      </c>
      <c r="J30">
        <v>2</v>
      </c>
      <c r="L30">
        <v>161114</v>
      </c>
      <c r="M30">
        <v>161118</v>
      </c>
      <c r="N30">
        <v>1.5</v>
      </c>
      <c r="O30">
        <v>1</v>
      </c>
      <c r="Q30">
        <v>131246400</v>
      </c>
      <c r="R30">
        <f t="shared" si="4"/>
        <v>-0.54100000000000004</v>
      </c>
      <c r="S30" s="3">
        <f t="shared" si="5"/>
        <v>3147.0681941646949</v>
      </c>
      <c r="V30" s="4">
        <v>11.49</v>
      </c>
      <c r="W30" s="3">
        <f>V30*Q30/1000/12</f>
        <v>125668.428</v>
      </c>
      <c r="AB30" s="3">
        <f t="shared" ref="AB30:AB31" si="8">W30</f>
        <v>125668.428</v>
      </c>
      <c r="AC30" s="3" t="s">
        <v>141</v>
      </c>
    </row>
    <row r="31" spans="1:29">
      <c r="A31" t="s">
        <v>70</v>
      </c>
      <c r="B31">
        <v>8102</v>
      </c>
      <c r="C31" t="s">
        <v>71</v>
      </c>
      <c r="D31" t="s">
        <v>24</v>
      </c>
      <c r="E31" t="s">
        <v>67</v>
      </c>
      <c r="F31">
        <v>0.70799999999999996</v>
      </c>
      <c r="G31" t="s">
        <v>68</v>
      </c>
      <c r="H31">
        <v>8102</v>
      </c>
      <c r="I31">
        <v>400</v>
      </c>
      <c r="J31">
        <v>2</v>
      </c>
      <c r="L31">
        <v>161114</v>
      </c>
      <c r="M31">
        <v>161118</v>
      </c>
      <c r="N31">
        <v>1.5</v>
      </c>
      <c r="O31">
        <v>1</v>
      </c>
      <c r="Q31">
        <v>138784200</v>
      </c>
      <c r="R31">
        <f t="shared" si="4"/>
        <v>-0.54100000000000004</v>
      </c>
      <c r="S31" s="3">
        <f t="shared" si="5"/>
        <v>3327.8119755863158</v>
      </c>
      <c r="V31" s="4">
        <v>11.49</v>
      </c>
      <c r="W31" s="3">
        <f>V31*Q31/1000/12</f>
        <v>132885.87150000001</v>
      </c>
      <c r="AB31" s="3">
        <f t="shared" si="8"/>
        <v>132885.87150000001</v>
      </c>
      <c r="AC31" s="3" t="s">
        <v>141</v>
      </c>
    </row>
    <row r="32" spans="1:29">
      <c r="A32" t="s">
        <v>72</v>
      </c>
      <c r="B32">
        <v>8102</v>
      </c>
      <c r="C32" t="s">
        <v>71</v>
      </c>
      <c r="D32" t="s">
        <v>24</v>
      </c>
      <c r="E32" t="s">
        <v>67</v>
      </c>
      <c r="F32">
        <v>0.75483999999999996</v>
      </c>
      <c r="G32" t="s">
        <v>68</v>
      </c>
      <c r="H32">
        <v>8102</v>
      </c>
      <c r="I32">
        <v>400</v>
      </c>
      <c r="J32">
        <v>2</v>
      </c>
      <c r="L32">
        <v>161114</v>
      </c>
      <c r="M32">
        <v>161118</v>
      </c>
      <c r="N32">
        <v>1.5</v>
      </c>
      <c r="O32">
        <v>1</v>
      </c>
      <c r="Q32">
        <v>67396800</v>
      </c>
      <c r="R32">
        <f t="shared" si="4"/>
        <v>-0.54100000000000004</v>
      </c>
      <c r="S32" s="3">
        <f t="shared" si="5"/>
        <v>1616.0620456521408</v>
      </c>
      <c r="AB32" s="3">
        <f t="shared" ref="AB32" si="9">S32</f>
        <v>1616.0620456521408</v>
      </c>
      <c r="AC32" s="3" t="s">
        <v>142</v>
      </c>
    </row>
    <row r="33" spans="1:29">
      <c r="A33" t="s">
        <v>73</v>
      </c>
      <c r="B33">
        <v>8501</v>
      </c>
      <c r="C33" t="s">
        <v>74</v>
      </c>
      <c r="D33" t="s">
        <v>24</v>
      </c>
      <c r="E33" t="s">
        <v>75</v>
      </c>
      <c r="F33">
        <v>3.7112579999999999</v>
      </c>
      <c r="G33" t="s">
        <v>76</v>
      </c>
      <c r="H33">
        <v>8501</v>
      </c>
      <c r="I33">
        <v>400</v>
      </c>
      <c r="J33">
        <v>2</v>
      </c>
      <c r="L33">
        <v>161114</v>
      </c>
      <c r="M33">
        <v>161118</v>
      </c>
      <c r="N33">
        <v>1.5</v>
      </c>
      <c r="O33">
        <v>40</v>
      </c>
      <c r="Q33">
        <v>88458300</v>
      </c>
      <c r="R33">
        <f t="shared" si="4"/>
        <v>0.75827065296697749</v>
      </c>
      <c r="S33" s="3">
        <f t="shared" si="5"/>
        <v>42250.124760861239</v>
      </c>
      <c r="AB33" s="3">
        <f t="shared" ref="AB33:AB34" si="10">S33</f>
        <v>42250.124760861239</v>
      </c>
      <c r="AC33" s="3" t="s">
        <v>142</v>
      </c>
    </row>
    <row r="34" spans="1:29">
      <c r="A34" t="s">
        <v>77</v>
      </c>
      <c r="B34">
        <v>8501</v>
      </c>
      <c r="C34" t="s">
        <v>74</v>
      </c>
      <c r="D34" t="s">
        <v>24</v>
      </c>
      <c r="E34" t="s">
        <v>75</v>
      </c>
      <c r="F34">
        <v>5.3510318180000001</v>
      </c>
      <c r="G34" t="s">
        <v>76</v>
      </c>
      <c r="H34">
        <v>8501</v>
      </c>
      <c r="I34">
        <v>400</v>
      </c>
      <c r="J34">
        <v>2</v>
      </c>
      <c r="L34">
        <v>161114</v>
      </c>
      <c r="M34">
        <v>161118</v>
      </c>
      <c r="N34">
        <v>1.5</v>
      </c>
      <c r="O34">
        <v>40</v>
      </c>
      <c r="Q34">
        <v>81363900</v>
      </c>
      <c r="R34">
        <f t="shared" si="4"/>
        <v>0.75827065296697749</v>
      </c>
      <c r="S34" s="3">
        <f t="shared" si="5"/>
        <v>38861.643577032773</v>
      </c>
      <c r="AB34" s="3">
        <f t="shared" si="10"/>
        <v>38861.643577032773</v>
      </c>
      <c r="AC34" s="3" t="s">
        <v>142</v>
      </c>
    </row>
    <row r="35" spans="1:29">
      <c r="A35" t="s">
        <v>78</v>
      </c>
      <c r="B35">
        <v>8501</v>
      </c>
      <c r="C35" t="s">
        <v>74</v>
      </c>
      <c r="D35" t="s">
        <v>24</v>
      </c>
      <c r="E35" t="s">
        <v>75</v>
      </c>
      <c r="F35">
        <v>3.5155285709999999</v>
      </c>
      <c r="G35" t="s">
        <v>76</v>
      </c>
      <c r="H35">
        <v>8501</v>
      </c>
      <c r="I35">
        <v>400</v>
      </c>
      <c r="J35">
        <v>2</v>
      </c>
      <c r="L35">
        <v>161114</v>
      </c>
      <c r="M35">
        <v>161118</v>
      </c>
      <c r="N35">
        <v>1.5</v>
      </c>
      <c r="O35">
        <v>40</v>
      </c>
      <c r="Q35">
        <v>73370383.329999998</v>
      </c>
      <c r="R35">
        <f t="shared" si="4"/>
        <v>0.75827065296697749</v>
      </c>
      <c r="S35" s="3">
        <f t="shared" si="5"/>
        <v>35043.719463800611</v>
      </c>
      <c r="V35" s="5">
        <v>21.84</v>
      </c>
      <c r="W35" s="3">
        <f>V35*Q35/1000/12</f>
        <v>133534.0976606</v>
      </c>
      <c r="AB35" s="3">
        <f t="shared" ref="AB35:AB37" si="11">W35</f>
        <v>133534.0976606</v>
      </c>
      <c r="AC35" s="3" t="s">
        <v>141</v>
      </c>
    </row>
    <row r="36" spans="1:29">
      <c r="A36" t="s">
        <v>79</v>
      </c>
      <c r="B36" t="s">
        <v>80</v>
      </c>
      <c r="C36" t="s">
        <v>81</v>
      </c>
      <c r="D36" t="s">
        <v>24</v>
      </c>
      <c r="E36" t="s">
        <v>25</v>
      </c>
      <c r="F36">
        <v>0.45255630899999999</v>
      </c>
      <c r="G36" t="s">
        <v>26</v>
      </c>
      <c r="H36" t="s">
        <v>82</v>
      </c>
      <c r="I36">
        <v>400</v>
      </c>
      <c r="J36">
        <v>2</v>
      </c>
      <c r="L36">
        <v>170821</v>
      </c>
      <c r="M36">
        <v>170828</v>
      </c>
      <c r="N36">
        <v>3</v>
      </c>
      <c r="O36">
        <v>0.18</v>
      </c>
      <c r="Q36">
        <v>52321200</v>
      </c>
      <c r="R36">
        <f t="shared" si="4"/>
        <v>-1.1449739983612188</v>
      </c>
      <c r="S36" s="3">
        <f t="shared" si="5"/>
        <v>312.26438330375174</v>
      </c>
      <c r="V36" s="5">
        <v>21.84</v>
      </c>
      <c r="W36" s="3">
        <f>V36*Q36/1000/12</f>
        <v>95224.583999999988</v>
      </c>
      <c r="AB36" s="3">
        <f t="shared" si="11"/>
        <v>95224.583999999988</v>
      </c>
      <c r="AC36" s="3" t="s">
        <v>141</v>
      </c>
    </row>
    <row r="37" spans="1:29">
      <c r="A37" t="s">
        <v>83</v>
      </c>
      <c r="B37" t="s">
        <v>80</v>
      </c>
      <c r="C37" t="s">
        <v>81</v>
      </c>
      <c r="D37" t="s">
        <v>24</v>
      </c>
      <c r="E37" t="s">
        <v>25</v>
      </c>
      <c r="F37">
        <v>0.48748622200000002</v>
      </c>
      <c r="G37" t="s">
        <v>26</v>
      </c>
      <c r="H37" t="s">
        <v>82</v>
      </c>
      <c r="I37">
        <v>400</v>
      </c>
      <c r="J37">
        <v>2</v>
      </c>
      <c r="L37">
        <v>170821</v>
      </c>
      <c r="M37">
        <v>170828</v>
      </c>
      <c r="N37">
        <v>3</v>
      </c>
      <c r="O37">
        <v>0.18</v>
      </c>
      <c r="Q37">
        <v>106061280</v>
      </c>
      <c r="R37">
        <f t="shared" si="4"/>
        <v>-1.1449739983612188</v>
      </c>
      <c r="S37" s="3">
        <f t="shared" si="5"/>
        <v>632.99695327336792</v>
      </c>
      <c r="V37" s="5">
        <v>21.84</v>
      </c>
      <c r="W37" s="3">
        <f>V37*Q37/1000/12</f>
        <v>193031.52959999998</v>
      </c>
      <c r="AB37" s="3">
        <f t="shared" si="11"/>
        <v>193031.52959999998</v>
      </c>
      <c r="AC37" s="3" t="s">
        <v>141</v>
      </c>
    </row>
    <row r="38" spans="1:29">
      <c r="A38" t="s">
        <v>84</v>
      </c>
      <c r="B38" t="s">
        <v>80</v>
      </c>
      <c r="C38" t="s">
        <v>81</v>
      </c>
      <c r="D38" t="s">
        <v>24</v>
      </c>
      <c r="E38" t="s">
        <v>25</v>
      </c>
      <c r="F38">
        <v>0.46708456300000001</v>
      </c>
      <c r="G38" t="s">
        <v>26</v>
      </c>
      <c r="H38" t="s">
        <v>82</v>
      </c>
      <c r="I38">
        <v>400</v>
      </c>
      <c r="J38">
        <v>2</v>
      </c>
      <c r="L38">
        <v>170821</v>
      </c>
      <c r="M38">
        <v>170828</v>
      </c>
      <c r="N38">
        <v>3</v>
      </c>
      <c r="O38">
        <v>0.18</v>
      </c>
      <c r="Q38" s="1">
        <v>898320</v>
      </c>
      <c r="R38">
        <f>-0.353+0.864*LOG10(O38)</f>
        <v>-0.99644455559074363</v>
      </c>
      <c r="S38" s="3">
        <f t="shared" si="5"/>
        <v>7.5475372860938785</v>
      </c>
      <c r="T38">
        <v>1200</v>
      </c>
      <c r="U38" s="3">
        <f>T38*F38*10^-15*10^6</f>
        <v>5.6050147560000016E-7</v>
      </c>
      <c r="AB38" s="3">
        <f t="shared" ref="AB38" si="12">S38</f>
        <v>7.5475372860938785</v>
      </c>
      <c r="AC38" s="3" t="s">
        <v>142</v>
      </c>
    </row>
    <row r="39" spans="1:29">
      <c r="A39" t="s">
        <v>85</v>
      </c>
      <c r="B39" t="s">
        <v>86</v>
      </c>
      <c r="C39" t="s">
        <v>87</v>
      </c>
      <c r="D39" t="s">
        <v>88</v>
      </c>
      <c r="E39" t="s">
        <v>88</v>
      </c>
      <c r="F39">
        <v>7.0207955999999996</v>
      </c>
      <c r="G39" t="s">
        <v>89</v>
      </c>
      <c r="H39">
        <v>338</v>
      </c>
      <c r="I39">
        <v>400</v>
      </c>
      <c r="J39">
        <v>2</v>
      </c>
      <c r="L39">
        <v>161107</v>
      </c>
      <c r="M39">
        <v>161110</v>
      </c>
      <c r="N39">
        <v>3</v>
      </c>
      <c r="O39">
        <v>140</v>
      </c>
      <c r="Q39" s="1">
        <v>919200</v>
      </c>
      <c r="R39">
        <f t="shared" ref="R39:R49" si="13">-0.353+0.864*LOG10(O39)</f>
        <v>1.5012546228259978</v>
      </c>
      <c r="S39" s="3">
        <f t="shared" si="5"/>
        <v>2429.3125426590154</v>
      </c>
      <c r="T39">
        <v>1200</v>
      </c>
      <c r="U39" s="3">
        <f t="shared" ref="U39:U40" si="14">T39*F39</f>
        <v>8424.9547199999997</v>
      </c>
      <c r="AB39" s="3">
        <f t="shared" ref="AB39:AB49" si="15">S39</f>
        <v>2429.3125426590154</v>
      </c>
      <c r="AC39" s="3" t="s">
        <v>142</v>
      </c>
    </row>
    <row r="40" spans="1:29">
      <c r="A40" t="s">
        <v>90</v>
      </c>
      <c r="B40" t="s">
        <v>86</v>
      </c>
      <c r="C40" t="s">
        <v>87</v>
      </c>
      <c r="D40" t="s">
        <v>88</v>
      </c>
      <c r="E40" t="s">
        <v>88</v>
      </c>
      <c r="F40">
        <v>2.2855254550000002</v>
      </c>
      <c r="G40" t="s">
        <v>89</v>
      </c>
      <c r="H40">
        <v>338</v>
      </c>
      <c r="I40">
        <v>400</v>
      </c>
      <c r="J40">
        <v>2</v>
      </c>
      <c r="L40">
        <v>161107</v>
      </c>
      <c r="M40">
        <v>161110</v>
      </c>
      <c r="N40">
        <v>3</v>
      </c>
      <c r="O40">
        <v>140</v>
      </c>
      <c r="Q40" s="1">
        <v>1054560</v>
      </c>
      <c r="R40">
        <f t="shared" si="13"/>
        <v>1.5012546228259978</v>
      </c>
      <c r="S40" s="3">
        <f t="shared" si="5"/>
        <v>2787.0494288364789</v>
      </c>
      <c r="T40">
        <v>1200</v>
      </c>
      <c r="U40" s="3">
        <f t="shared" si="14"/>
        <v>2742.6305460000003</v>
      </c>
      <c r="AB40" s="3">
        <f t="shared" si="15"/>
        <v>2787.0494288364789</v>
      </c>
      <c r="AC40" s="3" t="s">
        <v>142</v>
      </c>
    </row>
    <row r="41" spans="1:29">
      <c r="A41" t="s">
        <v>91</v>
      </c>
      <c r="B41" t="s">
        <v>86</v>
      </c>
      <c r="C41" t="s">
        <v>87</v>
      </c>
      <c r="D41" t="s">
        <v>88</v>
      </c>
      <c r="E41" t="s">
        <v>88</v>
      </c>
      <c r="F41">
        <v>4.9629761999999999</v>
      </c>
      <c r="G41" t="s">
        <v>89</v>
      </c>
      <c r="H41">
        <v>338</v>
      </c>
      <c r="I41">
        <v>400</v>
      </c>
      <c r="J41">
        <v>2</v>
      </c>
      <c r="L41">
        <v>161107</v>
      </c>
      <c r="M41">
        <v>161110</v>
      </c>
      <c r="N41">
        <v>3</v>
      </c>
      <c r="O41">
        <v>140</v>
      </c>
      <c r="P41" s="2"/>
      <c r="Q41">
        <v>26080</v>
      </c>
      <c r="R41">
        <f t="shared" si="13"/>
        <v>1.5012546228259978</v>
      </c>
      <c r="S41" s="3">
        <f t="shared" si="5"/>
        <v>68.92566483088244</v>
      </c>
      <c r="AB41" s="3">
        <f t="shared" si="15"/>
        <v>68.92566483088244</v>
      </c>
      <c r="AC41" s="3" t="s">
        <v>142</v>
      </c>
    </row>
    <row r="42" spans="1:29">
      <c r="A42" t="s">
        <v>92</v>
      </c>
      <c r="B42" t="s">
        <v>93</v>
      </c>
      <c r="C42" t="s">
        <v>94</v>
      </c>
      <c r="D42" t="s">
        <v>24</v>
      </c>
      <c r="E42" t="s">
        <v>25</v>
      </c>
      <c r="F42">
        <v>0.39088334299999999</v>
      </c>
      <c r="G42" t="s">
        <v>26</v>
      </c>
      <c r="H42" t="s">
        <v>93</v>
      </c>
      <c r="I42">
        <v>400</v>
      </c>
      <c r="J42">
        <v>2</v>
      </c>
      <c r="L42">
        <v>161114</v>
      </c>
      <c r="M42">
        <v>161118</v>
      </c>
      <c r="N42">
        <v>1.5</v>
      </c>
      <c r="O42">
        <v>0.18</v>
      </c>
      <c r="P42" s="2"/>
      <c r="Q42">
        <v>23040</v>
      </c>
      <c r="R42">
        <f t="shared" si="13"/>
        <v>-0.99644455559074363</v>
      </c>
      <c r="S42" s="3">
        <f t="shared" si="5"/>
        <v>0.19357830068528248</v>
      </c>
      <c r="AB42" s="3">
        <f t="shared" si="15"/>
        <v>0.19357830068528248</v>
      </c>
      <c r="AC42" s="3" t="s">
        <v>142</v>
      </c>
    </row>
    <row r="43" spans="1:29">
      <c r="A43" t="s">
        <v>95</v>
      </c>
      <c r="B43" t="s">
        <v>93</v>
      </c>
      <c r="C43" t="s">
        <v>94</v>
      </c>
      <c r="D43" t="s">
        <v>24</v>
      </c>
      <c r="E43" t="s">
        <v>25</v>
      </c>
      <c r="F43">
        <v>0.34649945900000001</v>
      </c>
      <c r="G43" t="s">
        <v>26</v>
      </c>
      <c r="H43" t="s">
        <v>93</v>
      </c>
      <c r="I43">
        <v>400</v>
      </c>
      <c r="J43">
        <v>2</v>
      </c>
      <c r="L43">
        <v>161114</v>
      </c>
      <c r="M43">
        <v>161118</v>
      </c>
      <c r="N43">
        <v>1.5</v>
      </c>
      <c r="O43">
        <v>0.18</v>
      </c>
      <c r="P43" s="2"/>
      <c r="Q43">
        <v>13440</v>
      </c>
      <c r="R43">
        <f t="shared" si="13"/>
        <v>-0.99644455559074363</v>
      </c>
      <c r="S43" s="3">
        <f t="shared" si="5"/>
        <v>0.11292067539974811</v>
      </c>
      <c r="AB43" s="3">
        <f t="shared" si="15"/>
        <v>0.11292067539974811</v>
      </c>
      <c r="AC43" s="3" t="s">
        <v>142</v>
      </c>
    </row>
    <row r="44" spans="1:29">
      <c r="A44" t="s">
        <v>96</v>
      </c>
      <c r="B44" t="s">
        <v>93</v>
      </c>
      <c r="C44" t="s">
        <v>94</v>
      </c>
      <c r="D44" t="s">
        <v>24</v>
      </c>
      <c r="E44" t="s">
        <v>25</v>
      </c>
      <c r="F44">
        <v>0.39507073599999998</v>
      </c>
      <c r="G44" t="s">
        <v>26</v>
      </c>
      <c r="H44" t="s">
        <v>93</v>
      </c>
      <c r="I44">
        <v>400</v>
      </c>
      <c r="J44">
        <v>2</v>
      </c>
      <c r="L44">
        <v>161114</v>
      </c>
      <c r="M44">
        <v>161118</v>
      </c>
      <c r="N44">
        <v>1.5</v>
      </c>
      <c r="O44">
        <v>0.18</v>
      </c>
      <c r="P44" s="2"/>
      <c r="Q44">
        <v>134260</v>
      </c>
      <c r="R44">
        <f t="shared" si="13"/>
        <v>-0.99644455559074363</v>
      </c>
      <c r="S44" s="3">
        <f t="shared" si="5"/>
        <v>1.1280304969620671</v>
      </c>
      <c r="AB44" s="3">
        <f t="shared" si="15"/>
        <v>1.1280304969620671</v>
      </c>
      <c r="AC44" s="3" t="s">
        <v>142</v>
      </c>
    </row>
    <row r="45" spans="1:29">
      <c r="A45" t="s">
        <v>97</v>
      </c>
      <c r="B45" t="s">
        <v>98</v>
      </c>
      <c r="C45" t="s">
        <v>99</v>
      </c>
      <c r="D45" t="s">
        <v>24</v>
      </c>
      <c r="E45" t="s">
        <v>25</v>
      </c>
      <c r="F45">
        <v>6.2888291999999998E-2</v>
      </c>
      <c r="G45" t="s">
        <v>26</v>
      </c>
      <c r="H45" t="s">
        <v>100</v>
      </c>
      <c r="I45">
        <v>400</v>
      </c>
      <c r="J45">
        <v>2</v>
      </c>
      <c r="L45">
        <v>170821</v>
      </c>
      <c r="M45">
        <v>170828</v>
      </c>
      <c r="N45">
        <v>3</v>
      </c>
      <c r="O45">
        <v>0.25</v>
      </c>
      <c r="P45" s="2"/>
      <c r="Q45">
        <v>248920</v>
      </c>
      <c r="R45">
        <f t="shared" si="13"/>
        <v>-0.87317983250735953</v>
      </c>
      <c r="S45" s="3">
        <f t="shared" si="5"/>
        <v>2.7777855459735044</v>
      </c>
      <c r="AB45" s="3">
        <f t="shared" si="15"/>
        <v>2.7777855459735044</v>
      </c>
      <c r="AC45" s="3" t="s">
        <v>142</v>
      </c>
    </row>
    <row r="46" spans="1:29">
      <c r="A46" t="s">
        <v>101</v>
      </c>
      <c r="B46" t="s">
        <v>98</v>
      </c>
      <c r="C46" t="s">
        <v>99</v>
      </c>
      <c r="D46" t="s">
        <v>24</v>
      </c>
      <c r="E46" t="s">
        <v>25</v>
      </c>
      <c r="F46">
        <v>5.4405000000000002E-2</v>
      </c>
      <c r="G46" t="s">
        <v>26</v>
      </c>
      <c r="H46" t="s">
        <v>100</v>
      </c>
      <c r="I46">
        <v>400</v>
      </c>
      <c r="J46">
        <v>2</v>
      </c>
      <c r="L46">
        <v>170821</v>
      </c>
      <c r="M46">
        <v>170828</v>
      </c>
      <c r="N46">
        <v>3</v>
      </c>
      <c r="O46">
        <v>0.25</v>
      </c>
      <c r="P46" s="2"/>
      <c r="Q46">
        <v>74560</v>
      </c>
      <c r="R46">
        <f t="shared" si="13"/>
        <v>-0.87317983250735953</v>
      </c>
      <c r="S46" s="3">
        <f t="shared" si="5"/>
        <v>0.8320411791249579</v>
      </c>
      <c r="AB46" s="3">
        <f t="shared" si="15"/>
        <v>0.8320411791249579</v>
      </c>
      <c r="AC46" s="3" t="s">
        <v>142</v>
      </c>
    </row>
    <row r="47" spans="1:29">
      <c r="A47" t="s">
        <v>102</v>
      </c>
      <c r="B47" t="s">
        <v>98</v>
      </c>
      <c r="C47" t="s">
        <v>99</v>
      </c>
      <c r="D47" t="s">
        <v>24</v>
      </c>
      <c r="E47" t="s">
        <v>25</v>
      </c>
      <c r="F47">
        <v>5.4925488000000001E-2</v>
      </c>
      <c r="G47" t="s">
        <v>26</v>
      </c>
      <c r="H47" t="s">
        <v>100</v>
      </c>
      <c r="I47">
        <v>400</v>
      </c>
      <c r="J47">
        <v>2</v>
      </c>
      <c r="L47">
        <v>170821</v>
      </c>
      <c r="M47">
        <v>170828</v>
      </c>
      <c r="N47">
        <v>3</v>
      </c>
      <c r="O47">
        <v>0.25</v>
      </c>
      <c r="P47" s="2"/>
      <c r="Q47">
        <v>170880</v>
      </c>
      <c r="R47">
        <f t="shared" si="13"/>
        <v>-0.87317983250735953</v>
      </c>
      <c r="S47" s="3">
        <f t="shared" si="5"/>
        <v>1.9069098268357401</v>
      </c>
      <c r="AB47" s="3">
        <f t="shared" si="15"/>
        <v>1.9069098268357401</v>
      </c>
      <c r="AC47" s="3" t="s">
        <v>142</v>
      </c>
    </row>
    <row r="48" spans="1:29">
      <c r="A48" t="s">
        <v>103</v>
      </c>
      <c r="B48" t="s">
        <v>104</v>
      </c>
      <c r="C48" t="s">
        <v>105</v>
      </c>
      <c r="D48" t="s">
        <v>88</v>
      </c>
      <c r="E48" t="s">
        <v>88</v>
      </c>
      <c r="F48">
        <v>4.4295660000000003</v>
      </c>
      <c r="G48" t="s">
        <v>106</v>
      </c>
      <c r="H48">
        <v>543</v>
      </c>
      <c r="I48">
        <v>400</v>
      </c>
      <c r="J48">
        <v>2</v>
      </c>
      <c r="L48">
        <v>170213</v>
      </c>
      <c r="M48">
        <v>170216</v>
      </c>
      <c r="N48">
        <v>3</v>
      </c>
      <c r="O48">
        <v>50</v>
      </c>
      <c r="P48" s="2"/>
      <c r="Q48">
        <v>242560</v>
      </c>
      <c r="R48">
        <f t="shared" si="13"/>
        <v>1.1149100837463202</v>
      </c>
      <c r="S48" s="3">
        <f t="shared" si="5"/>
        <v>263.35891338950074</v>
      </c>
      <c r="AB48" s="3">
        <f t="shared" si="15"/>
        <v>263.35891338950074</v>
      </c>
      <c r="AC48" s="3" t="s">
        <v>142</v>
      </c>
    </row>
    <row r="49" spans="1:32">
      <c r="A49" t="s">
        <v>107</v>
      </c>
      <c r="B49" t="s">
        <v>104</v>
      </c>
      <c r="C49" t="s">
        <v>105</v>
      </c>
      <c r="D49" t="s">
        <v>88</v>
      </c>
      <c r="E49" t="s">
        <v>88</v>
      </c>
      <c r="F49">
        <v>5.0769299999999999</v>
      </c>
      <c r="G49" t="s">
        <v>106</v>
      </c>
      <c r="H49">
        <v>543</v>
      </c>
      <c r="I49">
        <v>400</v>
      </c>
      <c r="J49">
        <v>2</v>
      </c>
      <c r="L49">
        <v>170213</v>
      </c>
      <c r="M49">
        <v>170216</v>
      </c>
      <c r="N49">
        <v>3</v>
      </c>
      <c r="O49">
        <v>50</v>
      </c>
      <c r="P49" s="2"/>
      <c r="Q49">
        <v>277920</v>
      </c>
      <c r="R49">
        <f t="shared" si="13"/>
        <v>1.1149100837463202</v>
      </c>
      <c r="S49" s="3">
        <f t="shared" si="5"/>
        <v>301.7509449588145</v>
      </c>
      <c r="AB49" s="3">
        <f t="shared" si="15"/>
        <v>301.7509449588145</v>
      </c>
      <c r="AC49" s="3" t="s">
        <v>142</v>
      </c>
    </row>
    <row r="50" spans="1:32">
      <c r="A50" t="s">
        <v>108</v>
      </c>
      <c r="B50" t="s">
        <v>104</v>
      </c>
      <c r="C50" t="s">
        <v>105</v>
      </c>
      <c r="D50" t="s">
        <v>88</v>
      </c>
      <c r="E50" t="s">
        <v>88</v>
      </c>
      <c r="F50">
        <v>5.6976899999999997</v>
      </c>
      <c r="G50" t="s">
        <v>106</v>
      </c>
      <c r="H50">
        <v>543</v>
      </c>
      <c r="I50">
        <v>400</v>
      </c>
      <c r="J50">
        <v>2</v>
      </c>
      <c r="L50">
        <v>170213</v>
      </c>
      <c r="M50">
        <v>170216</v>
      </c>
      <c r="N50">
        <v>3</v>
      </c>
      <c r="O50">
        <v>50</v>
      </c>
      <c r="P50" s="2"/>
      <c r="Q50" s="1">
        <v>7282845</v>
      </c>
      <c r="R50">
        <f>-0.642+0.899*LOG10(O50)</f>
        <v>0.88537403389808078</v>
      </c>
      <c r="S50" s="3">
        <f t="shared" ref="S50:S55" si="16">(10^R50)*Q50/1000/12</f>
        <v>4661.1583255321157</v>
      </c>
      <c r="T50">
        <v>10000</v>
      </c>
      <c r="U50" s="3">
        <f>T50*F50</f>
        <v>56976.899999999994</v>
      </c>
      <c r="V50" s="5">
        <v>245.46</v>
      </c>
      <c r="W50" s="3">
        <f t="shared" ref="W50:W59" si="17">V50*Q50/1000/12</f>
        <v>148970.59447500002</v>
      </c>
      <c r="X50" s="3">
        <v>9</v>
      </c>
      <c r="Y50" s="3">
        <f>X50*Q50/1000/12</f>
        <v>5462.13375</v>
      </c>
      <c r="AB50" s="3">
        <f t="shared" ref="AB50" si="18">S50</f>
        <v>4661.1583255321157</v>
      </c>
      <c r="AC50" s="3" t="s">
        <v>142</v>
      </c>
    </row>
    <row r="51" spans="1:32">
      <c r="A51" t="s">
        <v>109</v>
      </c>
      <c r="B51" t="s">
        <v>110</v>
      </c>
      <c r="C51" t="s">
        <v>111</v>
      </c>
      <c r="D51" t="s">
        <v>88</v>
      </c>
      <c r="E51" t="s">
        <v>88</v>
      </c>
      <c r="F51">
        <v>3.9806896549999999</v>
      </c>
      <c r="G51" t="s">
        <v>112</v>
      </c>
      <c r="H51" t="s">
        <v>113</v>
      </c>
      <c r="I51">
        <v>400</v>
      </c>
      <c r="J51">
        <v>2</v>
      </c>
      <c r="L51">
        <v>170213</v>
      </c>
      <c r="M51">
        <v>170216</v>
      </c>
      <c r="N51">
        <v>3</v>
      </c>
      <c r="O51">
        <v>1600</v>
      </c>
      <c r="P51" s="2"/>
      <c r="Q51" s="1">
        <v>8313750</v>
      </c>
      <c r="R51">
        <f t="shared" ref="R51:R55" si="19">-0.642+0.899*LOG10(O51)</f>
        <v>2.2385038644076762</v>
      </c>
      <c r="S51" s="3">
        <f t="shared" si="16"/>
        <v>119982.96203060153</v>
      </c>
      <c r="T51">
        <v>10000</v>
      </c>
      <c r="U51" s="3">
        <f t="shared" ref="U51:U55" si="20">T51*F51</f>
        <v>39806.896549999998</v>
      </c>
      <c r="V51" s="5">
        <v>245.46</v>
      </c>
      <c r="W51" s="3">
        <f t="shared" si="17"/>
        <v>170057.75625000001</v>
      </c>
      <c r="X51" s="3">
        <v>9</v>
      </c>
      <c r="Y51" s="3">
        <f t="shared" ref="Y51:Y55" si="21">X51*Q51/1000/12</f>
        <v>6235.3125</v>
      </c>
      <c r="AB51" s="3">
        <f t="shared" ref="AB51:AB55" si="22">S51</f>
        <v>119982.96203060153</v>
      </c>
      <c r="AC51" s="3" t="s">
        <v>142</v>
      </c>
    </row>
    <row r="52" spans="1:32">
      <c r="A52" t="s">
        <v>114</v>
      </c>
      <c r="B52" t="s">
        <v>110</v>
      </c>
      <c r="C52" t="s">
        <v>111</v>
      </c>
      <c r="D52" t="s">
        <v>88</v>
      </c>
      <c r="E52" t="s">
        <v>88</v>
      </c>
      <c r="F52">
        <v>4.1544827590000004</v>
      </c>
      <c r="G52" t="s">
        <v>112</v>
      </c>
      <c r="H52" t="s">
        <v>113</v>
      </c>
      <c r="I52">
        <v>400</v>
      </c>
      <c r="J52">
        <v>2</v>
      </c>
      <c r="L52">
        <v>170213</v>
      </c>
      <c r="M52">
        <v>170216</v>
      </c>
      <c r="N52">
        <v>3</v>
      </c>
      <c r="O52">
        <v>1600</v>
      </c>
      <c r="P52" s="2"/>
      <c r="Q52" s="1">
        <v>9533100</v>
      </c>
      <c r="R52">
        <f t="shared" si="19"/>
        <v>2.2385038644076762</v>
      </c>
      <c r="S52" s="3">
        <f t="shared" si="16"/>
        <v>137580.46312842309</v>
      </c>
      <c r="T52">
        <v>10000</v>
      </c>
      <c r="U52" s="3">
        <f t="shared" si="20"/>
        <v>41544.827590000001</v>
      </c>
      <c r="V52" s="5">
        <v>245.46</v>
      </c>
      <c r="W52" s="3">
        <f t="shared" si="17"/>
        <v>194999.56049999999</v>
      </c>
      <c r="X52" s="3">
        <v>9</v>
      </c>
      <c r="Y52" s="3">
        <f t="shared" si="21"/>
        <v>7149.8249999999998</v>
      </c>
      <c r="AB52" s="3">
        <f t="shared" si="22"/>
        <v>137580.46312842309</v>
      </c>
      <c r="AC52" s="3" t="s">
        <v>142</v>
      </c>
    </row>
    <row r="53" spans="1:32">
      <c r="A53" t="s">
        <v>115</v>
      </c>
      <c r="B53" t="s">
        <v>110</v>
      </c>
      <c r="C53" t="s">
        <v>111</v>
      </c>
      <c r="D53" t="s">
        <v>88</v>
      </c>
      <c r="E53" t="s">
        <v>88</v>
      </c>
      <c r="F53">
        <v>2.5326315789999998</v>
      </c>
      <c r="G53" t="s">
        <v>112</v>
      </c>
      <c r="H53" t="s">
        <v>113</v>
      </c>
      <c r="I53">
        <v>400</v>
      </c>
      <c r="J53">
        <v>2</v>
      </c>
      <c r="L53">
        <v>170213</v>
      </c>
      <c r="M53">
        <v>170216</v>
      </c>
      <c r="N53">
        <v>3</v>
      </c>
      <c r="O53">
        <v>1600</v>
      </c>
      <c r="P53" s="2"/>
      <c r="Q53">
        <v>9145125</v>
      </c>
      <c r="R53">
        <f t="shared" si="19"/>
        <v>2.2385038644076762</v>
      </c>
      <c r="S53" s="3">
        <f t="shared" si="16"/>
        <v>131981.25823366168</v>
      </c>
      <c r="T53">
        <v>10000</v>
      </c>
      <c r="U53" s="3">
        <f t="shared" si="20"/>
        <v>25326.315789999997</v>
      </c>
      <c r="V53" s="5">
        <v>245.46</v>
      </c>
      <c r="W53" s="3">
        <f t="shared" si="17"/>
        <v>187063.53187499999</v>
      </c>
      <c r="X53" s="3">
        <v>20</v>
      </c>
      <c r="Y53" s="3">
        <f t="shared" si="21"/>
        <v>15241.875</v>
      </c>
      <c r="AB53" s="3">
        <f t="shared" si="22"/>
        <v>131981.25823366168</v>
      </c>
      <c r="AC53" s="3" t="s">
        <v>142</v>
      </c>
    </row>
    <row r="54" spans="1:32">
      <c r="A54" t="s">
        <v>116</v>
      </c>
      <c r="B54" t="s">
        <v>117</v>
      </c>
      <c r="C54" t="s">
        <v>118</v>
      </c>
      <c r="D54" t="s">
        <v>88</v>
      </c>
      <c r="E54" t="s">
        <v>88</v>
      </c>
      <c r="F54">
        <v>52.498559999999998</v>
      </c>
      <c r="G54" t="s">
        <v>119</v>
      </c>
      <c r="H54">
        <v>2561</v>
      </c>
      <c r="I54">
        <v>400</v>
      </c>
      <c r="J54">
        <v>2</v>
      </c>
      <c r="L54">
        <v>170213</v>
      </c>
      <c r="M54">
        <v>170216</v>
      </c>
      <c r="N54">
        <v>3</v>
      </c>
      <c r="O54">
        <v>400</v>
      </c>
      <c r="P54" s="2"/>
      <c r="Q54">
        <v>9523022.727</v>
      </c>
      <c r="R54">
        <f t="shared" si="19"/>
        <v>1.6972519322038386</v>
      </c>
      <c r="S54" s="3">
        <f t="shared" si="16"/>
        <v>39522.599996739293</v>
      </c>
      <c r="T54">
        <v>10000</v>
      </c>
      <c r="U54" s="3">
        <f t="shared" si="20"/>
        <v>524985.59999999998</v>
      </c>
      <c r="V54" s="5">
        <v>245.46</v>
      </c>
      <c r="W54" s="3">
        <f t="shared" si="17"/>
        <v>194793.42988078497</v>
      </c>
      <c r="X54" s="3">
        <v>20</v>
      </c>
      <c r="Y54" s="3">
        <f t="shared" si="21"/>
        <v>15871.704545000001</v>
      </c>
      <c r="AB54" s="3">
        <f t="shared" si="22"/>
        <v>39522.599996739293</v>
      </c>
      <c r="AC54" s="3" t="s">
        <v>142</v>
      </c>
    </row>
    <row r="55" spans="1:32">
      <c r="A55" t="s">
        <v>120</v>
      </c>
      <c r="B55" t="s">
        <v>117</v>
      </c>
      <c r="C55" t="s">
        <v>118</v>
      </c>
      <c r="D55" t="s">
        <v>88</v>
      </c>
      <c r="E55" t="s">
        <v>88</v>
      </c>
      <c r="F55">
        <v>55.513680000000001</v>
      </c>
      <c r="G55" t="s">
        <v>119</v>
      </c>
      <c r="H55">
        <v>2561</v>
      </c>
      <c r="I55">
        <v>400</v>
      </c>
      <c r="J55">
        <v>2</v>
      </c>
      <c r="L55">
        <v>170213</v>
      </c>
      <c r="M55">
        <v>170216</v>
      </c>
      <c r="N55">
        <v>3</v>
      </c>
      <c r="O55">
        <v>400</v>
      </c>
      <c r="P55" s="2"/>
      <c r="Q55">
        <v>7356409.091</v>
      </c>
      <c r="R55">
        <f t="shared" si="19"/>
        <v>1.6972519322038386</v>
      </c>
      <c r="S55" s="3">
        <f t="shared" si="16"/>
        <v>30530.685713018513</v>
      </c>
      <c r="T55">
        <v>10000</v>
      </c>
      <c r="U55" s="3">
        <f t="shared" si="20"/>
        <v>555136.80000000005</v>
      </c>
      <c r="V55" s="5">
        <v>245.46</v>
      </c>
      <c r="W55" s="3">
        <f t="shared" si="17"/>
        <v>150475.34795640499</v>
      </c>
      <c r="X55" s="3">
        <v>20</v>
      </c>
      <c r="Y55" s="3">
        <f t="shared" si="21"/>
        <v>12260.681818333333</v>
      </c>
      <c r="AB55" s="3">
        <f t="shared" si="22"/>
        <v>30530.685713018513</v>
      </c>
      <c r="AC55" s="3" t="s">
        <v>142</v>
      </c>
    </row>
    <row r="56" spans="1:32">
      <c r="A56" t="s">
        <v>121</v>
      </c>
      <c r="B56" t="s">
        <v>122</v>
      </c>
      <c r="C56" t="s">
        <v>123</v>
      </c>
      <c r="D56" t="s">
        <v>88</v>
      </c>
      <c r="E56" t="s">
        <v>88</v>
      </c>
      <c r="F56">
        <v>10.10952</v>
      </c>
      <c r="G56" t="s">
        <v>124</v>
      </c>
      <c r="H56">
        <v>1005</v>
      </c>
      <c r="I56">
        <v>400</v>
      </c>
      <c r="J56">
        <v>2</v>
      </c>
      <c r="L56">
        <v>161107</v>
      </c>
      <c r="M56">
        <v>161110</v>
      </c>
      <c r="N56">
        <v>3</v>
      </c>
      <c r="O56">
        <v>150</v>
      </c>
      <c r="P56" s="2"/>
      <c r="Q56">
        <v>139481555.30000001</v>
      </c>
      <c r="R56">
        <f>-0.545+0.368*LOG10(O56)</f>
        <v>0.2558015833324907</v>
      </c>
      <c r="S56" s="3">
        <f t="shared" ref="S56" si="23">10^R56*Q56/1000*12</f>
        <v>3016474.1695216852</v>
      </c>
      <c r="V56" s="4">
        <v>5.67</v>
      </c>
      <c r="W56" s="3">
        <f t="shared" si="17"/>
        <v>65905.034879250001</v>
      </c>
      <c r="AB56" s="3">
        <f>W56</f>
        <v>65905.034879250001</v>
      </c>
      <c r="AC56" s="3" t="s">
        <v>141</v>
      </c>
    </row>
    <row r="57" spans="1:32">
      <c r="A57" t="s">
        <v>125</v>
      </c>
      <c r="B57" t="s">
        <v>122</v>
      </c>
      <c r="C57" t="s">
        <v>123</v>
      </c>
      <c r="D57" t="s">
        <v>88</v>
      </c>
      <c r="E57" t="s">
        <v>88</v>
      </c>
      <c r="F57">
        <v>13.268750000000001</v>
      </c>
      <c r="G57" t="s">
        <v>124</v>
      </c>
      <c r="H57">
        <v>1005</v>
      </c>
      <c r="I57">
        <v>400</v>
      </c>
      <c r="J57">
        <v>2</v>
      </c>
      <c r="L57">
        <v>161107</v>
      </c>
      <c r="M57">
        <v>161110</v>
      </c>
      <c r="N57">
        <v>3</v>
      </c>
      <c r="O57">
        <v>150</v>
      </c>
      <c r="P57" s="2"/>
      <c r="Q57">
        <v>142759481</v>
      </c>
      <c r="R57">
        <f t="shared" ref="R57:R61" si="24">-0.545+0.368*LOG10(O57)</f>
        <v>0.2558015833324907</v>
      </c>
      <c r="S57" s="3">
        <f t="shared" ref="S57:S61" si="25">10^R57*Q57/1000*12</f>
        <v>3087363.6730291159</v>
      </c>
      <c r="V57" s="4">
        <v>5.67</v>
      </c>
      <c r="W57" s="3">
        <f t="shared" si="17"/>
        <v>67453.854772499995</v>
      </c>
      <c r="AB57" s="3">
        <f>W57</f>
        <v>67453.854772499995</v>
      </c>
      <c r="AC57" s="3" t="s">
        <v>141</v>
      </c>
    </row>
    <row r="58" spans="1:32">
      <c r="A58" t="s">
        <v>126</v>
      </c>
      <c r="B58" t="s">
        <v>122</v>
      </c>
      <c r="C58" t="s">
        <v>123</v>
      </c>
      <c r="D58" t="s">
        <v>88</v>
      </c>
      <c r="E58" t="s">
        <v>88</v>
      </c>
      <c r="F58">
        <v>12.20459</v>
      </c>
      <c r="G58" t="s">
        <v>124</v>
      </c>
      <c r="H58">
        <v>1005</v>
      </c>
      <c r="I58">
        <v>400</v>
      </c>
      <c r="J58">
        <v>2</v>
      </c>
      <c r="L58">
        <v>161107</v>
      </c>
      <c r="M58">
        <v>161110</v>
      </c>
      <c r="N58">
        <v>3</v>
      </c>
      <c r="O58">
        <v>150</v>
      </c>
      <c r="P58" s="2"/>
      <c r="Q58">
        <v>134108178.40000001</v>
      </c>
      <c r="R58">
        <f t="shared" si="24"/>
        <v>0.2558015833324907</v>
      </c>
      <c r="S58" s="3">
        <f t="shared" si="25"/>
        <v>2900267.7464782037</v>
      </c>
      <c r="V58" s="4">
        <v>5.67</v>
      </c>
      <c r="W58" s="3">
        <f t="shared" si="17"/>
        <v>63366.114293999999</v>
      </c>
      <c r="AB58" s="3">
        <f>W58</f>
        <v>63366.114293999999</v>
      </c>
      <c r="AC58" s="3" t="s">
        <v>141</v>
      </c>
      <c r="AF58" t="s">
        <v>149</v>
      </c>
    </row>
    <row r="59" spans="1:32">
      <c r="A59" t="s">
        <v>127</v>
      </c>
      <c r="B59" t="s">
        <v>128</v>
      </c>
      <c r="C59" t="s">
        <v>129</v>
      </c>
      <c r="D59" t="s">
        <v>88</v>
      </c>
      <c r="E59" t="s">
        <v>88</v>
      </c>
      <c r="F59">
        <v>4.4022199999999998</v>
      </c>
      <c r="G59" t="s">
        <v>130</v>
      </c>
      <c r="H59">
        <v>1335</v>
      </c>
      <c r="I59">
        <v>400</v>
      </c>
      <c r="J59">
        <v>2</v>
      </c>
      <c r="L59">
        <v>161107</v>
      </c>
      <c r="M59">
        <v>161110</v>
      </c>
      <c r="N59">
        <v>3</v>
      </c>
      <c r="O59">
        <v>60</v>
      </c>
      <c r="P59" s="2"/>
      <c r="Q59">
        <v>169351485.09999999</v>
      </c>
      <c r="R59">
        <f t="shared" si="24"/>
        <v>0.10935966014118081</v>
      </c>
      <c r="S59" s="3">
        <f t="shared" si="25"/>
        <v>2614146.4598770156</v>
      </c>
      <c r="V59" s="4">
        <v>0.7</v>
      </c>
      <c r="W59" s="3">
        <f t="shared" si="17"/>
        <v>9878.8366308333334</v>
      </c>
      <c r="AB59" s="3">
        <f t="shared" ref="AB59:AB61" si="26">W59</f>
        <v>9878.8366308333334</v>
      </c>
      <c r="AC59" s="3" t="s">
        <v>148</v>
      </c>
    </row>
    <row r="60" spans="1:32">
      <c r="A60" t="s">
        <v>131</v>
      </c>
      <c r="B60" t="s">
        <v>128</v>
      </c>
      <c r="C60" t="s">
        <v>129</v>
      </c>
      <c r="D60" t="s">
        <v>88</v>
      </c>
      <c r="E60" t="s">
        <v>88</v>
      </c>
      <c r="F60">
        <v>3.1392699999999998</v>
      </c>
      <c r="G60" t="s">
        <v>130</v>
      </c>
      <c r="H60">
        <v>1335</v>
      </c>
      <c r="I60">
        <v>400</v>
      </c>
      <c r="J60">
        <v>2</v>
      </c>
      <c r="L60">
        <v>161107</v>
      </c>
      <c r="M60">
        <v>161110</v>
      </c>
      <c r="N60">
        <v>3</v>
      </c>
      <c r="O60">
        <v>60</v>
      </c>
      <c r="P60" s="2"/>
      <c r="Q60">
        <v>172402985.09999999</v>
      </c>
      <c r="R60">
        <f t="shared" si="24"/>
        <v>0.10935966014118081</v>
      </c>
      <c r="S60" s="3">
        <f t="shared" si="25"/>
        <v>2661250.0794148324</v>
      </c>
      <c r="V60" s="4">
        <v>0.7</v>
      </c>
      <c r="W60" s="3">
        <f t="shared" ref="W60:W61" si="27">V60*Q60/1000/12</f>
        <v>10056.840797499999</v>
      </c>
      <c r="AB60" s="3">
        <f t="shared" si="26"/>
        <v>10056.840797499999</v>
      </c>
      <c r="AC60" s="3" t="s">
        <v>148</v>
      </c>
    </row>
    <row r="61" spans="1:32">
      <c r="A61" t="s">
        <v>132</v>
      </c>
      <c r="B61" t="s">
        <v>128</v>
      </c>
      <c r="C61" t="s">
        <v>129</v>
      </c>
      <c r="D61" t="s">
        <v>88</v>
      </c>
      <c r="E61" t="s">
        <v>88</v>
      </c>
      <c r="F61">
        <v>6.3636799999999996</v>
      </c>
      <c r="G61" t="s">
        <v>130</v>
      </c>
      <c r="H61">
        <v>1335</v>
      </c>
      <c r="I61">
        <v>400</v>
      </c>
      <c r="J61">
        <v>2</v>
      </c>
      <c r="L61">
        <v>161107</v>
      </c>
      <c r="M61">
        <v>161110</v>
      </c>
      <c r="N61">
        <v>3</v>
      </c>
      <c r="O61">
        <v>60</v>
      </c>
      <c r="P61" s="2"/>
      <c r="Q61">
        <v>175519802</v>
      </c>
      <c r="R61">
        <f t="shared" si="24"/>
        <v>0.10935966014118081</v>
      </c>
      <c r="S61" s="3">
        <f t="shared" si="25"/>
        <v>2709361.9448667872</v>
      </c>
      <c r="V61" s="4">
        <v>0.7</v>
      </c>
      <c r="W61" s="3">
        <f t="shared" si="27"/>
        <v>10238.655116666667</v>
      </c>
      <c r="AB61" s="3">
        <f t="shared" si="26"/>
        <v>10238.655116666667</v>
      </c>
      <c r="AC61" s="3" t="s">
        <v>148</v>
      </c>
    </row>
  </sheetData>
  <sortState xmlns:xlrd2="http://schemas.microsoft.com/office/spreadsheetml/2017/richdata2" ref="A2:O61">
    <sortCondition ref="A2:A61"/>
  </sortState>
  <phoneticPr fontId="1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CultureMetaData_Ccalcs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R. Heal</dc:creator>
  <cp:lastModifiedBy>Katherine R. Heal</cp:lastModifiedBy>
  <dcterms:created xsi:type="dcterms:W3CDTF">2020-05-17T18:25:30Z</dcterms:created>
  <dcterms:modified xsi:type="dcterms:W3CDTF">2020-06-05T23:26:02Z</dcterms:modified>
</cp:coreProperties>
</file>