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rineheal/Google_Drive/My Drive/00_XCMS_Working/Gradients_Reanalysis/Manual_Integrations/DataProcessing/MetaData/"/>
    </mc:Choice>
  </mc:AlternateContent>
  <xr:revisionPtr revIDLastSave="0" documentId="13_ncr:40009_{8AB7784B-EECC-F84B-A686-EF2EAE7F3E63}" xr6:coauthVersionLast="45" xr6:coauthVersionMax="45" xr10:uidLastSave="{00000000-0000-0000-0000-000000000000}"/>
  <bookViews>
    <workbookView xWindow="180" yWindow="780" windowWidth="37340" windowHeight="14140"/>
  </bookViews>
  <sheets>
    <sheet name="CultureMetaData2" sheetId="1" r:id="rId1"/>
  </sheets>
  <definedNames>
    <definedName name="_xlnm._FilterDatabase" localSheetId="0" hidden="1">CultureMetaData2!$A$1:$X$64</definedName>
  </definedNames>
  <calcPr calcId="0" concurrentCalc="0"/>
</workbook>
</file>

<file path=xl/calcChain.xml><?xml version="1.0" encoding="utf-8"?>
<calcChain xmlns="http://schemas.openxmlformats.org/spreadsheetml/2006/main">
  <c r="S6" i="1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5" i="1"/>
  <c r="W36" i="1"/>
  <c r="X36" i="1"/>
  <c r="W35" i="1"/>
  <c r="X35" i="1"/>
  <c r="W34" i="1"/>
  <c r="X34" i="1"/>
  <c r="W33" i="1"/>
  <c r="X33" i="1"/>
  <c r="W32" i="1"/>
  <c r="X32" i="1"/>
  <c r="W31" i="1"/>
  <c r="X31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19" i="1"/>
  <c r="X19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X5" i="1"/>
  <c r="W5" i="1"/>
  <c r="V57" i="1"/>
  <c r="S57" i="1"/>
  <c r="V58" i="1"/>
  <c r="S58" i="1"/>
  <c r="V37" i="1"/>
  <c r="S37" i="1"/>
  <c r="V38" i="1"/>
  <c r="S38" i="1"/>
  <c r="V39" i="1"/>
  <c r="S39" i="1"/>
  <c r="V40" i="1"/>
  <c r="S40" i="1"/>
  <c r="V41" i="1"/>
  <c r="S41" i="1"/>
  <c r="V42" i="1"/>
  <c r="S42" i="1"/>
  <c r="V43" i="1"/>
  <c r="S43" i="1"/>
  <c r="V44" i="1"/>
  <c r="S44" i="1"/>
  <c r="V45" i="1"/>
  <c r="S45" i="1"/>
  <c r="V46" i="1"/>
  <c r="S46" i="1"/>
  <c r="V47" i="1"/>
  <c r="S47" i="1"/>
  <c r="V48" i="1"/>
  <c r="S48" i="1"/>
  <c r="V49" i="1"/>
  <c r="S49" i="1"/>
  <c r="V50" i="1"/>
  <c r="S50" i="1"/>
  <c r="V51" i="1"/>
  <c r="S51" i="1"/>
  <c r="V52" i="1"/>
  <c r="S52" i="1"/>
  <c r="V53" i="1"/>
  <c r="S53" i="1"/>
  <c r="V54" i="1"/>
  <c r="S54" i="1"/>
  <c r="V55" i="1"/>
  <c r="S55" i="1"/>
  <c r="V56" i="1"/>
  <c r="S56" i="1"/>
  <c r="S61" i="1"/>
  <c r="S60" i="1"/>
  <c r="S59" i="1"/>
  <c r="S3" i="1"/>
  <c r="S4" i="1"/>
  <c r="S2" i="1"/>
</calcChain>
</file>

<file path=xl/sharedStrings.xml><?xml version="1.0" encoding="utf-8"?>
<sst xmlns="http://schemas.openxmlformats.org/spreadsheetml/2006/main" count="512" uniqueCount="154">
  <si>
    <t>CultureID</t>
  </si>
  <si>
    <t>CultureID_short</t>
  </si>
  <si>
    <t>Org_Name</t>
  </si>
  <si>
    <t>Org_Type</t>
  </si>
  <si>
    <t>Org_Type_Specific</t>
  </si>
  <si>
    <t>BioVol_perFilter_uL</t>
  </si>
  <si>
    <t>Species</t>
  </si>
  <si>
    <t>strain</t>
  </si>
  <si>
    <t>volume_reconst</t>
  </si>
  <si>
    <t>HILIC_injectVol</t>
  </si>
  <si>
    <t>RP_injectVolume</t>
  </si>
  <si>
    <t>DateRun_HILIC</t>
  </si>
  <si>
    <t>DateRun_RP</t>
  </si>
  <si>
    <t>RP_stdVolpersmpVol</t>
  </si>
  <si>
    <t>Cells filtered</t>
  </si>
  <si>
    <t>nmolC_filtered_final</t>
  </si>
  <si>
    <t>Method</t>
  </si>
  <si>
    <t>Cell_size_um3</t>
  </si>
  <si>
    <t>1314_A</t>
  </si>
  <si>
    <t>Amphidinium carterae CCMP1314</t>
  </si>
  <si>
    <t>Dinoflagellate</t>
  </si>
  <si>
    <t>Amphidinium carterae</t>
  </si>
  <si>
    <t>Ribalet et al. 2019, direct</t>
  </si>
  <si>
    <t>1314_B</t>
  </si>
  <si>
    <t>1314_C</t>
  </si>
  <si>
    <t>1314P_A</t>
  </si>
  <si>
    <t>1314P</t>
  </si>
  <si>
    <t>Prochlorococcus marinus MIT1314</t>
  </si>
  <si>
    <t>Cyanobacteria</t>
  </si>
  <si>
    <t>Prochlorococcus</t>
  </si>
  <si>
    <t>Prochlorococcus marinus</t>
  </si>
  <si>
    <t>1314P_B</t>
  </si>
  <si>
    <t>1314P_C</t>
  </si>
  <si>
    <t>1545_A</t>
  </si>
  <si>
    <t>Micromonas pusilla CCMP1545</t>
  </si>
  <si>
    <t>Prasinophyte</t>
  </si>
  <si>
    <t>Micromonas pusilla</t>
  </si>
  <si>
    <t>1545_B</t>
  </si>
  <si>
    <t>Dron et al. 2012, direct</t>
  </si>
  <si>
    <t>1545_C</t>
  </si>
  <si>
    <t>1771_A</t>
  </si>
  <si>
    <t>Alexandrium tamarense CCMP1771</t>
  </si>
  <si>
    <t xml:space="preserve">Alexandrium tamarense </t>
  </si>
  <si>
    <t>1771_B</t>
  </si>
  <si>
    <t>1771_C</t>
  </si>
  <si>
    <t>2021_A</t>
  </si>
  <si>
    <t>Lingulodinium polyedra CCMP2021</t>
  </si>
  <si>
    <t>Lingulodinium polyedra</t>
  </si>
  <si>
    <t>2021_B</t>
  </si>
  <si>
    <t>2021_C</t>
  </si>
  <si>
    <t>2090_A</t>
  </si>
  <si>
    <t>Emiliania huxleyi CCMP2090</t>
  </si>
  <si>
    <t>Haptophyte</t>
  </si>
  <si>
    <t>Emiliania huxleyi</t>
  </si>
  <si>
    <t>2090_B</t>
  </si>
  <si>
    <t>2090_C</t>
  </si>
  <si>
    <t>3430_A</t>
  </si>
  <si>
    <t>Ostreococcus lucimarinus CCMP3430</t>
  </si>
  <si>
    <t>Ostreococcus lucimarinus</t>
  </si>
  <si>
    <t>3430_B</t>
  </si>
  <si>
    <t>Menden-Deuer and Lessard 2000, estimate</t>
  </si>
  <si>
    <t>3430_C</t>
  </si>
  <si>
    <t>371_A</t>
  </si>
  <si>
    <t>Emiliania huxleyi CCMP371</t>
  </si>
  <si>
    <t>371_B</t>
  </si>
  <si>
    <t>371_C</t>
  </si>
  <si>
    <t>449_A</t>
  </si>
  <si>
    <t>Heterocapsa triquetra CCMP449</t>
  </si>
  <si>
    <t>Heterocapsa triquetra</t>
  </si>
  <si>
    <t>449_B</t>
  </si>
  <si>
    <t>449_C</t>
  </si>
  <si>
    <t>7803_B</t>
  </si>
  <si>
    <t>Synechococcus sp. 7803</t>
  </si>
  <si>
    <t>Synechococcus</t>
  </si>
  <si>
    <t>Synechococcus sp.</t>
  </si>
  <si>
    <t>7803_F</t>
  </si>
  <si>
    <t>8102_A</t>
  </si>
  <si>
    <t>Synechococcus sp. 8102</t>
  </si>
  <si>
    <t>8102_F</t>
  </si>
  <si>
    <t>8501_B</t>
  </si>
  <si>
    <t>Crocosphaera watsonii WH8501</t>
  </si>
  <si>
    <t>Crocosphaera</t>
  </si>
  <si>
    <t>Crocosphaera watsonii</t>
  </si>
  <si>
    <t>8501_C</t>
  </si>
  <si>
    <t>8501_D</t>
  </si>
  <si>
    <t>As9601_A</t>
  </si>
  <si>
    <t>As9601</t>
  </si>
  <si>
    <t>Prochlorococcus marinus AS9601</t>
  </si>
  <si>
    <t>AS9601</t>
  </si>
  <si>
    <t>As9601_B</t>
  </si>
  <si>
    <t>As9601_C</t>
  </si>
  <si>
    <t>Cy_A</t>
  </si>
  <si>
    <t>Cy</t>
  </si>
  <si>
    <t>Cyclotella meneghiniana CCMP 338</t>
  </si>
  <si>
    <t>Diatom</t>
  </si>
  <si>
    <t>Cyclotella meneghiniana</t>
  </si>
  <si>
    <t>Cy_B</t>
  </si>
  <si>
    <t>Cy_C</t>
  </si>
  <si>
    <t>MED4_D</t>
  </si>
  <si>
    <t>MED4</t>
  </si>
  <si>
    <t>Prochlorococcus marinus MED4</t>
  </si>
  <si>
    <t>MED4_E</t>
  </si>
  <si>
    <t>MED4_F</t>
  </si>
  <si>
    <t>Nat_A</t>
  </si>
  <si>
    <t>Nat</t>
  </si>
  <si>
    <t>Prochlorococcus marinus NATL2A</t>
  </si>
  <si>
    <t>NATL2A</t>
  </si>
  <si>
    <t>Nat_B</t>
  </si>
  <si>
    <t>Nat_C</t>
  </si>
  <si>
    <t>Np_A</t>
  </si>
  <si>
    <t>Np</t>
  </si>
  <si>
    <t>Navicula pelliculosa CCMP543</t>
  </si>
  <si>
    <t>Navicula pelliculosa</t>
  </si>
  <si>
    <t>Np_C</t>
  </si>
  <si>
    <t>Np_F</t>
  </si>
  <si>
    <t>Pc55x_A</t>
  </si>
  <si>
    <t>Pc55x</t>
  </si>
  <si>
    <t>Pseudo-nitzschia pungens Pc55x</t>
  </si>
  <si>
    <t>Pseudo-nitzschia pungens</t>
  </si>
  <si>
    <t>Pc55x_B</t>
  </si>
  <si>
    <t>Pc55x_C</t>
  </si>
  <si>
    <t>Pt_C</t>
  </si>
  <si>
    <t>Pt</t>
  </si>
  <si>
    <t>Phaeodactylum tricornutum CCMP2561</t>
  </si>
  <si>
    <t>Phaeodactylum tricornutum</t>
  </si>
  <si>
    <t>Pt_F</t>
  </si>
  <si>
    <t>To_A</t>
  </si>
  <si>
    <t>To</t>
  </si>
  <si>
    <t>Thalassiosira oceanica CCMP 1005</t>
  </si>
  <si>
    <t>Thalassiosira oceanica</t>
  </si>
  <si>
    <t>To_B</t>
  </si>
  <si>
    <t>To_C</t>
  </si>
  <si>
    <t>Tp_A</t>
  </si>
  <si>
    <t>Tp</t>
  </si>
  <si>
    <t>Thalassiosira pseudonana CCMP1335</t>
  </si>
  <si>
    <t>Thalassiosira pseudonana</t>
  </si>
  <si>
    <t>Ribalet et al. 2019, estimate</t>
  </si>
  <si>
    <t>Tp_E</t>
  </si>
  <si>
    <t>Tp_F</t>
  </si>
  <si>
    <t>Nmar_1</t>
  </si>
  <si>
    <t>Nmar</t>
  </si>
  <si>
    <t>Nitrosopumilus maritimus SCM1</t>
  </si>
  <si>
    <t>Archaea</t>
  </si>
  <si>
    <t>Nitrosopumilus maritimus</t>
  </si>
  <si>
    <t>SCM1</t>
  </si>
  <si>
    <t>Zhang et al. 2020, direct</t>
  </si>
  <si>
    <t>Nmar_2</t>
  </si>
  <si>
    <t>Nmar_3</t>
  </si>
  <si>
    <t>nmolC_filtered_final2</t>
  </si>
  <si>
    <t>Method2</t>
  </si>
  <si>
    <t>pgC/cel_Rib</t>
  </si>
  <si>
    <t>nmolC_on_filter_RibaCalc</t>
  </si>
  <si>
    <t>log(pgC/cell)_MDLcalc</t>
  </si>
  <si>
    <t>nmolC_on_filter_MDLcalc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</si>
</sst>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tabSelected="1" workbookViewId="0">
      <selection activeCell="P11" sqref="P11"/>
    </sheetView>
  </sheetViews>
  <sheetFormatPr baseColWidth="10" defaultRowHeight="16" x14ac:dyDescent="0.2"/>
  <cols>
    <col min="15" max="15" width="12.6640625" bestFit="1" customWidth="1"/>
    <col min="16" max="16" width="18.1640625" bestFit="1" customWidth="1"/>
    <col min="17" max="17" width="37.1640625" bestFit="1" customWidth="1"/>
    <col min="18" max="18" width="13" bestFit="1" customWidth="1"/>
    <col min="19" max="19" width="19.1640625" bestFit="1" customWidth="1"/>
    <col min="20" max="20" width="37.1640625" bestFit="1" customWidth="1"/>
    <col min="21" max="22" width="0" hidden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148</v>
      </c>
      <c r="T1" t="s">
        <v>149</v>
      </c>
      <c r="U1" s="3" t="s">
        <v>150</v>
      </c>
      <c r="V1" s="2" t="s">
        <v>151</v>
      </c>
      <c r="W1" t="s">
        <v>152</v>
      </c>
      <c r="X1" t="s">
        <v>153</v>
      </c>
    </row>
    <row r="2" spans="1:24" x14ac:dyDescent="0.2">
      <c r="A2" t="s">
        <v>79</v>
      </c>
      <c r="B2">
        <v>8501</v>
      </c>
      <c r="C2" t="s">
        <v>80</v>
      </c>
      <c r="D2" t="s">
        <v>28</v>
      </c>
      <c r="E2" t="s">
        <v>81</v>
      </c>
      <c r="F2">
        <v>3.7112579999999999</v>
      </c>
      <c r="G2" t="s">
        <v>82</v>
      </c>
      <c r="H2">
        <v>8501</v>
      </c>
      <c r="I2">
        <v>400</v>
      </c>
      <c r="J2">
        <v>2</v>
      </c>
      <c r="L2">
        <v>161114</v>
      </c>
      <c r="M2">
        <v>161118</v>
      </c>
      <c r="N2">
        <v>1.5</v>
      </c>
      <c r="O2">
        <v>92781450</v>
      </c>
      <c r="P2">
        <v>42250.124759999999</v>
      </c>
      <c r="Q2" t="s">
        <v>60</v>
      </c>
      <c r="R2">
        <v>40</v>
      </c>
      <c r="S2" s="2">
        <f>170*O2/10^6</f>
        <v>15772.8465</v>
      </c>
      <c r="T2" t="s">
        <v>38</v>
      </c>
    </row>
    <row r="3" spans="1:24" x14ac:dyDescent="0.2">
      <c r="A3" t="s">
        <v>83</v>
      </c>
      <c r="B3">
        <v>8501</v>
      </c>
      <c r="C3" t="s">
        <v>80</v>
      </c>
      <c r="D3" t="s">
        <v>28</v>
      </c>
      <c r="E3" t="s">
        <v>81</v>
      </c>
      <c r="F3">
        <v>5.3510318180000001</v>
      </c>
      <c r="G3" t="s">
        <v>82</v>
      </c>
      <c r="H3">
        <v>8501</v>
      </c>
      <c r="I3">
        <v>400</v>
      </c>
      <c r="J3">
        <v>2</v>
      </c>
      <c r="L3">
        <v>161114</v>
      </c>
      <c r="M3">
        <v>161118</v>
      </c>
      <c r="N3">
        <v>1.5</v>
      </c>
      <c r="O3">
        <v>133775795.5</v>
      </c>
      <c r="P3">
        <v>38861.643580000004</v>
      </c>
      <c r="Q3" t="s">
        <v>60</v>
      </c>
      <c r="R3">
        <v>40</v>
      </c>
      <c r="S3" s="2">
        <f>170*O3/10^6</f>
        <v>22741.885235000002</v>
      </c>
      <c r="T3" t="s">
        <v>38</v>
      </c>
    </row>
    <row r="4" spans="1:24" x14ac:dyDescent="0.2">
      <c r="A4" t="s">
        <v>84</v>
      </c>
      <c r="B4">
        <v>8501</v>
      </c>
      <c r="C4" t="s">
        <v>80</v>
      </c>
      <c r="D4" t="s">
        <v>28</v>
      </c>
      <c r="E4" t="s">
        <v>81</v>
      </c>
      <c r="F4">
        <v>3.5155285709999999</v>
      </c>
      <c r="G4" t="s">
        <v>82</v>
      </c>
      <c r="H4">
        <v>8501</v>
      </c>
      <c r="I4">
        <v>400</v>
      </c>
      <c r="J4">
        <v>2</v>
      </c>
      <c r="L4">
        <v>161114</v>
      </c>
      <c r="M4">
        <v>161118</v>
      </c>
      <c r="N4">
        <v>1.5</v>
      </c>
      <c r="O4">
        <v>87888214.290000007</v>
      </c>
      <c r="P4">
        <v>133534.09770000001</v>
      </c>
      <c r="Q4" t="s">
        <v>22</v>
      </c>
      <c r="R4">
        <v>40</v>
      </c>
      <c r="S4" s="2">
        <f>170*O4/10^6</f>
        <v>14940.996429300001</v>
      </c>
      <c r="T4" t="s">
        <v>38</v>
      </c>
    </row>
    <row r="5" spans="1:24" x14ac:dyDescent="0.2">
      <c r="A5" t="s">
        <v>109</v>
      </c>
      <c r="B5" t="s">
        <v>110</v>
      </c>
      <c r="C5" t="s">
        <v>111</v>
      </c>
      <c r="D5" t="s">
        <v>94</v>
      </c>
      <c r="E5" t="s">
        <v>94</v>
      </c>
      <c r="F5">
        <v>4.4295660000000003</v>
      </c>
      <c r="G5" t="s">
        <v>112</v>
      </c>
      <c r="H5">
        <v>543</v>
      </c>
      <c r="I5">
        <v>400</v>
      </c>
      <c r="J5">
        <v>2</v>
      </c>
      <c r="L5">
        <v>170213</v>
      </c>
      <c r="M5">
        <v>170216</v>
      </c>
      <c r="N5">
        <v>3</v>
      </c>
      <c r="O5">
        <v>88591320</v>
      </c>
      <c r="P5">
        <v>263.35891340000001</v>
      </c>
      <c r="Q5" t="s">
        <v>60</v>
      </c>
      <c r="R5">
        <v>50</v>
      </c>
      <c r="S5">
        <f>X5</f>
        <v>50707.780315291486</v>
      </c>
      <c r="T5" t="s">
        <v>60</v>
      </c>
      <c r="W5">
        <f>-0.541+0.811*LOG10(R5)</f>
        <v>0.83686467351651117</v>
      </c>
      <c r="X5">
        <f>10^W5*O5/1000/12</f>
        <v>50707.780315291486</v>
      </c>
    </row>
    <row r="6" spans="1:24" x14ac:dyDescent="0.2">
      <c r="A6" t="s">
        <v>113</v>
      </c>
      <c r="B6" t="s">
        <v>110</v>
      </c>
      <c r="C6" t="s">
        <v>111</v>
      </c>
      <c r="D6" t="s">
        <v>94</v>
      </c>
      <c r="E6" t="s">
        <v>94</v>
      </c>
      <c r="F6">
        <v>5.0769299999999999</v>
      </c>
      <c r="G6" t="s">
        <v>112</v>
      </c>
      <c r="H6">
        <v>543</v>
      </c>
      <c r="I6">
        <v>400</v>
      </c>
      <c r="J6">
        <v>2</v>
      </c>
      <c r="L6">
        <v>170213</v>
      </c>
      <c r="M6">
        <v>170216</v>
      </c>
      <c r="N6">
        <v>3</v>
      </c>
      <c r="O6">
        <v>101538600</v>
      </c>
      <c r="P6">
        <v>301.750945</v>
      </c>
      <c r="Q6" t="s">
        <v>60</v>
      </c>
      <c r="R6">
        <v>50</v>
      </c>
      <c r="S6">
        <f t="shared" ref="S6:S36" si="0">X6</f>
        <v>58118.526987996738</v>
      </c>
      <c r="T6" t="s">
        <v>60</v>
      </c>
      <c r="W6">
        <f t="shared" ref="W6:W19" si="1">-0.541+0.811*LOG10(R6)</f>
        <v>0.83686467351651117</v>
      </c>
      <c r="X6">
        <f t="shared" ref="X6:X19" si="2">10^W6*O6/1000/12</f>
        <v>58118.526987996738</v>
      </c>
    </row>
    <row r="7" spans="1:24" x14ac:dyDescent="0.2">
      <c r="A7" t="s">
        <v>114</v>
      </c>
      <c r="B7" t="s">
        <v>110</v>
      </c>
      <c r="C7" t="s">
        <v>111</v>
      </c>
      <c r="D7" t="s">
        <v>94</v>
      </c>
      <c r="E7" t="s">
        <v>94</v>
      </c>
      <c r="F7">
        <v>5.6976899999999997</v>
      </c>
      <c r="G7" t="s">
        <v>112</v>
      </c>
      <c r="H7">
        <v>543</v>
      </c>
      <c r="I7">
        <v>400</v>
      </c>
      <c r="J7">
        <v>2</v>
      </c>
      <c r="L7">
        <v>170213</v>
      </c>
      <c r="M7">
        <v>170216</v>
      </c>
      <c r="N7">
        <v>3</v>
      </c>
      <c r="O7">
        <v>113953800</v>
      </c>
      <c r="P7">
        <v>4661.1583259999998</v>
      </c>
      <c r="Q7" t="s">
        <v>60</v>
      </c>
      <c r="R7">
        <v>50</v>
      </c>
      <c r="S7">
        <f t="shared" si="0"/>
        <v>65224.72242757713</v>
      </c>
      <c r="T7" t="s">
        <v>60</v>
      </c>
      <c r="W7">
        <f t="shared" si="1"/>
        <v>0.83686467351651117</v>
      </c>
      <c r="X7">
        <f t="shared" si="2"/>
        <v>65224.72242757713</v>
      </c>
    </row>
    <row r="8" spans="1:24" x14ac:dyDescent="0.2">
      <c r="A8" t="s">
        <v>91</v>
      </c>
      <c r="B8" t="s">
        <v>92</v>
      </c>
      <c r="C8" t="s">
        <v>93</v>
      </c>
      <c r="D8" t="s">
        <v>94</v>
      </c>
      <c r="E8" t="s">
        <v>94</v>
      </c>
      <c r="F8">
        <v>7.0207955999999996</v>
      </c>
      <c r="G8" t="s">
        <v>95</v>
      </c>
      <c r="H8">
        <v>338</v>
      </c>
      <c r="I8">
        <v>400</v>
      </c>
      <c r="J8">
        <v>2</v>
      </c>
      <c r="L8">
        <v>161107</v>
      </c>
      <c r="M8">
        <v>161110</v>
      </c>
      <c r="N8">
        <v>3</v>
      </c>
      <c r="O8">
        <v>50148540</v>
      </c>
      <c r="P8">
        <v>2429.312543</v>
      </c>
      <c r="Q8" t="s">
        <v>60</v>
      </c>
      <c r="R8">
        <v>140</v>
      </c>
      <c r="S8">
        <f t="shared" si="0"/>
        <v>66158.688076422157</v>
      </c>
      <c r="T8" t="s">
        <v>60</v>
      </c>
      <c r="W8">
        <f t="shared" si="1"/>
        <v>1.1995098369350514</v>
      </c>
      <c r="X8">
        <f t="shared" si="2"/>
        <v>66158.688076422157</v>
      </c>
    </row>
    <row r="9" spans="1:24" x14ac:dyDescent="0.2">
      <c r="A9" t="s">
        <v>96</v>
      </c>
      <c r="B9" t="s">
        <v>92</v>
      </c>
      <c r="C9" t="s">
        <v>93</v>
      </c>
      <c r="D9" t="s">
        <v>94</v>
      </c>
      <c r="E9" t="s">
        <v>94</v>
      </c>
      <c r="F9">
        <v>2.2855254550000002</v>
      </c>
      <c r="G9" t="s">
        <v>95</v>
      </c>
      <c r="H9">
        <v>338</v>
      </c>
      <c r="I9">
        <v>400</v>
      </c>
      <c r="J9">
        <v>2</v>
      </c>
      <c r="L9">
        <v>161107</v>
      </c>
      <c r="M9">
        <v>161110</v>
      </c>
      <c r="N9">
        <v>3</v>
      </c>
      <c r="O9">
        <v>16325181.82</v>
      </c>
      <c r="P9">
        <v>2787.0494290000001</v>
      </c>
      <c r="Q9" t="s">
        <v>60</v>
      </c>
      <c r="R9">
        <v>140</v>
      </c>
      <c r="S9">
        <f t="shared" si="0"/>
        <v>21537.069909119142</v>
      </c>
      <c r="T9" t="s">
        <v>60</v>
      </c>
      <c r="W9">
        <f t="shared" si="1"/>
        <v>1.1995098369350514</v>
      </c>
      <c r="X9">
        <f t="shared" si="2"/>
        <v>21537.069909119142</v>
      </c>
    </row>
    <row r="10" spans="1:24" x14ac:dyDescent="0.2">
      <c r="A10" t="s">
        <v>97</v>
      </c>
      <c r="B10" t="s">
        <v>92</v>
      </c>
      <c r="C10" t="s">
        <v>93</v>
      </c>
      <c r="D10" t="s">
        <v>94</v>
      </c>
      <c r="E10" t="s">
        <v>94</v>
      </c>
      <c r="F10">
        <v>4.9629761999999999</v>
      </c>
      <c r="G10" t="s">
        <v>95</v>
      </c>
      <c r="H10">
        <v>338</v>
      </c>
      <c r="I10">
        <v>400</v>
      </c>
      <c r="J10">
        <v>2</v>
      </c>
      <c r="L10">
        <v>161107</v>
      </c>
      <c r="M10">
        <v>161110</v>
      </c>
      <c r="N10">
        <v>3</v>
      </c>
      <c r="O10">
        <v>35449830</v>
      </c>
      <c r="P10">
        <v>68.925664830000002</v>
      </c>
      <c r="Q10" t="s">
        <v>60</v>
      </c>
      <c r="R10">
        <v>140</v>
      </c>
      <c r="S10">
        <f t="shared" si="0"/>
        <v>46767.34846781566</v>
      </c>
      <c r="T10" t="s">
        <v>60</v>
      </c>
      <c r="W10">
        <f t="shared" si="1"/>
        <v>1.1995098369350514</v>
      </c>
      <c r="X10">
        <f t="shared" si="2"/>
        <v>46767.34846781566</v>
      </c>
    </row>
    <row r="11" spans="1:24" x14ac:dyDescent="0.2">
      <c r="A11" t="s">
        <v>115</v>
      </c>
      <c r="B11" t="s">
        <v>116</v>
      </c>
      <c r="C11" t="s">
        <v>117</v>
      </c>
      <c r="D11" t="s">
        <v>94</v>
      </c>
      <c r="E11" t="s">
        <v>94</v>
      </c>
      <c r="F11">
        <v>3.9806896549999999</v>
      </c>
      <c r="G11" t="s">
        <v>118</v>
      </c>
      <c r="H11" t="s">
        <v>116</v>
      </c>
      <c r="I11">
        <v>400</v>
      </c>
      <c r="J11">
        <v>2</v>
      </c>
      <c r="L11">
        <v>170213</v>
      </c>
      <c r="M11">
        <v>170216</v>
      </c>
      <c r="N11">
        <v>3</v>
      </c>
      <c r="O11">
        <v>2487931.034</v>
      </c>
      <c r="P11">
        <v>119982.962</v>
      </c>
      <c r="Q11" t="s">
        <v>60</v>
      </c>
      <c r="R11">
        <v>1600</v>
      </c>
      <c r="S11">
        <f t="shared" si="0"/>
        <v>23670.007597799009</v>
      </c>
      <c r="T11" t="s">
        <v>60</v>
      </c>
      <c r="W11">
        <f t="shared" si="1"/>
        <v>2.0575413059339551</v>
      </c>
      <c r="X11">
        <f t="shared" si="2"/>
        <v>23670.007597799009</v>
      </c>
    </row>
    <row r="12" spans="1:24" x14ac:dyDescent="0.2">
      <c r="A12" t="s">
        <v>119</v>
      </c>
      <c r="B12" t="s">
        <v>116</v>
      </c>
      <c r="C12" t="s">
        <v>117</v>
      </c>
      <c r="D12" t="s">
        <v>94</v>
      </c>
      <c r="E12" t="s">
        <v>94</v>
      </c>
      <c r="F12">
        <v>4.1544827590000004</v>
      </c>
      <c r="G12" t="s">
        <v>118</v>
      </c>
      <c r="H12" t="s">
        <v>116</v>
      </c>
      <c r="I12">
        <v>400</v>
      </c>
      <c r="J12">
        <v>2</v>
      </c>
      <c r="L12">
        <v>170213</v>
      </c>
      <c r="M12">
        <v>170216</v>
      </c>
      <c r="N12">
        <v>3</v>
      </c>
      <c r="O12">
        <v>2596551.7239999999</v>
      </c>
      <c r="P12">
        <v>137580.46309999999</v>
      </c>
      <c r="Q12" t="s">
        <v>60</v>
      </c>
      <c r="R12">
        <v>1600</v>
      </c>
      <c r="S12">
        <f t="shared" si="0"/>
        <v>24703.417496402399</v>
      </c>
      <c r="T12" t="s">
        <v>60</v>
      </c>
      <c r="W12">
        <f t="shared" si="1"/>
        <v>2.0575413059339551</v>
      </c>
      <c r="X12">
        <f t="shared" si="2"/>
        <v>24703.417496402399</v>
      </c>
    </row>
    <row r="13" spans="1:24" x14ac:dyDescent="0.2">
      <c r="A13" t="s">
        <v>120</v>
      </c>
      <c r="B13" t="s">
        <v>116</v>
      </c>
      <c r="C13" t="s">
        <v>117</v>
      </c>
      <c r="D13" t="s">
        <v>94</v>
      </c>
      <c r="E13" t="s">
        <v>94</v>
      </c>
      <c r="F13">
        <v>2.5326315789999998</v>
      </c>
      <c r="G13" t="s">
        <v>118</v>
      </c>
      <c r="H13" t="s">
        <v>116</v>
      </c>
      <c r="I13">
        <v>400</v>
      </c>
      <c r="J13">
        <v>2</v>
      </c>
      <c r="L13">
        <v>170213</v>
      </c>
      <c r="M13">
        <v>170216</v>
      </c>
      <c r="N13">
        <v>3</v>
      </c>
      <c r="O13">
        <v>1582894.737</v>
      </c>
      <c r="P13">
        <v>131981.25820000001</v>
      </c>
      <c r="Q13" t="s">
        <v>60</v>
      </c>
      <c r="R13">
        <v>1600</v>
      </c>
      <c r="S13">
        <f t="shared" si="0"/>
        <v>15059.55347607359</v>
      </c>
      <c r="T13" t="s">
        <v>60</v>
      </c>
      <c r="W13">
        <f t="shared" si="1"/>
        <v>2.0575413059339551</v>
      </c>
      <c r="X13">
        <f t="shared" si="2"/>
        <v>15059.55347607359</v>
      </c>
    </row>
    <row r="14" spans="1:24" x14ac:dyDescent="0.2">
      <c r="A14" t="s">
        <v>121</v>
      </c>
      <c r="B14" t="s">
        <v>122</v>
      </c>
      <c r="C14" t="s">
        <v>123</v>
      </c>
      <c r="D14" t="s">
        <v>94</v>
      </c>
      <c r="E14" t="s">
        <v>94</v>
      </c>
      <c r="F14">
        <v>52.498559999999998</v>
      </c>
      <c r="G14" t="s">
        <v>124</v>
      </c>
      <c r="H14">
        <v>2561</v>
      </c>
      <c r="I14">
        <v>400</v>
      </c>
      <c r="J14">
        <v>2</v>
      </c>
      <c r="L14">
        <v>170213</v>
      </c>
      <c r="M14">
        <v>170216</v>
      </c>
      <c r="N14">
        <v>3</v>
      </c>
      <c r="O14">
        <v>131246400</v>
      </c>
      <c r="P14">
        <v>39522.6</v>
      </c>
      <c r="Q14" t="s">
        <v>60</v>
      </c>
      <c r="R14">
        <v>400</v>
      </c>
      <c r="S14">
        <f t="shared" si="0"/>
        <v>405673.65669275861</v>
      </c>
      <c r="T14" t="s">
        <v>60</v>
      </c>
      <c r="W14">
        <f t="shared" si="1"/>
        <v>1.5692706529669778</v>
      </c>
      <c r="X14">
        <f t="shared" si="2"/>
        <v>405673.65669275861</v>
      </c>
    </row>
    <row r="15" spans="1:24" x14ac:dyDescent="0.2">
      <c r="A15" t="s">
        <v>125</v>
      </c>
      <c r="B15" t="s">
        <v>122</v>
      </c>
      <c r="C15" t="s">
        <v>123</v>
      </c>
      <c r="D15" t="s">
        <v>94</v>
      </c>
      <c r="E15" t="s">
        <v>94</v>
      </c>
      <c r="F15">
        <v>55.513680000000001</v>
      </c>
      <c r="G15" t="s">
        <v>124</v>
      </c>
      <c r="H15">
        <v>2561</v>
      </c>
      <c r="I15">
        <v>400</v>
      </c>
      <c r="J15">
        <v>2</v>
      </c>
      <c r="L15">
        <v>170213</v>
      </c>
      <c r="M15">
        <v>170216</v>
      </c>
      <c r="N15">
        <v>3</v>
      </c>
      <c r="O15">
        <v>138784200</v>
      </c>
      <c r="P15">
        <v>30530.685710000002</v>
      </c>
      <c r="Q15" t="s">
        <v>60</v>
      </c>
      <c r="R15">
        <v>400</v>
      </c>
      <c r="S15">
        <f t="shared" si="0"/>
        <v>428972.48157038324</v>
      </c>
      <c r="T15" t="s">
        <v>60</v>
      </c>
      <c r="W15">
        <f t="shared" si="1"/>
        <v>1.5692706529669778</v>
      </c>
      <c r="X15">
        <f t="shared" si="2"/>
        <v>428972.48157038324</v>
      </c>
    </row>
    <row r="16" spans="1:24" x14ac:dyDescent="0.2">
      <c r="A16" t="s">
        <v>126</v>
      </c>
      <c r="B16" t="s">
        <v>127</v>
      </c>
      <c r="C16" t="s">
        <v>128</v>
      </c>
      <c r="D16" t="s">
        <v>94</v>
      </c>
      <c r="E16" t="s">
        <v>94</v>
      </c>
      <c r="F16">
        <v>10.10952</v>
      </c>
      <c r="G16" t="s">
        <v>129</v>
      </c>
      <c r="H16">
        <v>1005</v>
      </c>
      <c r="I16">
        <v>400</v>
      </c>
      <c r="J16">
        <v>2</v>
      </c>
      <c r="L16">
        <v>161107</v>
      </c>
      <c r="M16">
        <v>161110</v>
      </c>
      <c r="N16">
        <v>3</v>
      </c>
      <c r="O16">
        <v>67396800</v>
      </c>
      <c r="P16">
        <v>65905.034880000007</v>
      </c>
      <c r="Q16" t="s">
        <v>22</v>
      </c>
      <c r="R16">
        <v>150</v>
      </c>
      <c r="S16">
        <f t="shared" si="0"/>
        <v>94030.347645692833</v>
      </c>
      <c r="T16" t="s">
        <v>60</v>
      </c>
      <c r="W16">
        <f t="shared" si="1"/>
        <v>1.2238100110941574</v>
      </c>
      <c r="X16">
        <f t="shared" si="2"/>
        <v>94030.347645692833</v>
      </c>
    </row>
    <row r="17" spans="1:24" x14ac:dyDescent="0.2">
      <c r="A17" t="s">
        <v>130</v>
      </c>
      <c r="B17" t="s">
        <v>127</v>
      </c>
      <c r="C17" t="s">
        <v>128</v>
      </c>
      <c r="D17" t="s">
        <v>94</v>
      </c>
      <c r="E17" t="s">
        <v>94</v>
      </c>
      <c r="F17">
        <v>13.268750000000001</v>
      </c>
      <c r="G17" t="s">
        <v>129</v>
      </c>
      <c r="H17">
        <v>1005</v>
      </c>
      <c r="I17">
        <v>400</v>
      </c>
      <c r="J17">
        <v>2</v>
      </c>
      <c r="L17">
        <v>161107</v>
      </c>
      <c r="M17">
        <v>161110</v>
      </c>
      <c r="N17">
        <v>3</v>
      </c>
      <c r="O17">
        <v>88458300</v>
      </c>
      <c r="P17">
        <v>67453.854770000005</v>
      </c>
      <c r="Q17" t="s">
        <v>22</v>
      </c>
      <c r="R17">
        <v>150</v>
      </c>
      <c r="S17">
        <f t="shared" si="0"/>
        <v>123414.83128497185</v>
      </c>
      <c r="T17" t="s">
        <v>60</v>
      </c>
      <c r="W17">
        <f t="shared" si="1"/>
        <v>1.2238100110941574</v>
      </c>
      <c r="X17">
        <f t="shared" si="2"/>
        <v>123414.83128497185</v>
      </c>
    </row>
    <row r="18" spans="1:24" x14ac:dyDescent="0.2">
      <c r="A18" t="s">
        <v>131</v>
      </c>
      <c r="B18" t="s">
        <v>127</v>
      </c>
      <c r="C18" t="s">
        <v>128</v>
      </c>
      <c r="D18" t="s">
        <v>94</v>
      </c>
      <c r="E18" t="s">
        <v>94</v>
      </c>
      <c r="F18">
        <v>12.20459</v>
      </c>
      <c r="G18" t="s">
        <v>129</v>
      </c>
      <c r="H18">
        <v>1005</v>
      </c>
      <c r="I18">
        <v>400</v>
      </c>
      <c r="J18">
        <v>2</v>
      </c>
      <c r="L18">
        <v>161107</v>
      </c>
      <c r="M18">
        <v>161110</v>
      </c>
      <c r="N18">
        <v>3</v>
      </c>
      <c r="O18">
        <v>81363900</v>
      </c>
      <c r="P18">
        <v>63366.114289999998</v>
      </c>
      <c r="Q18" t="s">
        <v>22</v>
      </c>
      <c r="R18">
        <v>150</v>
      </c>
      <c r="S18">
        <f t="shared" si="0"/>
        <v>113516.8999538463</v>
      </c>
      <c r="T18" t="s">
        <v>60</v>
      </c>
      <c r="W18">
        <f t="shared" si="1"/>
        <v>1.2238100110941574</v>
      </c>
      <c r="X18">
        <f t="shared" si="2"/>
        <v>113516.8999538463</v>
      </c>
    </row>
    <row r="19" spans="1:24" x14ac:dyDescent="0.2">
      <c r="A19" t="s">
        <v>69</v>
      </c>
      <c r="B19">
        <v>449</v>
      </c>
      <c r="C19" t="s">
        <v>67</v>
      </c>
      <c r="D19" t="s">
        <v>20</v>
      </c>
      <c r="E19" t="s">
        <v>20</v>
      </c>
      <c r="F19">
        <v>0.48124</v>
      </c>
      <c r="G19" t="s">
        <v>68</v>
      </c>
      <c r="H19">
        <v>449</v>
      </c>
      <c r="I19">
        <v>400</v>
      </c>
      <c r="J19">
        <v>2</v>
      </c>
      <c r="L19">
        <v>170821</v>
      </c>
      <c r="M19">
        <v>170828</v>
      </c>
      <c r="N19">
        <v>3</v>
      </c>
      <c r="O19">
        <v>242560</v>
      </c>
      <c r="P19">
        <v>28181.45319</v>
      </c>
      <c r="Q19" t="s">
        <v>60</v>
      </c>
      <c r="R19">
        <v>1984</v>
      </c>
      <c r="S19">
        <f t="shared" si="0"/>
        <v>6334.523314137994</v>
      </c>
      <c r="T19" t="s">
        <v>60</v>
      </c>
      <c r="W19">
        <f>-0.353+0.864*LOG10(R19)</f>
        <v>2.4960760009948899</v>
      </c>
      <c r="X19">
        <f t="shared" ref="X19" si="3">10^W19*O19/1000/12</f>
        <v>6334.523314137994</v>
      </c>
    </row>
    <row r="20" spans="1:24" x14ac:dyDescent="0.2">
      <c r="A20" t="s">
        <v>70</v>
      </c>
      <c r="B20">
        <v>449</v>
      </c>
      <c r="C20" t="s">
        <v>67</v>
      </c>
      <c r="D20" t="s">
        <v>20</v>
      </c>
      <c r="E20" t="s">
        <v>20</v>
      </c>
      <c r="F20">
        <v>0.55139000000000005</v>
      </c>
      <c r="G20" t="s">
        <v>68</v>
      </c>
      <c r="H20">
        <v>449</v>
      </c>
      <c r="I20">
        <v>400</v>
      </c>
      <c r="J20">
        <v>2</v>
      </c>
      <c r="L20">
        <v>170821</v>
      </c>
      <c r="M20">
        <v>170828</v>
      </c>
      <c r="N20">
        <v>3</v>
      </c>
      <c r="O20">
        <v>277920</v>
      </c>
      <c r="P20">
        <v>29411.82849</v>
      </c>
      <c r="Q20" t="s">
        <v>60</v>
      </c>
      <c r="R20">
        <v>1984</v>
      </c>
      <c r="S20">
        <f t="shared" si="0"/>
        <v>7257.9597603282937</v>
      </c>
      <c r="T20" t="s">
        <v>60</v>
      </c>
      <c r="W20">
        <f t="shared" ref="W20:W30" si="4">-0.353+0.864*LOG10(R20)</f>
        <v>2.4960760009948899</v>
      </c>
      <c r="X20">
        <f t="shared" ref="X20:X30" si="5">10^W20*O20/1000/12</f>
        <v>7257.9597603282937</v>
      </c>
    </row>
    <row r="21" spans="1:24" x14ac:dyDescent="0.2">
      <c r="A21" t="s">
        <v>66</v>
      </c>
      <c r="B21">
        <v>449</v>
      </c>
      <c r="C21" t="s">
        <v>67</v>
      </c>
      <c r="D21" t="s">
        <v>20</v>
      </c>
      <c r="E21" t="s">
        <v>20</v>
      </c>
      <c r="F21">
        <v>0.33903</v>
      </c>
      <c r="G21" t="s">
        <v>68</v>
      </c>
      <c r="H21">
        <v>449</v>
      </c>
      <c r="I21">
        <v>400</v>
      </c>
      <c r="J21">
        <v>2</v>
      </c>
      <c r="L21">
        <v>170821</v>
      </c>
      <c r="M21">
        <v>170828</v>
      </c>
      <c r="N21">
        <v>3</v>
      </c>
      <c r="O21">
        <v>170880</v>
      </c>
      <c r="P21">
        <v>78058.353000000003</v>
      </c>
      <c r="Q21" t="s">
        <v>22</v>
      </c>
      <c r="R21">
        <v>1984</v>
      </c>
      <c r="S21">
        <f t="shared" si="0"/>
        <v>4462.5797490101431</v>
      </c>
      <c r="T21" t="s">
        <v>60</v>
      </c>
      <c r="W21">
        <f t="shared" si="4"/>
        <v>2.4960760009948899</v>
      </c>
      <c r="X21">
        <f t="shared" si="5"/>
        <v>4462.5797490101431</v>
      </c>
    </row>
    <row r="22" spans="1:24" x14ac:dyDescent="0.2">
      <c r="A22" t="s">
        <v>18</v>
      </c>
      <c r="B22">
        <v>1314</v>
      </c>
      <c r="C22" t="s">
        <v>19</v>
      </c>
      <c r="D22" t="s">
        <v>20</v>
      </c>
      <c r="E22" t="s">
        <v>20</v>
      </c>
      <c r="F22">
        <v>0.56953487999999997</v>
      </c>
      <c r="G22" t="s">
        <v>21</v>
      </c>
      <c r="H22">
        <v>1314</v>
      </c>
      <c r="I22">
        <v>400</v>
      </c>
      <c r="J22">
        <v>2</v>
      </c>
      <c r="L22">
        <v>170821</v>
      </c>
      <c r="M22">
        <v>170828</v>
      </c>
      <c r="N22">
        <v>3</v>
      </c>
      <c r="O22" s="1">
        <v>898320</v>
      </c>
      <c r="P22">
        <v>5898</v>
      </c>
      <c r="Q22" t="s">
        <v>22</v>
      </c>
      <c r="R22">
        <v>634</v>
      </c>
      <c r="S22">
        <f t="shared" si="0"/>
        <v>8754.9756310447065</v>
      </c>
      <c r="T22" t="s">
        <v>60</v>
      </c>
      <c r="W22">
        <f t="shared" si="4"/>
        <v>2.0680051188098174</v>
      </c>
      <c r="X22">
        <f t="shared" si="5"/>
        <v>8754.9756310447065</v>
      </c>
    </row>
    <row r="23" spans="1:24" x14ac:dyDescent="0.2">
      <c r="A23" t="s">
        <v>23</v>
      </c>
      <c r="B23">
        <v>1314</v>
      </c>
      <c r="C23" t="s">
        <v>19</v>
      </c>
      <c r="D23" t="s">
        <v>20</v>
      </c>
      <c r="E23" t="s">
        <v>20</v>
      </c>
      <c r="F23">
        <v>0.58277279999999998</v>
      </c>
      <c r="G23" t="s">
        <v>21</v>
      </c>
      <c r="H23">
        <v>1314</v>
      </c>
      <c r="I23">
        <v>400</v>
      </c>
      <c r="J23">
        <v>2</v>
      </c>
      <c r="L23">
        <v>170821</v>
      </c>
      <c r="M23">
        <v>170828</v>
      </c>
      <c r="N23">
        <v>3</v>
      </c>
      <c r="O23" s="1">
        <v>919200</v>
      </c>
      <c r="P23">
        <v>6455</v>
      </c>
      <c r="Q23" t="s">
        <v>22</v>
      </c>
      <c r="R23">
        <v>634</v>
      </c>
      <c r="S23">
        <f t="shared" si="0"/>
        <v>8958.4709235643113</v>
      </c>
      <c r="T23" t="s">
        <v>60</v>
      </c>
      <c r="W23">
        <f t="shared" si="4"/>
        <v>2.0680051188098174</v>
      </c>
      <c r="X23">
        <f t="shared" si="5"/>
        <v>8958.4709235643113</v>
      </c>
    </row>
    <row r="24" spans="1:24" x14ac:dyDescent="0.2">
      <c r="A24" t="s">
        <v>24</v>
      </c>
      <c r="B24">
        <v>1314</v>
      </c>
      <c r="C24" t="s">
        <v>19</v>
      </c>
      <c r="D24" t="s">
        <v>20</v>
      </c>
      <c r="E24" t="s">
        <v>20</v>
      </c>
      <c r="F24">
        <v>0.66859104000000003</v>
      </c>
      <c r="G24" t="s">
        <v>21</v>
      </c>
      <c r="H24">
        <v>1314</v>
      </c>
      <c r="I24">
        <v>400</v>
      </c>
      <c r="J24">
        <v>2</v>
      </c>
      <c r="L24">
        <v>170821</v>
      </c>
      <c r="M24">
        <v>170828</v>
      </c>
      <c r="N24">
        <v>3</v>
      </c>
      <c r="O24" s="1">
        <v>1054560</v>
      </c>
      <c r="P24">
        <v>5871</v>
      </c>
      <c r="Q24" t="s">
        <v>22</v>
      </c>
      <c r="R24">
        <v>634</v>
      </c>
      <c r="S24">
        <f t="shared" si="0"/>
        <v>10277.681785415558</v>
      </c>
      <c r="T24" t="s">
        <v>60</v>
      </c>
      <c r="W24">
        <f t="shared" si="4"/>
        <v>2.0680051188098174</v>
      </c>
      <c r="X24">
        <f t="shared" si="5"/>
        <v>10277.681785415558</v>
      </c>
    </row>
    <row r="25" spans="1:24" x14ac:dyDescent="0.2">
      <c r="A25" t="s">
        <v>40</v>
      </c>
      <c r="B25">
        <v>1771</v>
      </c>
      <c r="C25" t="s">
        <v>41</v>
      </c>
      <c r="D25" t="s">
        <v>20</v>
      </c>
      <c r="E25" t="s">
        <v>20</v>
      </c>
      <c r="F25">
        <v>0.45029728000000002</v>
      </c>
      <c r="G25" t="s">
        <v>42</v>
      </c>
      <c r="H25">
        <v>1771</v>
      </c>
      <c r="I25">
        <v>400</v>
      </c>
      <c r="J25">
        <v>2</v>
      </c>
      <c r="L25">
        <v>170821</v>
      </c>
      <c r="M25">
        <v>170828</v>
      </c>
      <c r="N25">
        <v>3</v>
      </c>
      <c r="O25">
        <v>26080</v>
      </c>
      <c r="P25">
        <v>14940.996429999999</v>
      </c>
      <c r="Q25" t="s">
        <v>38</v>
      </c>
      <c r="R25">
        <v>17266</v>
      </c>
      <c r="S25">
        <f t="shared" si="0"/>
        <v>4416.3145821642456</v>
      </c>
      <c r="T25" t="s">
        <v>60</v>
      </c>
      <c r="W25">
        <f t="shared" si="4"/>
        <v>3.30793366040092</v>
      </c>
      <c r="X25">
        <f t="shared" si="5"/>
        <v>4416.3145821642456</v>
      </c>
    </row>
    <row r="26" spans="1:24" x14ac:dyDescent="0.2">
      <c r="A26" t="s">
        <v>43</v>
      </c>
      <c r="B26">
        <v>1771</v>
      </c>
      <c r="C26" t="s">
        <v>41</v>
      </c>
      <c r="D26" t="s">
        <v>20</v>
      </c>
      <c r="E26" t="s">
        <v>20</v>
      </c>
      <c r="F26">
        <v>0.39780863999999999</v>
      </c>
      <c r="G26" t="s">
        <v>42</v>
      </c>
      <c r="H26">
        <v>1771</v>
      </c>
      <c r="I26">
        <v>400</v>
      </c>
      <c r="J26">
        <v>2</v>
      </c>
      <c r="L26">
        <v>170821</v>
      </c>
      <c r="M26">
        <v>170828</v>
      </c>
      <c r="N26">
        <v>3</v>
      </c>
      <c r="O26">
        <v>23040</v>
      </c>
      <c r="P26">
        <v>10475.840480000001</v>
      </c>
      <c r="Q26" t="s">
        <v>22</v>
      </c>
      <c r="R26">
        <v>17266</v>
      </c>
      <c r="S26">
        <f t="shared" si="0"/>
        <v>3901.5294468199477</v>
      </c>
      <c r="T26" t="s">
        <v>60</v>
      </c>
      <c r="W26">
        <f t="shared" si="4"/>
        <v>3.30793366040092</v>
      </c>
      <c r="X26">
        <f t="shared" si="5"/>
        <v>3901.5294468199477</v>
      </c>
    </row>
    <row r="27" spans="1:24" x14ac:dyDescent="0.2">
      <c r="A27" t="s">
        <v>44</v>
      </c>
      <c r="B27">
        <v>1771</v>
      </c>
      <c r="C27" t="s">
        <v>41</v>
      </c>
      <c r="D27" t="s">
        <v>20</v>
      </c>
      <c r="E27" t="s">
        <v>20</v>
      </c>
      <c r="F27">
        <v>0.23205503999999999</v>
      </c>
      <c r="G27" t="s">
        <v>42</v>
      </c>
      <c r="H27">
        <v>1771</v>
      </c>
      <c r="I27">
        <v>400</v>
      </c>
      <c r="J27">
        <v>2</v>
      </c>
      <c r="L27">
        <v>170821</v>
      </c>
      <c r="M27">
        <v>170828</v>
      </c>
      <c r="N27">
        <v>3</v>
      </c>
      <c r="O27">
        <v>13440</v>
      </c>
      <c r="P27">
        <v>11284.40329</v>
      </c>
      <c r="Q27" t="s">
        <v>22</v>
      </c>
      <c r="R27">
        <v>17266</v>
      </c>
      <c r="S27">
        <f t="shared" si="0"/>
        <v>2275.8921773116363</v>
      </c>
      <c r="T27" t="s">
        <v>60</v>
      </c>
      <c r="W27">
        <f t="shared" si="4"/>
        <v>3.30793366040092</v>
      </c>
      <c r="X27">
        <f t="shared" si="5"/>
        <v>2275.8921773116363</v>
      </c>
    </row>
    <row r="28" spans="1:24" x14ac:dyDescent="0.2">
      <c r="A28" t="s">
        <v>45</v>
      </c>
      <c r="B28">
        <v>2021</v>
      </c>
      <c r="C28" t="s">
        <v>46</v>
      </c>
      <c r="D28" t="s">
        <v>20</v>
      </c>
      <c r="E28" t="s">
        <v>20</v>
      </c>
      <c r="F28">
        <v>2.75917726</v>
      </c>
      <c r="G28" t="s">
        <v>47</v>
      </c>
      <c r="H28">
        <v>2021</v>
      </c>
      <c r="I28">
        <v>400</v>
      </c>
      <c r="J28">
        <v>2</v>
      </c>
      <c r="L28">
        <v>170821</v>
      </c>
      <c r="M28">
        <v>170828</v>
      </c>
      <c r="N28">
        <v>3</v>
      </c>
      <c r="O28">
        <v>134260</v>
      </c>
      <c r="P28">
        <v>10812.142669999999</v>
      </c>
      <c r="Q28" t="s">
        <v>22</v>
      </c>
      <c r="R28">
        <v>20551</v>
      </c>
      <c r="S28">
        <f t="shared" si="0"/>
        <v>26427.316964832393</v>
      </c>
      <c r="T28" t="s">
        <v>60</v>
      </c>
      <c r="W28">
        <f t="shared" si="4"/>
        <v>3.3732876767914268</v>
      </c>
      <c r="X28">
        <f t="shared" si="5"/>
        <v>26427.316964832393</v>
      </c>
    </row>
    <row r="29" spans="1:24" x14ac:dyDescent="0.2">
      <c r="A29" t="s">
        <v>48</v>
      </c>
      <c r="B29">
        <v>2021</v>
      </c>
      <c r="C29" t="s">
        <v>46</v>
      </c>
      <c r="D29" t="s">
        <v>20</v>
      </c>
      <c r="E29" t="s">
        <v>20</v>
      </c>
      <c r="F29">
        <v>5.1155549200000001</v>
      </c>
      <c r="G29" t="s">
        <v>47</v>
      </c>
      <c r="H29">
        <v>2021</v>
      </c>
      <c r="I29">
        <v>400</v>
      </c>
      <c r="J29">
        <v>2</v>
      </c>
      <c r="L29">
        <v>170821</v>
      </c>
      <c r="M29">
        <v>170828</v>
      </c>
      <c r="N29">
        <v>3</v>
      </c>
      <c r="O29">
        <v>248920</v>
      </c>
      <c r="P29">
        <v>5428.9353229999997</v>
      </c>
      <c r="Q29" t="s">
        <v>22</v>
      </c>
      <c r="R29">
        <v>20551</v>
      </c>
      <c r="S29">
        <f t="shared" si="0"/>
        <v>48996.631453046903</v>
      </c>
      <c r="T29" t="s">
        <v>60</v>
      </c>
      <c r="W29">
        <f t="shared" si="4"/>
        <v>3.3732876767914268</v>
      </c>
      <c r="X29">
        <f t="shared" si="5"/>
        <v>48996.631453046903</v>
      </c>
    </row>
    <row r="30" spans="1:24" x14ac:dyDescent="0.2">
      <c r="A30" t="s">
        <v>49</v>
      </c>
      <c r="B30">
        <v>2021</v>
      </c>
      <c r="C30" t="s">
        <v>46</v>
      </c>
      <c r="D30" t="s">
        <v>20</v>
      </c>
      <c r="E30" t="s">
        <v>20</v>
      </c>
      <c r="F30">
        <v>1.5322825600000001</v>
      </c>
      <c r="G30" t="s">
        <v>47</v>
      </c>
      <c r="H30">
        <v>2021</v>
      </c>
      <c r="I30">
        <v>400</v>
      </c>
      <c r="J30">
        <v>2</v>
      </c>
      <c r="L30">
        <v>170821</v>
      </c>
      <c r="M30">
        <v>170828</v>
      </c>
      <c r="N30">
        <v>3</v>
      </c>
      <c r="O30">
        <v>74560</v>
      </c>
      <c r="P30">
        <v>4812.4924929999997</v>
      </c>
      <c r="Q30" t="s">
        <v>22</v>
      </c>
      <c r="R30">
        <v>20551</v>
      </c>
      <c r="S30">
        <f t="shared" si="0"/>
        <v>14676.15636003205</v>
      </c>
      <c r="T30" t="s">
        <v>60</v>
      </c>
      <c r="W30">
        <f t="shared" si="4"/>
        <v>3.3732876767914268</v>
      </c>
      <c r="X30">
        <f t="shared" si="5"/>
        <v>14676.15636003205</v>
      </c>
    </row>
    <row r="31" spans="1:24" x14ac:dyDescent="0.2">
      <c r="A31" t="s">
        <v>62</v>
      </c>
      <c r="B31">
        <v>371</v>
      </c>
      <c r="C31" t="s">
        <v>63</v>
      </c>
      <c r="D31" t="s">
        <v>52</v>
      </c>
      <c r="E31" t="s">
        <v>52</v>
      </c>
      <c r="F31">
        <v>0.36580499999999999</v>
      </c>
      <c r="G31" t="s">
        <v>53</v>
      </c>
      <c r="H31">
        <v>371</v>
      </c>
      <c r="I31">
        <v>400</v>
      </c>
      <c r="J31">
        <v>2</v>
      </c>
      <c r="L31">
        <v>161107</v>
      </c>
      <c r="M31">
        <v>161110</v>
      </c>
      <c r="N31">
        <v>3</v>
      </c>
      <c r="O31">
        <v>9145125</v>
      </c>
      <c r="P31">
        <v>16931.816920000001</v>
      </c>
      <c r="Q31" t="s">
        <v>60</v>
      </c>
      <c r="R31">
        <v>40</v>
      </c>
      <c r="S31">
        <f t="shared" si="0"/>
        <v>4789.1708689104444</v>
      </c>
      <c r="T31" t="s">
        <v>60</v>
      </c>
      <c r="W31">
        <f>-0.642+0.899*LOG10(R31)</f>
        <v>0.79825193220383805</v>
      </c>
      <c r="X31">
        <f t="shared" ref="X31" si="6">10^W31*O31/1000/12</f>
        <v>4789.1708689104444</v>
      </c>
    </row>
    <row r="32" spans="1:24" x14ac:dyDescent="0.2">
      <c r="A32" t="s">
        <v>64</v>
      </c>
      <c r="B32">
        <v>371</v>
      </c>
      <c r="C32" t="s">
        <v>63</v>
      </c>
      <c r="D32" t="s">
        <v>52</v>
      </c>
      <c r="E32" t="s">
        <v>52</v>
      </c>
      <c r="F32">
        <v>0.38092090899999997</v>
      </c>
      <c r="G32" t="s">
        <v>53</v>
      </c>
      <c r="H32">
        <v>371</v>
      </c>
      <c r="I32">
        <v>400</v>
      </c>
      <c r="J32">
        <v>2</v>
      </c>
      <c r="L32">
        <v>161107</v>
      </c>
      <c r="M32">
        <v>161110</v>
      </c>
      <c r="N32">
        <v>3</v>
      </c>
      <c r="O32">
        <v>9523022.727</v>
      </c>
      <c r="P32">
        <v>60685.054199999999</v>
      </c>
      <c r="Q32" t="s">
        <v>22</v>
      </c>
      <c r="R32">
        <v>40</v>
      </c>
      <c r="S32">
        <f t="shared" si="0"/>
        <v>4987.070491449872</v>
      </c>
      <c r="T32" t="s">
        <v>60</v>
      </c>
      <c r="W32">
        <f>-0.642+0.899*LOG10(R32)</f>
        <v>0.79825193220383805</v>
      </c>
      <c r="X32">
        <f t="shared" ref="X32:X36" si="7">10^W32*O32/1000/12</f>
        <v>4987.070491449872</v>
      </c>
    </row>
    <row r="33" spans="1:24" x14ac:dyDescent="0.2">
      <c r="A33" t="s">
        <v>65</v>
      </c>
      <c r="B33">
        <v>371</v>
      </c>
      <c r="C33" t="s">
        <v>63</v>
      </c>
      <c r="D33" t="s">
        <v>52</v>
      </c>
      <c r="E33" t="s">
        <v>52</v>
      </c>
      <c r="F33">
        <v>0.29425636399999999</v>
      </c>
      <c r="G33" t="s">
        <v>53</v>
      </c>
      <c r="H33">
        <v>371</v>
      </c>
      <c r="I33">
        <v>400</v>
      </c>
      <c r="J33">
        <v>2</v>
      </c>
      <c r="L33">
        <v>161107</v>
      </c>
      <c r="M33">
        <v>161110</v>
      </c>
      <c r="N33">
        <v>3</v>
      </c>
      <c r="O33">
        <v>7356409.091</v>
      </c>
      <c r="P33">
        <v>69553.941000000006</v>
      </c>
      <c r="Q33" t="s">
        <v>22</v>
      </c>
      <c r="R33">
        <v>40</v>
      </c>
      <c r="S33">
        <f t="shared" si="0"/>
        <v>3852.4459882620704</v>
      </c>
      <c r="T33" t="s">
        <v>60</v>
      </c>
      <c r="W33">
        <f>-0.642+0.899*LOG10(R33)</f>
        <v>0.79825193220383805</v>
      </c>
      <c r="X33">
        <f t="shared" si="7"/>
        <v>3852.4459882620704</v>
      </c>
    </row>
    <row r="34" spans="1:24" x14ac:dyDescent="0.2">
      <c r="A34" t="s">
        <v>50</v>
      </c>
      <c r="B34">
        <v>2090</v>
      </c>
      <c r="C34" t="s">
        <v>51</v>
      </c>
      <c r="D34" t="s">
        <v>52</v>
      </c>
      <c r="E34" t="s">
        <v>52</v>
      </c>
      <c r="F34">
        <v>0.29131000000000001</v>
      </c>
      <c r="G34" t="s">
        <v>53</v>
      </c>
      <c r="H34">
        <v>2090</v>
      </c>
      <c r="I34">
        <v>400</v>
      </c>
      <c r="J34">
        <v>2</v>
      </c>
      <c r="L34">
        <v>161107</v>
      </c>
      <c r="M34">
        <v>161110</v>
      </c>
      <c r="N34">
        <v>3</v>
      </c>
      <c r="O34" s="1">
        <v>7282845</v>
      </c>
      <c r="P34">
        <v>5487.0935579999996</v>
      </c>
      <c r="Q34" t="s">
        <v>22</v>
      </c>
      <c r="R34">
        <v>40</v>
      </c>
      <c r="S34">
        <f t="shared" si="0"/>
        <v>3813.9215283323178</v>
      </c>
      <c r="T34" t="s">
        <v>60</v>
      </c>
      <c r="W34">
        <f>-0.642+0.899*LOG10(R34)</f>
        <v>0.79825193220383805</v>
      </c>
      <c r="X34">
        <f t="shared" si="7"/>
        <v>3813.9215283323178</v>
      </c>
    </row>
    <row r="35" spans="1:24" x14ac:dyDescent="0.2">
      <c r="A35" t="s">
        <v>54</v>
      </c>
      <c r="B35">
        <v>2090</v>
      </c>
      <c r="C35" t="s">
        <v>51</v>
      </c>
      <c r="D35" t="s">
        <v>52</v>
      </c>
      <c r="E35" t="s">
        <v>52</v>
      </c>
      <c r="F35">
        <v>0.33255000000000001</v>
      </c>
      <c r="G35" t="s">
        <v>53</v>
      </c>
      <c r="H35">
        <v>2090</v>
      </c>
      <c r="I35">
        <v>400</v>
      </c>
      <c r="J35">
        <v>2</v>
      </c>
      <c r="L35">
        <v>161107</v>
      </c>
      <c r="M35">
        <v>161110</v>
      </c>
      <c r="N35">
        <v>3</v>
      </c>
      <c r="O35" s="1">
        <v>8313750</v>
      </c>
      <c r="P35">
        <v>1886.648745</v>
      </c>
      <c r="Q35" t="s">
        <v>22</v>
      </c>
      <c r="R35">
        <v>40</v>
      </c>
      <c r="S35">
        <f t="shared" si="0"/>
        <v>4353.7916990094955</v>
      </c>
      <c r="T35" t="s">
        <v>60</v>
      </c>
      <c r="W35">
        <f>-0.642+0.899*LOG10(R35)</f>
        <v>0.79825193220383805</v>
      </c>
      <c r="X35">
        <f t="shared" si="7"/>
        <v>4353.7916990094955</v>
      </c>
    </row>
    <row r="36" spans="1:24" x14ac:dyDescent="0.2">
      <c r="A36" t="s">
        <v>55</v>
      </c>
      <c r="B36">
        <v>2090</v>
      </c>
      <c r="C36" t="s">
        <v>51</v>
      </c>
      <c r="D36" t="s">
        <v>52</v>
      </c>
      <c r="E36" t="s">
        <v>52</v>
      </c>
      <c r="F36">
        <v>0.381324</v>
      </c>
      <c r="G36" t="s">
        <v>53</v>
      </c>
      <c r="H36">
        <v>2090</v>
      </c>
      <c r="I36">
        <v>400</v>
      </c>
      <c r="J36">
        <v>2</v>
      </c>
      <c r="L36">
        <v>161107</v>
      </c>
      <c r="M36">
        <v>161110</v>
      </c>
      <c r="N36">
        <v>3</v>
      </c>
      <c r="O36" s="1">
        <v>9533100</v>
      </c>
      <c r="P36">
        <v>1632.15</v>
      </c>
      <c r="Q36" t="s">
        <v>22</v>
      </c>
      <c r="R36">
        <v>40</v>
      </c>
      <c r="S36">
        <f t="shared" si="0"/>
        <v>4992.3478148642216</v>
      </c>
      <c r="T36" t="s">
        <v>60</v>
      </c>
      <c r="W36">
        <f>-0.642+0.899*LOG10(R36)</f>
        <v>0.79825193220383805</v>
      </c>
      <c r="X36">
        <f t="shared" si="7"/>
        <v>4992.3478148642216</v>
      </c>
    </row>
    <row r="37" spans="1:24" x14ac:dyDescent="0.2">
      <c r="A37" t="s">
        <v>71</v>
      </c>
      <c r="B37">
        <v>7803</v>
      </c>
      <c r="C37" t="s">
        <v>72</v>
      </c>
      <c r="D37" t="s">
        <v>28</v>
      </c>
      <c r="E37" t="s">
        <v>73</v>
      </c>
      <c r="F37">
        <v>2.20472</v>
      </c>
      <c r="G37" t="s">
        <v>74</v>
      </c>
      <c r="H37">
        <v>7803</v>
      </c>
      <c r="I37">
        <v>400</v>
      </c>
      <c r="J37">
        <v>2</v>
      </c>
      <c r="L37">
        <v>161114</v>
      </c>
      <c r="M37">
        <v>161118</v>
      </c>
      <c r="N37">
        <v>1.5</v>
      </c>
      <c r="O37">
        <v>707997613.79999995</v>
      </c>
      <c r="P37">
        <v>37.955156719999998</v>
      </c>
      <c r="Q37" t="s">
        <v>60</v>
      </c>
      <c r="R37">
        <v>1</v>
      </c>
      <c r="S37">
        <f>V37</f>
        <v>33039.888643999999</v>
      </c>
      <c r="T37" t="s">
        <v>22</v>
      </c>
      <c r="U37">
        <v>0.56000000000000005</v>
      </c>
      <c r="V37">
        <f>U37*O37/1000/12</f>
        <v>33039.888643999999</v>
      </c>
    </row>
    <row r="38" spans="1:24" x14ac:dyDescent="0.2">
      <c r="A38" t="s">
        <v>75</v>
      </c>
      <c r="B38">
        <v>7803</v>
      </c>
      <c r="C38" t="s">
        <v>72</v>
      </c>
      <c r="D38" t="s">
        <v>28</v>
      </c>
      <c r="E38" t="s">
        <v>73</v>
      </c>
      <c r="F38">
        <v>2.1892800000000001</v>
      </c>
      <c r="G38" t="s">
        <v>74</v>
      </c>
      <c r="H38">
        <v>7803</v>
      </c>
      <c r="I38">
        <v>400</v>
      </c>
      <c r="J38">
        <v>2</v>
      </c>
      <c r="L38">
        <v>161114</v>
      </c>
      <c r="M38">
        <v>161118</v>
      </c>
      <c r="N38">
        <v>1.5</v>
      </c>
      <c r="O38">
        <v>754840255.60000002</v>
      </c>
      <c r="P38">
        <v>125668.428</v>
      </c>
      <c r="Q38" t="s">
        <v>22</v>
      </c>
      <c r="R38">
        <v>1</v>
      </c>
      <c r="S38">
        <f>V38</f>
        <v>35225.878594666669</v>
      </c>
      <c r="T38" t="s">
        <v>22</v>
      </c>
      <c r="U38">
        <v>0.56000000000000005</v>
      </c>
      <c r="V38">
        <f>U38*O38/1000/12</f>
        <v>35225.878594666669</v>
      </c>
    </row>
    <row r="39" spans="1:24" x14ac:dyDescent="0.2">
      <c r="A39" t="s">
        <v>78</v>
      </c>
      <c r="B39">
        <v>8102</v>
      </c>
      <c r="C39" t="s">
        <v>77</v>
      </c>
      <c r="D39" t="s">
        <v>28</v>
      </c>
      <c r="E39" t="s">
        <v>73</v>
      </c>
      <c r="F39">
        <v>0.75483999999999996</v>
      </c>
      <c r="G39" t="s">
        <v>74</v>
      </c>
      <c r="H39">
        <v>8102</v>
      </c>
      <c r="I39">
        <v>400</v>
      </c>
      <c r="J39">
        <v>2</v>
      </c>
      <c r="L39">
        <v>161114</v>
      </c>
      <c r="M39">
        <v>161118</v>
      </c>
      <c r="N39">
        <v>1.5</v>
      </c>
      <c r="O39">
        <v>2189278433</v>
      </c>
      <c r="P39">
        <v>1616.062046</v>
      </c>
      <c r="Q39" t="s">
        <v>60</v>
      </c>
      <c r="R39">
        <v>1</v>
      </c>
      <c r="S39">
        <f>V39</f>
        <v>47434.36604833333</v>
      </c>
      <c r="T39" t="s">
        <v>22</v>
      </c>
      <c r="U39">
        <v>0.26</v>
      </c>
      <c r="V39">
        <f>U39*O39/1000/12</f>
        <v>47434.36604833333</v>
      </c>
    </row>
    <row r="40" spans="1:24" x14ac:dyDescent="0.2">
      <c r="A40" t="s">
        <v>76</v>
      </c>
      <c r="B40">
        <v>8102</v>
      </c>
      <c r="C40" t="s">
        <v>77</v>
      </c>
      <c r="D40" t="s">
        <v>28</v>
      </c>
      <c r="E40" t="s">
        <v>73</v>
      </c>
      <c r="F40">
        <v>0.70799999999999996</v>
      </c>
      <c r="G40" t="s">
        <v>74</v>
      </c>
      <c r="H40">
        <v>8102</v>
      </c>
      <c r="I40">
        <v>400</v>
      </c>
      <c r="J40">
        <v>2</v>
      </c>
      <c r="L40">
        <v>161114</v>
      </c>
      <c r="M40">
        <v>161118</v>
      </c>
      <c r="N40">
        <v>1.5</v>
      </c>
      <c r="O40">
        <v>2204716157</v>
      </c>
      <c r="P40">
        <v>132885.87150000001</v>
      </c>
      <c r="Q40" t="s">
        <v>22</v>
      </c>
      <c r="R40">
        <v>1</v>
      </c>
      <c r="S40">
        <f>V40</f>
        <v>47768.850068333333</v>
      </c>
      <c r="T40" t="s">
        <v>22</v>
      </c>
      <c r="U40">
        <v>0.26</v>
      </c>
      <c r="V40">
        <f>U40*O40/1000/12</f>
        <v>47768.850068333333</v>
      </c>
    </row>
    <row r="41" spans="1:24" x14ac:dyDescent="0.2">
      <c r="A41" t="s">
        <v>25</v>
      </c>
      <c r="B41" t="s">
        <v>26</v>
      </c>
      <c r="C41" t="s">
        <v>27</v>
      </c>
      <c r="D41" t="s">
        <v>28</v>
      </c>
      <c r="E41" t="s">
        <v>29</v>
      </c>
      <c r="F41">
        <v>0.31850000000000001</v>
      </c>
      <c r="G41" t="s">
        <v>30</v>
      </c>
      <c r="H41">
        <v>1314</v>
      </c>
      <c r="I41">
        <v>400</v>
      </c>
      <c r="J41">
        <v>2</v>
      </c>
      <c r="L41">
        <v>170821</v>
      </c>
      <c r="M41">
        <v>170828</v>
      </c>
      <c r="N41">
        <v>3</v>
      </c>
      <c r="O41">
        <v>1769468850</v>
      </c>
      <c r="P41">
        <v>33039.888639999997</v>
      </c>
      <c r="Q41" t="s">
        <v>22</v>
      </c>
      <c r="R41">
        <v>0.18</v>
      </c>
      <c r="S41">
        <f>V41</f>
        <v>5898.2295000000004</v>
      </c>
      <c r="T41" t="s">
        <v>22</v>
      </c>
      <c r="U41">
        <v>0.04</v>
      </c>
      <c r="V41">
        <f>U41*O41/1000/12</f>
        <v>5898.2295000000004</v>
      </c>
    </row>
    <row r="42" spans="1:24" x14ac:dyDescent="0.2">
      <c r="A42" t="s">
        <v>31</v>
      </c>
      <c r="B42" t="s">
        <v>26</v>
      </c>
      <c r="C42" t="s">
        <v>27</v>
      </c>
      <c r="D42" t="s">
        <v>28</v>
      </c>
      <c r="E42" t="s">
        <v>29</v>
      </c>
      <c r="F42">
        <v>0.34858</v>
      </c>
      <c r="G42" t="s">
        <v>30</v>
      </c>
      <c r="H42">
        <v>1314</v>
      </c>
      <c r="I42">
        <v>400</v>
      </c>
      <c r="J42">
        <v>2</v>
      </c>
      <c r="L42">
        <v>170821</v>
      </c>
      <c r="M42">
        <v>170828</v>
      </c>
      <c r="N42">
        <v>3</v>
      </c>
      <c r="O42">
        <v>1936571770</v>
      </c>
      <c r="P42">
        <v>35225.87859</v>
      </c>
      <c r="Q42" t="s">
        <v>22</v>
      </c>
      <c r="R42">
        <v>0.18</v>
      </c>
      <c r="S42">
        <f>V42</f>
        <v>6455.2392333333337</v>
      </c>
      <c r="T42" t="s">
        <v>22</v>
      </c>
      <c r="U42">
        <v>0.04</v>
      </c>
      <c r="V42">
        <f>U42*O42/1000/12</f>
        <v>6455.2392333333337</v>
      </c>
    </row>
    <row r="43" spans="1:24" x14ac:dyDescent="0.2">
      <c r="A43" t="s">
        <v>32</v>
      </c>
      <c r="B43" t="s">
        <v>26</v>
      </c>
      <c r="C43" t="s">
        <v>27</v>
      </c>
      <c r="D43" t="s">
        <v>28</v>
      </c>
      <c r="E43" t="s">
        <v>29</v>
      </c>
      <c r="F43">
        <v>0.31701000000000001</v>
      </c>
      <c r="G43" t="s">
        <v>30</v>
      </c>
      <c r="H43">
        <v>1314</v>
      </c>
      <c r="I43">
        <v>400</v>
      </c>
      <c r="J43">
        <v>2</v>
      </c>
      <c r="L43">
        <v>170821</v>
      </c>
      <c r="M43">
        <v>170828</v>
      </c>
      <c r="N43">
        <v>3</v>
      </c>
      <c r="O43">
        <v>1761162141</v>
      </c>
      <c r="P43">
        <v>47768.85007</v>
      </c>
      <c r="Q43" t="s">
        <v>22</v>
      </c>
      <c r="R43">
        <v>0.18</v>
      </c>
      <c r="S43">
        <f>V43</f>
        <v>5870.5404699999999</v>
      </c>
      <c r="T43" t="s">
        <v>22</v>
      </c>
      <c r="U43">
        <v>0.04</v>
      </c>
      <c r="V43">
        <f>U43*O43/1000/12</f>
        <v>5870.5404699999999</v>
      </c>
    </row>
    <row r="44" spans="1:24" x14ac:dyDescent="0.2">
      <c r="A44" t="s">
        <v>90</v>
      </c>
      <c r="B44" t="s">
        <v>86</v>
      </c>
      <c r="C44" t="s">
        <v>87</v>
      </c>
      <c r="D44" t="s">
        <v>28</v>
      </c>
      <c r="E44" t="s">
        <v>29</v>
      </c>
      <c r="F44">
        <v>0.46708456300000001</v>
      </c>
      <c r="G44" t="s">
        <v>30</v>
      </c>
      <c r="H44" t="s">
        <v>88</v>
      </c>
      <c r="I44">
        <v>400</v>
      </c>
      <c r="J44">
        <v>2</v>
      </c>
      <c r="L44">
        <v>170821</v>
      </c>
      <c r="M44">
        <v>170828</v>
      </c>
      <c r="N44">
        <v>3</v>
      </c>
      <c r="O44">
        <v>2594914240</v>
      </c>
      <c r="P44">
        <v>7.5475372859999998</v>
      </c>
      <c r="Q44" t="s">
        <v>60</v>
      </c>
      <c r="R44">
        <v>0.18</v>
      </c>
      <c r="S44">
        <f>V44</f>
        <v>10812.142666666667</v>
      </c>
      <c r="T44" t="s">
        <v>22</v>
      </c>
      <c r="U44">
        <v>0.05</v>
      </c>
      <c r="V44">
        <f>U44*O44/1000/12</f>
        <v>10812.142666666667</v>
      </c>
    </row>
    <row r="45" spans="1:24" x14ac:dyDescent="0.2">
      <c r="A45" t="s">
        <v>85</v>
      </c>
      <c r="B45" t="s">
        <v>86</v>
      </c>
      <c r="C45" t="s">
        <v>87</v>
      </c>
      <c r="D45" t="s">
        <v>28</v>
      </c>
      <c r="E45" t="s">
        <v>29</v>
      </c>
      <c r="F45">
        <v>0.45255630899999999</v>
      </c>
      <c r="G45" t="s">
        <v>30</v>
      </c>
      <c r="H45" t="s">
        <v>88</v>
      </c>
      <c r="I45">
        <v>400</v>
      </c>
      <c r="J45">
        <v>2</v>
      </c>
      <c r="L45">
        <v>170821</v>
      </c>
      <c r="M45">
        <v>170828</v>
      </c>
      <c r="N45">
        <v>3</v>
      </c>
      <c r="O45">
        <v>2514201714</v>
      </c>
      <c r="P45">
        <v>95224.584000000003</v>
      </c>
      <c r="Q45" t="s">
        <v>22</v>
      </c>
      <c r="R45">
        <v>0.18</v>
      </c>
      <c r="S45">
        <f>V45</f>
        <v>10475.840474999999</v>
      </c>
      <c r="T45" t="s">
        <v>22</v>
      </c>
      <c r="U45">
        <v>0.05</v>
      </c>
      <c r="V45">
        <f>U45*O45/1000/12</f>
        <v>10475.840474999999</v>
      </c>
    </row>
    <row r="46" spans="1:24" x14ac:dyDescent="0.2">
      <c r="A46" t="s">
        <v>89</v>
      </c>
      <c r="B46" t="s">
        <v>86</v>
      </c>
      <c r="C46" t="s">
        <v>87</v>
      </c>
      <c r="D46" t="s">
        <v>28</v>
      </c>
      <c r="E46" t="s">
        <v>29</v>
      </c>
      <c r="F46">
        <v>0.48748622200000002</v>
      </c>
      <c r="G46" t="s">
        <v>30</v>
      </c>
      <c r="H46" t="s">
        <v>88</v>
      </c>
      <c r="I46">
        <v>400</v>
      </c>
      <c r="J46">
        <v>2</v>
      </c>
      <c r="L46">
        <v>170821</v>
      </c>
      <c r="M46">
        <v>170828</v>
      </c>
      <c r="N46">
        <v>3</v>
      </c>
      <c r="O46">
        <v>2708256789</v>
      </c>
      <c r="P46">
        <v>193031.52960000001</v>
      </c>
      <c r="Q46" t="s">
        <v>22</v>
      </c>
      <c r="R46">
        <v>0.18</v>
      </c>
      <c r="S46">
        <f>V46</f>
        <v>11284.403287500003</v>
      </c>
      <c r="T46" t="s">
        <v>22</v>
      </c>
      <c r="U46">
        <v>0.05</v>
      </c>
      <c r="V46">
        <f>U46*O46/1000/12</f>
        <v>11284.403287500003</v>
      </c>
    </row>
    <row r="47" spans="1:24" x14ac:dyDescent="0.2">
      <c r="A47" t="s">
        <v>98</v>
      </c>
      <c r="B47" t="s">
        <v>99</v>
      </c>
      <c r="C47" t="s">
        <v>100</v>
      </c>
      <c r="D47" t="s">
        <v>28</v>
      </c>
      <c r="E47" t="s">
        <v>29</v>
      </c>
      <c r="F47">
        <v>0.39088334299999999</v>
      </c>
      <c r="G47" t="s">
        <v>30</v>
      </c>
      <c r="H47" t="s">
        <v>99</v>
      </c>
      <c r="I47">
        <v>400</v>
      </c>
      <c r="J47">
        <v>2</v>
      </c>
      <c r="L47">
        <v>161114</v>
      </c>
      <c r="M47">
        <v>161118</v>
      </c>
      <c r="N47">
        <v>1.5</v>
      </c>
      <c r="O47">
        <v>2171574129</v>
      </c>
      <c r="P47">
        <v>0.19357830100000001</v>
      </c>
      <c r="Q47" t="s">
        <v>60</v>
      </c>
      <c r="R47">
        <v>0.18</v>
      </c>
      <c r="S47">
        <f>V47</f>
        <v>5428.9353224999995</v>
      </c>
      <c r="T47" t="s">
        <v>22</v>
      </c>
      <c r="U47">
        <v>0.03</v>
      </c>
      <c r="V47">
        <f>U47*O47/1000/12</f>
        <v>5428.9353224999995</v>
      </c>
    </row>
    <row r="48" spans="1:24" x14ac:dyDescent="0.2">
      <c r="A48" t="s">
        <v>101</v>
      </c>
      <c r="B48" t="s">
        <v>99</v>
      </c>
      <c r="C48" t="s">
        <v>100</v>
      </c>
      <c r="D48" t="s">
        <v>28</v>
      </c>
      <c r="E48" t="s">
        <v>29</v>
      </c>
      <c r="F48">
        <v>0.34649945900000001</v>
      </c>
      <c r="G48" t="s">
        <v>30</v>
      </c>
      <c r="H48" t="s">
        <v>99</v>
      </c>
      <c r="I48">
        <v>400</v>
      </c>
      <c r="J48">
        <v>2</v>
      </c>
      <c r="L48">
        <v>161114</v>
      </c>
      <c r="M48">
        <v>161118</v>
      </c>
      <c r="N48">
        <v>1.5</v>
      </c>
      <c r="O48">
        <v>1924996997</v>
      </c>
      <c r="P48">
        <v>0.112920675</v>
      </c>
      <c r="Q48" t="s">
        <v>60</v>
      </c>
      <c r="R48">
        <v>0.18</v>
      </c>
      <c r="S48">
        <f>V48</f>
        <v>4812.4924924999996</v>
      </c>
      <c r="T48" t="s">
        <v>22</v>
      </c>
      <c r="U48">
        <v>0.03</v>
      </c>
      <c r="V48">
        <f>U48*O48/1000/12</f>
        <v>4812.4924924999996</v>
      </c>
    </row>
    <row r="49" spans="1:22" x14ac:dyDescent="0.2">
      <c r="A49" t="s">
        <v>102</v>
      </c>
      <c r="B49" t="s">
        <v>99</v>
      </c>
      <c r="C49" t="s">
        <v>100</v>
      </c>
      <c r="D49" t="s">
        <v>28</v>
      </c>
      <c r="E49" t="s">
        <v>29</v>
      </c>
      <c r="F49">
        <v>0.39507073599999998</v>
      </c>
      <c r="G49" t="s">
        <v>30</v>
      </c>
      <c r="H49" t="s">
        <v>99</v>
      </c>
      <c r="I49">
        <v>400</v>
      </c>
      <c r="J49">
        <v>2</v>
      </c>
      <c r="L49">
        <v>161114</v>
      </c>
      <c r="M49">
        <v>161118</v>
      </c>
      <c r="N49">
        <v>1.5</v>
      </c>
      <c r="O49">
        <v>2194837423</v>
      </c>
      <c r="P49">
        <v>1.1280304969999999</v>
      </c>
      <c r="Q49" t="s">
        <v>60</v>
      </c>
      <c r="R49">
        <v>0.18</v>
      </c>
      <c r="S49">
        <f>V49</f>
        <v>5487.0935575000003</v>
      </c>
      <c r="T49" t="s">
        <v>22</v>
      </c>
      <c r="U49">
        <v>0.03</v>
      </c>
      <c r="V49">
        <f>U49*O49/1000/12</f>
        <v>5487.0935575000003</v>
      </c>
    </row>
    <row r="50" spans="1:22" x14ac:dyDescent="0.2">
      <c r="A50" t="s">
        <v>103</v>
      </c>
      <c r="B50" t="s">
        <v>104</v>
      </c>
      <c r="C50" t="s">
        <v>105</v>
      </c>
      <c r="D50" t="s">
        <v>28</v>
      </c>
      <c r="E50" t="s">
        <v>29</v>
      </c>
      <c r="F50">
        <v>6.2888291999999998E-2</v>
      </c>
      <c r="G50" t="s">
        <v>30</v>
      </c>
      <c r="H50" t="s">
        <v>106</v>
      </c>
      <c r="I50">
        <v>400</v>
      </c>
      <c r="J50">
        <v>2</v>
      </c>
      <c r="L50">
        <v>170821</v>
      </c>
      <c r="M50">
        <v>170828</v>
      </c>
      <c r="N50">
        <v>3</v>
      </c>
      <c r="O50" s="1">
        <v>251553166</v>
      </c>
      <c r="P50">
        <v>2.777785546</v>
      </c>
      <c r="Q50" t="s">
        <v>60</v>
      </c>
      <c r="R50">
        <v>0.25</v>
      </c>
      <c r="S50">
        <f>V50</f>
        <v>1886.6487449999997</v>
      </c>
      <c r="T50" t="s">
        <v>22</v>
      </c>
      <c r="U50">
        <v>0.09</v>
      </c>
      <c r="V50">
        <f>U50*O50/1000/12</f>
        <v>1886.6487449999997</v>
      </c>
    </row>
    <row r="51" spans="1:22" x14ac:dyDescent="0.2">
      <c r="A51" t="s">
        <v>107</v>
      </c>
      <c r="B51" t="s">
        <v>104</v>
      </c>
      <c r="C51" t="s">
        <v>105</v>
      </c>
      <c r="D51" t="s">
        <v>28</v>
      </c>
      <c r="E51" t="s">
        <v>29</v>
      </c>
      <c r="F51">
        <v>5.4405000000000002E-2</v>
      </c>
      <c r="G51" t="s">
        <v>30</v>
      </c>
      <c r="H51" t="s">
        <v>106</v>
      </c>
      <c r="I51">
        <v>400</v>
      </c>
      <c r="J51">
        <v>2</v>
      </c>
      <c r="L51">
        <v>170821</v>
      </c>
      <c r="M51">
        <v>170828</v>
      </c>
      <c r="N51">
        <v>3</v>
      </c>
      <c r="O51" s="1">
        <v>217620000</v>
      </c>
      <c r="P51">
        <v>0.83204117899999996</v>
      </c>
      <c r="Q51" t="s">
        <v>60</v>
      </c>
      <c r="R51">
        <v>0.25</v>
      </c>
      <c r="S51">
        <f>V51</f>
        <v>1632.1499999999999</v>
      </c>
      <c r="T51" t="s">
        <v>22</v>
      </c>
      <c r="U51">
        <v>0.09</v>
      </c>
      <c r="V51">
        <f>U51*O51/1000/12</f>
        <v>1632.1499999999999</v>
      </c>
    </row>
    <row r="52" spans="1:22" x14ac:dyDescent="0.2">
      <c r="A52" t="s">
        <v>108</v>
      </c>
      <c r="B52" t="s">
        <v>104</v>
      </c>
      <c r="C52" t="s">
        <v>105</v>
      </c>
      <c r="D52" t="s">
        <v>28</v>
      </c>
      <c r="E52" t="s">
        <v>29</v>
      </c>
      <c r="F52">
        <v>5.4925488000000001E-2</v>
      </c>
      <c r="G52" t="s">
        <v>30</v>
      </c>
      <c r="H52" t="s">
        <v>106</v>
      </c>
      <c r="I52">
        <v>400</v>
      </c>
      <c r="J52">
        <v>2</v>
      </c>
      <c r="L52">
        <v>170821</v>
      </c>
      <c r="M52">
        <v>170828</v>
      </c>
      <c r="N52">
        <v>3</v>
      </c>
      <c r="O52" s="1">
        <v>219701954</v>
      </c>
      <c r="P52">
        <v>1.906909827</v>
      </c>
      <c r="Q52" t="s">
        <v>60</v>
      </c>
      <c r="R52">
        <v>0.25</v>
      </c>
      <c r="S52">
        <f>V52</f>
        <v>1647.7646549999999</v>
      </c>
      <c r="T52" t="s">
        <v>22</v>
      </c>
      <c r="U52">
        <v>0.09</v>
      </c>
      <c r="V52">
        <f>U52*O52/1000/12</f>
        <v>1647.7646549999999</v>
      </c>
    </row>
    <row r="53" spans="1:22" x14ac:dyDescent="0.2">
      <c r="A53" t="s">
        <v>132</v>
      </c>
      <c r="B53" t="s">
        <v>133</v>
      </c>
      <c r="C53" t="s">
        <v>134</v>
      </c>
      <c r="D53" t="s">
        <v>94</v>
      </c>
      <c r="E53" t="s">
        <v>94</v>
      </c>
      <c r="F53">
        <v>4.4022199999999998</v>
      </c>
      <c r="G53" t="s">
        <v>135</v>
      </c>
      <c r="H53">
        <v>1335</v>
      </c>
      <c r="I53">
        <v>400</v>
      </c>
      <c r="J53">
        <v>2</v>
      </c>
      <c r="L53">
        <v>161107</v>
      </c>
      <c r="M53">
        <v>161110</v>
      </c>
      <c r="N53">
        <v>3</v>
      </c>
      <c r="O53">
        <v>73370383.329999998</v>
      </c>
      <c r="P53">
        <v>9878.8366310000001</v>
      </c>
      <c r="Q53" t="s">
        <v>136</v>
      </c>
      <c r="R53">
        <v>60</v>
      </c>
      <c r="S53">
        <f>V53</f>
        <v>133534.0976606</v>
      </c>
      <c r="T53" t="s">
        <v>22</v>
      </c>
      <c r="U53">
        <v>21.84</v>
      </c>
      <c r="V53">
        <f>U53*O53/1000/12</f>
        <v>133534.0976606</v>
      </c>
    </row>
    <row r="54" spans="1:22" x14ac:dyDescent="0.2">
      <c r="A54" t="s">
        <v>137</v>
      </c>
      <c r="B54" t="s">
        <v>133</v>
      </c>
      <c r="C54" t="s">
        <v>134</v>
      </c>
      <c r="D54" t="s">
        <v>94</v>
      </c>
      <c r="E54" t="s">
        <v>94</v>
      </c>
      <c r="F54">
        <v>3.1392699999999998</v>
      </c>
      <c r="G54" t="s">
        <v>135</v>
      </c>
      <c r="H54">
        <v>1335</v>
      </c>
      <c r="I54">
        <v>400</v>
      </c>
      <c r="J54">
        <v>2</v>
      </c>
      <c r="L54">
        <v>161107</v>
      </c>
      <c r="M54">
        <v>161110</v>
      </c>
      <c r="N54">
        <v>3</v>
      </c>
      <c r="O54">
        <v>52321200</v>
      </c>
      <c r="P54">
        <v>10056.8408</v>
      </c>
      <c r="Q54" t="s">
        <v>136</v>
      </c>
      <c r="R54">
        <v>60</v>
      </c>
      <c r="S54">
        <f>V54</f>
        <v>95224.583999999988</v>
      </c>
      <c r="T54" t="s">
        <v>22</v>
      </c>
      <c r="U54">
        <v>21.84</v>
      </c>
      <c r="V54">
        <f>U54*O54/1000/12</f>
        <v>95224.583999999988</v>
      </c>
    </row>
    <row r="55" spans="1:22" x14ac:dyDescent="0.2">
      <c r="A55" t="s">
        <v>138</v>
      </c>
      <c r="B55" t="s">
        <v>133</v>
      </c>
      <c r="C55" t="s">
        <v>134</v>
      </c>
      <c r="D55" t="s">
        <v>94</v>
      </c>
      <c r="E55" t="s">
        <v>94</v>
      </c>
      <c r="F55">
        <v>6.3636799999999996</v>
      </c>
      <c r="G55" t="s">
        <v>135</v>
      </c>
      <c r="H55">
        <v>1335</v>
      </c>
      <c r="I55">
        <v>400</v>
      </c>
      <c r="J55">
        <v>2</v>
      </c>
      <c r="L55">
        <v>161107</v>
      </c>
      <c r="M55">
        <v>161110</v>
      </c>
      <c r="N55">
        <v>3</v>
      </c>
      <c r="O55">
        <v>106061280</v>
      </c>
      <c r="P55">
        <v>10238.655119999999</v>
      </c>
      <c r="Q55" t="s">
        <v>136</v>
      </c>
      <c r="R55">
        <v>60</v>
      </c>
      <c r="S55">
        <f>V55</f>
        <v>193031.52959999998</v>
      </c>
      <c r="T55" t="s">
        <v>22</v>
      </c>
      <c r="U55">
        <v>21.84</v>
      </c>
      <c r="V55">
        <f>U55*O55/1000/12</f>
        <v>193031.52959999998</v>
      </c>
    </row>
    <row r="56" spans="1:22" x14ac:dyDescent="0.2">
      <c r="A56" t="s">
        <v>37</v>
      </c>
      <c r="B56">
        <v>1545</v>
      </c>
      <c r="C56" t="s">
        <v>34</v>
      </c>
      <c r="D56" t="s">
        <v>35</v>
      </c>
      <c r="E56" t="s">
        <v>35</v>
      </c>
      <c r="F56">
        <v>0.57103792399999997</v>
      </c>
      <c r="G56" t="s">
        <v>36</v>
      </c>
      <c r="H56">
        <v>1545</v>
      </c>
      <c r="I56">
        <v>400</v>
      </c>
      <c r="J56">
        <v>2</v>
      </c>
      <c r="L56">
        <v>170821</v>
      </c>
      <c r="M56">
        <v>170828</v>
      </c>
      <c r="N56">
        <v>3</v>
      </c>
      <c r="O56">
        <v>142759481</v>
      </c>
      <c r="P56">
        <v>15772.8465</v>
      </c>
      <c r="Q56" t="s">
        <v>38</v>
      </c>
      <c r="R56">
        <v>4</v>
      </c>
      <c r="S56">
        <f>V56</f>
        <v>67453.854772499995</v>
      </c>
      <c r="T56" t="s">
        <v>22</v>
      </c>
      <c r="U56">
        <v>5.67</v>
      </c>
      <c r="V56">
        <f>U56*O56/1000/12</f>
        <v>67453.854772499995</v>
      </c>
    </row>
    <row r="57" spans="1:22" x14ac:dyDescent="0.2">
      <c r="A57" t="s">
        <v>39</v>
      </c>
      <c r="B57">
        <v>1545</v>
      </c>
      <c r="C57" t="s">
        <v>34</v>
      </c>
      <c r="D57" t="s">
        <v>35</v>
      </c>
      <c r="E57" t="s">
        <v>35</v>
      </c>
      <c r="F57">
        <v>0.53643271299999995</v>
      </c>
      <c r="G57" t="s">
        <v>36</v>
      </c>
      <c r="H57">
        <v>1545</v>
      </c>
      <c r="I57">
        <v>400</v>
      </c>
      <c r="J57">
        <v>2</v>
      </c>
      <c r="L57">
        <v>170821</v>
      </c>
      <c r="M57">
        <v>170828</v>
      </c>
      <c r="N57">
        <v>3</v>
      </c>
      <c r="O57">
        <v>134108178.40000001</v>
      </c>
      <c r="P57">
        <v>22741.88524</v>
      </c>
      <c r="Q57" t="s">
        <v>38</v>
      </c>
      <c r="R57">
        <v>4</v>
      </c>
      <c r="S57">
        <f>V57</f>
        <v>63366.114293999999</v>
      </c>
      <c r="T57" t="s">
        <v>22</v>
      </c>
      <c r="U57">
        <v>5.67</v>
      </c>
      <c r="V57">
        <f>U57*O57/1000/12</f>
        <v>63366.114293999999</v>
      </c>
    </row>
    <row r="58" spans="1:22" x14ac:dyDescent="0.2">
      <c r="A58" t="s">
        <v>33</v>
      </c>
      <c r="B58">
        <v>1545</v>
      </c>
      <c r="C58" t="s">
        <v>34</v>
      </c>
      <c r="D58" t="s">
        <v>35</v>
      </c>
      <c r="E58" t="s">
        <v>35</v>
      </c>
      <c r="F58">
        <v>0.557926221</v>
      </c>
      <c r="G58" t="s">
        <v>36</v>
      </c>
      <c r="H58">
        <v>1545</v>
      </c>
      <c r="I58">
        <v>400</v>
      </c>
      <c r="J58">
        <v>2</v>
      </c>
      <c r="L58">
        <v>170821</v>
      </c>
      <c r="M58">
        <v>170828</v>
      </c>
      <c r="N58">
        <v>3</v>
      </c>
      <c r="O58">
        <v>139481555.30000001</v>
      </c>
      <c r="P58">
        <v>47434.366049999997</v>
      </c>
      <c r="Q58" t="s">
        <v>22</v>
      </c>
      <c r="R58">
        <v>4</v>
      </c>
      <c r="S58">
        <f>V58</f>
        <v>65905.034879250001</v>
      </c>
      <c r="T58" t="s">
        <v>22</v>
      </c>
      <c r="U58">
        <v>5.67</v>
      </c>
      <c r="V58">
        <f>U58*O58/1000/12</f>
        <v>65905.034879250001</v>
      </c>
    </row>
    <row r="59" spans="1:22" x14ac:dyDescent="0.2">
      <c r="A59" t="s">
        <v>59</v>
      </c>
      <c r="B59">
        <v>3430</v>
      </c>
      <c r="C59" t="s">
        <v>57</v>
      </c>
      <c r="D59" t="s">
        <v>35</v>
      </c>
      <c r="E59" t="s">
        <v>35</v>
      </c>
      <c r="F59">
        <v>0.17240298500000001</v>
      </c>
      <c r="G59" t="s">
        <v>58</v>
      </c>
      <c r="H59">
        <v>3430</v>
      </c>
      <c r="I59">
        <v>400</v>
      </c>
      <c r="J59">
        <v>2</v>
      </c>
      <c r="L59">
        <v>180227</v>
      </c>
      <c r="M59">
        <v>180302</v>
      </c>
      <c r="N59">
        <v>1.5</v>
      </c>
      <c r="O59">
        <v>172402985.09999999</v>
      </c>
      <c r="P59">
        <v>1202.477746</v>
      </c>
      <c r="Q59" t="s">
        <v>60</v>
      </c>
      <c r="R59">
        <v>1</v>
      </c>
      <c r="S59" s="2">
        <f>200*O59/10^6</f>
        <v>34480.597020000001</v>
      </c>
      <c r="T59" t="s">
        <v>136</v>
      </c>
    </row>
    <row r="60" spans="1:22" x14ac:dyDescent="0.2">
      <c r="A60" t="s">
        <v>61</v>
      </c>
      <c r="B60">
        <v>3430</v>
      </c>
      <c r="C60" t="s">
        <v>57</v>
      </c>
      <c r="D60" t="s">
        <v>35</v>
      </c>
      <c r="E60" t="s">
        <v>35</v>
      </c>
      <c r="F60">
        <v>0.175519802</v>
      </c>
      <c r="G60" t="s">
        <v>58</v>
      </c>
      <c r="H60">
        <v>3430</v>
      </c>
      <c r="I60">
        <v>400</v>
      </c>
      <c r="J60">
        <v>2</v>
      </c>
      <c r="L60">
        <v>180227</v>
      </c>
      <c r="M60">
        <v>180302</v>
      </c>
      <c r="N60">
        <v>1.5</v>
      </c>
      <c r="O60">
        <v>175519802</v>
      </c>
      <c r="P60">
        <v>391.45043570000001</v>
      </c>
      <c r="Q60" t="s">
        <v>60</v>
      </c>
      <c r="R60">
        <v>1</v>
      </c>
      <c r="S60" s="2">
        <f>200*O60/10^6</f>
        <v>35103.960400000004</v>
      </c>
      <c r="T60" t="s">
        <v>136</v>
      </c>
    </row>
    <row r="61" spans="1:22" x14ac:dyDescent="0.2">
      <c r="A61" t="s">
        <v>56</v>
      </c>
      <c r="B61">
        <v>3430</v>
      </c>
      <c r="C61" t="s">
        <v>57</v>
      </c>
      <c r="D61" t="s">
        <v>35</v>
      </c>
      <c r="E61" t="s">
        <v>35</v>
      </c>
      <c r="F61">
        <v>0.169351485</v>
      </c>
      <c r="G61" t="s">
        <v>58</v>
      </c>
      <c r="H61">
        <v>3430</v>
      </c>
      <c r="I61">
        <v>400</v>
      </c>
      <c r="J61">
        <v>2</v>
      </c>
      <c r="L61">
        <v>180227</v>
      </c>
      <c r="M61">
        <v>180302</v>
      </c>
      <c r="N61">
        <v>1.5</v>
      </c>
      <c r="O61">
        <v>169351485.09999999</v>
      </c>
      <c r="P61">
        <v>1647.7646549999999</v>
      </c>
      <c r="Q61" t="s">
        <v>22</v>
      </c>
      <c r="R61">
        <v>1</v>
      </c>
      <c r="S61" s="2">
        <f>200*O61/10^6</f>
        <v>33870.297019999998</v>
      </c>
      <c r="T61" t="s">
        <v>136</v>
      </c>
    </row>
    <row r="62" spans="1:22" x14ac:dyDescent="0.2">
      <c r="A62" t="s">
        <v>139</v>
      </c>
      <c r="B62" t="s">
        <v>140</v>
      </c>
      <c r="C62" t="s">
        <v>141</v>
      </c>
      <c r="D62" t="s">
        <v>142</v>
      </c>
      <c r="E62" t="s">
        <v>142</v>
      </c>
      <c r="F62">
        <v>0.11362</v>
      </c>
      <c r="G62" t="s">
        <v>143</v>
      </c>
      <c r="H62" t="s">
        <v>144</v>
      </c>
      <c r="I62">
        <v>400</v>
      </c>
      <c r="J62">
        <v>2</v>
      </c>
      <c r="L62">
        <v>180130</v>
      </c>
      <c r="M62">
        <v>180131</v>
      </c>
      <c r="N62">
        <v>1.5</v>
      </c>
      <c r="O62" s="1">
        <v>4940000000</v>
      </c>
      <c r="P62">
        <v>41.166666669999998</v>
      </c>
      <c r="Q62" t="s">
        <v>145</v>
      </c>
      <c r="R62">
        <v>2.3E-2</v>
      </c>
      <c r="S62">
        <v>41.166666669999998</v>
      </c>
      <c r="T62" t="s">
        <v>145</v>
      </c>
    </row>
    <row r="63" spans="1:22" x14ac:dyDescent="0.2">
      <c r="A63" t="s">
        <v>146</v>
      </c>
      <c r="B63" t="s">
        <v>140</v>
      </c>
      <c r="C63" t="s">
        <v>141</v>
      </c>
      <c r="D63" t="s">
        <v>142</v>
      </c>
      <c r="E63" t="s">
        <v>142</v>
      </c>
      <c r="F63">
        <v>0.10396</v>
      </c>
      <c r="G63" t="s">
        <v>143</v>
      </c>
      <c r="H63" t="s">
        <v>144</v>
      </c>
      <c r="I63">
        <v>400</v>
      </c>
      <c r="J63">
        <v>2</v>
      </c>
      <c r="L63">
        <v>180130</v>
      </c>
      <c r="M63">
        <v>180131</v>
      </c>
      <c r="N63">
        <v>1.5</v>
      </c>
      <c r="O63" s="1">
        <v>4520000000</v>
      </c>
      <c r="P63">
        <v>37.666666669999998</v>
      </c>
      <c r="Q63" t="s">
        <v>145</v>
      </c>
      <c r="R63">
        <v>2.3E-2</v>
      </c>
      <c r="S63">
        <v>37.666666669999998</v>
      </c>
      <c r="T63" t="s">
        <v>145</v>
      </c>
    </row>
    <row r="64" spans="1:22" x14ac:dyDescent="0.2">
      <c r="A64" t="s">
        <v>147</v>
      </c>
      <c r="B64" t="s">
        <v>140</v>
      </c>
      <c r="C64" t="s">
        <v>141</v>
      </c>
      <c r="D64" t="s">
        <v>142</v>
      </c>
      <c r="E64" t="s">
        <v>142</v>
      </c>
      <c r="F64">
        <v>9.9820000000000006E-2</v>
      </c>
      <c r="G64" t="s">
        <v>143</v>
      </c>
      <c r="H64" t="s">
        <v>144</v>
      </c>
      <c r="I64">
        <v>400</v>
      </c>
      <c r="J64">
        <v>2</v>
      </c>
      <c r="L64">
        <v>180130</v>
      </c>
      <c r="M64">
        <v>180131</v>
      </c>
      <c r="N64">
        <v>1.5</v>
      </c>
      <c r="O64" s="1">
        <v>4340000000</v>
      </c>
      <c r="P64">
        <v>36.166666669999998</v>
      </c>
      <c r="Q64" t="s">
        <v>145</v>
      </c>
      <c r="R64">
        <v>2.3E-2</v>
      </c>
      <c r="S64">
        <v>36.166666669999998</v>
      </c>
      <c r="T64" t="s">
        <v>145</v>
      </c>
    </row>
  </sheetData>
  <sortState xmlns:xlrd2="http://schemas.microsoft.com/office/spreadsheetml/2017/richdata2" ref="A2:V65">
    <sortCondition ref="T2:T6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CultureMetaData2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R. Heal</dc:creator>
  <cp:lastModifiedBy>Katherine R. Heal</cp:lastModifiedBy>
  <dcterms:created xsi:type="dcterms:W3CDTF">2020-09-16T21:09:47Z</dcterms:created>
  <dcterms:modified xsi:type="dcterms:W3CDTF">2020-09-16T21:43:12Z</dcterms:modified>
</cp:coreProperties>
</file>