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atherineheal/Google_Drive/My Drive/00_XCMS_Working/Gradients_Reanalysis/Manual_Integrations/DataProcessing/MetaData/defunct/"/>
    </mc:Choice>
  </mc:AlternateContent>
  <xr:revisionPtr revIDLastSave="0" documentId="13_ncr:1_{6885ADB0-AB53-754D-8153-777497442BDB}" xr6:coauthVersionLast="45" xr6:coauthVersionMax="45" xr10:uidLastSave="{00000000-0000-0000-0000-000000000000}"/>
  <bookViews>
    <workbookView xWindow="22940" yWindow="460" windowWidth="23260" windowHeight="20980" xr2:uid="{00000000-000D-0000-FFFF-FFFF00000000}"/>
  </bookViews>
  <sheets>
    <sheet name="data_summary" sheetId="3" r:id="rId1"/>
    <sheet name="influx_culture" sheetId="6" r:id="rId2"/>
    <sheet name="raw-pcpn" sheetId="5" r:id="rId3"/>
    <sheet name="sample-log" sheetId="1" r:id="rId4"/>
    <sheet name="areas" sheetId="8" r:id="rId5"/>
  </sheets>
  <externalReferences>
    <externalReference r:id="rId6"/>
  </externalReferenc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3" l="1"/>
  <c r="G70" i="3"/>
  <c r="G71" i="3"/>
  <c r="K70" i="3"/>
  <c r="I9" i="3"/>
  <c r="K9" i="3"/>
  <c r="E9" i="3"/>
  <c r="L9" i="3"/>
  <c r="G10" i="3"/>
  <c r="I10" i="3"/>
  <c r="K10" i="3"/>
  <c r="E10" i="3"/>
  <c r="L10" i="3"/>
  <c r="G11" i="3"/>
  <c r="I11" i="3"/>
  <c r="K11" i="3"/>
  <c r="E11" i="3"/>
  <c r="L11" i="3"/>
  <c r="W6" i="3"/>
  <c r="I16" i="6"/>
  <c r="Z6" i="3"/>
  <c r="AB6" i="3"/>
  <c r="AD6" i="3"/>
  <c r="G13" i="3"/>
  <c r="I13" i="3"/>
  <c r="K13" i="3"/>
  <c r="E13" i="3"/>
  <c r="L13" i="3"/>
  <c r="G14" i="3"/>
  <c r="I14" i="3"/>
  <c r="K14" i="3"/>
  <c r="E14" i="3"/>
  <c r="L14" i="3"/>
  <c r="G15" i="3"/>
  <c r="I15" i="3"/>
  <c r="K15" i="3"/>
  <c r="E15" i="3"/>
  <c r="L15" i="3"/>
  <c r="W7" i="3"/>
  <c r="I8" i="6"/>
  <c r="Z7" i="3"/>
  <c r="AB7" i="3"/>
  <c r="AD7" i="3"/>
  <c r="G16" i="3"/>
  <c r="I16" i="3"/>
  <c r="K16" i="3"/>
  <c r="E16" i="3"/>
  <c r="L16" i="3"/>
  <c r="G17" i="3"/>
  <c r="I17" i="3"/>
  <c r="K17" i="3"/>
  <c r="E17" i="3"/>
  <c r="L17" i="3"/>
  <c r="G18" i="3"/>
  <c r="I18" i="3"/>
  <c r="K18" i="3"/>
  <c r="E18" i="3"/>
  <c r="L18" i="3"/>
  <c r="W8" i="3"/>
  <c r="I12" i="6"/>
  <c r="Z8" i="3"/>
  <c r="AB8" i="3"/>
  <c r="AD8" i="3"/>
  <c r="G20" i="3"/>
  <c r="I20" i="3"/>
  <c r="K20" i="3"/>
  <c r="E20" i="3"/>
  <c r="L20" i="3"/>
  <c r="G21" i="3"/>
  <c r="I21" i="3"/>
  <c r="K21" i="3"/>
  <c r="E21" i="3"/>
  <c r="L21" i="3"/>
  <c r="G22" i="3"/>
  <c r="I22" i="3"/>
  <c r="K22" i="3"/>
  <c r="E22" i="3"/>
  <c r="L22" i="3"/>
  <c r="W9" i="3"/>
  <c r="I4" i="6"/>
  <c r="Z9" i="3"/>
  <c r="AB9" i="3"/>
  <c r="AD9" i="3"/>
  <c r="G23" i="3"/>
  <c r="I23" i="3"/>
  <c r="K23" i="3"/>
  <c r="E23" i="3"/>
  <c r="L23" i="3"/>
  <c r="G24" i="3"/>
  <c r="I24" i="3"/>
  <c r="K24" i="3"/>
  <c r="E24" i="3"/>
  <c r="L24" i="3"/>
  <c r="G25" i="3"/>
  <c r="I25" i="3"/>
  <c r="K25" i="3"/>
  <c r="E25" i="3"/>
  <c r="L25" i="3"/>
  <c r="W10" i="3"/>
  <c r="I10" i="6"/>
  <c r="Z10" i="3"/>
  <c r="AB10" i="3"/>
  <c r="AD10" i="3"/>
  <c r="G26" i="3"/>
  <c r="I26" i="3"/>
  <c r="K26" i="3"/>
  <c r="E26" i="3"/>
  <c r="L26" i="3"/>
  <c r="G27" i="3"/>
  <c r="I27" i="3"/>
  <c r="K27" i="3"/>
  <c r="E27" i="3"/>
  <c r="L27" i="3"/>
  <c r="G28" i="3"/>
  <c r="I28" i="3"/>
  <c r="K28" i="3"/>
  <c r="E28" i="3"/>
  <c r="L28" i="3"/>
  <c r="W11" i="3"/>
  <c r="I6" i="6"/>
  <c r="Z11" i="3"/>
  <c r="AB11" i="3"/>
  <c r="AD11" i="3"/>
  <c r="G29" i="3"/>
  <c r="I29" i="3"/>
  <c r="K29" i="3"/>
  <c r="E29" i="3"/>
  <c r="L29" i="3"/>
  <c r="W12" i="3"/>
  <c r="I2" i="6"/>
  <c r="Z12" i="3"/>
  <c r="AB12" i="3"/>
  <c r="AD12" i="3"/>
  <c r="G31" i="3"/>
  <c r="G59" i="3"/>
  <c r="G60" i="3"/>
  <c r="G61" i="3"/>
  <c r="K59" i="3"/>
  <c r="I31" i="3"/>
  <c r="K31" i="3"/>
  <c r="E31" i="3"/>
  <c r="L31" i="3"/>
  <c r="G32" i="3"/>
  <c r="I32" i="3"/>
  <c r="K32" i="3"/>
  <c r="E32" i="3"/>
  <c r="L32" i="3"/>
  <c r="G33" i="3"/>
  <c r="I33" i="3"/>
  <c r="K33" i="3"/>
  <c r="E33" i="3"/>
  <c r="L33" i="3"/>
  <c r="W13" i="3"/>
  <c r="I26" i="6"/>
  <c r="Z13" i="3"/>
  <c r="AB13" i="3"/>
  <c r="AD13" i="3"/>
  <c r="G34" i="3"/>
  <c r="I34" i="3"/>
  <c r="K34" i="3"/>
  <c r="E34" i="3"/>
  <c r="L34" i="3"/>
  <c r="G35" i="3"/>
  <c r="I35" i="3"/>
  <c r="K35" i="3"/>
  <c r="E35" i="3"/>
  <c r="L35" i="3"/>
  <c r="G36" i="3"/>
  <c r="I36" i="3"/>
  <c r="K36" i="3"/>
  <c r="E36" i="3"/>
  <c r="L36" i="3"/>
  <c r="W14" i="3"/>
  <c r="I22" i="6"/>
  <c r="Z14" i="3"/>
  <c r="AB14" i="3"/>
  <c r="AD14" i="3"/>
  <c r="G37" i="3"/>
  <c r="I37" i="3"/>
  <c r="K37" i="3"/>
  <c r="E37" i="3"/>
  <c r="L37" i="3"/>
  <c r="G38" i="3"/>
  <c r="I38" i="3"/>
  <c r="K38" i="3"/>
  <c r="E38" i="3"/>
  <c r="L38" i="3"/>
  <c r="G39" i="3"/>
  <c r="I39" i="3"/>
  <c r="K39" i="3"/>
  <c r="E39" i="3"/>
  <c r="L39" i="3"/>
  <c r="W15" i="3"/>
  <c r="I30" i="6"/>
  <c r="Z15" i="3"/>
  <c r="AB15" i="3"/>
  <c r="AD15" i="3"/>
  <c r="G40" i="3"/>
  <c r="I40" i="3"/>
  <c r="K40" i="3"/>
  <c r="E40" i="3"/>
  <c r="L40" i="3"/>
  <c r="G41" i="3"/>
  <c r="I41" i="3"/>
  <c r="K41" i="3"/>
  <c r="E41" i="3"/>
  <c r="L41" i="3"/>
  <c r="G42" i="3"/>
  <c r="I42" i="3"/>
  <c r="K42" i="3"/>
  <c r="E42" i="3"/>
  <c r="L42" i="3"/>
  <c r="W16" i="3"/>
  <c r="I24" i="6"/>
  <c r="Z16" i="3"/>
  <c r="AB16" i="3"/>
  <c r="AD16" i="3"/>
  <c r="G43" i="3"/>
  <c r="I43" i="3"/>
  <c r="K43" i="3"/>
  <c r="E43" i="3"/>
  <c r="L43" i="3"/>
  <c r="G44" i="3"/>
  <c r="I44" i="3"/>
  <c r="K44" i="3"/>
  <c r="E44" i="3"/>
  <c r="L44" i="3"/>
  <c r="G45" i="3"/>
  <c r="I45" i="3"/>
  <c r="K45" i="3"/>
  <c r="E45" i="3"/>
  <c r="L45" i="3"/>
  <c r="W17" i="3"/>
  <c r="I20" i="6"/>
  <c r="Z17" i="3"/>
  <c r="AB17" i="3"/>
  <c r="AD17" i="3"/>
  <c r="G46" i="3"/>
  <c r="I46" i="3"/>
  <c r="K46" i="3"/>
  <c r="E46" i="3"/>
  <c r="L46" i="3"/>
  <c r="G47" i="3"/>
  <c r="I47" i="3"/>
  <c r="K47" i="3"/>
  <c r="E47" i="3"/>
  <c r="L47" i="3"/>
  <c r="G48" i="3"/>
  <c r="I48" i="3"/>
  <c r="K48" i="3"/>
  <c r="E48" i="3"/>
  <c r="L48" i="3"/>
  <c r="W18" i="3"/>
  <c r="I28" i="6"/>
  <c r="Z18" i="3"/>
  <c r="AB18" i="3"/>
  <c r="AD18" i="3"/>
  <c r="G5" i="3"/>
  <c r="I5" i="3"/>
  <c r="K5" i="3"/>
  <c r="E5" i="3"/>
  <c r="L5" i="3"/>
  <c r="G6" i="3"/>
  <c r="I6" i="3"/>
  <c r="K6" i="3"/>
  <c r="E6" i="3"/>
  <c r="L6" i="3"/>
  <c r="G7" i="3"/>
  <c r="I7" i="3"/>
  <c r="K7" i="3"/>
  <c r="E7" i="3"/>
  <c r="L7" i="3"/>
  <c r="G8" i="3"/>
  <c r="I8" i="3"/>
  <c r="K8" i="3"/>
  <c r="E8" i="3"/>
  <c r="L8" i="3"/>
  <c r="W5" i="3"/>
  <c r="I14" i="6"/>
  <c r="Z5" i="3"/>
  <c r="AB5" i="3"/>
  <c r="AD5" i="3"/>
  <c r="J20" i="6"/>
  <c r="J22" i="6"/>
  <c r="J24" i="6"/>
  <c r="J26" i="6"/>
  <c r="J28" i="6"/>
  <c r="J30" i="6"/>
  <c r="AA13" i="3"/>
  <c r="AC13" i="3"/>
  <c r="AA14" i="3"/>
  <c r="AC14" i="3"/>
  <c r="J2" i="6"/>
  <c r="AA12" i="3"/>
  <c r="AC12" i="3"/>
  <c r="J4" i="6"/>
  <c r="AA9" i="3"/>
  <c r="AC9" i="3"/>
  <c r="J6" i="6"/>
  <c r="AA11" i="3"/>
  <c r="AC11" i="3"/>
  <c r="J8" i="6"/>
  <c r="AA7" i="3"/>
  <c r="AC7" i="3"/>
  <c r="J10" i="6"/>
  <c r="AA10" i="3"/>
  <c r="AC10" i="3"/>
  <c r="J12" i="6"/>
  <c r="AA8" i="3"/>
  <c r="AC8" i="3"/>
  <c r="J14" i="6"/>
  <c r="AA5" i="3"/>
  <c r="AC5" i="3"/>
  <c r="J16" i="6"/>
  <c r="AA6" i="3"/>
  <c r="AC6" i="3"/>
  <c r="J18" i="6"/>
  <c r="AA17" i="3"/>
  <c r="AC17" i="3"/>
  <c r="AA16" i="3"/>
  <c r="AC16" i="3"/>
  <c r="AA18" i="3"/>
  <c r="AC18" i="3"/>
  <c r="AA15" i="3"/>
  <c r="AC15" i="3"/>
  <c r="I18" i="6"/>
  <c r="AB5" i="6"/>
  <c r="G51" i="3"/>
  <c r="G52" i="3"/>
  <c r="G64" i="3"/>
  <c r="G53" i="3"/>
  <c r="G65" i="3"/>
  <c r="G66" i="3"/>
  <c r="G54" i="3"/>
  <c r="G55" i="3"/>
  <c r="G56" i="3"/>
  <c r="G69" i="3"/>
  <c r="F70" i="3"/>
  <c r="F71" i="3"/>
  <c r="F5" i="3"/>
  <c r="F6" i="3"/>
  <c r="F7" i="3"/>
  <c r="F8" i="3"/>
  <c r="F9" i="3"/>
  <c r="F10" i="3"/>
  <c r="F11" i="3"/>
  <c r="F13" i="3"/>
  <c r="F14" i="3"/>
  <c r="F15" i="3"/>
  <c r="F16" i="3"/>
  <c r="F17" i="3"/>
  <c r="F18" i="3"/>
  <c r="F21" i="3"/>
  <c r="F23" i="3"/>
  <c r="F28" i="3"/>
  <c r="F64" i="3"/>
  <c r="F29" i="3"/>
  <c r="F22" i="3"/>
  <c r="F53" i="3"/>
  <c r="F26" i="3"/>
  <c r="F24" i="3"/>
  <c r="F65" i="3"/>
  <c r="F25" i="3"/>
  <c r="F20" i="3"/>
  <c r="F27" i="3"/>
  <c r="F66" i="3"/>
  <c r="F54" i="3"/>
  <c r="F31" i="3"/>
  <c r="F36" i="3"/>
  <c r="F32" i="3"/>
  <c r="F55" i="3"/>
  <c r="F43" i="3"/>
  <c r="F37" i="3"/>
  <c r="F38" i="3"/>
  <c r="F34" i="3"/>
  <c r="F40" i="3"/>
  <c r="F33" i="3"/>
  <c r="F35" i="3"/>
  <c r="F39" i="3"/>
  <c r="F59" i="3"/>
  <c r="F41" i="3"/>
  <c r="F42" i="3"/>
  <c r="F56" i="3"/>
  <c r="F48" i="3"/>
  <c r="F60" i="3"/>
  <c r="F44" i="3"/>
  <c r="F45" i="3"/>
  <c r="F46" i="3"/>
  <c r="F61" i="3"/>
  <c r="F47" i="3"/>
  <c r="F69" i="3"/>
  <c r="D70" i="3"/>
  <c r="D71" i="3"/>
  <c r="D5" i="3"/>
  <c r="D6" i="3"/>
  <c r="D7" i="3"/>
  <c r="D8" i="3"/>
  <c r="D9" i="3"/>
  <c r="D10" i="3"/>
  <c r="D11" i="3"/>
  <c r="D13" i="3"/>
  <c r="D14" i="3"/>
  <c r="D15" i="3"/>
  <c r="D16" i="3"/>
  <c r="D17" i="3"/>
  <c r="D18" i="3"/>
  <c r="D21" i="3"/>
  <c r="D51" i="3"/>
  <c r="D23" i="3"/>
  <c r="D28" i="3"/>
  <c r="D52" i="3"/>
  <c r="D64" i="3"/>
  <c r="D29" i="3"/>
  <c r="D22" i="3"/>
  <c r="D53" i="3"/>
  <c r="D26" i="3"/>
  <c r="D24" i="3"/>
  <c r="D65" i="3"/>
  <c r="D25" i="3"/>
  <c r="D20" i="3"/>
  <c r="D27" i="3"/>
  <c r="D66" i="3"/>
  <c r="D54" i="3"/>
  <c r="D31" i="3"/>
  <c r="D36" i="3"/>
  <c r="D32" i="3"/>
  <c r="D55" i="3"/>
  <c r="D43" i="3"/>
  <c r="D37" i="3"/>
  <c r="D38" i="3"/>
  <c r="D34" i="3"/>
  <c r="D40" i="3"/>
  <c r="D33" i="3"/>
  <c r="D35" i="3"/>
  <c r="D39" i="3"/>
  <c r="D59" i="3"/>
  <c r="D41" i="3"/>
  <c r="D42" i="3"/>
  <c r="D56" i="3"/>
  <c r="D48" i="3"/>
  <c r="D60" i="3"/>
  <c r="D44" i="3"/>
  <c r="D45" i="3"/>
  <c r="D46" i="3"/>
  <c r="D61" i="3"/>
  <c r="D47" i="3"/>
  <c r="D69" i="3"/>
  <c r="C70" i="3"/>
  <c r="E70" i="3"/>
  <c r="C71" i="3"/>
  <c r="E71" i="3"/>
  <c r="C5" i="3"/>
  <c r="C6" i="3"/>
  <c r="C7" i="3"/>
  <c r="C8" i="3"/>
  <c r="C9" i="3"/>
  <c r="C10" i="3"/>
  <c r="C11" i="3"/>
  <c r="C13" i="3"/>
  <c r="C14" i="3"/>
  <c r="C15" i="3"/>
  <c r="C16" i="3"/>
  <c r="C17" i="3"/>
  <c r="C18" i="3"/>
  <c r="C21" i="3"/>
  <c r="C51" i="3"/>
  <c r="E51" i="3"/>
  <c r="C23" i="3"/>
  <c r="C28" i="3"/>
  <c r="C52" i="3"/>
  <c r="E52" i="3"/>
  <c r="C64" i="3"/>
  <c r="E64" i="3"/>
  <c r="C29" i="3"/>
  <c r="C22" i="3"/>
  <c r="C53" i="3"/>
  <c r="E53" i="3"/>
  <c r="C26" i="3"/>
  <c r="C24" i="3"/>
  <c r="C65" i="3"/>
  <c r="E65" i="3"/>
  <c r="C25" i="3"/>
  <c r="C20" i="3"/>
  <c r="C27" i="3"/>
  <c r="C66" i="3"/>
  <c r="E66" i="3"/>
  <c r="C54" i="3"/>
  <c r="E54" i="3"/>
  <c r="C31" i="3"/>
  <c r="C36" i="3"/>
  <c r="C32" i="3"/>
  <c r="C55" i="3"/>
  <c r="E55" i="3"/>
  <c r="C43" i="3"/>
  <c r="C37" i="3"/>
  <c r="C38" i="3"/>
  <c r="C34" i="3"/>
  <c r="C40" i="3"/>
  <c r="C33" i="3"/>
  <c r="C35" i="3"/>
  <c r="C39" i="3"/>
  <c r="C59" i="3"/>
  <c r="E59" i="3"/>
  <c r="C41" i="3"/>
  <c r="C42" i="3"/>
  <c r="C56" i="3"/>
  <c r="E56" i="3"/>
  <c r="C48" i="3"/>
  <c r="C60" i="3"/>
  <c r="E60" i="3"/>
  <c r="C44" i="3"/>
  <c r="C45" i="3"/>
  <c r="C46" i="3"/>
  <c r="C61" i="3"/>
  <c r="E61" i="3"/>
  <c r="C47" i="3"/>
  <c r="C69" i="3"/>
  <c r="E69" i="3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B69" i="3"/>
  <c r="B70" i="3"/>
  <c r="B71" i="3"/>
  <c r="B5" i="3"/>
  <c r="B6" i="3"/>
  <c r="B7" i="3"/>
  <c r="B8" i="3"/>
  <c r="B9" i="3"/>
  <c r="B10" i="3"/>
  <c r="B11" i="3"/>
  <c r="B13" i="3"/>
  <c r="B14" i="3"/>
  <c r="B15" i="3"/>
  <c r="B16" i="3"/>
  <c r="B17" i="3"/>
  <c r="B18" i="3"/>
  <c r="B21" i="3"/>
  <c r="B51" i="3"/>
  <c r="B23" i="3"/>
  <c r="B28" i="3"/>
  <c r="B52" i="3"/>
  <c r="B64" i="3"/>
  <c r="B29" i="3"/>
  <c r="B22" i="3"/>
  <c r="B53" i="3"/>
  <c r="B26" i="3"/>
  <c r="B24" i="3"/>
  <c r="B65" i="3"/>
  <c r="B25" i="3"/>
  <c r="B20" i="3"/>
  <c r="B27" i="3"/>
  <c r="B66" i="3"/>
  <c r="B54" i="3"/>
  <c r="B31" i="3"/>
  <c r="B36" i="3"/>
  <c r="B32" i="3"/>
  <c r="B55" i="3"/>
  <c r="B43" i="3"/>
  <c r="B37" i="3"/>
  <c r="B38" i="3"/>
  <c r="B34" i="3"/>
  <c r="B40" i="3"/>
  <c r="B33" i="3"/>
  <c r="B35" i="3"/>
  <c r="B39" i="3"/>
  <c r="B59" i="3"/>
  <c r="B41" i="3"/>
  <c r="B42" i="3"/>
  <c r="B56" i="3"/>
  <c r="B48" i="3"/>
  <c r="B60" i="3"/>
  <c r="B44" i="3"/>
  <c r="B45" i="3"/>
  <c r="B46" i="3"/>
  <c r="B61" i="3"/>
  <c r="B47" i="3"/>
  <c r="A44" i="3"/>
  <c r="A45" i="3"/>
  <c r="A46" i="3"/>
  <c r="A61" i="3"/>
  <c r="A47" i="3"/>
  <c r="A70" i="3"/>
  <c r="A71" i="3"/>
  <c r="A5" i="3"/>
  <c r="A6" i="3"/>
  <c r="A7" i="3"/>
  <c r="A8" i="3"/>
  <c r="A9" i="3"/>
  <c r="A10" i="3"/>
  <c r="A11" i="3"/>
  <c r="A13" i="3"/>
  <c r="A14" i="3"/>
  <c r="A15" i="3"/>
  <c r="A16" i="3"/>
  <c r="A17" i="3"/>
  <c r="A18" i="3"/>
  <c r="A21" i="3"/>
  <c r="A51" i="3"/>
  <c r="A23" i="3"/>
  <c r="A28" i="3"/>
  <c r="A52" i="3"/>
  <c r="A64" i="3"/>
  <c r="A29" i="3"/>
  <c r="A22" i="3"/>
  <c r="A53" i="3"/>
  <c r="A26" i="3"/>
  <c r="A24" i="3"/>
  <c r="A65" i="3"/>
  <c r="A25" i="3"/>
  <c r="A20" i="3"/>
  <c r="A27" i="3"/>
  <c r="A66" i="3"/>
  <c r="A54" i="3"/>
  <c r="A31" i="3"/>
  <c r="A36" i="3"/>
  <c r="A32" i="3"/>
  <c r="A55" i="3"/>
  <c r="A43" i="3"/>
  <c r="A37" i="3"/>
  <c r="A38" i="3"/>
  <c r="A34" i="3"/>
  <c r="A40" i="3"/>
  <c r="A33" i="3"/>
  <c r="A35" i="3"/>
  <c r="A39" i="3"/>
  <c r="A59" i="3"/>
  <c r="A41" i="3"/>
  <c r="A42" i="3"/>
  <c r="A56" i="3"/>
  <c r="A48" i="3"/>
  <c r="A60" i="3"/>
  <c r="A69" i="3"/>
  <c r="K65" i="3"/>
  <c r="L65" i="3"/>
  <c r="L64" i="3"/>
  <c r="K64" i="3"/>
  <c r="L71" i="3"/>
  <c r="K71" i="3"/>
  <c r="L70" i="3"/>
  <c r="L53" i="3"/>
  <c r="L59" i="3"/>
  <c r="L60" i="3"/>
  <c r="K60" i="3"/>
  <c r="L52" i="3"/>
  <c r="K53" i="3"/>
  <c r="K52" i="3"/>
  <c r="H32" i="3"/>
  <c r="J32" i="3"/>
  <c r="M32" i="3"/>
  <c r="N32" i="3"/>
  <c r="H39" i="3"/>
  <c r="J39" i="3"/>
  <c r="M39" i="3"/>
  <c r="H31" i="3"/>
  <c r="J31" i="3"/>
  <c r="M31" i="3"/>
  <c r="H37" i="3"/>
  <c r="J37" i="3"/>
  <c r="M37" i="3"/>
  <c r="H34" i="3"/>
  <c r="J34" i="3"/>
  <c r="M34" i="3"/>
  <c r="H45" i="3"/>
  <c r="J45" i="3"/>
  <c r="M45" i="3"/>
  <c r="H33" i="3"/>
  <c r="J33" i="3"/>
  <c r="M33" i="3"/>
  <c r="H35" i="3"/>
  <c r="J35" i="3"/>
  <c r="M35" i="3"/>
  <c r="H43" i="3"/>
  <c r="J43" i="3"/>
  <c r="M43" i="3"/>
  <c r="H41" i="3"/>
  <c r="J41" i="3"/>
  <c r="M41" i="3"/>
  <c r="H42" i="3"/>
  <c r="J42" i="3"/>
  <c r="M42" i="3"/>
  <c r="H38" i="3"/>
  <c r="J38" i="3"/>
  <c r="M38" i="3"/>
  <c r="H40" i="3"/>
  <c r="J40" i="3"/>
  <c r="M40" i="3"/>
  <c r="H48" i="3"/>
  <c r="J48" i="3"/>
  <c r="M48" i="3"/>
  <c r="H44" i="3"/>
  <c r="J44" i="3"/>
  <c r="M44" i="3"/>
  <c r="H46" i="3"/>
  <c r="J46" i="3"/>
  <c r="M46" i="3"/>
  <c r="H36" i="3"/>
  <c r="J36" i="3"/>
  <c r="M36" i="3"/>
  <c r="H47" i="3"/>
  <c r="J47" i="3"/>
  <c r="M47" i="3"/>
  <c r="H18" i="3"/>
  <c r="J18" i="3"/>
  <c r="M18" i="3"/>
  <c r="H23" i="3"/>
  <c r="J23" i="3"/>
  <c r="M23" i="3"/>
  <c r="H22" i="3"/>
  <c r="J22" i="3"/>
  <c r="M22" i="3"/>
  <c r="H17" i="3"/>
  <c r="J17" i="3"/>
  <c r="M17" i="3"/>
  <c r="H20" i="3"/>
  <c r="J20" i="3"/>
  <c r="M20" i="3"/>
  <c r="H25" i="3"/>
  <c r="J25" i="3"/>
  <c r="M25" i="3"/>
  <c r="H15" i="3"/>
  <c r="J15" i="3"/>
  <c r="M15" i="3"/>
  <c r="H24" i="3"/>
  <c r="J24" i="3"/>
  <c r="M24" i="3"/>
  <c r="H28" i="3"/>
  <c r="J28" i="3"/>
  <c r="M28" i="3"/>
  <c r="H21" i="3"/>
  <c r="J21" i="3"/>
  <c r="M21" i="3"/>
  <c r="H26" i="3"/>
  <c r="J26" i="3"/>
  <c r="M26" i="3"/>
  <c r="H13" i="3"/>
  <c r="J13" i="3"/>
  <c r="M13" i="3"/>
  <c r="H16" i="3"/>
  <c r="J16" i="3"/>
  <c r="M16" i="3"/>
  <c r="H29" i="3"/>
  <c r="J29" i="3"/>
  <c r="H14" i="3"/>
  <c r="J14" i="3"/>
  <c r="M14" i="3"/>
  <c r="H27" i="3"/>
  <c r="J27" i="3"/>
  <c r="M27" i="3"/>
  <c r="N15" i="3"/>
  <c r="N28" i="3"/>
  <c r="N18" i="3"/>
  <c r="N23" i="3"/>
  <c r="N22" i="3"/>
  <c r="N17" i="3"/>
  <c r="N20" i="3"/>
  <c r="H6" i="3"/>
  <c r="J6" i="3"/>
  <c r="M6" i="3"/>
  <c r="H10" i="3"/>
  <c r="J10" i="3"/>
  <c r="M10" i="3"/>
  <c r="H11" i="3"/>
  <c r="J11" i="3"/>
  <c r="M11" i="3"/>
  <c r="H5" i="3"/>
  <c r="H9" i="3"/>
  <c r="J9" i="3"/>
  <c r="M9" i="3"/>
  <c r="H7" i="3"/>
  <c r="J7" i="3"/>
  <c r="M7" i="3"/>
  <c r="H8" i="3"/>
  <c r="J8" i="3"/>
  <c r="M8" i="3"/>
  <c r="N24" i="3"/>
  <c r="J5" i="3"/>
  <c r="M5" i="3"/>
  <c r="N48" i="3"/>
  <c r="N45" i="3"/>
  <c r="N34" i="3"/>
  <c r="N9" i="3"/>
  <c r="N7" i="3"/>
  <c r="N16" i="3"/>
  <c r="N14" i="3"/>
  <c r="N42" i="3"/>
  <c r="N26" i="3"/>
  <c r="N33" i="3"/>
  <c r="N11" i="3"/>
  <c r="N36" i="3"/>
  <c r="N27" i="3"/>
  <c r="N46" i="3"/>
  <c r="X13" i="3"/>
  <c r="N31" i="3"/>
  <c r="X14" i="3"/>
  <c r="Y14" i="3"/>
  <c r="N35" i="3"/>
  <c r="N40" i="3"/>
  <c r="X16" i="3"/>
  <c r="Y16" i="3"/>
  <c r="N10" i="3"/>
  <c r="N6" i="3"/>
  <c r="N25" i="3"/>
  <c r="N44" i="3"/>
  <c r="X15" i="3"/>
  <c r="Y15" i="3"/>
  <c r="N39" i="3"/>
  <c r="N8" i="3"/>
  <c r="N21" i="3"/>
  <c r="X18" i="3"/>
  <c r="Y18" i="3"/>
  <c r="N47" i="3"/>
  <c r="N38" i="3"/>
  <c r="N37" i="3"/>
  <c r="M29" i="3"/>
  <c r="X17" i="3"/>
  <c r="N43" i="3"/>
  <c r="N13" i="3"/>
  <c r="N41" i="3"/>
  <c r="X10" i="3"/>
  <c r="Y10" i="3"/>
  <c r="X9" i="3"/>
  <c r="Y9" i="3"/>
  <c r="X11" i="3"/>
  <c r="X8" i="3"/>
  <c r="Y8" i="3"/>
  <c r="X7" i="3"/>
  <c r="X6" i="3"/>
  <c r="X5" i="3"/>
  <c r="N5" i="3"/>
  <c r="Y13" i="3"/>
  <c r="Y6" i="3"/>
  <c r="Y17" i="3"/>
  <c r="Y7" i="3"/>
  <c r="N29" i="3"/>
  <c r="Y11" i="3"/>
  <c r="Y12" i="3"/>
  <c r="Y5" i="3"/>
</calcChain>
</file>

<file path=xl/sharedStrings.xml><?xml version="1.0" encoding="utf-8"?>
<sst xmlns="http://schemas.openxmlformats.org/spreadsheetml/2006/main" count="595" uniqueCount="365">
  <si>
    <t>Sample ID</t>
  </si>
  <si>
    <t>Date</t>
  </si>
  <si>
    <t>Tray ID</t>
  </si>
  <si>
    <t>Well ID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</si>
  <si>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</si>
  <si>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</si>
  <si>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</si>
  <si>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</si>
  <si>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</si>
  <si>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</si>
  <si>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</si>
  <si>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</si>
  <si>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</si>
  <si>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</si>
  <si>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</si>
  <si>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</si>
  <si>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</si>
  <si>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</si>
  <si>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</si>
  <si>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</si>
  <si>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</si>
  <si>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</si>
  <si>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C4</t>
  </si>
  <si>
    <t>C5</t>
  </si>
  <si>
    <t>C6</t>
  </si>
  <si>
    <t>Notes</t>
  </si>
  <si>
    <t>C7</t>
  </si>
  <si>
    <t>C8</t>
  </si>
  <si>
    <t>C9</t>
  </si>
  <si>
    <t>C10</t>
  </si>
  <si>
    <t>C11</t>
  </si>
  <si>
    <t>C12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</si>
  <si>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</si>
  <si>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</si>
  <si>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</si>
  <si>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</si>
  <si>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</si>
  <si>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</si>
  <si>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</si>
  <si>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</si>
  <si>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</si>
  <si>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E4</t>
  </si>
  <si>
    <t>E5</t>
  </si>
  <si>
    <t>E6</t>
  </si>
  <si>
    <t>E7</t>
  </si>
  <si>
    <t>E8</t>
  </si>
  <si>
    <t>MW C</t>
  </si>
  <si>
    <t>C</t>
  </si>
  <si>
    <t>MW N</t>
  </si>
  <si>
    <t>N</t>
  </si>
  <si>
    <t>Volume Filtered (ml)</t>
  </si>
  <si>
    <t>N [mg]</t>
  </si>
  <si>
    <t>C [mg]</t>
  </si>
  <si>
    <t>CN Molar Ratio</t>
  </si>
  <si>
    <t>Sample</t>
  </si>
  <si>
    <t>Weight [mg]</t>
  </si>
  <si>
    <t>Carbon Response Ratio</t>
  </si>
  <si>
    <t>Carbon Weight Ratio</t>
  </si>
  <si>
    <t>(C/N)at</t>
  </si>
  <si>
    <t>Nitrogen</t>
  </si>
  <si>
    <t>Carbon</t>
  </si>
  <si>
    <t>???</t>
  </si>
  <si>
    <t>Stdev FB</t>
  </si>
  <si>
    <t>UW Culture Experiment</t>
  </si>
  <si>
    <t>Volume (ml)</t>
  </si>
  <si>
    <t>TAPS Blank</t>
  </si>
  <si>
    <t>A1</t>
  </si>
  <si>
    <t>A2</t>
  </si>
  <si>
    <t>A3</t>
  </si>
  <si>
    <t>TAPS 1135</t>
  </si>
  <si>
    <t>TAPS 3367</t>
  </si>
  <si>
    <t>NAV</t>
  </si>
  <si>
    <t>B1</t>
  </si>
  <si>
    <t>B2</t>
  </si>
  <si>
    <t>B3</t>
  </si>
  <si>
    <t>PT 632</t>
  </si>
  <si>
    <t>C1</t>
  </si>
  <si>
    <t>C2</t>
  </si>
  <si>
    <t>C3</t>
  </si>
  <si>
    <t>LICMO</t>
  </si>
  <si>
    <t>Filter Blank</t>
  </si>
  <si>
    <t>MICRO</t>
  </si>
  <si>
    <t>NA</t>
  </si>
  <si>
    <t>Filter Blank+Vol</t>
  </si>
  <si>
    <t>EHUX</t>
  </si>
  <si>
    <t>D1</t>
  </si>
  <si>
    <t>D2</t>
  </si>
  <si>
    <t>D3</t>
  </si>
  <si>
    <t>MED4</t>
  </si>
  <si>
    <t>WH8102</t>
  </si>
  <si>
    <t>AS9601</t>
  </si>
  <si>
    <t>E1</t>
  </si>
  <si>
    <t>E2</t>
  </si>
  <si>
    <t>E3</t>
  </si>
  <si>
    <t>Blank-Pro99 Media</t>
  </si>
  <si>
    <t>NAT12A</t>
  </si>
  <si>
    <t>C/N Molar</t>
  </si>
  <si>
    <t>(not blank corrected)</t>
  </si>
  <si>
    <t>1.GW C-Expt</t>
  </si>
  <si>
    <t>BD</t>
  </si>
  <si>
    <t>UW C-Expt A1</t>
  </si>
  <si>
    <t>UW C-Expt A2</t>
  </si>
  <si>
    <t>UW C-Expt A3</t>
  </si>
  <si>
    <t>UW C-Expt A4</t>
  </si>
  <si>
    <t>UW C-Expt A5</t>
  </si>
  <si>
    <t>UW C-Expt A6</t>
  </si>
  <si>
    <t>UW C-Expt A7</t>
  </si>
  <si>
    <t>UW C-Expt A8</t>
  </si>
  <si>
    <t>UW C-Expt A9</t>
  </si>
  <si>
    <t>UW C-Expt A10</t>
  </si>
  <si>
    <t>UW C-Expt A11</t>
  </si>
  <si>
    <t>UW C-Expt A12</t>
  </si>
  <si>
    <t>UW C-Expt B1</t>
  </si>
  <si>
    <t>UW C-Expt B2</t>
  </si>
  <si>
    <t>UW C-Expt B3</t>
  </si>
  <si>
    <t>UW C-Expt B4</t>
  </si>
  <si>
    <t>UW C-Expt B5</t>
  </si>
  <si>
    <t>UW C-Expt B6</t>
  </si>
  <si>
    <t>UW C-Expt B7</t>
  </si>
  <si>
    <t>UW C-Expt B8</t>
  </si>
  <si>
    <t>UW C-Expt B9</t>
  </si>
  <si>
    <t>UW C-Expt B10</t>
  </si>
  <si>
    <t>UW C-Expt B11</t>
  </si>
  <si>
    <t>UW C-Expt B12</t>
  </si>
  <si>
    <t>UW C-Expt C1</t>
  </si>
  <si>
    <t>UW C-Expt C2</t>
  </si>
  <si>
    <t>UW C-Expt C3</t>
  </si>
  <si>
    <t>UW C-Expt C4</t>
  </si>
  <si>
    <t>UW C-Expt C5</t>
  </si>
  <si>
    <t>UW C-Expt C6</t>
  </si>
  <si>
    <t>UW C-Expt C7</t>
  </si>
  <si>
    <t>UW C-Expt C8</t>
  </si>
  <si>
    <t>UW C-Expt C9</t>
  </si>
  <si>
    <t>UW C-Expt C10</t>
  </si>
  <si>
    <t>UW C-Expt C11</t>
  </si>
  <si>
    <t>UW C-Expt C12</t>
  </si>
  <si>
    <t>UW C-Expt D1</t>
  </si>
  <si>
    <t>UW C-Expt D2</t>
  </si>
  <si>
    <t>UW C-Expt D3</t>
  </si>
  <si>
    <t>UW C-Expt D4</t>
  </si>
  <si>
    <t>UW C-Expt D5</t>
  </si>
  <si>
    <t>UW C-Expt D6</t>
  </si>
  <si>
    <t>UW C-Expt D7</t>
  </si>
  <si>
    <t>UW C-Expt D8</t>
  </si>
  <si>
    <t>UW C-Expt D9</t>
  </si>
  <si>
    <t>UW C-Expt D10</t>
  </si>
  <si>
    <t>UW C-Expt D11</t>
  </si>
  <si>
    <t>UW C-Expt D12</t>
  </si>
  <si>
    <t>UW C-Expt E1</t>
  </si>
  <si>
    <t>UW C-Expt E2</t>
  </si>
  <si>
    <t>UW C-Expt E3</t>
  </si>
  <si>
    <t>UW C-Expt E4</t>
  </si>
  <si>
    <t>UW C-Expt E5</t>
  </si>
  <si>
    <t>UW C-Expt E6</t>
  </si>
  <si>
    <t>UW C-Expt E7</t>
  </si>
  <si>
    <t>UW C-Expt E8</t>
  </si>
  <si>
    <t>file</t>
  </si>
  <si>
    <t>n</t>
  </si>
  <si>
    <t>volume.uL</t>
  </si>
  <si>
    <t>abundance_cells.mL</t>
  </si>
  <si>
    <t>norm.fsc</t>
  </si>
  <si>
    <t>norm.chl</t>
  </si>
  <si>
    <t>Sample.ID</t>
  </si>
  <si>
    <t>E Hux long count 500.3ul.fcs</t>
  </si>
  <si>
    <t>E Hux round 2 500.5ul.fcs</t>
  </si>
  <si>
    <t>Licmophora long count 496ul.fcs</t>
  </si>
  <si>
    <t>Licmophora round 2 500.12ul.fcs</t>
  </si>
  <si>
    <t>Micromonas long count 300.3ul.fcs</t>
  </si>
  <si>
    <t>Micromonas round 2 300.22ul.fcs</t>
  </si>
  <si>
    <t>Navicula long count 300.45ul.fcs</t>
  </si>
  <si>
    <t>Navicula round 2 300ul.fcs</t>
  </si>
  <si>
    <t>Pt 632 long count 150.46ul.fcs</t>
  </si>
  <si>
    <t>Pt 632 long count 200.18ul.fcs</t>
  </si>
  <si>
    <t>Pt 632 round 2 150.2ul.fcs</t>
  </si>
  <si>
    <t>Pt 632 round 2 200.1ul.fcs</t>
  </si>
  <si>
    <t>Tp 1335 long count 300.28ul.fcs</t>
  </si>
  <si>
    <t>Tp 1335 round 2 302ul.fcs</t>
  </si>
  <si>
    <t>Tp 3367 long count 200.57ul.fcs</t>
  </si>
  <si>
    <t>Tp 3367 round 2 199.97ul.fcs</t>
  </si>
  <si>
    <t>Tw 3365 long count 300.25ul.fcs</t>
  </si>
  <si>
    <t>TW 3365</t>
  </si>
  <si>
    <t>Tw 3365 round 2 300.24ul.fcs</t>
  </si>
  <si>
    <t>1314A.fcs</t>
  </si>
  <si>
    <t>1314B.fcs</t>
  </si>
  <si>
    <t>7803A.fcs</t>
  </si>
  <si>
    <t>7803B.fcs</t>
  </si>
  <si>
    <t>AS9601A.fcs</t>
  </si>
  <si>
    <t>AS9601B.fcs</t>
  </si>
  <si>
    <t>Med4A.fcs</t>
  </si>
  <si>
    <t>Med4B.fcs</t>
  </si>
  <si>
    <t>Nat12A A.fcs</t>
  </si>
  <si>
    <t>Nat12A B.fcs</t>
  </si>
  <si>
    <t>WH8102A.fcs</t>
  </si>
  <si>
    <t>WH8102B.fcs</t>
  </si>
  <si>
    <t>Media Blanks</t>
  </si>
  <si>
    <t>Filter Blanks Only (BD= Below Detection) - are these just GFF?</t>
  </si>
  <si>
    <t>Pro Media</t>
  </si>
  <si>
    <t>AVG FB</t>
  </si>
  <si>
    <t>PRO MEDIA</t>
  </si>
  <si>
    <t>GFF</t>
  </si>
  <si>
    <t>Media- Variable Vol</t>
  </si>
  <si>
    <t>TAPS MEDIA</t>
  </si>
  <si>
    <t>variable loading of blanks and samples</t>
  </si>
  <si>
    <t>MEDIA XX?</t>
  </si>
  <si>
    <t>not sure which media blank is apropos</t>
  </si>
  <si>
    <t>#/ml</t>
  </si>
  <si>
    <t>Blank N, mg</t>
  </si>
  <si>
    <t>Blank C, mg</t>
  </si>
  <si>
    <t>stdev</t>
  </si>
  <si>
    <t>notes suggest unclear vf, "TAPS CCMP3367 = **50 m **"</t>
  </si>
  <si>
    <t>PT632</t>
  </si>
  <si>
    <t>CV</t>
  </si>
  <si>
    <t>norm FSC</t>
  </si>
  <si>
    <t>pg C/cell</t>
  </si>
  <si>
    <t>C (ug/ml)</t>
  </si>
  <si>
    <t>N (ug/ml)</t>
  </si>
  <si>
    <t>ug C/ml</t>
  </si>
  <si>
    <t>nFSC</t>
  </si>
  <si>
    <t>Blank Corrected N [µg]</t>
  </si>
  <si>
    <t>Blank Corrected C [µg]</t>
  </si>
  <si>
    <t>Sample Amount</t>
  </si>
  <si>
    <t>Area [mV.s]</t>
  </si>
  <si>
    <t>Weight [%]</t>
  </si>
  <si>
    <t>20180122_001_Conditioning Methionine standard</t>
  </si>
  <si>
    <t>Conditioning Methionine standard</t>
  </si>
  <si>
    <t>20180122_002_Sn blank</t>
  </si>
  <si>
    <t>Sn blank</t>
  </si>
  <si>
    <t>N/A</t>
  </si>
  <si>
    <t>CALIB\20180122_003_Sn Calibration Cystine Standard</t>
  </si>
  <si>
    <t>Sn Calibration Cystine Standard</t>
  </si>
  <si>
    <t>CALIB\20180122_004_Sn Calibration Atropine Standard</t>
  </si>
  <si>
    <t>Sn Calibration Atropine Standard</t>
  </si>
  <si>
    <t>20180122_005_KWB GW C-Expt A1</t>
  </si>
  <si>
    <t>KWB GW C-Expt A1</t>
  </si>
  <si>
    <t>20180122_006_KWB GW C-Expt B1</t>
  </si>
  <si>
    <t>KWB GW C-Expt B1</t>
  </si>
  <si>
    <t>20180122_007_KWB GW C-Expt C1</t>
  </si>
  <si>
    <t>KWB GW C-Expt C1</t>
  </si>
  <si>
    <t>20180122_008_KWB GW C-Expt D1</t>
  </si>
  <si>
    <t>KWB GW C-Expt D1</t>
  </si>
  <si>
    <t>20180122_009_KWB GW C-Expt E1</t>
  </si>
  <si>
    <t>KWB GW C-Expt E1</t>
  </si>
  <si>
    <t>20180122_010_KWB GW C-Expt A2</t>
  </si>
  <si>
    <t>KWB GW C-Expt A2</t>
  </si>
  <si>
    <t>20180122_011_KWB GW C-Expt B2</t>
  </si>
  <si>
    <t>KWB GW C-Expt B2</t>
  </si>
  <si>
    <t>20180122_012_KWB GW C-Expt C2</t>
  </si>
  <si>
    <t>KWB GW C-Expt C2</t>
  </si>
  <si>
    <t>20180122_013_KWB GW C-Expt D2</t>
  </si>
  <si>
    <t>KWB GW C-Expt D2</t>
  </si>
  <si>
    <t>20180122_014_KWB GW C-Expt E2</t>
  </si>
  <si>
    <t>KWB GW C-Expt E2</t>
  </si>
  <si>
    <t>20180122_015_KWB GW C-Expt A3</t>
  </si>
  <si>
    <t>KWB GW C-Expt A3</t>
  </si>
  <si>
    <t>20180122_016_KWB GW C-Expt B3</t>
  </si>
  <si>
    <t>KWB GW C-Expt B3</t>
  </si>
  <si>
    <t>CALIB\20180122_017_GoniLab 2ndary Standard (low 390)-A1</t>
  </si>
  <si>
    <t>GoniLab 2ndary Standard (low 390)-A1</t>
  </si>
  <si>
    <t>20180122_018_KWB GW C-Expt C3</t>
  </si>
  <si>
    <t>KWB GW C-Expt C3</t>
  </si>
  <si>
    <t>20180122_019_KWB GW C-Expt D3</t>
  </si>
  <si>
    <t>KWB GW C-Expt D3</t>
  </si>
  <si>
    <t>20180122_020_KWB GW C-Expt E3</t>
  </si>
  <si>
    <t>KWB GW C-Expt E3</t>
  </si>
  <si>
    <t>20180122_021_KWB GW C-Expt A4</t>
  </si>
  <si>
    <t>KWB GW C-Expt A4</t>
  </si>
  <si>
    <t>20180122_022_KWB GW C-Expt B4</t>
  </si>
  <si>
    <t>KWB GW C-Expt B4</t>
  </si>
  <si>
    <t>20180122_023_KWB GW C-Expt C4</t>
  </si>
  <si>
    <t>KWB GW C-Expt C4</t>
  </si>
  <si>
    <t>20180122_024_KWB GW C-Expt D4</t>
  </si>
  <si>
    <t>KWB GW C-Expt D4</t>
  </si>
  <si>
    <t>20180122_025_KWB GW C-Expt E4</t>
  </si>
  <si>
    <t>KWB GW C-Expt E4</t>
  </si>
  <si>
    <t>20180122_026_KWB GW C-Expt A5</t>
  </si>
  <si>
    <t>KWB GW C-Expt A5</t>
  </si>
  <si>
    <t>20180122_027_KWB GW C-Expt B5</t>
  </si>
  <si>
    <t>KWB GW C-Expt B5</t>
  </si>
  <si>
    <t>20180122_028_KWB GW C-Expt C5</t>
  </si>
  <si>
    <t>KWB GW C-Expt C5</t>
  </si>
  <si>
    <t>20180122_029_KWB GW C-Expt D5</t>
  </si>
  <si>
    <t>KWB GW C-Expt D5</t>
  </si>
  <si>
    <t>20180122_030_KWB GW C-Expt E5</t>
  </si>
  <si>
    <t>KWB GW C-Expt E5</t>
  </si>
  <si>
    <t>CALIB\20180122_031_Sn Calibration Methionine Standard</t>
  </si>
  <si>
    <t>Sn Calibration Methionine Standard</t>
  </si>
  <si>
    <t>20180122_032_O2 on Sample off</t>
  </si>
  <si>
    <t>O2 on Sample off</t>
  </si>
  <si>
    <t>20180122_033_O2 on Sample off</t>
  </si>
  <si>
    <t>20180122_034_O2 on Sample off</t>
  </si>
  <si>
    <t>20180125_001_Conditioning Methionine standard</t>
  </si>
  <si>
    <t>20180125_002_Sn blank</t>
  </si>
  <si>
    <t>CALIB\20180125_003_Sn Calibration Cystine Standard</t>
  </si>
  <si>
    <t>CALIB\20180125_004_Sn Calibration Atropine Standard</t>
  </si>
  <si>
    <t>20180125_005_KWB GW C-Expt A6</t>
  </si>
  <si>
    <t>KWB GW C-Expt A6</t>
  </si>
  <si>
    <t>20180125_006_KWB GW C-Expt B6</t>
  </si>
  <si>
    <t>KWB GW C-Expt B6</t>
  </si>
  <si>
    <t>20180125_007_KWB GW C-Expt C6</t>
  </si>
  <si>
    <t>KWB GW C-Expt C6</t>
  </si>
  <si>
    <t>20180125_008_KWB GW C-Expt D6</t>
  </si>
  <si>
    <t>KWB GW C-Expt D6</t>
  </si>
  <si>
    <t>20180125_009_KWB GW C-Expt E6</t>
  </si>
  <si>
    <t>KWB GW C-Expt E6</t>
  </si>
  <si>
    <t>20180125_010_KWB GW C-Expt A7</t>
  </si>
  <si>
    <t>KWB GW C-Expt A7</t>
  </si>
  <si>
    <t>20180125_011_KWB GW C-Expt B7</t>
  </si>
  <si>
    <t>KWB GW C-Expt B7</t>
  </si>
  <si>
    <t>20180125_012_KWB GW C-Expt C7</t>
  </si>
  <si>
    <t>KWB GW C-Expt C7</t>
  </si>
  <si>
    <t>20180125_013_KWB GW C-Expt D7</t>
  </si>
  <si>
    <t>KWB GW C-Expt D7</t>
  </si>
  <si>
    <t>20180125_014_KWB GW C-Expt E7</t>
  </si>
  <si>
    <t>KWB GW C-Expt E7</t>
  </si>
  <si>
    <t>20180125_015_KWB GW C-Expt A8</t>
  </si>
  <si>
    <t>KWB GW C-Expt A8</t>
  </si>
  <si>
    <t>20180125_016_KWB GW C-Expt B8</t>
  </si>
  <si>
    <t>KWB GW C-Expt B8</t>
  </si>
  <si>
    <t>CALIB\20180125_017_GoniLab 2ndary Standard (low 390)-A1</t>
  </si>
  <si>
    <t>20180125_018_KWB GW C-Expt C8</t>
  </si>
  <si>
    <t>KWB GW C-Expt C8</t>
  </si>
  <si>
    <t>20180125_019_KWB GW C-Expt D8</t>
  </si>
  <si>
    <t>KWB GW C-Expt D8</t>
  </si>
  <si>
    <t>20180125_020_KWB GW C-Expt E8</t>
  </si>
  <si>
    <t>KWB GW C-Expt E8</t>
  </si>
  <si>
    <t>20180125_021_KWB GW C-Expt A9</t>
  </si>
  <si>
    <t>KWB GW C-Expt A9</t>
  </si>
  <si>
    <t>20180125_022_KWB GW C-Expt B9</t>
  </si>
  <si>
    <t>KWB GW C-Expt B9</t>
  </si>
  <si>
    <t>20180125_023_KWB GW C-Expt C9</t>
  </si>
  <si>
    <t>KWB GW C-Expt C9</t>
  </si>
  <si>
    <t>20180125_024_KWB GW C-Expt D9</t>
  </si>
  <si>
    <t>KWB GW C-Expt D9</t>
  </si>
  <si>
    <t>20180125_025_KWB GW C-Expt A10</t>
  </si>
  <si>
    <t>KWB GW C-Expt A10</t>
  </si>
  <si>
    <t>20180125_026_KWB GW C-Expt B10</t>
  </si>
  <si>
    <t>KWB GW C-Expt B10</t>
  </si>
  <si>
    <t>20180125_027_KWB GW C-Expt C10</t>
  </si>
  <si>
    <t>KWB GW C-Expt C10</t>
  </si>
  <si>
    <t>20180125_028_KWB GW C-Expt D10</t>
  </si>
  <si>
    <t>KWB GW C-Expt D10</t>
  </si>
  <si>
    <t>20180125_029_KWB GW C-Expt A11</t>
  </si>
  <si>
    <t>KWB GW C-Expt A11</t>
  </si>
  <si>
    <t>20180125_030_KWB GW C-Expt B11</t>
  </si>
  <si>
    <t>KWB GW C-Expt B11</t>
  </si>
  <si>
    <t>20180130_001_Conditioning Methionine standard</t>
  </si>
  <si>
    <t>20180130_002_Sn blank</t>
  </si>
  <si>
    <t>CALIB\20180130_003_Sn Calibration Cystine Standard</t>
  </si>
  <si>
    <t>CALIB\20180130_004_Sn Calibration Atropine Standard</t>
  </si>
  <si>
    <t>20180130_005_KWB GW C-Expt C11</t>
  </si>
  <si>
    <t>KWB GW C-Expt C11</t>
  </si>
  <si>
    <t>20180130_006_KWB GW C-Expt D11</t>
  </si>
  <si>
    <t>KWB GW C-Expt D11</t>
  </si>
  <si>
    <t>20180130_007_KWB GW C-Expt A12</t>
  </si>
  <si>
    <t>KWB GW C-Expt A12</t>
  </si>
  <si>
    <t>20180130_008_KWB GW C-Expt B12</t>
  </si>
  <si>
    <t>KWB GW C-Expt B12</t>
  </si>
  <si>
    <t>20180130_009_KWB GW C-Expt C12</t>
  </si>
  <si>
    <t>KWB GW C-Expt C12</t>
  </si>
  <si>
    <t>20180130_010_KWB GW C-Expt D12</t>
  </si>
  <si>
    <t>KWB GW C-Expt D12</t>
  </si>
  <si>
    <t>model</t>
  </si>
  <si>
    <t>pro</t>
  </si>
  <si>
    <t>syn</t>
  </si>
  <si>
    <t>Mie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</si>
</sst>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rgb="FFFF000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Arial"/>
      <family val="2"/>
    </font>
    <font>
      <sz val="10"/>
      <name val="Arial"/>
      <family val="2"/>
    </font>
    <font>
      <i/>
      <sz val="11"/>
      <color rgb="FFFF0000"/>
      <name val="Arial"/>
      <family val="2"/>
    </font>
    <font>
      <b/>
      <sz val="11"/>
      <color rgb="FFFF0000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5" fillId="0" borderId="0"/>
    <xf numFmtId="0" fontId="5" fillId="0" borderId="0"/>
    <xf numFmtId="9" fontId="8" fillId="0" borderId="0" applyFont="0" applyFill="0" applyBorder="0" applyAlignment="0" applyProtection="0"/>
    <xf numFmtId="0" fontId="11" fillId="0" borderId="0"/>
    <xf numFmtId="0" fontId="14" fillId="0" borderId="0" applyNumberFormat="0" applyFill="0" applyBorder="0" applyAlignment="0" applyProtection="0"/>
    <xf numFmtId="0" fontId="15" fillId="0" borderId="2" applyNumberFormat="0" applyFill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0" applyNumberFormat="0" applyBorder="0" applyAlignment="0" applyProtection="0"/>
    <xf numFmtId="0" fontId="21" fillId="7" borderId="5" applyNumberFormat="0" applyAlignment="0" applyProtection="0"/>
    <xf numFmtId="0" fontId="22" fillId="8" borderId="6" applyNumberFormat="0" applyAlignment="0" applyProtection="0"/>
    <xf numFmtId="0" fontId="23" fillId="8" borderId="5" applyNumberFormat="0" applyAlignment="0" applyProtection="0"/>
    <xf numFmtId="0" fontId="24" fillId="0" borderId="7" applyNumberFormat="0" applyFill="0" applyAlignment="0" applyProtection="0"/>
    <xf numFmtId="0" fontId="25" fillId="9" borderId="8" applyNumberFormat="0" applyAlignment="0" applyProtection="0"/>
    <xf numFmtId="0" fontId="6" fillId="0" borderId="0" applyNumberFormat="0" applyFill="0" applyBorder="0" applyAlignment="0" applyProtection="0"/>
    <xf numFmtId="0" fontId="8" fillId="10" borderId="9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10" applyNumberFormat="0" applyFill="0" applyAlignment="0" applyProtection="0"/>
    <xf numFmtId="0" fontId="2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28" fillId="34" borderId="0" applyNumberFormat="0" applyBorder="0" applyAlignment="0" applyProtection="0"/>
  </cellStyleXfs>
  <cellXfs count="66">
    <xf numFmtId="0" fontId="0" fillId="0" borderId="0" xfId="0"/>
    <xf numFmtId="0" fontId="0" fillId="2" borderId="0" xfId="0" applyFill="1" applyAlignment="1">
      <alignment horizontal="center"/>
    </xf>
    <xf numFmtId="14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0" xfId="0" applyFont="1" applyFill="1" applyAlignment="1">
      <alignment horizontal="left"/>
    </xf>
    <xf numFmtId="1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4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 applyAlignment="1">
      <alignment horizontal="left"/>
    </xf>
    <xf numFmtId="0" fontId="6" fillId="2" borderId="0" xfId="0" applyFont="1" applyFill="1" applyAlignment="1">
      <alignment horizontal="center"/>
    </xf>
    <xf numFmtId="0" fontId="6" fillId="0" borderId="0" xfId="0" applyFont="1"/>
    <xf numFmtId="0" fontId="1" fillId="2" borderId="0" xfId="0" applyFont="1" applyFill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left"/>
    </xf>
    <xf numFmtId="9" fontId="1" fillId="2" borderId="0" xfId="3" applyFont="1" applyFill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2" fontId="1" fillId="2" borderId="1" xfId="0" applyNumberFormat="1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left" wrapText="1"/>
    </xf>
    <xf numFmtId="2" fontId="4" fillId="2" borderId="0" xfId="0" applyNumberFormat="1" applyFont="1" applyFill="1" applyBorder="1" applyAlignment="1">
      <alignment horizontal="center"/>
    </xf>
    <xf numFmtId="165" fontId="4" fillId="2" borderId="0" xfId="1" applyNumberFormat="1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9" fillId="2" borderId="0" xfId="0" applyFont="1" applyFill="1" applyAlignment="1">
      <alignment horizontal="center"/>
    </xf>
    <xf numFmtId="0" fontId="10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1" fontId="4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11" fillId="2" borderId="0" xfId="4" applyFill="1" applyAlignment="1">
      <alignment horizontal="center"/>
    </xf>
    <xf numFmtId="166" fontId="11" fillId="2" borderId="0" xfId="4" applyNumberFormat="1" applyFill="1" applyAlignment="1">
      <alignment horizontal="center"/>
    </xf>
    <xf numFmtId="2" fontId="5" fillId="2" borderId="0" xfId="4" applyNumberFormat="1" applyFont="1" applyFill="1" applyAlignment="1">
      <alignment horizontal="center"/>
    </xf>
    <xf numFmtId="2" fontId="11" fillId="2" borderId="0" xfId="4" applyNumberFormat="1" applyFill="1" applyAlignment="1">
      <alignment horizontal="center"/>
    </xf>
    <xf numFmtId="0" fontId="5" fillId="2" borderId="0" xfId="2" applyFill="1" applyAlignment="1">
      <alignment horizontal="center"/>
    </xf>
    <xf numFmtId="166" fontId="5" fillId="2" borderId="0" xfId="2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66" fontId="1" fillId="3" borderId="0" xfId="0" applyNumberFormat="1" applyFont="1" applyFill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3" borderId="0" xfId="0" applyFont="1" applyFill="1" applyAlignment="1">
      <alignment horizontal="right"/>
    </xf>
    <xf numFmtId="164" fontId="1" fillId="3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9" fillId="2" borderId="0" xfId="0" applyFont="1" applyFill="1"/>
    <xf numFmtId="0" fontId="0" fillId="2" borderId="0" xfId="0" applyFill="1"/>
    <xf numFmtId="2" fontId="0" fillId="0" borderId="0" xfId="0" applyNumberFormat="1"/>
    <xf numFmtId="16" fontId="1" fillId="2" borderId="0" xfId="0" applyNumberFormat="1" applyFont="1" applyFill="1" applyAlignment="1">
      <alignment horizontal="center"/>
    </xf>
    <xf numFmtId="9" fontId="0" fillId="0" borderId="0" xfId="3" applyFont="1"/>
    <xf numFmtId="2" fontId="6" fillId="0" borderId="0" xfId="0" applyNumberFormat="1" applyFont="1"/>
    <xf numFmtId="9" fontId="6" fillId="0" borderId="0" xfId="3" applyFont="1"/>
    <xf numFmtId="2" fontId="7" fillId="2" borderId="0" xfId="0" applyNumberFormat="1" applyFont="1" applyFill="1" applyAlignment="1">
      <alignment horizontal="center"/>
    </xf>
    <xf numFmtId="1" fontId="7" fillId="2" borderId="0" xfId="0" applyNumberFormat="1" applyFont="1" applyFill="1" applyAlignment="1">
      <alignment horizontal="center"/>
    </xf>
    <xf numFmtId="2" fontId="1" fillId="2" borderId="0" xfId="3" applyNumberFormat="1" applyFont="1" applyFill="1" applyAlignment="1">
      <alignment horizontal="center"/>
    </xf>
    <xf numFmtId="165" fontId="7" fillId="2" borderId="0" xfId="1" applyNumberFormat="1" applyFont="1" applyFill="1" applyAlignment="1">
      <alignment horizontal="center"/>
    </xf>
    <xf numFmtId="0" fontId="12" fillId="2" borderId="1" xfId="0" applyFont="1" applyFill="1" applyBorder="1" applyAlignment="1">
      <alignment horizontal="center" wrapText="1"/>
    </xf>
    <xf numFmtId="166" fontId="12" fillId="2" borderId="0" xfId="0" applyNumberFormat="1" applyFont="1" applyFill="1" applyAlignment="1">
      <alignment horizontal="center"/>
    </xf>
    <xf numFmtId="166" fontId="7" fillId="2" borderId="0" xfId="0" applyNumberFormat="1" applyFont="1" applyFill="1" applyAlignment="1">
      <alignment horizontal="center"/>
    </xf>
    <xf numFmtId="14" fontId="13" fillId="2" borderId="0" xfId="0" applyNumberFormat="1" applyFont="1" applyFill="1" applyAlignment="1">
      <alignment horizontal="left"/>
    </xf>
    <xf numFmtId="0" fontId="5" fillId="0" borderId="0" xfId="1"/>
    <xf numFmtId="165" fontId="1" fillId="2" borderId="0" xfId="0" applyNumberFormat="1" applyFont="1" applyFill="1" applyAlignment="1">
      <alignment horizontal="center"/>
    </xf>
    <xf numFmtId="0" fontId="0" fillId="0" borderId="0" xfId="0"/>
    <xf numFmtId="2" fontId="3" fillId="2" borderId="0" xfId="0" applyNumberFormat="1" applyFont="1" applyFill="1" applyAlignment="1">
      <alignment horizontal="center"/>
    </xf>
  </cellXfs>
  <cellStyles count="46">
    <cellStyle name="20% - Accent1" xfId="23" builtinId="30" customBuiltin="1"/>
    <cellStyle name="20% - Accent2" xfId="27" builtinId="34" customBuiltin="1"/>
    <cellStyle name="20% - Accent3" xfId="31" builtinId="38" customBuiltin="1"/>
    <cellStyle name="20% - Accent4" xfId="35" builtinId="42" customBuiltin="1"/>
    <cellStyle name="20% - Accent5" xfId="39" builtinId="46" customBuiltin="1"/>
    <cellStyle name="20% - Accent6" xfId="43" builtinId="50" customBuiltin="1"/>
    <cellStyle name="40% - Accent1" xfId="24" builtinId="31" customBuiltin="1"/>
    <cellStyle name="40% - Accent2" xfId="28" builtinId="35" customBuiltin="1"/>
    <cellStyle name="40% - Accent3" xfId="32" builtinId="39" customBuiltin="1"/>
    <cellStyle name="40% - Accent4" xfId="36" builtinId="43" customBuiltin="1"/>
    <cellStyle name="40% - Accent5" xfId="40" builtinId="47" customBuiltin="1"/>
    <cellStyle name="40% - Accent6" xfId="44" builtinId="51" customBuiltin="1"/>
    <cellStyle name="60% - Accent1" xfId="25" builtinId="32" customBuiltin="1"/>
    <cellStyle name="60% - Accent2" xfId="29" builtinId="36" customBuiltin="1"/>
    <cellStyle name="60% - Accent3" xfId="33" builtinId="40" customBuiltin="1"/>
    <cellStyle name="60% - Accent4" xfId="37" builtinId="44" customBuiltin="1"/>
    <cellStyle name="60% - Accent5" xfId="41" builtinId="48" customBuiltin="1"/>
    <cellStyle name="60% - Accent6" xfId="45" builtinId="52" customBuiltin="1"/>
    <cellStyle name="Accent1" xfId="22" builtinId="29" customBuiltin="1"/>
    <cellStyle name="Accent2" xfId="26" builtinId="33" customBuiltin="1"/>
    <cellStyle name="Accent3" xfId="30" builtinId="37" customBuiltin="1"/>
    <cellStyle name="Accent4" xfId="34" builtinId="41" customBuiltin="1"/>
    <cellStyle name="Accent5" xfId="38" builtinId="45" customBuiltin="1"/>
    <cellStyle name="Accent6" xfId="42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Explanatory Text" xfId="20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2" xfId="1" xr:uid="{00000000-0005-0000-0000-000025000000}"/>
    <cellStyle name="Normal 2 2" xfId="4" xr:uid="{00000000-0005-0000-0000-000026000000}"/>
    <cellStyle name="Normal 3" xfId="2" xr:uid="{00000000-0005-0000-0000-000027000000}"/>
    <cellStyle name="Note" xfId="19" builtinId="10" customBuiltin="1"/>
    <cellStyle name="Output" xfId="14" builtinId="21" customBuiltin="1"/>
    <cellStyle name="Percent" xfId="3" builtinId="5"/>
    <cellStyle name="Title" xfId="5" builtinId="15" customBuiltin="1"/>
    <cellStyle name="Total" xfId="21" builtinId="25" customBuiltin="1"/>
    <cellStyle name="Warning Text" xfId="18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1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12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315-4AF8-92F1-5C2A63871FB5}"/>
              </c:ext>
            </c:extLst>
          </c:dPt>
          <c:dPt>
            <c:idx val="1"/>
            <c:marker>
              <c:symbol val="circle"/>
              <c:size val="12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315-4AF8-92F1-5C2A63871FB5}"/>
              </c:ext>
            </c:extLst>
          </c:dPt>
          <c:dPt>
            <c:idx val="2"/>
            <c:marker>
              <c:symbol val="circle"/>
              <c:size val="12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315-4AF8-92F1-5C2A63871FB5}"/>
              </c:ext>
            </c:extLst>
          </c:dPt>
          <c:dPt>
            <c:idx val="3"/>
            <c:marker>
              <c:symbol val="circle"/>
              <c:size val="12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2315-4AF8-92F1-5C2A63871FB5}"/>
              </c:ext>
            </c:extLst>
          </c:dPt>
          <c:dPt>
            <c:idx val="4"/>
            <c:marker>
              <c:symbol val="circle"/>
              <c:size val="12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2315-4AF8-92F1-5C2A63871FB5}"/>
              </c:ext>
            </c:extLst>
          </c:dPt>
          <c:dPt>
            <c:idx val="5"/>
            <c:marker>
              <c:symbol val="circle"/>
              <c:size val="12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2315-4AF8-92F1-5C2A63871FB5}"/>
              </c:ext>
            </c:extLst>
          </c:dPt>
          <c:dPt>
            <c:idx val="6"/>
            <c:marker>
              <c:symbol val="circle"/>
              <c:size val="12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2315-4AF8-92F1-5C2A63871FB5}"/>
              </c:ext>
            </c:extLst>
          </c:dPt>
          <c:dPt>
            <c:idx val="7"/>
            <c:marker>
              <c:symbol val="circle"/>
              <c:size val="12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2315-4AF8-92F1-5C2A63871FB5}"/>
              </c:ext>
            </c:extLst>
          </c:dPt>
          <c:dPt>
            <c:idx val="8"/>
            <c:marker>
              <c:symbol val="circle"/>
              <c:size val="12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2315-4AF8-92F1-5C2A63871FB5}"/>
              </c:ext>
            </c:extLst>
          </c:dPt>
          <c:dPt>
            <c:idx val="9"/>
            <c:marker>
              <c:symbol val="circle"/>
              <c:size val="12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2315-4AF8-92F1-5C2A63871FB5}"/>
              </c:ext>
            </c:extLst>
          </c:dPt>
          <c:dPt>
            <c:idx val="10"/>
            <c:marker>
              <c:symbol val="circle"/>
              <c:size val="12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2315-4AF8-92F1-5C2A63871FB5}"/>
              </c:ext>
            </c:extLst>
          </c:dPt>
          <c:dPt>
            <c:idx val="11"/>
            <c:marker>
              <c:symbol val="circle"/>
              <c:size val="12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2315-4AF8-92F1-5C2A63871FB5}"/>
              </c:ext>
            </c:extLst>
          </c:dPt>
          <c:dPt>
            <c:idx val="12"/>
            <c:marker>
              <c:symbol val="circle"/>
              <c:size val="12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2315-4AF8-92F1-5C2A63871FB5}"/>
              </c:ext>
            </c:extLst>
          </c:dPt>
          <c:dPt>
            <c:idx val="13"/>
            <c:marker>
              <c:symbol val="circle"/>
              <c:size val="12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2315-4AF8-92F1-5C2A63871FB5}"/>
              </c:ext>
            </c:extLst>
          </c:dPt>
          <c:xVal>
            <c:numRef>
              <c:f>data_summary!$AA$5:$AA$18</c:f>
              <c:numCache>
                <c:formatCode>0.00</c:formatCode>
                <c:ptCount val="14"/>
                <c:pt idx="0">
                  <c:v>7.9050000000000002</c:v>
                </c:pt>
                <c:pt idx="1">
                  <c:v>7</c:v>
                </c:pt>
                <c:pt idx="2">
                  <c:v>3.27</c:v>
                </c:pt>
                <c:pt idx="3">
                  <c:v>1.3149999999999999</c:v>
                </c:pt>
                <c:pt idx="4">
                  <c:v>18.899999999999999</c:v>
                </c:pt>
                <c:pt idx="5">
                  <c:v>1.1600000000000001</c:v>
                </c:pt>
                <c:pt idx="6">
                  <c:v>0.91500000000000004</c:v>
                </c:pt>
                <c:pt idx="7">
                  <c:v>8.26</c:v>
                </c:pt>
                <c:pt idx="8">
                  <c:v>0.02</c:v>
                </c:pt>
                <c:pt idx="9">
                  <c:v>0.26500000000000001</c:v>
                </c:pt>
                <c:pt idx="10">
                  <c:v>0.21</c:v>
                </c:pt>
                <c:pt idx="11">
                  <c:v>0.04</c:v>
                </c:pt>
                <c:pt idx="12">
                  <c:v>0.03</c:v>
                </c:pt>
                <c:pt idx="13">
                  <c:v>0.06</c:v>
                </c:pt>
              </c:numCache>
            </c:numRef>
          </c:xVal>
          <c:yVal>
            <c:numRef>
              <c:f>data_summary!$AB$5:$AB$18</c:f>
              <c:numCache>
                <c:formatCode>0.00</c:formatCode>
                <c:ptCount val="14"/>
                <c:pt idx="0">
                  <c:v>21.841357060963947</c:v>
                </c:pt>
                <c:pt idx="1">
                  <c:v>11.781802322655889</c:v>
                </c:pt>
                <c:pt idx="2">
                  <c:v>8.2228472756220086</c:v>
                </c:pt>
                <c:pt idx="3">
                  <c:v>11.485814734828585</c:v>
                </c:pt>
                <c:pt idx="4">
                  <c:v>811.01760205883591</c:v>
                </c:pt>
                <c:pt idx="5">
                  <c:v>11.125230577828713</c:v>
                </c:pt>
                <c:pt idx="6">
                  <c:v>5.6743840297743171</c:v>
                </c:pt>
                <c:pt idx="7">
                  <c:v>245.45740277690339</c:v>
                </c:pt>
                <c:pt idx="8">
                  <c:v>3.414077407488994E-2</c:v>
                </c:pt>
                <c:pt idx="9">
                  <c:v>0.56088706115465059</c:v>
                </c:pt>
                <c:pt idx="10">
                  <c:v>0.26145527730972051</c:v>
                </c:pt>
                <c:pt idx="11">
                  <c:v>5.1289513439169224E-2</c:v>
                </c:pt>
                <c:pt idx="12">
                  <c:v>3.7932270846777555E-2</c:v>
                </c:pt>
                <c:pt idx="13">
                  <c:v>8.7549375656510414E-2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83-4299-8B4C-B776A6A8460C}"/>
            </c:ext>
          </c:extLst>
        </c:ser>
        <c:ser>
          <c:idx val="1"/>
          <c:order val="1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data_summary!$AA$5:$AA$18</c:f>
              <c:numCache>
                <c:formatCode>0.00</c:formatCode>
                <c:ptCount val="14"/>
                <c:pt idx="0">
                  <c:v>7.9050000000000002</c:v>
                </c:pt>
                <c:pt idx="1">
                  <c:v>7</c:v>
                </c:pt>
                <c:pt idx="2">
                  <c:v>3.27</c:v>
                </c:pt>
                <c:pt idx="3">
                  <c:v>1.3149999999999999</c:v>
                </c:pt>
                <c:pt idx="4">
                  <c:v>18.899999999999999</c:v>
                </c:pt>
                <c:pt idx="5">
                  <c:v>1.1600000000000001</c:v>
                </c:pt>
                <c:pt idx="6">
                  <c:v>0.91500000000000004</c:v>
                </c:pt>
                <c:pt idx="7">
                  <c:v>8.26</c:v>
                </c:pt>
                <c:pt idx="8">
                  <c:v>0.02</c:v>
                </c:pt>
                <c:pt idx="9">
                  <c:v>0.26500000000000001</c:v>
                </c:pt>
                <c:pt idx="10">
                  <c:v>0.21</c:v>
                </c:pt>
                <c:pt idx="11">
                  <c:v>0.04</c:v>
                </c:pt>
                <c:pt idx="12">
                  <c:v>0.03</c:v>
                </c:pt>
                <c:pt idx="13">
                  <c:v>0.06</c:v>
                </c:pt>
              </c:numCache>
            </c:numRef>
          </c:xVal>
          <c:yVal>
            <c:numRef>
              <c:f>data_summary!$AC$5:$AC$18</c:f>
              <c:numCache>
                <c:formatCode>0.0</c:formatCode>
                <c:ptCount val="14"/>
                <c:pt idx="0">
                  <c:v>69.026429420596074</c:v>
                </c:pt>
                <c:pt idx="1">
                  <c:v>58.588103272996698</c:v>
                </c:pt>
                <c:pt idx="2">
                  <c:v>20.992413673278797</c:v>
                </c:pt>
                <c:pt idx="3">
                  <c:v>6.1456257448596974</c:v>
                </c:pt>
                <c:pt idx="4">
                  <c:v>223.61630881080711</c:v>
                </c:pt>
                <c:pt idx="5">
                  <c:v>5.1893902309419753</c:v>
                </c:pt>
                <c:pt idx="6">
                  <c:v>3.7685221896243561</c:v>
                </c:pt>
                <c:pt idx="7">
                  <c:v>73.238986411847506</c:v>
                </c:pt>
                <c:pt idx="8">
                  <c:v>2.1733700630856813E-2</c:v>
                </c:pt>
                <c:pt idx="9">
                  <c:v>0.70866631909095867</c:v>
                </c:pt>
                <c:pt idx="10">
                  <c:v>0.51785413741253061</c:v>
                </c:pt>
                <c:pt idx="11">
                  <c:v>5.5344265712979811E-2</c:v>
                </c:pt>
                <c:pt idx="12">
                  <c:v>3.7548513064018324E-2</c:v>
                </c:pt>
                <c:pt idx="13">
                  <c:v>9.5616246834278745E-2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A96E-470F-9930-E0AA3D91A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682392"/>
        <c:axId val="474676488"/>
      </c:scatterChart>
      <c:valAx>
        <c:axId val="474682392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norm</a:t>
                </a:r>
                <a:r>
                  <a:rPr lang="en-US" baseline="0"/>
                  <a:t> fsc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4676488"/>
        <c:crosses val="autoZero"/>
        <c:crossBetween val="midCat"/>
      </c:valAx>
      <c:valAx>
        <c:axId val="474676488"/>
        <c:scaling>
          <c:logBase val="10"/>
          <c:orientation val="minMax"/>
          <c:max val="5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Qc, pg/cell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468239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'[1]All Data'!$F$41:$F$52</c:f>
              <c:numCache>
                <c:formatCode>General</c:formatCode>
                <c:ptCount val="12"/>
                <c:pt idx="0">
                  <c:v>21.5183</c:v>
                </c:pt>
                <c:pt idx="1">
                  <c:v>6.7092000000000001</c:v>
                </c:pt>
                <c:pt idx="2">
                  <c:v>33.040300000000002</c:v>
                </c:pt>
                <c:pt idx="3">
                  <c:v>160.761</c:v>
                </c:pt>
                <c:pt idx="4">
                  <c:v>26.7819</c:v>
                </c:pt>
                <c:pt idx="5">
                  <c:v>28.370100000000001</c:v>
                </c:pt>
                <c:pt idx="6">
                  <c:v>50.026899999999998</c:v>
                </c:pt>
                <c:pt idx="7">
                  <c:v>9.6875999999999998</c:v>
                </c:pt>
                <c:pt idx="8">
                  <c:v>73.528199999999998</c:v>
                </c:pt>
                <c:pt idx="9">
                  <c:v>20.2424</c:v>
                </c:pt>
                <c:pt idx="10">
                  <c:v>15.0402</c:v>
                </c:pt>
                <c:pt idx="11">
                  <c:v>11.763500000000001</c:v>
                </c:pt>
              </c:numCache>
            </c:numRef>
          </c:xVal>
          <c:yVal>
            <c:numRef>
              <c:f>'[1]All Data'!$H$41:$H$52</c:f>
              <c:numCache>
                <c:formatCode>General</c:formatCode>
                <c:ptCount val="12"/>
                <c:pt idx="0">
                  <c:v>3.8251E-2</c:v>
                </c:pt>
                <c:pt idx="1">
                  <c:v>1.14E-2</c:v>
                </c:pt>
                <c:pt idx="2">
                  <c:v>5.9140999999999999E-2</c:v>
                </c:pt>
                <c:pt idx="3">
                  <c:v>0.290711</c:v>
                </c:pt>
                <c:pt idx="4">
                  <c:v>4.7794000000000003E-2</c:v>
                </c:pt>
                <c:pt idx="5">
                  <c:v>5.0673999999999997E-2</c:v>
                </c:pt>
                <c:pt idx="6">
                  <c:v>8.9939000000000005E-2</c:v>
                </c:pt>
                <c:pt idx="7">
                  <c:v>1.6799999999999999E-2</c:v>
                </c:pt>
                <c:pt idx="8">
                  <c:v>0.132549</c:v>
                </c:pt>
                <c:pt idx="9">
                  <c:v>3.5936999999999997E-2</c:v>
                </c:pt>
                <c:pt idx="10">
                  <c:v>2.6505000000000001E-2</c:v>
                </c:pt>
                <c:pt idx="11">
                  <c:v>2.0563999999999999E-2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34-4705-B954-F1A73BE4D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493984"/>
        <c:axId val="345494640"/>
      </c:scatterChart>
      <c:valAx>
        <c:axId val="34549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494640"/>
        <c:crosses val="autoZero"/>
        <c:crossBetween val="midCat"/>
      </c:valAx>
      <c:valAx>
        <c:axId val="34549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49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392205</xdr:colOff>
      <xdr:row>4</xdr:row>
      <xdr:rowOff>57148</xdr:rowOff>
    </xdr:from>
    <xdr:to>
      <xdr:col>42</xdr:col>
      <xdr:colOff>11204</xdr:colOff>
      <xdr:row>26</xdr:row>
      <xdr:rowOff>22410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38</xdr:row>
      <xdr:rowOff>28575</xdr:rowOff>
    </xdr:from>
    <xdr:to>
      <xdr:col>18</xdr:col>
      <xdr:colOff>352425</xdr:colOff>
      <xdr:row>52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white/AppData/Local/Microsoft/Windows/INetCache/Content.Outlook/LMUVQ5TG/KWB_GW_HOT_MG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W C-Expt"/>
      <sheetName val="HOT 294"/>
      <sheetName val="MGL1704"/>
      <sheetName val="All Data"/>
    </sheetNames>
    <sheetDataSet>
      <sheetData sheetId="0"/>
      <sheetData sheetId="1"/>
      <sheetData sheetId="2"/>
      <sheetData sheetId="3">
        <row r="41">
          <cell r="F41">
            <v>21.5183</v>
          </cell>
          <cell r="H41">
            <v>3.8251E-2</v>
          </cell>
        </row>
        <row r="42">
          <cell r="F42">
            <v>6.7092000000000001</v>
          </cell>
          <cell r="H42">
            <v>1.14E-2</v>
          </cell>
        </row>
        <row r="43">
          <cell r="F43">
            <v>33.040300000000002</v>
          </cell>
          <cell r="H43">
            <v>5.9140999999999999E-2</v>
          </cell>
        </row>
        <row r="44">
          <cell r="F44">
            <v>160.761</v>
          </cell>
          <cell r="H44">
            <v>0.290711</v>
          </cell>
        </row>
        <row r="45">
          <cell r="F45">
            <v>26.7819</v>
          </cell>
          <cell r="H45">
            <v>4.7794000000000003E-2</v>
          </cell>
        </row>
        <row r="46">
          <cell r="F46">
            <v>28.370100000000001</v>
          </cell>
          <cell r="H46">
            <v>5.0673999999999997E-2</v>
          </cell>
        </row>
        <row r="47">
          <cell r="F47">
            <v>50.026899999999998</v>
          </cell>
          <cell r="H47">
            <v>8.9939000000000005E-2</v>
          </cell>
        </row>
        <row r="48">
          <cell r="F48">
            <v>9.6875999999999998</v>
          </cell>
          <cell r="H48">
            <v>1.6799999999999999E-2</v>
          </cell>
        </row>
        <row r="49">
          <cell r="F49">
            <v>73.528199999999998</v>
          </cell>
          <cell r="H49">
            <v>0.132549</v>
          </cell>
        </row>
        <row r="50">
          <cell r="F50">
            <v>20.2424</v>
          </cell>
          <cell r="H50">
            <v>3.5936999999999997E-2</v>
          </cell>
        </row>
        <row r="51">
          <cell r="F51">
            <v>15.0402</v>
          </cell>
          <cell r="H51">
            <v>2.6505000000000001E-2</v>
          </cell>
        </row>
        <row r="52">
          <cell r="F52">
            <v>11.763500000000001</v>
          </cell>
          <cell r="H52">
            <v>2.0563999999999999E-2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71"/>
  <sheetViews>
    <sheetView tabSelected="1" topLeftCell="P1" zoomScale="85" zoomScaleNormal="85" workbookViewId="0">
      <pane ySplit="4" topLeftCell="A5" activePane="bottomLeft" state="frozen"/>
      <selection pane="bottomLeft" activeCell="AB17" sqref="AB17"/>
    </sheetView>
  </sheetViews>
  <sheetFormatPr baseColWidth="10" defaultColWidth="8.83203125" defaultRowHeight="15" x14ac:dyDescent="0.2"/>
  <cols>
    <col min="1" max="2" width="22.1640625" style="10" customWidth="1"/>
    <col min="3" max="3" width="13.83203125" style="10" customWidth="1"/>
    <col min="4" max="4" width="14.1640625" style="10" customWidth="1"/>
    <col min="5" max="6" width="8.83203125" style="10"/>
    <col min="7" max="7" width="12.83203125" style="10" customWidth="1"/>
    <col min="8" max="9" width="12.83203125" style="12" customWidth="1"/>
    <col min="10" max="10" width="14.6640625" style="17" customWidth="1"/>
    <col min="11" max="13" width="12.5" style="10" customWidth="1"/>
    <col min="14" max="14" width="13.83203125" style="18" customWidth="1"/>
    <col min="15" max="20" width="8.83203125" style="10"/>
    <col min="21" max="21" width="10.5" style="10" bestFit="1" customWidth="1"/>
    <col min="22" max="22" width="11.5" style="10" bestFit="1" customWidth="1"/>
    <col min="23" max="23" width="9.5" style="10" bestFit="1" customWidth="1"/>
    <col min="24" max="24" width="8.83203125" style="10"/>
    <col min="25" max="25" width="9.1640625" style="10"/>
    <col min="26" max="26" width="14.33203125" style="10" bestFit="1" customWidth="1"/>
    <col min="27" max="27" width="9.1640625" style="10"/>
    <col min="28" max="29" width="14.5" style="10" bestFit="1" customWidth="1"/>
    <col min="30" max="35" width="8.83203125" style="10"/>
    <col min="36" max="67" width="8.83203125" style="1"/>
  </cols>
  <sheetData>
    <row r="1" spans="1:31" ht="18" x14ac:dyDescent="0.2">
      <c r="A1" s="28" t="s">
        <v>63</v>
      </c>
      <c r="C1" s="10" t="s">
        <v>46</v>
      </c>
      <c r="D1" s="17">
        <v>12.010999999999999</v>
      </c>
    </row>
    <row r="2" spans="1:31" x14ac:dyDescent="0.2">
      <c r="A2" s="10" t="s">
        <v>194</v>
      </c>
      <c r="C2" s="10" t="s">
        <v>48</v>
      </c>
      <c r="D2" s="17">
        <v>14.0067</v>
      </c>
      <c r="L2" s="19"/>
    </row>
    <row r="3" spans="1:31" x14ac:dyDescent="0.2">
      <c r="L3" s="56"/>
      <c r="O3" s="19"/>
      <c r="AC3" s="10" t="s">
        <v>364</v>
      </c>
      <c r="AD3" s="10">
        <v>0.26100000000000001</v>
      </c>
      <c r="AE3" s="10">
        <v>0.86</v>
      </c>
    </row>
    <row r="4" spans="1:31" ht="46" x14ac:dyDescent="0.2">
      <c r="A4" s="20" t="s">
        <v>0</v>
      </c>
      <c r="B4" s="20" t="s">
        <v>1</v>
      </c>
      <c r="C4" s="20" t="s">
        <v>2</v>
      </c>
      <c r="D4" s="10" t="s">
        <v>3</v>
      </c>
      <c r="E4" s="20" t="s">
        <v>50</v>
      </c>
      <c r="F4" s="20" t="s">
        <v>51</v>
      </c>
      <c r="G4" s="20" t="s">
        <v>52</v>
      </c>
      <c r="H4" s="58" t="s">
        <v>206</v>
      </c>
      <c r="I4" s="58" t="s">
        <v>207</v>
      </c>
      <c r="J4" s="20" t="s">
        <v>218</v>
      </c>
      <c r="K4" s="21" t="s">
        <v>219</v>
      </c>
      <c r="L4" s="22" t="s">
        <v>214</v>
      </c>
      <c r="M4" s="22" t="s">
        <v>215</v>
      </c>
      <c r="N4" s="16" t="s">
        <v>53</v>
      </c>
      <c r="O4" s="23" t="s">
        <v>25</v>
      </c>
      <c r="P4" s="20"/>
      <c r="U4" s="10" t="s">
        <v>1</v>
      </c>
      <c r="W4" s="10" t="s">
        <v>216</v>
      </c>
      <c r="X4" s="10" t="s">
        <v>208</v>
      </c>
      <c r="Y4" s="10" t="s">
        <v>211</v>
      </c>
      <c r="Z4" s="10" t="s">
        <v>205</v>
      </c>
      <c r="AA4" s="10" t="s">
        <v>217</v>
      </c>
      <c r="AB4" s="10" t="s">
        <v>213</v>
      </c>
      <c r="AC4" s="10" t="s">
        <v>361</v>
      </c>
      <c r="AD4" s="12">
        <v>4.2481</v>
      </c>
      <c r="AE4" s="12">
        <v>1.3485</v>
      </c>
    </row>
    <row r="5" spans="1:31" x14ac:dyDescent="0.2">
      <c r="A5" s="9" t="str">
        <f>'sample-log'!A7</f>
        <v>TAPS 1135</v>
      </c>
      <c r="B5" s="9">
        <f>'sample-log'!B7</f>
        <v>42789</v>
      </c>
      <c r="C5" s="3" t="str">
        <f>'sample-log'!D7</f>
        <v>1.GW C-Expt</v>
      </c>
      <c r="D5" s="3" t="str">
        <f>'sample-log'!E7</f>
        <v>A4</v>
      </c>
      <c r="E5" s="31">
        <f>'sample-log'!C7</f>
        <v>100</v>
      </c>
      <c r="F5" s="10">
        <f>'raw-pcpn'!C6</f>
        <v>5.9829999999999996E-3</v>
      </c>
      <c r="G5" s="40">
        <f>'raw-pcpn'!D6</f>
        <v>3.7871000000000002E-2</v>
      </c>
      <c r="H5" s="59">
        <f t="shared" ref="H5:H11" si="0">$K$71</f>
        <v>2.1484999999999998E-3</v>
      </c>
      <c r="I5" s="59">
        <f t="shared" ref="I5:I11" si="1">$K$70</f>
        <v>1.2349499999999999E-2</v>
      </c>
      <c r="J5" s="24">
        <f t="shared" ref="J5:K11" si="2">(F5-H5)*10^3</f>
        <v>3.8344999999999998</v>
      </c>
      <c r="K5" s="24">
        <f t="shared" si="2"/>
        <v>25.521500000000003</v>
      </c>
      <c r="L5" s="24">
        <f>(K5/E5)</f>
        <v>0.25521500000000003</v>
      </c>
      <c r="M5" s="24">
        <f>(J5/E5)</f>
        <v>3.8344999999999997E-2</v>
      </c>
      <c r="N5" s="25">
        <f>(L5/$D$1)/(M5/$D$2)</f>
        <v>7.7616510516248987</v>
      </c>
      <c r="O5" s="13" t="s">
        <v>202</v>
      </c>
      <c r="U5" s="50">
        <v>43154</v>
      </c>
      <c r="V5" s="10" t="s">
        <v>69</v>
      </c>
      <c r="W5" s="17">
        <f>AVERAGE(L5:L8)</f>
        <v>0.31958000000000003</v>
      </c>
      <c r="X5" s="17">
        <f>STDEV(L5:L8)</f>
        <v>7.2151703375595996E-2</v>
      </c>
      <c r="Y5" s="19">
        <f>X5/W5</f>
        <v>0.22577039669439886</v>
      </c>
      <c r="Z5" s="31">
        <f>influx_culture!I14</f>
        <v>14631.87470943235</v>
      </c>
      <c r="AA5" s="17">
        <f>influx_culture!J14</f>
        <v>7.9050000000000002</v>
      </c>
      <c r="AB5" s="65">
        <f t="shared" ref="AB5:AB13" si="3">(W5/Z5)*10^6</f>
        <v>21.841357060963947</v>
      </c>
      <c r="AC5" s="63">
        <f>$AD$4*AA5^$AE$4</f>
        <v>69.026429420596074</v>
      </c>
      <c r="AD5" s="10">
        <f>AB5*1000</f>
        <v>21841.357060963946</v>
      </c>
    </row>
    <row r="6" spans="1:31" x14ac:dyDescent="0.2">
      <c r="A6" s="9" t="str">
        <f>'sample-log'!A8</f>
        <v>TAPS 1135</v>
      </c>
      <c r="B6" s="9">
        <f>'sample-log'!B8</f>
        <v>42789</v>
      </c>
      <c r="C6" s="3" t="str">
        <f>'sample-log'!D8</f>
        <v>1.GW C-Expt</v>
      </c>
      <c r="D6" s="3" t="str">
        <f>'sample-log'!E8</f>
        <v>A5</v>
      </c>
      <c r="E6" s="31">
        <f>'sample-log'!C8</f>
        <v>100</v>
      </c>
      <c r="F6" s="10">
        <f>'raw-pcpn'!C7</f>
        <v>5.0179999999999999E-3</v>
      </c>
      <c r="G6" s="40">
        <f>'raw-pcpn'!D7</f>
        <v>5.0434E-2</v>
      </c>
      <c r="H6" s="59">
        <f t="shared" si="0"/>
        <v>2.1484999999999998E-3</v>
      </c>
      <c r="I6" s="59">
        <f t="shared" si="1"/>
        <v>1.2349499999999999E-2</v>
      </c>
      <c r="J6" s="24">
        <f t="shared" si="2"/>
        <v>2.8694999999999999</v>
      </c>
      <c r="K6" s="24">
        <f t="shared" si="2"/>
        <v>38.084499999999998</v>
      </c>
      <c r="L6" s="24">
        <f t="shared" ref="L6:L11" si="4">(K6/E6)</f>
        <v>0.38084499999999999</v>
      </c>
      <c r="M6" s="24">
        <f t="shared" ref="M6:M11" si="5">(J6/E6)</f>
        <v>2.8694999999999998E-2</v>
      </c>
      <c r="N6" s="25">
        <f t="shared" ref="N6:N11" si="6">(L6/$D$1)/(M6/$D$2)</f>
        <v>15.477424318699326</v>
      </c>
      <c r="O6" s="18"/>
      <c r="U6" s="50">
        <v>43154</v>
      </c>
      <c r="V6" s="10" t="s">
        <v>70</v>
      </c>
      <c r="W6" s="17">
        <f>AVERAGE(L9:L11)</f>
        <v>0.31814999999999999</v>
      </c>
      <c r="X6" s="17">
        <f>STDEV(L9:L11)</f>
        <v>5.2205379033199349E-2</v>
      </c>
      <c r="Y6" s="19">
        <f t="shared" ref="Y6:Y18" si="7">X6/W6</f>
        <v>0.16409045743579867</v>
      </c>
      <c r="Z6" s="31">
        <f>influx_culture!I16</f>
        <v>27003.508570858598</v>
      </c>
      <c r="AA6" s="17">
        <f>influx_culture!J16</f>
        <v>7</v>
      </c>
      <c r="AB6" s="17">
        <f t="shared" si="3"/>
        <v>11.781802322655889</v>
      </c>
      <c r="AC6" s="63">
        <f t="shared" ref="AC6:AC18" si="8">$AD$4*AA6^$AE$4</f>
        <v>58.588103272996698</v>
      </c>
      <c r="AD6" s="10">
        <f t="shared" ref="AD6:AD18" si="9">AB6*1000</f>
        <v>11781.802322655889</v>
      </c>
    </row>
    <row r="7" spans="1:31" x14ac:dyDescent="0.2">
      <c r="A7" s="9" t="str">
        <f>'sample-log'!A9</f>
        <v>TAPS 1135</v>
      </c>
      <c r="B7" s="9">
        <f>'sample-log'!B9</f>
        <v>42789</v>
      </c>
      <c r="C7" s="3" t="str">
        <f>'sample-log'!D9</f>
        <v>1.GW C-Expt</v>
      </c>
      <c r="D7" s="3" t="str">
        <f>'sample-log'!E9</f>
        <v>A6</v>
      </c>
      <c r="E7" s="31">
        <f>'sample-log'!C9</f>
        <v>100</v>
      </c>
      <c r="F7" s="10">
        <f>'raw-pcpn'!C8</f>
        <v>4.8970000000000003E-3</v>
      </c>
      <c r="G7" s="40">
        <f>'raw-pcpn'!D8</f>
        <v>3.8251E-2</v>
      </c>
      <c r="H7" s="59">
        <f t="shared" si="0"/>
        <v>2.1484999999999998E-3</v>
      </c>
      <c r="I7" s="59">
        <f t="shared" si="1"/>
        <v>1.2349499999999999E-2</v>
      </c>
      <c r="J7" s="24">
        <f t="shared" si="2"/>
        <v>2.7485000000000004</v>
      </c>
      <c r="K7" s="24">
        <f t="shared" si="2"/>
        <v>25.901500000000002</v>
      </c>
      <c r="L7" s="24">
        <f t="shared" si="4"/>
        <v>0.259015</v>
      </c>
      <c r="M7" s="24">
        <f t="shared" si="5"/>
        <v>2.7485000000000002E-2</v>
      </c>
      <c r="N7" s="25">
        <f t="shared" si="6"/>
        <v>10.98969992593806</v>
      </c>
      <c r="O7" s="18"/>
      <c r="U7" s="50">
        <v>43154</v>
      </c>
      <c r="V7" s="10" t="s">
        <v>71</v>
      </c>
      <c r="W7" s="17">
        <f>AVERAGE(L13:L15)</f>
        <v>0.20823777777777777</v>
      </c>
      <c r="X7" s="17">
        <f>STDEV(L13:L15)</f>
        <v>1.303722078995081E-2</v>
      </c>
      <c r="Y7" s="19">
        <f t="shared" si="7"/>
        <v>6.2607375708088664E-2</v>
      </c>
      <c r="Z7" s="31">
        <f>influx_culture!I8</f>
        <v>25324.2910634049</v>
      </c>
      <c r="AA7" s="17">
        <f>influx_culture!J8</f>
        <v>3.27</v>
      </c>
      <c r="AB7" s="65">
        <f t="shared" si="3"/>
        <v>8.2228472756220086</v>
      </c>
      <c r="AC7" s="63">
        <f t="shared" si="8"/>
        <v>20.992413673278797</v>
      </c>
      <c r="AD7" s="10">
        <f t="shared" si="9"/>
        <v>8222.847275622009</v>
      </c>
    </row>
    <row r="8" spans="1:31" x14ac:dyDescent="0.2">
      <c r="A8" s="9" t="str">
        <f>'sample-log'!A10</f>
        <v>TAPS 1135</v>
      </c>
      <c r="B8" s="9">
        <f>'sample-log'!B10</f>
        <v>42789</v>
      </c>
      <c r="C8" s="3" t="str">
        <f>'sample-log'!D10</f>
        <v>1.GW C-Expt</v>
      </c>
      <c r="D8" s="3" t="str">
        <f>'sample-log'!E10</f>
        <v>A7</v>
      </c>
      <c r="E8" s="31">
        <f>'sample-log'!C10</f>
        <v>100</v>
      </c>
      <c r="F8" s="10">
        <f>'raw-pcpn'!C9</f>
        <v>4.7660000000000003E-3</v>
      </c>
      <c r="G8" s="40">
        <f>'raw-pcpn'!D9</f>
        <v>5.0673999999999997E-2</v>
      </c>
      <c r="H8" s="59">
        <f t="shared" si="0"/>
        <v>2.1484999999999998E-3</v>
      </c>
      <c r="I8" s="59">
        <f t="shared" si="1"/>
        <v>1.2349499999999999E-2</v>
      </c>
      <c r="J8" s="24">
        <f t="shared" si="2"/>
        <v>2.6175000000000006</v>
      </c>
      <c r="K8" s="24">
        <f t="shared" si="2"/>
        <v>38.3245</v>
      </c>
      <c r="L8" s="24">
        <f t="shared" si="4"/>
        <v>0.383245</v>
      </c>
      <c r="M8" s="24">
        <f t="shared" si="5"/>
        <v>2.6175000000000007E-2</v>
      </c>
      <c r="N8" s="25">
        <f t="shared" si="6"/>
        <v>17.074439934358161</v>
      </c>
      <c r="O8" s="18"/>
      <c r="U8" s="50">
        <v>43154</v>
      </c>
      <c r="V8" s="10" t="s">
        <v>210</v>
      </c>
      <c r="W8" s="17">
        <f>AVERAGE(L16:L18)</f>
        <v>0.57113000000000003</v>
      </c>
      <c r="X8" s="17">
        <f>STDEV(L16:L18)</f>
        <v>8.3868764149712366E-2</v>
      </c>
      <c r="Y8" s="19">
        <f t="shared" si="7"/>
        <v>0.14684706485338253</v>
      </c>
      <c r="Z8" s="31">
        <f>influx_culture!I12</f>
        <v>49724.813884395597</v>
      </c>
      <c r="AA8" s="17">
        <f>influx_culture!J12</f>
        <v>1.3149999999999999</v>
      </c>
      <c r="AB8" s="17">
        <f t="shared" si="3"/>
        <v>11.485814734828585</v>
      </c>
      <c r="AC8" s="63">
        <f t="shared" si="8"/>
        <v>6.1456257448596974</v>
      </c>
      <c r="AD8" s="10">
        <f t="shared" si="9"/>
        <v>11485.814734828586</v>
      </c>
    </row>
    <row r="9" spans="1:31" x14ac:dyDescent="0.2">
      <c r="A9" s="9" t="str">
        <f>'sample-log'!A11</f>
        <v>TAPS 3367</v>
      </c>
      <c r="B9" s="9">
        <f>'sample-log'!B11</f>
        <v>42789</v>
      </c>
      <c r="C9" s="3" t="str">
        <f>'sample-log'!D11</f>
        <v>1.GW C-Expt</v>
      </c>
      <c r="D9" s="3" t="str">
        <f>'sample-log'!E11</f>
        <v>A8</v>
      </c>
      <c r="E9" s="31">
        <f>'sample-log'!C11</f>
        <v>50</v>
      </c>
      <c r="F9" s="10">
        <f>'raw-pcpn'!C10</f>
        <v>2.7699999999999999E-3</v>
      </c>
      <c r="G9" s="40">
        <f>'raw-pcpn'!D10</f>
        <v>2.6505000000000001E-2</v>
      </c>
      <c r="H9" s="59">
        <f t="shared" si="0"/>
        <v>2.1484999999999998E-3</v>
      </c>
      <c r="I9" s="59">
        <f t="shared" si="1"/>
        <v>1.2349499999999999E-2</v>
      </c>
      <c r="J9" s="24">
        <f t="shared" si="2"/>
        <v>0.62150000000000005</v>
      </c>
      <c r="K9" s="24">
        <f t="shared" si="2"/>
        <v>14.155500000000002</v>
      </c>
      <c r="L9" s="24">
        <f t="shared" si="4"/>
        <v>0.28311000000000003</v>
      </c>
      <c r="M9" s="24">
        <f t="shared" si="5"/>
        <v>1.2430000000000002E-2</v>
      </c>
      <c r="N9" s="57">
        <f t="shared" si="6"/>
        <v>26.560774887701829</v>
      </c>
      <c r="O9" s="13"/>
      <c r="U9" s="50">
        <v>43155</v>
      </c>
      <c r="V9" s="10" t="s">
        <v>79</v>
      </c>
      <c r="W9" s="17">
        <f>AVERAGE(L20:L22)</f>
        <v>0.96814999999999996</v>
      </c>
      <c r="X9" s="17">
        <f>STDEV(L20:L22)</f>
        <v>5.8702613229736147E-2</v>
      </c>
      <c r="Y9" s="19">
        <f t="shared" si="7"/>
        <v>6.0633799751832002E-2</v>
      </c>
      <c r="Z9" s="31">
        <f>influx_culture!I4</f>
        <v>1193.7472103469399</v>
      </c>
      <c r="AA9" s="17">
        <f>influx_culture!J4</f>
        <v>18.899999999999999</v>
      </c>
      <c r="AB9" s="17">
        <f t="shared" si="3"/>
        <v>811.01760205883591</v>
      </c>
      <c r="AC9" s="63">
        <f t="shared" si="8"/>
        <v>223.61630881080711</v>
      </c>
      <c r="AD9" s="10">
        <f t="shared" si="9"/>
        <v>811017.60205883591</v>
      </c>
    </row>
    <row r="10" spans="1:31" x14ac:dyDescent="0.2">
      <c r="A10" s="9" t="str">
        <f>'sample-log'!A12</f>
        <v>TAPS 3367</v>
      </c>
      <c r="B10" s="9">
        <f>'sample-log'!B12</f>
        <v>42789</v>
      </c>
      <c r="C10" s="3" t="str">
        <f>'sample-log'!D12</f>
        <v>1.GW C-Expt</v>
      </c>
      <c r="D10" s="3" t="str">
        <f>'sample-log'!E12</f>
        <v>A9</v>
      </c>
      <c r="E10" s="31">
        <f>'sample-log'!C12</f>
        <v>50</v>
      </c>
      <c r="F10" s="10">
        <f>'raw-pcpn'!C11</f>
        <v>2.6800000000000001E-3</v>
      </c>
      <c r="G10" s="40">
        <f>'raw-pcpn'!D11</f>
        <v>2.7008999999999998E-2</v>
      </c>
      <c r="H10" s="59">
        <f t="shared" si="0"/>
        <v>2.1484999999999998E-3</v>
      </c>
      <c r="I10" s="59">
        <f t="shared" si="1"/>
        <v>1.2349499999999999E-2</v>
      </c>
      <c r="J10" s="24">
        <f t="shared" si="2"/>
        <v>0.53150000000000031</v>
      </c>
      <c r="K10" s="24">
        <f t="shared" si="2"/>
        <v>14.6595</v>
      </c>
      <c r="L10" s="24">
        <f t="shared" si="4"/>
        <v>0.29319000000000001</v>
      </c>
      <c r="M10" s="24">
        <f t="shared" si="5"/>
        <v>1.0630000000000006E-2</v>
      </c>
      <c r="N10" s="57">
        <f t="shared" si="6"/>
        <v>32.164184813967559</v>
      </c>
      <c r="O10" s="13"/>
      <c r="U10" s="50">
        <v>43155</v>
      </c>
      <c r="V10" s="10" t="s">
        <v>210</v>
      </c>
      <c r="W10" s="17">
        <f>AVERAGE(L23:L25)</f>
        <v>1.5538300000000003</v>
      </c>
      <c r="X10" s="17">
        <f>STDEV(L23:L25)</f>
        <v>1.8859480374601983E-3</v>
      </c>
      <c r="Y10" s="19">
        <f t="shared" si="7"/>
        <v>1.2137415531043923E-3</v>
      </c>
      <c r="Z10" s="31">
        <f>influx_culture!I10</f>
        <v>139667.21760325599</v>
      </c>
      <c r="AA10" s="17">
        <f>influx_culture!J10</f>
        <v>1.1600000000000001</v>
      </c>
      <c r="AB10" s="17">
        <f t="shared" si="3"/>
        <v>11.125230577828713</v>
      </c>
      <c r="AC10" s="63">
        <f t="shared" si="8"/>
        <v>5.1893902309419753</v>
      </c>
      <c r="AD10" s="10">
        <f t="shared" si="9"/>
        <v>11125.230577828714</v>
      </c>
    </row>
    <row r="11" spans="1:31" x14ac:dyDescent="0.2">
      <c r="A11" s="9" t="str">
        <f>'sample-log'!A13</f>
        <v>TAPS 3367</v>
      </c>
      <c r="B11" s="9">
        <f>'sample-log'!B13</f>
        <v>42789</v>
      </c>
      <c r="C11" s="3" t="str">
        <f>'sample-log'!D13</f>
        <v>1.GW C-Expt</v>
      </c>
      <c r="D11" s="3" t="str">
        <f>'sample-log'!E13</f>
        <v>A10</v>
      </c>
      <c r="E11" s="31">
        <f>'sample-log'!C13</f>
        <v>50</v>
      </c>
      <c r="F11" s="10">
        <f>'raw-pcpn'!C12</f>
        <v>8.3059999999999991E-3</v>
      </c>
      <c r="G11" s="40">
        <f>'raw-pcpn'!D12</f>
        <v>3.1257E-2</v>
      </c>
      <c r="H11" s="59">
        <f t="shared" si="0"/>
        <v>2.1484999999999998E-3</v>
      </c>
      <c r="I11" s="59">
        <f t="shared" si="1"/>
        <v>1.2349499999999999E-2</v>
      </c>
      <c r="J11" s="24">
        <f t="shared" si="2"/>
        <v>6.1574999999999998</v>
      </c>
      <c r="K11" s="24">
        <f t="shared" si="2"/>
        <v>18.907500000000002</v>
      </c>
      <c r="L11" s="24">
        <f t="shared" si="4"/>
        <v>0.37815000000000004</v>
      </c>
      <c r="M11" s="24">
        <f t="shared" si="5"/>
        <v>0.12315</v>
      </c>
      <c r="N11" s="57">
        <f t="shared" si="6"/>
        <v>3.5808518095116026</v>
      </c>
      <c r="O11" s="13" t="s">
        <v>209</v>
      </c>
      <c r="U11" s="50">
        <v>43155</v>
      </c>
      <c r="V11" s="10" t="s">
        <v>81</v>
      </c>
      <c r="W11" s="17">
        <f>AVERAGE(L26:L28)</f>
        <v>0.10993000000000001</v>
      </c>
      <c r="X11" s="17">
        <f>STDEV(L26:L28)</f>
        <v>4.7491523454191227E-2</v>
      </c>
      <c r="Y11" s="19">
        <f t="shared" si="7"/>
        <v>0.43201604161003565</v>
      </c>
      <c r="Z11" s="31">
        <f>influx_culture!I6</f>
        <v>19373.0278781241</v>
      </c>
      <c r="AA11" s="17">
        <f>influx_culture!J6</f>
        <v>0.91500000000000004</v>
      </c>
      <c r="AB11" s="65">
        <f t="shared" si="3"/>
        <v>5.6743840297743171</v>
      </c>
      <c r="AC11" s="63">
        <f t="shared" si="8"/>
        <v>3.7685221896243561</v>
      </c>
      <c r="AD11" s="10">
        <f t="shared" si="9"/>
        <v>5674.3840297743172</v>
      </c>
    </row>
    <row r="12" spans="1:31" x14ac:dyDescent="0.2">
      <c r="A12" s="9"/>
      <c r="B12" s="9"/>
      <c r="C12" s="3"/>
      <c r="D12" s="3"/>
      <c r="E12" s="31"/>
      <c r="G12" s="40"/>
      <c r="H12" s="59"/>
      <c r="I12" s="59"/>
      <c r="J12" s="24"/>
      <c r="K12" s="24"/>
      <c r="L12" s="24"/>
      <c r="M12" s="24"/>
      <c r="N12" s="25"/>
      <c r="O12" s="18"/>
      <c r="U12" s="50">
        <v>43155</v>
      </c>
      <c r="V12" s="10" t="s">
        <v>84</v>
      </c>
      <c r="W12" s="17">
        <f>L29</f>
        <v>0.55209615384615385</v>
      </c>
      <c r="Y12" s="19">
        <f t="shared" si="7"/>
        <v>0</v>
      </c>
      <c r="Z12" s="31">
        <f>influx_culture!I2</f>
        <v>2249.2544433379949</v>
      </c>
      <c r="AA12" s="17">
        <f>influx_culture!J2</f>
        <v>8.26</v>
      </c>
      <c r="AB12" s="17">
        <f t="shared" si="3"/>
        <v>245.45740277690339</v>
      </c>
      <c r="AC12" s="63">
        <f t="shared" si="8"/>
        <v>73.238986411847506</v>
      </c>
      <c r="AD12" s="10">
        <f t="shared" si="9"/>
        <v>245457.40277690339</v>
      </c>
    </row>
    <row r="13" spans="1:31" x14ac:dyDescent="0.2">
      <c r="A13" s="9" t="str">
        <f>'sample-log'!A14</f>
        <v>NAV</v>
      </c>
      <c r="B13" s="9">
        <f>'sample-log'!B14</f>
        <v>42789</v>
      </c>
      <c r="C13" s="3" t="str">
        <f>'sample-log'!D14</f>
        <v>1.GW C-Expt</v>
      </c>
      <c r="D13" s="3" t="str">
        <f>'sample-log'!E14</f>
        <v>A11</v>
      </c>
      <c r="E13" s="31">
        <f>'sample-log'!C14</f>
        <v>75</v>
      </c>
      <c r="F13" s="10">
        <f>'raw-pcpn'!C13</f>
        <v>4.6730000000000001E-3</v>
      </c>
      <c r="G13" s="40">
        <f>'raw-pcpn'!D13</f>
        <v>2.9094999999999999E-2</v>
      </c>
      <c r="H13" s="59">
        <f t="shared" ref="H13:H18" si="10">$K$71</f>
        <v>2.1484999999999998E-3</v>
      </c>
      <c r="I13" s="59">
        <f t="shared" ref="I13:I18" si="11">$K$70</f>
        <v>1.2349499999999999E-2</v>
      </c>
      <c r="J13" s="24">
        <f t="shared" ref="J13:K18" si="12">(F13-H13)*10^3</f>
        <v>2.5245000000000002</v>
      </c>
      <c r="K13" s="24">
        <f t="shared" si="12"/>
        <v>16.7455</v>
      </c>
      <c r="L13" s="24">
        <f>(K13/E13)</f>
        <v>0.22327333333333332</v>
      </c>
      <c r="M13" s="24">
        <f>(J13/E13)</f>
        <v>3.3660000000000002E-2</v>
      </c>
      <c r="N13" s="25">
        <f>(L13/$D$1)/(M13/$D$2)</f>
        <v>7.7353399461070369</v>
      </c>
      <c r="O13" s="13" t="s">
        <v>204</v>
      </c>
      <c r="T13" s="10" t="s">
        <v>362</v>
      </c>
      <c r="U13" s="50">
        <v>43225</v>
      </c>
      <c r="V13" s="10" t="s">
        <v>88</v>
      </c>
      <c r="W13" s="17">
        <f>AVERAGE(L31:L33)</f>
        <v>3.2481777777777778</v>
      </c>
      <c r="X13" s="17">
        <f>STDEV(L31:L33)</f>
        <v>1.2381003968146528E-2</v>
      </c>
      <c r="Y13" s="19">
        <f t="shared" si="7"/>
        <v>3.8116768278049487E-3</v>
      </c>
      <c r="Z13" s="31">
        <f>influx_culture!I26</f>
        <v>95140718.562874258</v>
      </c>
      <c r="AA13" s="17">
        <f>influx_culture!J26</f>
        <v>0.02</v>
      </c>
      <c r="AB13" s="65">
        <f t="shared" si="3"/>
        <v>3.414077407488994E-2</v>
      </c>
      <c r="AC13" s="63">
        <f t="shared" si="8"/>
        <v>2.1733700630856813E-2</v>
      </c>
      <c r="AD13" s="10">
        <f t="shared" si="9"/>
        <v>34.14077407488994</v>
      </c>
    </row>
    <row r="14" spans="1:31" x14ac:dyDescent="0.2">
      <c r="A14" s="9" t="str">
        <f>'sample-log'!A15</f>
        <v>NAV</v>
      </c>
      <c r="B14" s="9">
        <f>'sample-log'!B15</f>
        <v>42789</v>
      </c>
      <c r="C14" s="3" t="str">
        <f>'sample-log'!D15</f>
        <v>1.GW C-Expt</v>
      </c>
      <c r="D14" s="3" t="str">
        <f>'sample-log'!E15</f>
        <v>A12</v>
      </c>
      <c r="E14" s="31">
        <f>'sample-log'!C15</f>
        <v>75</v>
      </c>
      <c r="F14" s="10">
        <f>'raw-pcpn'!C14</f>
        <v>3.7659999999999998E-3</v>
      </c>
      <c r="G14" s="40">
        <f>'raw-pcpn'!D14</f>
        <v>2.7355000000000001E-2</v>
      </c>
      <c r="H14" s="59">
        <f t="shared" si="10"/>
        <v>2.1484999999999998E-3</v>
      </c>
      <c r="I14" s="59">
        <f t="shared" si="11"/>
        <v>1.2349499999999999E-2</v>
      </c>
      <c r="J14" s="24">
        <f t="shared" si="12"/>
        <v>1.6174999999999999</v>
      </c>
      <c r="K14" s="24">
        <f t="shared" si="12"/>
        <v>15.005500000000001</v>
      </c>
      <c r="L14" s="24">
        <f t="shared" ref="L14:L20" si="13">(K14/E14)</f>
        <v>0.20007333333333335</v>
      </c>
      <c r="M14" s="24">
        <f t="shared" ref="M14:M20" si="14">(J14/E14)</f>
        <v>2.1566666666666665E-2</v>
      </c>
      <c r="N14" s="25">
        <f t="shared" ref="N14:N48" si="15">(L14/$D$1)/(M14/$D$2)</f>
        <v>10.818395185659927</v>
      </c>
      <c r="O14" s="18"/>
      <c r="T14" s="10" t="s">
        <v>363</v>
      </c>
      <c r="U14" s="50">
        <v>43225</v>
      </c>
      <c r="V14" s="12">
        <v>7803</v>
      </c>
      <c r="W14" s="54">
        <f>AVERAGE(L34:L36)</f>
        <v>11.798522222222223</v>
      </c>
      <c r="X14" s="54">
        <f>STDEV(L34:L36)</f>
        <v>0.38532904313259564</v>
      </c>
      <c r="Y14" s="19">
        <f t="shared" si="7"/>
        <v>3.265909373013156E-2</v>
      </c>
      <c r="Z14" s="55">
        <f>influx_culture!I22</f>
        <v>21035468.705470949</v>
      </c>
      <c r="AA14" s="54">
        <f>influx_culture!J22</f>
        <v>0.26500000000000001</v>
      </c>
      <c r="AB14" s="65">
        <f t="shared" ref="AB14:AB15" si="16">(W14/Z14)*10^6</f>
        <v>0.56088706115465059</v>
      </c>
      <c r="AC14" s="63">
        <f t="shared" si="8"/>
        <v>0.70866631909095867</v>
      </c>
      <c r="AD14" s="10">
        <f t="shared" si="9"/>
        <v>560.88706115465061</v>
      </c>
    </row>
    <row r="15" spans="1:31" x14ac:dyDescent="0.2">
      <c r="A15" s="9" t="str">
        <f>'sample-log'!A16</f>
        <v>NAV</v>
      </c>
      <c r="B15" s="9">
        <f>'sample-log'!B16</f>
        <v>42789</v>
      </c>
      <c r="C15" s="3" t="str">
        <f>'sample-log'!D16</f>
        <v>1.GW C-Expt</v>
      </c>
      <c r="D15" s="3" t="str">
        <f>'sample-log'!E16</f>
        <v>B1</v>
      </c>
      <c r="E15" s="31">
        <f>'sample-log'!C16</f>
        <v>75</v>
      </c>
      <c r="F15" s="10">
        <f>'raw-pcpn'!C15</f>
        <v>4.6220000000000002E-3</v>
      </c>
      <c r="G15" s="40">
        <f>'raw-pcpn'!D15</f>
        <v>2.7452000000000001E-2</v>
      </c>
      <c r="H15" s="59">
        <f t="shared" si="10"/>
        <v>2.1484999999999998E-3</v>
      </c>
      <c r="I15" s="59">
        <f t="shared" si="11"/>
        <v>1.2349499999999999E-2</v>
      </c>
      <c r="J15" s="24">
        <f t="shared" si="12"/>
        <v>2.4735000000000005</v>
      </c>
      <c r="K15" s="24">
        <f t="shared" si="12"/>
        <v>15.102500000000001</v>
      </c>
      <c r="L15" s="24">
        <f t="shared" si="13"/>
        <v>0.20136666666666667</v>
      </c>
      <c r="M15" s="24">
        <f t="shared" si="14"/>
        <v>3.2980000000000009E-2</v>
      </c>
      <c r="N15" s="25">
        <f t="shared" si="15"/>
        <v>7.1202229015963168</v>
      </c>
      <c r="O15" s="18"/>
      <c r="T15" s="10" t="s">
        <v>363</v>
      </c>
      <c r="U15" s="50">
        <v>43225</v>
      </c>
      <c r="V15" s="12" t="s">
        <v>89</v>
      </c>
      <c r="W15" s="54">
        <f>AVERAGE(L37:L39)</f>
        <v>11.551766666666667</v>
      </c>
      <c r="X15" s="54">
        <f>STDEV(L37:L39)</f>
        <v>0.22956946177089288</v>
      </c>
      <c r="Y15" s="19">
        <f t="shared" si="7"/>
        <v>1.9873104122967587E-2</v>
      </c>
      <c r="Z15" s="55">
        <f>influx_culture!I30</f>
        <v>44182572.199460402</v>
      </c>
      <c r="AA15" s="54">
        <f>influx_culture!J30</f>
        <v>0.21</v>
      </c>
      <c r="AB15" s="65">
        <f t="shared" si="16"/>
        <v>0.26145527730972051</v>
      </c>
      <c r="AC15" s="63">
        <f t="shared" si="8"/>
        <v>0.51785413741253061</v>
      </c>
      <c r="AD15" s="10">
        <f t="shared" si="9"/>
        <v>261.45527730972049</v>
      </c>
    </row>
    <row r="16" spans="1:31" x14ac:dyDescent="0.2">
      <c r="A16" s="9" t="str">
        <f>'sample-log'!A17</f>
        <v>PT 632</v>
      </c>
      <c r="B16" s="9">
        <f>'sample-log'!B17</f>
        <v>42789</v>
      </c>
      <c r="C16" s="3" t="str">
        <f>'sample-log'!D17</f>
        <v>1.GW C-Expt</v>
      </c>
      <c r="D16" s="3" t="str">
        <f>'sample-log'!E17</f>
        <v>B2</v>
      </c>
      <c r="E16" s="31">
        <f>'sample-log'!C17</f>
        <v>50</v>
      </c>
      <c r="F16" s="10">
        <f>'raw-pcpn'!C16</f>
        <v>6.0340000000000003E-3</v>
      </c>
      <c r="G16" s="40">
        <f>'raw-pcpn'!D16</f>
        <v>4.0975999999999999E-2</v>
      </c>
      <c r="H16" s="59">
        <f t="shared" si="10"/>
        <v>2.1484999999999998E-3</v>
      </c>
      <c r="I16" s="59">
        <f t="shared" si="11"/>
        <v>1.2349499999999999E-2</v>
      </c>
      <c r="J16" s="24">
        <f t="shared" si="12"/>
        <v>3.8855000000000004</v>
      </c>
      <c r="K16" s="24">
        <f t="shared" si="12"/>
        <v>28.6265</v>
      </c>
      <c r="L16" s="24">
        <f t="shared" si="13"/>
        <v>0.57252999999999998</v>
      </c>
      <c r="M16" s="24">
        <f t="shared" si="14"/>
        <v>7.7710000000000001E-2</v>
      </c>
      <c r="N16" s="25">
        <f t="shared" si="15"/>
        <v>8.5916781394603952</v>
      </c>
      <c r="O16" s="18"/>
      <c r="T16" s="10" t="s">
        <v>362</v>
      </c>
      <c r="U16" s="50">
        <v>43225</v>
      </c>
      <c r="V16" s="10" t="s">
        <v>90</v>
      </c>
      <c r="W16" s="17">
        <f>AVERAGE(L40:L42)</f>
        <v>8.9268555555555551</v>
      </c>
      <c r="X16" s="17">
        <f>STDEV(L40:L42)</f>
        <v>0.43586755038828162</v>
      </c>
      <c r="Y16" s="19">
        <f t="shared" si="7"/>
        <v>4.8826549021174989E-2</v>
      </c>
      <c r="Z16" s="31">
        <f>influx_culture!I24</f>
        <v>174048357.19767651</v>
      </c>
      <c r="AA16" s="17">
        <f>influx_culture!J24</f>
        <v>0.04</v>
      </c>
      <c r="AB16" s="17">
        <f>(W16/Z16)*10^6</f>
        <v>5.1289513439169224E-2</v>
      </c>
      <c r="AC16" s="63">
        <f t="shared" si="8"/>
        <v>5.5344265712979811E-2</v>
      </c>
      <c r="AD16" s="10">
        <f t="shared" si="9"/>
        <v>51.289513439169227</v>
      </c>
    </row>
    <row r="17" spans="1:30" x14ac:dyDescent="0.2">
      <c r="A17" s="9" t="str">
        <f>'sample-log'!A18</f>
        <v>PT 632</v>
      </c>
      <c r="B17" s="9">
        <f>'sample-log'!B18</f>
        <v>42789</v>
      </c>
      <c r="C17" s="3" t="str">
        <f>'sample-log'!D18</f>
        <v>1.GW C-Expt</v>
      </c>
      <c r="D17" s="3" t="str">
        <f>'sample-log'!E18</f>
        <v>B3</v>
      </c>
      <c r="E17" s="31">
        <f>'sample-log'!C18</f>
        <v>50</v>
      </c>
      <c r="F17" s="10">
        <f>'raw-pcpn'!C17</f>
        <v>6.0130000000000001E-3</v>
      </c>
      <c r="G17" s="40">
        <f>'raw-pcpn'!D17</f>
        <v>3.6678000000000002E-2</v>
      </c>
      <c r="H17" s="59">
        <f t="shared" si="10"/>
        <v>2.1484999999999998E-3</v>
      </c>
      <c r="I17" s="59">
        <f t="shared" si="11"/>
        <v>1.2349499999999999E-2</v>
      </c>
      <c r="J17" s="24">
        <f t="shared" si="12"/>
        <v>3.8645000000000005</v>
      </c>
      <c r="K17" s="24">
        <f t="shared" si="12"/>
        <v>24.328500000000002</v>
      </c>
      <c r="L17" s="24">
        <f t="shared" si="13"/>
        <v>0.48657000000000006</v>
      </c>
      <c r="M17" s="24">
        <f t="shared" si="14"/>
        <v>7.7290000000000011E-2</v>
      </c>
      <c r="N17" s="25">
        <f t="shared" si="15"/>
        <v>7.3413965121612614</v>
      </c>
      <c r="O17" s="18"/>
      <c r="T17" s="10" t="s">
        <v>362</v>
      </c>
      <c r="U17" s="50">
        <v>43225</v>
      </c>
      <c r="V17" s="10">
        <v>1314</v>
      </c>
      <c r="W17" s="17">
        <f>AVERAGE(L43:L45)</f>
        <v>0.71819999999999995</v>
      </c>
      <c r="X17" s="17">
        <f>STDEV(L43:L45)</f>
        <v>7.6630636461172949E-2</v>
      </c>
      <c r="Y17" s="19">
        <f t="shared" si="7"/>
        <v>0.1066981849918866</v>
      </c>
      <c r="Z17" s="31">
        <f>influx_culture!I20</f>
        <v>18933746.489923447</v>
      </c>
      <c r="AA17" s="17">
        <f>influx_culture!J20</f>
        <v>0.03</v>
      </c>
      <c r="AB17" s="65">
        <f>(W17/Z17)*10^6</f>
        <v>3.7932270846777555E-2</v>
      </c>
      <c r="AC17" s="63">
        <f t="shared" si="8"/>
        <v>3.7548513064018324E-2</v>
      </c>
      <c r="AD17" s="10">
        <f t="shared" si="9"/>
        <v>37.932270846777556</v>
      </c>
    </row>
    <row r="18" spans="1:30" x14ac:dyDescent="0.2">
      <c r="A18" s="9" t="str">
        <f>'sample-log'!A19</f>
        <v>PT 632</v>
      </c>
      <c r="B18" s="9">
        <f>'sample-log'!B19</f>
        <v>42789</v>
      </c>
      <c r="C18" s="3" t="str">
        <f>'sample-log'!D19</f>
        <v>1.GW C-Expt</v>
      </c>
      <c r="D18" s="3" t="str">
        <f>'sample-log'!E19</f>
        <v>B4</v>
      </c>
      <c r="E18" s="31">
        <f>'sample-log'!C19</f>
        <v>50</v>
      </c>
      <c r="F18" s="10">
        <f>'raw-pcpn'!C18</f>
        <v>5.6160000000000003E-3</v>
      </c>
      <c r="G18" s="40">
        <f>'raw-pcpn'!D18</f>
        <v>4.5064E-2</v>
      </c>
      <c r="H18" s="59">
        <f t="shared" si="10"/>
        <v>2.1484999999999998E-3</v>
      </c>
      <c r="I18" s="59">
        <f t="shared" si="11"/>
        <v>1.2349499999999999E-2</v>
      </c>
      <c r="J18" s="24">
        <f t="shared" si="12"/>
        <v>3.4675000000000007</v>
      </c>
      <c r="K18" s="24">
        <f t="shared" si="12"/>
        <v>32.714500000000001</v>
      </c>
      <c r="L18" s="24">
        <f t="shared" si="13"/>
        <v>0.65429000000000004</v>
      </c>
      <c r="M18" s="24">
        <f t="shared" si="14"/>
        <v>6.9350000000000009E-2</v>
      </c>
      <c r="N18" s="25">
        <f t="shared" si="15"/>
        <v>11.002223860283806</v>
      </c>
      <c r="O18" s="18"/>
      <c r="T18" s="10" t="s">
        <v>362</v>
      </c>
      <c r="U18" s="50">
        <v>43225</v>
      </c>
      <c r="V18" s="10" t="s">
        <v>95</v>
      </c>
      <c r="W18" s="17">
        <f>AVERAGE(L46:L48)</f>
        <v>0.38396666666666657</v>
      </c>
      <c r="X18" s="17">
        <f>STDEV(L46:L48)</f>
        <v>5.8175109224936954E-2</v>
      </c>
      <c r="Y18" s="19">
        <f t="shared" si="7"/>
        <v>0.15151083225523995</v>
      </c>
      <c r="Z18" s="31">
        <f>influx_culture!I28</f>
        <v>4385715.6465982599</v>
      </c>
      <c r="AA18" s="17">
        <f>influx_culture!J28</f>
        <v>0.06</v>
      </c>
      <c r="AB18" s="65">
        <f>(W18/Z18)*10^6</f>
        <v>8.7549375656510414E-2</v>
      </c>
      <c r="AC18" s="63">
        <f t="shared" si="8"/>
        <v>9.5616246834278745E-2</v>
      </c>
      <c r="AD18" s="10">
        <f t="shared" si="9"/>
        <v>87.549375656510421</v>
      </c>
    </row>
    <row r="19" spans="1:30" x14ac:dyDescent="0.2">
      <c r="L19" s="24"/>
      <c r="M19" s="24"/>
      <c r="N19" s="25"/>
      <c r="AC19" s="17"/>
    </row>
    <row r="20" spans="1:30" x14ac:dyDescent="0.2">
      <c r="A20" s="9" t="str">
        <f>'sample-log'!A33</f>
        <v>LICMO</v>
      </c>
      <c r="B20" s="9">
        <f>'sample-log'!B33</f>
        <v>42790</v>
      </c>
      <c r="C20" s="3" t="str">
        <f>'sample-log'!D33</f>
        <v>1.GW C-Expt</v>
      </c>
      <c r="D20" s="3" t="str">
        <f>'sample-log'!E33</f>
        <v>C6</v>
      </c>
      <c r="E20" s="31">
        <f>'sample-log'!C33</f>
        <v>50</v>
      </c>
      <c r="F20" s="10">
        <f>'raw-pcpn'!C32</f>
        <v>9.5449999999999997E-3</v>
      </c>
      <c r="G20" s="40">
        <f>'raw-pcpn'!D32</f>
        <v>5.9140999999999999E-2</v>
      </c>
      <c r="H20" s="59">
        <f t="shared" ref="H20:H29" si="17">$K$71</f>
        <v>2.1484999999999998E-3</v>
      </c>
      <c r="I20" s="59">
        <f t="shared" ref="I20:I29" si="18">$K$70</f>
        <v>1.2349499999999999E-2</v>
      </c>
      <c r="J20" s="24">
        <f t="shared" ref="J20:J29" si="19">(F20-H20)*10^3</f>
        <v>7.3965000000000005</v>
      </c>
      <c r="K20" s="24">
        <f t="shared" ref="K20:K29" si="20">(G20-I20)*10^3</f>
        <v>46.791499999999999</v>
      </c>
      <c r="L20" s="24">
        <f t="shared" si="13"/>
        <v>0.93582999999999994</v>
      </c>
      <c r="M20" s="24">
        <f t="shared" si="14"/>
        <v>0.14793000000000001</v>
      </c>
      <c r="N20" s="25">
        <f t="shared" si="15"/>
        <v>7.3772986656370785</v>
      </c>
      <c r="O20" s="18"/>
    </row>
    <row r="21" spans="1:30" x14ac:dyDescent="0.2">
      <c r="A21" s="9" t="str">
        <f>'sample-log'!A20</f>
        <v>LICMO</v>
      </c>
      <c r="B21" s="9">
        <f>'sample-log'!B20</f>
        <v>42790</v>
      </c>
      <c r="C21" s="3" t="str">
        <f>'sample-log'!D20</f>
        <v>1.GW C-Expt</v>
      </c>
      <c r="D21" s="3" t="str">
        <f>'sample-log'!E20</f>
        <v>B5</v>
      </c>
      <c r="E21" s="31">
        <f>'sample-log'!C20</f>
        <v>50</v>
      </c>
      <c r="F21" s="10">
        <f>'raw-pcpn'!C19</f>
        <v>8.3470000000000003E-3</v>
      </c>
      <c r="G21" s="40">
        <f>'raw-pcpn'!D19</f>
        <v>6.4144999999999994E-2</v>
      </c>
      <c r="H21" s="59">
        <f t="shared" si="17"/>
        <v>2.1484999999999998E-3</v>
      </c>
      <c r="I21" s="59">
        <f t="shared" si="18"/>
        <v>1.2349499999999999E-2</v>
      </c>
      <c r="J21" s="24">
        <f t="shared" si="19"/>
        <v>6.198500000000001</v>
      </c>
      <c r="K21" s="24">
        <f t="shared" si="20"/>
        <v>51.795499999999997</v>
      </c>
      <c r="L21" s="24">
        <f t="shared" ref="L21:L48" si="21">(K21/E21)</f>
        <v>1.0359099999999999</v>
      </c>
      <c r="M21" s="24">
        <f t="shared" ref="M21:M48" si="22">(J21/E21)</f>
        <v>0.12397000000000002</v>
      </c>
      <c r="N21" s="25">
        <f t="shared" si="15"/>
        <v>9.7445566383325275</v>
      </c>
      <c r="O21" s="18"/>
    </row>
    <row r="22" spans="1:30" x14ac:dyDescent="0.2">
      <c r="A22" s="9" t="str">
        <f>'sample-log'!A27</f>
        <v>LICMO</v>
      </c>
      <c r="B22" s="9">
        <f>'sample-log'!B27</f>
        <v>42790</v>
      </c>
      <c r="C22" s="3" t="str">
        <f>'sample-log'!D27</f>
        <v>1.GW C-Expt</v>
      </c>
      <c r="D22" s="3" t="str">
        <f>'sample-log'!E27</f>
        <v>B12</v>
      </c>
      <c r="E22" s="31">
        <f>'sample-log'!C27</f>
        <v>50</v>
      </c>
      <c r="F22" s="10">
        <f>'raw-pcpn'!C26</f>
        <v>8.6479999999999994E-3</v>
      </c>
      <c r="G22" s="40">
        <f>'raw-pcpn'!D26</f>
        <v>5.8985000000000003E-2</v>
      </c>
      <c r="H22" s="59">
        <f t="shared" si="17"/>
        <v>2.1484999999999998E-3</v>
      </c>
      <c r="I22" s="59">
        <f t="shared" si="18"/>
        <v>1.2349499999999999E-2</v>
      </c>
      <c r="J22" s="24">
        <f t="shared" si="19"/>
        <v>6.4995000000000003</v>
      </c>
      <c r="K22" s="24">
        <f t="shared" si="20"/>
        <v>46.6355</v>
      </c>
      <c r="L22" s="24">
        <f t="shared" si="21"/>
        <v>0.93271000000000004</v>
      </c>
      <c r="M22" s="24">
        <f t="shared" si="22"/>
        <v>0.12998999999999999</v>
      </c>
      <c r="N22" s="25">
        <f t="shared" si="15"/>
        <v>8.367454302745756</v>
      </c>
      <c r="O22" s="13"/>
    </row>
    <row r="23" spans="1:30" x14ac:dyDescent="0.2">
      <c r="A23" s="9" t="str">
        <f>'sample-log'!A22</f>
        <v>PT 632</v>
      </c>
      <c r="B23" s="9">
        <f>'sample-log'!B22</f>
        <v>42790</v>
      </c>
      <c r="C23" s="3" t="str">
        <f>'sample-log'!D22</f>
        <v>1.GW C-Expt</v>
      </c>
      <c r="D23" s="3" t="str">
        <f>'sample-log'!E22</f>
        <v>B7</v>
      </c>
      <c r="E23" s="31">
        <f>'sample-log'!C22</f>
        <v>50</v>
      </c>
      <c r="F23" s="10">
        <f>'raw-pcpn'!C21</f>
        <v>1.4675000000000001E-2</v>
      </c>
      <c r="G23" s="40">
        <f>'raw-pcpn'!D21</f>
        <v>8.9939000000000005E-2</v>
      </c>
      <c r="H23" s="59">
        <f t="shared" si="17"/>
        <v>2.1484999999999998E-3</v>
      </c>
      <c r="I23" s="59">
        <f t="shared" si="18"/>
        <v>1.2349499999999999E-2</v>
      </c>
      <c r="J23" s="24">
        <f t="shared" si="19"/>
        <v>12.5265</v>
      </c>
      <c r="K23" s="24">
        <f t="shared" si="20"/>
        <v>77.589500000000001</v>
      </c>
      <c r="L23" s="24">
        <f t="shared" si="21"/>
        <v>1.55179</v>
      </c>
      <c r="M23" s="24">
        <f t="shared" si="22"/>
        <v>0.25053000000000003</v>
      </c>
      <c r="N23" s="25">
        <f t="shared" si="15"/>
        <v>7.2232038316052467</v>
      </c>
      <c r="O23" s="18"/>
    </row>
    <row r="24" spans="1:30" x14ac:dyDescent="0.2">
      <c r="A24" s="9" t="str">
        <f>'sample-log'!A30</f>
        <v>PT 632</v>
      </c>
      <c r="B24" s="9">
        <f>'sample-log'!B30</f>
        <v>42790</v>
      </c>
      <c r="C24" s="3" t="str">
        <f>'sample-log'!D30</f>
        <v>1.GW C-Expt</v>
      </c>
      <c r="D24" s="3" t="str">
        <f>'sample-log'!E30</f>
        <v>C3</v>
      </c>
      <c r="E24" s="31">
        <f>'sample-log'!C30</f>
        <v>50</v>
      </c>
      <c r="F24" s="10">
        <f>'raw-pcpn'!C29</f>
        <v>1.4335000000000001E-2</v>
      </c>
      <c r="G24" s="40">
        <f>'raw-pcpn'!D29</f>
        <v>9.0059E-2</v>
      </c>
      <c r="H24" s="59">
        <f t="shared" si="17"/>
        <v>2.1484999999999998E-3</v>
      </c>
      <c r="I24" s="59">
        <f t="shared" si="18"/>
        <v>1.2349499999999999E-2</v>
      </c>
      <c r="J24" s="24">
        <f t="shared" si="19"/>
        <v>12.186500000000001</v>
      </c>
      <c r="K24" s="24">
        <f t="shared" si="20"/>
        <v>77.709500000000006</v>
      </c>
      <c r="L24" s="24">
        <f t="shared" si="21"/>
        <v>1.5541900000000002</v>
      </c>
      <c r="M24" s="24">
        <f t="shared" si="22"/>
        <v>0.24373</v>
      </c>
      <c r="N24" s="25">
        <f t="shared" si="15"/>
        <v>7.4362123267091063</v>
      </c>
      <c r="O24" s="18"/>
    </row>
    <row r="25" spans="1:30" x14ac:dyDescent="0.2">
      <c r="A25" s="9" t="str">
        <f>'sample-log'!A32</f>
        <v>PT 632</v>
      </c>
      <c r="B25" s="9">
        <f>'sample-log'!B32</f>
        <v>42790</v>
      </c>
      <c r="C25" s="3" t="str">
        <f>'sample-log'!D32</f>
        <v>1.GW C-Expt</v>
      </c>
      <c r="D25" s="3" t="str">
        <f>'sample-log'!E32</f>
        <v>C5</v>
      </c>
      <c r="E25" s="31">
        <f>'sample-log'!C32</f>
        <v>50</v>
      </c>
      <c r="F25" s="10">
        <f>'raw-pcpn'!C31</f>
        <v>1.2900999999999999E-2</v>
      </c>
      <c r="G25" s="40">
        <f>'raw-pcpn'!D31</f>
        <v>9.0124999999999997E-2</v>
      </c>
      <c r="H25" s="59">
        <f t="shared" si="17"/>
        <v>2.1484999999999998E-3</v>
      </c>
      <c r="I25" s="59">
        <f t="shared" si="18"/>
        <v>1.2349499999999999E-2</v>
      </c>
      <c r="J25" s="24">
        <f t="shared" si="19"/>
        <v>10.7525</v>
      </c>
      <c r="K25" s="24">
        <f t="shared" si="20"/>
        <v>77.775499999999994</v>
      </c>
      <c r="L25" s="24">
        <f t="shared" si="21"/>
        <v>1.5555099999999999</v>
      </c>
      <c r="M25" s="24">
        <f t="shared" si="22"/>
        <v>0.21504999999999999</v>
      </c>
      <c r="N25" s="25">
        <f t="shared" si="15"/>
        <v>8.4350958211579723</v>
      </c>
      <c r="O25" s="18"/>
    </row>
    <row r="26" spans="1:30" x14ac:dyDescent="0.2">
      <c r="A26" s="9" t="str">
        <f>'sample-log'!A29</f>
        <v>MICRO</v>
      </c>
      <c r="B26" s="9">
        <f>'sample-log'!B29</f>
        <v>42790</v>
      </c>
      <c r="C26" s="3" t="str">
        <f>'sample-log'!D29</f>
        <v>1.GW C-Expt</v>
      </c>
      <c r="D26" s="3" t="str">
        <f>'sample-log'!E29</f>
        <v>C2</v>
      </c>
      <c r="E26" s="31">
        <f>'sample-log'!C29</f>
        <v>50</v>
      </c>
      <c r="F26" s="10">
        <f>'raw-pcpn'!C28</f>
        <v>3.591E-3</v>
      </c>
      <c r="G26" s="40">
        <f>'raw-pcpn'!D28</f>
        <v>1.6174000000000001E-2</v>
      </c>
      <c r="H26" s="59">
        <f t="shared" si="17"/>
        <v>2.1484999999999998E-3</v>
      </c>
      <c r="I26" s="59">
        <f t="shared" si="18"/>
        <v>1.2349499999999999E-2</v>
      </c>
      <c r="J26" s="24">
        <f t="shared" si="19"/>
        <v>1.4425000000000001</v>
      </c>
      <c r="K26" s="24">
        <f t="shared" si="20"/>
        <v>3.8245000000000013</v>
      </c>
      <c r="L26" s="24">
        <f t="shared" si="21"/>
        <v>7.649000000000003E-2</v>
      </c>
      <c r="M26" s="24">
        <f t="shared" si="22"/>
        <v>2.8850000000000001E-2</v>
      </c>
      <c r="N26" s="25">
        <f t="shared" si="15"/>
        <v>3.0918292633832056</v>
      </c>
      <c r="O26" s="18"/>
    </row>
    <row r="27" spans="1:30" x14ac:dyDescent="0.2">
      <c r="A27" s="9" t="str">
        <f>'sample-log'!A34</f>
        <v>MICRO</v>
      </c>
      <c r="B27" s="9">
        <f>'sample-log'!B34</f>
        <v>42790</v>
      </c>
      <c r="C27" s="3" t="str">
        <f>'sample-log'!D34</f>
        <v>1.GW C-Expt</v>
      </c>
      <c r="D27" s="3" t="str">
        <f>'sample-log'!E34</f>
        <v>C7</v>
      </c>
      <c r="E27" s="31">
        <f>'sample-log'!C34</f>
        <v>50</v>
      </c>
      <c r="F27" s="10">
        <f>'raw-pcpn'!C33</f>
        <v>3.3839999999999999E-3</v>
      </c>
      <c r="G27" s="40">
        <f>'raw-pcpn'!D33</f>
        <v>1.6799999999999999E-2</v>
      </c>
      <c r="H27" s="59">
        <f t="shared" si="17"/>
        <v>2.1484999999999998E-3</v>
      </c>
      <c r="I27" s="59">
        <f t="shared" si="18"/>
        <v>1.2349499999999999E-2</v>
      </c>
      <c r="J27" s="24">
        <f t="shared" si="19"/>
        <v>1.2355</v>
      </c>
      <c r="K27" s="24">
        <f t="shared" si="20"/>
        <v>4.4504999999999999</v>
      </c>
      <c r="L27" s="24">
        <f t="shared" si="21"/>
        <v>8.9009999999999992E-2</v>
      </c>
      <c r="M27" s="24">
        <f t="shared" si="22"/>
        <v>2.4709999999999999E-2</v>
      </c>
      <c r="N27" s="25">
        <f t="shared" si="15"/>
        <v>4.2007101442590349</v>
      </c>
      <c r="O27" s="13"/>
    </row>
    <row r="28" spans="1:30" x14ac:dyDescent="0.2">
      <c r="A28" s="9" t="str">
        <f>'sample-log'!A23</f>
        <v>MICRO</v>
      </c>
      <c r="B28" s="9">
        <f>'sample-log'!B23</f>
        <v>42790</v>
      </c>
      <c r="C28" s="3" t="str">
        <f>'sample-log'!D23</f>
        <v>1.GW C-Expt</v>
      </c>
      <c r="D28" s="3" t="str">
        <f>'sample-log'!E23</f>
        <v>B8</v>
      </c>
      <c r="E28" s="31">
        <f>'sample-log'!C23</f>
        <v>50</v>
      </c>
      <c r="F28" s="10">
        <f>'raw-pcpn'!C22</f>
        <v>3.6080000000000001E-3</v>
      </c>
      <c r="G28" s="40">
        <f>'raw-pcpn'!D22</f>
        <v>2.0563999999999999E-2</v>
      </c>
      <c r="H28" s="59">
        <f t="shared" si="17"/>
        <v>2.1484999999999998E-3</v>
      </c>
      <c r="I28" s="59">
        <f t="shared" si="18"/>
        <v>1.2349499999999999E-2</v>
      </c>
      <c r="J28" s="24">
        <f t="shared" si="19"/>
        <v>1.4595000000000002</v>
      </c>
      <c r="K28" s="24">
        <f t="shared" si="20"/>
        <v>8.2144999999999992</v>
      </c>
      <c r="L28" s="24">
        <f t="shared" si="21"/>
        <v>0.16428999999999999</v>
      </c>
      <c r="M28" s="24">
        <f t="shared" si="22"/>
        <v>2.9190000000000004E-2</v>
      </c>
      <c r="N28" s="25">
        <f t="shared" si="15"/>
        <v>6.5634728716901583</v>
      </c>
      <c r="O28" s="13"/>
    </row>
    <row r="29" spans="1:30" x14ac:dyDescent="0.2">
      <c r="A29" s="9" t="str">
        <f>'sample-log'!A26</f>
        <v>EHUX</v>
      </c>
      <c r="B29" s="9">
        <f>'sample-log'!B26</f>
        <v>42790</v>
      </c>
      <c r="C29" s="3" t="str">
        <f>'sample-log'!D26</f>
        <v>1.GW C-Expt</v>
      </c>
      <c r="D29" s="3" t="str">
        <f>'sample-log'!E26</f>
        <v>B11</v>
      </c>
      <c r="E29" s="31">
        <f>'sample-log'!C26</f>
        <v>26</v>
      </c>
      <c r="F29" s="10">
        <f>'raw-pcpn'!C25</f>
        <v>2.7989999999999998E-3</v>
      </c>
      <c r="G29" s="40">
        <f>'raw-pcpn'!D25</f>
        <v>2.6703999999999999E-2</v>
      </c>
      <c r="H29" s="59">
        <f t="shared" si="17"/>
        <v>2.1484999999999998E-3</v>
      </c>
      <c r="I29" s="59">
        <f t="shared" si="18"/>
        <v>1.2349499999999999E-2</v>
      </c>
      <c r="J29" s="24">
        <f t="shared" si="19"/>
        <v>0.65050000000000008</v>
      </c>
      <c r="K29" s="24">
        <f t="shared" si="20"/>
        <v>14.3545</v>
      </c>
      <c r="L29" s="24">
        <f t="shared" si="21"/>
        <v>0.55209615384615385</v>
      </c>
      <c r="M29" s="24">
        <f t="shared" si="22"/>
        <v>2.5019230769230773E-2</v>
      </c>
      <c r="N29" s="57">
        <f t="shared" si="15"/>
        <v>25.733415282724117</v>
      </c>
      <c r="O29" s="13"/>
    </row>
    <row r="30" spans="1:30" x14ac:dyDescent="0.2">
      <c r="L30" s="24"/>
      <c r="M30" s="24"/>
      <c r="N30" s="25"/>
    </row>
    <row r="31" spans="1:30" x14ac:dyDescent="0.2">
      <c r="A31" s="9" t="str">
        <f>'sample-log'!A37</f>
        <v>MED4</v>
      </c>
      <c r="B31" s="9">
        <f>'sample-log'!B37</f>
        <v>42860</v>
      </c>
      <c r="C31" s="3" t="str">
        <f>'sample-log'!D37</f>
        <v>1.GW C-Expt</v>
      </c>
      <c r="D31" s="3" t="str">
        <f>'sample-log'!E37</f>
        <v>C10</v>
      </c>
      <c r="E31" s="31">
        <f>'sample-log'!C37</f>
        <v>30</v>
      </c>
      <c r="F31" s="10">
        <f>'raw-pcpn'!C36</f>
        <v>2.1751E-2</v>
      </c>
      <c r="G31" s="40">
        <f>'raw-pcpn'!D36</f>
        <v>0.133238</v>
      </c>
      <c r="H31" s="59">
        <f>$K$60</f>
        <v>3.8926666666666671E-3</v>
      </c>
      <c r="I31" s="59">
        <f>$K$59</f>
        <v>3.5368000000000004E-2</v>
      </c>
      <c r="J31" s="24">
        <f t="shared" ref="J31:J48" si="23">(F31-H31)*10^3</f>
        <v>17.858333333333334</v>
      </c>
      <c r="K31" s="24">
        <f t="shared" ref="K31:K48" si="24">(G31-I31)*10^3</f>
        <v>97.86999999999999</v>
      </c>
      <c r="L31" s="24">
        <f t="shared" si="21"/>
        <v>3.2623333333333329</v>
      </c>
      <c r="M31" s="24">
        <f t="shared" si="22"/>
        <v>0.59527777777777779</v>
      </c>
      <c r="N31" s="25">
        <f t="shared" si="15"/>
        <v>6.3909485786730027</v>
      </c>
      <c r="O31" s="18"/>
    </row>
    <row r="32" spans="1:30" x14ac:dyDescent="0.2">
      <c r="A32" s="9" t="str">
        <f>'sample-log'!A39</f>
        <v>MED4</v>
      </c>
      <c r="B32" s="9">
        <f>'sample-log'!B39</f>
        <v>42860</v>
      </c>
      <c r="C32" s="3" t="str">
        <f>'sample-log'!D39</f>
        <v>1.GW C-Expt</v>
      </c>
      <c r="D32" s="3" t="str">
        <f>'sample-log'!E39</f>
        <v>C12</v>
      </c>
      <c r="E32" s="31">
        <f>'sample-log'!C39</f>
        <v>30</v>
      </c>
      <c r="F32" s="10">
        <f>'raw-pcpn'!C38</f>
        <v>2.2103999999999999E-2</v>
      </c>
      <c r="G32" s="40">
        <f>'raw-pcpn'!D38</f>
        <v>0.13265299999999999</v>
      </c>
      <c r="H32" s="59">
        <f t="shared" ref="H32:H48" si="25">$K$60</f>
        <v>3.8926666666666671E-3</v>
      </c>
      <c r="I32" s="59">
        <f t="shared" ref="I32:I46" si="26">$K$59</f>
        <v>3.5368000000000004E-2</v>
      </c>
      <c r="J32" s="24">
        <f t="shared" si="23"/>
        <v>18.211333333333332</v>
      </c>
      <c r="K32" s="24">
        <f t="shared" si="24"/>
        <v>97.284999999999982</v>
      </c>
      <c r="L32" s="24">
        <f t="shared" si="21"/>
        <v>3.2428333333333326</v>
      </c>
      <c r="M32" s="24">
        <f t="shared" si="22"/>
        <v>0.60704444444444439</v>
      </c>
      <c r="N32" s="25">
        <f t="shared" si="15"/>
        <v>6.2296091496304342</v>
      </c>
      <c r="O32" s="18"/>
    </row>
    <row r="33" spans="1:15" x14ac:dyDescent="0.2">
      <c r="A33" s="9" t="str">
        <f>'sample-log'!A46</f>
        <v>MED4</v>
      </c>
      <c r="B33" s="9">
        <f>'sample-log'!B46</f>
        <v>42860</v>
      </c>
      <c r="C33" s="3" t="str">
        <f>'sample-log'!D46</f>
        <v>1.GW C-Expt</v>
      </c>
      <c r="D33" s="3" t="str">
        <f>'sample-log'!E46</f>
        <v>D7</v>
      </c>
      <c r="E33" s="31">
        <f>'sample-log'!C46</f>
        <v>30</v>
      </c>
      <c r="F33" s="10">
        <f>'raw-pcpn'!C45</f>
        <v>2.2304000000000001E-2</v>
      </c>
      <c r="G33" s="40">
        <f>'raw-pcpn'!D45</f>
        <v>0.132549</v>
      </c>
      <c r="H33" s="59">
        <f t="shared" si="25"/>
        <v>3.8926666666666671E-3</v>
      </c>
      <c r="I33" s="59">
        <f t="shared" si="26"/>
        <v>3.5368000000000004E-2</v>
      </c>
      <c r="J33" s="24">
        <f t="shared" si="23"/>
        <v>18.411333333333335</v>
      </c>
      <c r="K33" s="24">
        <f t="shared" si="24"/>
        <v>97.180999999999983</v>
      </c>
      <c r="L33" s="24">
        <f t="shared" si="21"/>
        <v>3.2393666666666663</v>
      </c>
      <c r="M33" s="24">
        <f t="shared" si="22"/>
        <v>0.61371111111111121</v>
      </c>
      <c r="N33" s="25">
        <f t="shared" si="15"/>
        <v>6.1553504291112695</v>
      </c>
      <c r="O33" s="18"/>
    </row>
    <row r="34" spans="1:15" x14ac:dyDescent="0.2">
      <c r="A34" s="31">
        <f>'sample-log'!A44</f>
        <v>7803</v>
      </c>
      <c r="B34" s="9">
        <f>'sample-log'!B44</f>
        <v>42860</v>
      </c>
      <c r="C34" s="3" t="str">
        <f>'sample-log'!D44</f>
        <v>1.GW C-Expt</v>
      </c>
      <c r="D34" s="3" t="str">
        <f>'sample-log'!E44</f>
        <v>D5</v>
      </c>
      <c r="E34" s="31">
        <f>'sample-log'!C44</f>
        <v>30</v>
      </c>
      <c r="F34" s="10">
        <f>'raw-pcpn'!C43</f>
        <v>6.3823000000000005E-2</v>
      </c>
      <c r="G34" s="40">
        <f>'raw-pcpn'!D43</f>
        <v>0.39854800000000001</v>
      </c>
      <c r="H34" s="59">
        <f t="shared" si="25"/>
        <v>3.8926666666666671E-3</v>
      </c>
      <c r="I34" s="59">
        <f t="shared" si="26"/>
        <v>3.5368000000000004E-2</v>
      </c>
      <c r="J34" s="24">
        <f t="shared" si="23"/>
        <v>59.930333333333337</v>
      </c>
      <c r="K34" s="24">
        <f t="shared" si="24"/>
        <v>363.18</v>
      </c>
      <c r="L34" s="24">
        <f t="shared" si="21"/>
        <v>12.106</v>
      </c>
      <c r="M34" s="24">
        <f t="shared" si="22"/>
        <v>1.9976777777777779</v>
      </c>
      <c r="N34" s="25">
        <f t="shared" si="15"/>
        <v>7.0669479228780352</v>
      </c>
      <c r="O34" s="18"/>
    </row>
    <row r="35" spans="1:15" x14ac:dyDescent="0.2">
      <c r="A35" s="31">
        <f>'sample-log'!A47</f>
        <v>7803</v>
      </c>
      <c r="B35" s="9">
        <f>'sample-log'!B47</f>
        <v>42860</v>
      </c>
      <c r="C35" s="3" t="str">
        <f>'sample-log'!D47</f>
        <v>1.GW C-Expt</v>
      </c>
      <c r="D35" s="3" t="str">
        <f>'sample-log'!E47</f>
        <v>D8</v>
      </c>
      <c r="E35" s="31">
        <f>'sample-log'!C47</f>
        <v>30</v>
      </c>
      <c r="F35" s="10">
        <f>'raw-pcpn'!C46</f>
        <v>6.7955000000000002E-2</v>
      </c>
      <c r="G35" s="40">
        <f>'raw-pcpn'!D46</f>
        <v>0.393067</v>
      </c>
      <c r="H35" s="59">
        <f t="shared" si="25"/>
        <v>3.8926666666666671E-3</v>
      </c>
      <c r="I35" s="59">
        <f t="shared" si="26"/>
        <v>3.5368000000000004E-2</v>
      </c>
      <c r="J35" s="24">
        <f t="shared" si="23"/>
        <v>64.062333333333328</v>
      </c>
      <c r="K35" s="24">
        <f t="shared" si="24"/>
        <v>357.69900000000001</v>
      </c>
      <c r="L35" s="24">
        <f t="shared" si="21"/>
        <v>11.923300000000001</v>
      </c>
      <c r="M35" s="24">
        <f t="shared" si="22"/>
        <v>2.1354111111111109</v>
      </c>
      <c r="N35" s="25">
        <f t="shared" si="15"/>
        <v>6.5113588874657005</v>
      </c>
      <c r="O35" s="18"/>
    </row>
    <row r="36" spans="1:15" x14ac:dyDescent="0.2">
      <c r="A36" s="31">
        <f>'sample-log'!A38</f>
        <v>7803</v>
      </c>
      <c r="B36" s="9">
        <f>'sample-log'!B38</f>
        <v>42860</v>
      </c>
      <c r="C36" s="3" t="str">
        <f>'sample-log'!D38</f>
        <v>1.GW C-Expt</v>
      </c>
      <c r="D36" s="3" t="str">
        <f>'sample-log'!E38</f>
        <v>C11</v>
      </c>
      <c r="E36" s="31">
        <f>'sample-log'!C38</f>
        <v>30</v>
      </c>
      <c r="F36" s="10">
        <f>'raw-pcpn'!C37</f>
        <v>6.5451999999999996E-2</v>
      </c>
      <c r="G36" s="40">
        <f>'raw-pcpn'!D37</f>
        <v>0.37635600000000002</v>
      </c>
      <c r="H36" s="59">
        <f t="shared" si="25"/>
        <v>3.8926666666666671E-3</v>
      </c>
      <c r="I36" s="59">
        <f t="shared" si="26"/>
        <v>3.5368000000000004E-2</v>
      </c>
      <c r="J36" s="24">
        <f t="shared" si="23"/>
        <v>61.559333333333328</v>
      </c>
      <c r="K36" s="24">
        <f t="shared" si="24"/>
        <v>340.988</v>
      </c>
      <c r="L36" s="24">
        <f t="shared" si="21"/>
        <v>11.366266666666666</v>
      </c>
      <c r="M36" s="24">
        <f t="shared" si="22"/>
        <v>2.0519777777777777</v>
      </c>
      <c r="N36" s="25">
        <f t="shared" si="15"/>
        <v>6.4595438036581285</v>
      </c>
      <c r="O36" s="18"/>
    </row>
    <row r="37" spans="1:15" x14ac:dyDescent="0.2">
      <c r="A37" s="9" t="str">
        <f>'sample-log'!A42</f>
        <v>WH8102</v>
      </c>
      <c r="B37" s="9">
        <f>'sample-log'!B42</f>
        <v>42860</v>
      </c>
      <c r="C37" s="3" t="str">
        <f>'sample-log'!D42</f>
        <v>1.GW C-Expt</v>
      </c>
      <c r="D37" s="3" t="str">
        <f>'sample-log'!E42</f>
        <v>D3</v>
      </c>
      <c r="E37" s="31">
        <f>'sample-log'!C42</f>
        <v>30</v>
      </c>
      <c r="F37" s="10">
        <f>'raw-pcpn'!C41</f>
        <v>6.1068999999999998E-2</v>
      </c>
      <c r="G37" s="40">
        <f>'raw-pcpn'!D41</f>
        <v>0.374473</v>
      </c>
      <c r="H37" s="59">
        <f t="shared" si="25"/>
        <v>3.8926666666666671E-3</v>
      </c>
      <c r="I37" s="59">
        <f t="shared" si="26"/>
        <v>3.5368000000000004E-2</v>
      </c>
      <c r="J37" s="24">
        <f t="shared" si="23"/>
        <v>57.176333333333332</v>
      </c>
      <c r="K37" s="24">
        <f t="shared" si="24"/>
        <v>339.10500000000002</v>
      </c>
      <c r="L37" s="24">
        <f t="shared" si="21"/>
        <v>11.303500000000001</v>
      </c>
      <c r="M37" s="24">
        <f t="shared" si="22"/>
        <v>1.9058777777777778</v>
      </c>
      <c r="N37" s="25">
        <f t="shared" si="15"/>
        <v>6.9163116160789455</v>
      </c>
      <c r="O37" s="18"/>
    </row>
    <row r="38" spans="1:15" x14ac:dyDescent="0.2">
      <c r="A38" s="9" t="str">
        <f>'sample-log'!A43</f>
        <v>WH8102</v>
      </c>
      <c r="B38" s="9">
        <f>'sample-log'!B43</f>
        <v>42860</v>
      </c>
      <c r="C38" s="3" t="str">
        <f>'sample-log'!D43</f>
        <v>1.GW C-Expt</v>
      </c>
      <c r="D38" s="3" t="str">
        <f>'sample-log'!E43</f>
        <v>D4</v>
      </c>
      <c r="E38" s="31">
        <f>'sample-log'!C43</f>
        <v>30</v>
      </c>
      <c r="F38" s="10">
        <f>'raw-pcpn'!C42</f>
        <v>6.2350999999999997E-2</v>
      </c>
      <c r="G38" s="40">
        <f>'raw-pcpn'!D42</f>
        <v>0.38323099999999999</v>
      </c>
      <c r="H38" s="59">
        <f t="shared" si="25"/>
        <v>3.8926666666666671E-3</v>
      </c>
      <c r="I38" s="59">
        <f t="shared" si="26"/>
        <v>3.5368000000000004E-2</v>
      </c>
      <c r="J38" s="24">
        <f t="shared" si="23"/>
        <v>58.458333333333329</v>
      </c>
      <c r="K38" s="24">
        <f t="shared" si="24"/>
        <v>347.863</v>
      </c>
      <c r="L38" s="24">
        <f t="shared" si="21"/>
        <v>11.595433333333334</v>
      </c>
      <c r="M38" s="24">
        <f t="shared" si="22"/>
        <v>1.9486111111111108</v>
      </c>
      <c r="N38" s="25">
        <f t="shared" si="15"/>
        <v>6.9393448242888329</v>
      </c>
      <c r="O38" s="18"/>
    </row>
    <row r="39" spans="1:15" x14ac:dyDescent="0.2">
      <c r="A39" s="9" t="str">
        <f>'sample-log'!A48</f>
        <v>WH8102</v>
      </c>
      <c r="B39" s="9">
        <f>'sample-log'!B48</f>
        <v>42860</v>
      </c>
      <c r="C39" s="3" t="str">
        <f>'sample-log'!D48</f>
        <v>1.GW C-Expt</v>
      </c>
      <c r="D39" s="3" t="str">
        <f>'sample-log'!E48</f>
        <v>D9</v>
      </c>
      <c r="E39" s="31">
        <f>'sample-log'!C48</f>
        <v>30</v>
      </c>
      <c r="F39" s="10">
        <f>'raw-pcpn'!C47</f>
        <v>6.8261000000000002E-2</v>
      </c>
      <c r="G39" s="40">
        <f>'raw-pcpn'!D47</f>
        <v>0.38805899999999999</v>
      </c>
      <c r="H39" s="59">
        <f t="shared" si="25"/>
        <v>3.8926666666666671E-3</v>
      </c>
      <c r="I39" s="59">
        <f t="shared" si="26"/>
        <v>3.5368000000000004E-2</v>
      </c>
      <c r="J39" s="24">
        <f t="shared" si="23"/>
        <v>64.368333333333339</v>
      </c>
      <c r="K39" s="24">
        <f t="shared" si="24"/>
        <v>352.69099999999997</v>
      </c>
      <c r="L39" s="24">
        <f t="shared" si="21"/>
        <v>11.756366666666667</v>
      </c>
      <c r="M39" s="24">
        <f t="shared" si="22"/>
        <v>2.1456111111111111</v>
      </c>
      <c r="N39" s="25">
        <f t="shared" si="15"/>
        <v>6.38967505971429</v>
      </c>
      <c r="O39" s="18"/>
    </row>
    <row r="40" spans="1:15" x14ac:dyDescent="0.2">
      <c r="A40" s="9" t="str">
        <f>'sample-log'!A45</f>
        <v>AS9601</v>
      </c>
      <c r="B40" s="9">
        <f>'sample-log'!B45</f>
        <v>42860</v>
      </c>
      <c r="C40" s="3" t="str">
        <f>'sample-log'!D45</f>
        <v>1.GW C-Expt</v>
      </c>
      <c r="D40" s="3" t="str">
        <f>'sample-log'!E45</f>
        <v>D6</v>
      </c>
      <c r="E40" s="31">
        <f>'sample-log'!C45</f>
        <v>30</v>
      </c>
      <c r="F40" s="10">
        <f>'raw-pcpn'!C44</f>
        <v>4.4593000000000001E-2</v>
      </c>
      <c r="G40" s="40">
        <f>'raw-pcpn'!D44</f>
        <v>0.290711</v>
      </c>
      <c r="H40" s="59">
        <f t="shared" si="25"/>
        <v>3.8926666666666671E-3</v>
      </c>
      <c r="I40" s="59">
        <f t="shared" si="26"/>
        <v>3.5368000000000004E-2</v>
      </c>
      <c r="J40" s="24">
        <f t="shared" si="23"/>
        <v>40.700333333333333</v>
      </c>
      <c r="K40" s="24">
        <f t="shared" si="24"/>
        <v>255.34299999999999</v>
      </c>
      <c r="L40" s="24">
        <f t="shared" si="21"/>
        <v>8.5114333333333327</v>
      </c>
      <c r="M40" s="24">
        <f t="shared" si="22"/>
        <v>1.3566777777777779</v>
      </c>
      <c r="N40" s="25">
        <f t="shared" si="15"/>
        <v>7.3161508311705035</v>
      </c>
      <c r="O40" s="18"/>
    </row>
    <row r="41" spans="1:15" x14ac:dyDescent="0.2">
      <c r="A41" s="9" t="str">
        <f>'sample-log'!A50</f>
        <v>AS9601</v>
      </c>
      <c r="B41" s="9">
        <f>'sample-log'!B50</f>
        <v>42860</v>
      </c>
      <c r="C41" s="3" t="str">
        <f>'sample-log'!D50</f>
        <v>1.GW C-Expt</v>
      </c>
      <c r="D41" s="3" t="str">
        <f>'sample-log'!E50</f>
        <v>D11</v>
      </c>
      <c r="E41" s="31">
        <f>'sample-log'!C50</f>
        <v>30</v>
      </c>
      <c r="F41" s="10">
        <f>'raw-pcpn'!C49</f>
        <v>4.6346999999999999E-2</v>
      </c>
      <c r="G41" s="40">
        <f>'raw-pcpn'!D49</f>
        <v>0.31678699999999999</v>
      </c>
      <c r="H41" s="59">
        <f t="shared" si="25"/>
        <v>3.8926666666666671E-3</v>
      </c>
      <c r="I41" s="59">
        <f t="shared" si="26"/>
        <v>3.5368000000000004E-2</v>
      </c>
      <c r="J41" s="24">
        <f t="shared" si="23"/>
        <v>42.454333333333331</v>
      </c>
      <c r="K41" s="24">
        <f t="shared" si="24"/>
        <v>281.41899999999998</v>
      </c>
      <c r="L41" s="24">
        <f t="shared" si="21"/>
        <v>9.380633333333332</v>
      </c>
      <c r="M41" s="24">
        <f t="shared" si="22"/>
        <v>1.4151444444444443</v>
      </c>
      <c r="N41" s="25">
        <f t="shared" si="15"/>
        <v>7.7301522895538746</v>
      </c>
      <c r="O41" s="18"/>
    </row>
    <row r="42" spans="1:15" x14ac:dyDescent="0.2">
      <c r="A42" s="9" t="str">
        <f>'sample-log'!A51</f>
        <v>AS9601</v>
      </c>
      <c r="B42" s="9">
        <f>'sample-log'!B51</f>
        <v>42860</v>
      </c>
      <c r="C42" s="3" t="str">
        <f>'sample-log'!D51</f>
        <v>1.GW C-Expt</v>
      </c>
      <c r="D42" s="3" t="str">
        <f>'sample-log'!E51</f>
        <v>D12</v>
      </c>
      <c r="E42" s="31">
        <f>'sample-log'!C51</f>
        <v>30</v>
      </c>
      <c r="F42" s="10">
        <f>'raw-pcpn'!C50</f>
        <v>4.8611000000000001E-2</v>
      </c>
      <c r="G42" s="40">
        <f>'raw-pcpn'!D50</f>
        <v>0.30202299999999999</v>
      </c>
      <c r="H42" s="59">
        <f t="shared" si="25"/>
        <v>3.8926666666666671E-3</v>
      </c>
      <c r="I42" s="59">
        <f t="shared" si="26"/>
        <v>3.5368000000000004E-2</v>
      </c>
      <c r="J42" s="24">
        <f t="shared" si="23"/>
        <v>44.718333333333334</v>
      </c>
      <c r="K42" s="24">
        <f t="shared" si="24"/>
        <v>266.65499999999997</v>
      </c>
      <c r="L42" s="24">
        <f t="shared" si="21"/>
        <v>8.8884999999999987</v>
      </c>
      <c r="M42" s="24">
        <f t="shared" si="22"/>
        <v>1.4906111111111111</v>
      </c>
      <c r="N42" s="25">
        <f t="shared" si="15"/>
        <v>6.9537773728535361</v>
      </c>
      <c r="O42" s="18"/>
    </row>
    <row r="43" spans="1:15" x14ac:dyDescent="0.2">
      <c r="A43" s="31">
        <f>'sample-log'!A41</f>
        <v>1314</v>
      </c>
      <c r="B43" s="9">
        <f>'sample-log'!B41</f>
        <v>42860</v>
      </c>
      <c r="C43" s="3" t="str">
        <f>'sample-log'!D41</f>
        <v>1.GW C-Expt</v>
      </c>
      <c r="D43" s="3" t="str">
        <f>'sample-log'!E41</f>
        <v>D2</v>
      </c>
      <c r="E43" s="31">
        <f>'sample-log'!C41</f>
        <v>30</v>
      </c>
      <c r="F43" s="10">
        <f>'raw-pcpn'!C40</f>
        <v>8.1980000000000004E-3</v>
      </c>
      <c r="G43" s="40">
        <f>'raw-pcpn'!D40</f>
        <v>5.9414000000000002E-2</v>
      </c>
      <c r="H43" s="59">
        <f t="shared" si="25"/>
        <v>3.8926666666666671E-3</v>
      </c>
      <c r="I43" s="59">
        <f t="shared" si="26"/>
        <v>3.5368000000000004E-2</v>
      </c>
      <c r="J43" s="24">
        <f t="shared" si="23"/>
        <v>4.3053333333333326</v>
      </c>
      <c r="K43" s="24">
        <f t="shared" si="24"/>
        <v>24.045999999999999</v>
      </c>
      <c r="L43" s="24">
        <f t="shared" si="21"/>
        <v>0.80153333333333332</v>
      </c>
      <c r="M43" s="24">
        <f t="shared" si="22"/>
        <v>0.14351111111111109</v>
      </c>
      <c r="N43" s="25">
        <f t="shared" si="15"/>
        <v>6.5131746077502672</v>
      </c>
      <c r="O43" s="18"/>
    </row>
    <row r="44" spans="1:15" x14ac:dyDescent="0.2">
      <c r="A44" s="31">
        <f>'sample-log'!A55</f>
        <v>1314</v>
      </c>
      <c r="B44" s="9">
        <f>'sample-log'!B55</f>
        <v>42860</v>
      </c>
      <c r="C44" s="3" t="str">
        <f>'sample-log'!D55</f>
        <v>1.GW C-Expt</v>
      </c>
      <c r="D44" s="3" t="str">
        <f>'sample-log'!E55</f>
        <v>E4</v>
      </c>
      <c r="E44" s="31">
        <f>'sample-log'!C55</f>
        <v>30</v>
      </c>
      <c r="F44" s="10">
        <f>'raw-pcpn'!C54</f>
        <v>7.1000000000000004E-3</v>
      </c>
      <c r="G44" s="40">
        <f>'raw-pcpn'!D54</f>
        <v>5.4891000000000002E-2</v>
      </c>
      <c r="H44" s="59">
        <f t="shared" si="25"/>
        <v>3.8926666666666671E-3</v>
      </c>
      <c r="I44" s="59">
        <f t="shared" si="26"/>
        <v>3.5368000000000004E-2</v>
      </c>
      <c r="J44" s="24">
        <f t="shared" si="23"/>
        <v>3.2073333333333331</v>
      </c>
      <c r="K44" s="24">
        <f t="shared" si="24"/>
        <v>19.523</v>
      </c>
      <c r="L44" s="24">
        <f t="shared" si="21"/>
        <v>0.6507666666666666</v>
      </c>
      <c r="M44" s="24">
        <f t="shared" si="22"/>
        <v>0.10691111111111111</v>
      </c>
      <c r="N44" s="25">
        <f t="shared" si="15"/>
        <v>7.0983778994869606</v>
      </c>
      <c r="O44" s="13"/>
    </row>
    <row r="45" spans="1:15" x14ac:dyDescent="0.2">
      <c r="A45" s="31">
        <f>'sample-log'!A56</f>
        <v>1314</v>
      </c>
      <c r="B45" s="9">
        <f>'sample-log'!B56</f>
        <v>42860</v>
      </c>
      <c r="C45" s="3" t="str">
        <f>'sample-log'!D56</f>
        <v>1.GW C-Expt</v>
      </c>
      <c r="D45" s="3" t="str">
        <f>'sample-log'!E56</f>
        <v>E5</v>
      </c>
      <c r="E45" s="31">
        <f>'sample-log'!C56</f>
        <v>30</v>
      </c>
      <c r="F45" s="10">
        <f>'raw-pcpn'!C55</f>
        <v>6.1029999999999999E-3</v>
      </c>
      <c r="G45" s="40">
        <f>'raw-pcpn'!D55</f>
        <v>5.6437000000000001E-2</v>
      </c>
      <c r="H45" s="59">
        <f t="shared" si="25"/>
        <v>3.8926666666666671E-3</v>
      </c>
      <c r="I45" s="59">
        <f t="shared" si="26"/>
        <v>3.5368000000000004E-2</v>
      </c>
      <c r="J45" s="24">
        <f t="shared" si="23"/>
        <v>2.2103333333333328</v>
      </c>
      <c r="K45" s="24">
        <f t="shared" si="24"/>
        <v>21.068999999999999</v>
      </c>
      <c r="L45" s="24">
        <f t="shared" si="21"/>
        <v>0.70229999999999992</v>
      </c>
      <c r="M45" s="24">
        <f t="shared" si="22"/>
        <v>7.3677777777777759E-2</v>
      </c>
      <c r="N45" s="25">
        <f t="shared" si="15"/>
        <v>11.115853383581515</v>
      </c>
      <c r="O45" s="13"/>
    </row>
    <row r="46" spans="1:15" x14ac:dyDescent="0.2">
      <c r="A46" s="9" t="str">
        <f>'sample-log'!A57</f>
        <v>NAT12A</v>
      </c>
      <c r="B46" s="9">
        <f>'sample-log'!B57</f>
        <v>42860</v>
      </c>
      <c r="C46" s="3" t="str">
        <f>'sample-log'!D57</f>
        <v>1.GW C-Expt</v>
      </c>
      <c r="D46" s="3" t="str">
        <f>'sample-log'!E57</f>
        <v>E6</v>
      </c>
      <c r="E46" s="31">
        <f>'sample-log'!C57</f>
        <v>30</v>
      </c>
      <c r="F46" s="10">
        <f>'raw-pcpn'!C56</f>
        <v>5.2830000000000004E-3</v>
      </c>
      <c r="G46" s="40">
        <f>'raw-pcpn'!D56</f>
        <v>4.7794000000000003E-2</v>
      </c>
      <c r="H46" s="59">
        <f t="shared" si="25"/>
        <v>3.8926666666666671E-3</v>
      </c>
      <c r="I46" s="59">
        <f t="shared" si="26"/>
        <v>3.5368000000000004E-2</v>
      </c>
      <c r="J46" s="24">
        <f t="shared" si="23"/>
        <v>1.3903333333333332</v>
      </c>
      <c r="K46" s="24">
        <f t="shared" si="24"/>
        <v>12.426</v>
      </c>
      <c r="L46" s="24">
        <f t="shared" si="21"/>
        <v>0.41420000000000001</v>
      </c>
      <c r="M46" s="24">
        <f t="shared" si="22"/>
        <v>4.6344444444444438E-2</v>
      </c>
      <c r="N46" s="25">
        <f t="shared" si="15"/>
        <v>10.422432090491016</v>
      </c>
      <c r="O46" s="13"/>
    </row>
    <row r="47" spans="1:15" x14ac:dyDescent="0.2">
      <c r="A47" s="9" t="str">
        <f>'sample-log'!A59</f>
        <v>NAT12A</v>
      </c>
      <c r="B47" s="9">
        <f>'sample-log'!B59</f>
        <v>42860</v>
      </c>
      <c r="C47" s="3" t="str">
        <f>'sample-log'!D59</f>
        <v>1.GW C-Expt</v>
      </c>
      <c r="D47" s="3" t="str">
        <f>'sample-log'!E59</f>
        <v>E8</v>
      </c>
      <c r="E47" s="31">
        <f>'sample-log'!C59</f>
        <v>30</v>
      </c>
      <c r="F47" s="10">
        <f>'raw-pcpn'!C58</f>
        <v>5.0239999999999998E-3</v>
      </c>
      <c r="G47" s="40">
        <f>'raw-pcpn'!D58</f>
        <v>4.4874999999999998E-2</v>
      </c>
      <c r="H47" s="59">
        <f t="shared" si="25"/>
        <v>3.8926666666666671E-3</v>
      </c>
      <c r="I47" s="59">
        <f t="shared" ref="I47:I48" si="27">$K$59</f>
        <v>3.5368000000000004E-2</v>
      </c>
      <c r="J47" s="24">
        <f t="shared" si="23"/>
        <v>1.1313333333333326</v>
      </c>
      <c r="K47" s="24">
        <f t="shared" si="24"/>
        <v>9.5069999999999943</v>
      </c>
      <c r="L47" s="24">
        <f t="shared" si="21"/>
        <v>0.31689999999999979</v>
      </c>
      <c r="M47" s="24">
        <f t="shared" si="22"/>
        <v>3.7711111111111091E-2</v>
      </c>
      <c r="N47" s="25">
        <f t="shared" si="15"/>
        <v>9.7996275634586958</v>
      </c>
      <c r="O47" s="13"/>
    </row>
    <row r="48" spans="1:15" x14ac:dyDescent="0.2">
      <c r="A48" s="9" t="str">
        <f>'sample-log'!A53</f>
        <v>NAT12A</v>
      </c>
      <c r="B48" s="9">
        <f>'sample-log'!B53</f>
        <v>42860</v>
      </c>
      <c r="C48" s="3" t="str">
        <f>'sample-log'!D53</f>
        <v>1.GW C-Expt</v>
      </c>
      <c r="D48" s="3" t="str">
        <f>'sample-log'!E53</f>
        <v>E2</v>
      </c>
      <c r="E48" s="31">
        <f>'sample-log'!C53</f>
        <v>30</v>
      </c>
      <c r="F48" s="10">
        <f>'raw-pcpn'!C52</f>
        <v>5.6109999999999997E-3</v>
      </c>
      <c r="G48" s="40">
        <f>'raw-pcpn'!D52</f>
        <v>4.7992E-2</v>
      </c>
      <c r="H48" s="59">
        <f t="shared" si="25"/>
        <v>3.8926666666666671E-3</v>
      </c>
      <c r="I48" s="59">
        <f t="shared" si="27"/>
        <v>3.5368000000000004E-2</v>
      </c>
      <c r="J48" s="24">
        <f t="shared" si="23"/>
        <v>1.7183333333333326</v>
      </c>
      <c r="K48" s="24">
        <f t="shared" si="24"/>
        <v>12.623999999999997</v>
      </c>
      <c r="L48" s="24">
        <f t="shared" si="21"/>
        <v>0.4207999999999999</v>
      </c>
      <c r="M48" s="24">
        <f t="shared" si="22"/>
        <v>5.7277777777777754E-2</v>
      </c>
      <c r="N48" s="25">
        <f t="shared" si="15"/>
        <v>8.5673445058163242</v>
      </c>
      <c r="O48" s="13"/>
    </row>
    <row r="50" spans="1:15" x14ac:dyDescent="0.2">
      <c r="A50" s="61" t="s">
        <v>195</v>
      </c>
      <c r="K50" s="46" t="s">
        <v>199</v>
      </c>
    </row>
    <row r="51" spans="1:15" ht="16" x14ac:dyDescent="0.2">
      <c r="A51" s="9" t="str">
        <f>'sample-log'!A21</f>
        <v>Filter Blank</v>
      </c>
      <c r="B51" s="9">
        <f>'sample-log'!B21</f>
        <v>42790</v>
      </c>
      <c r="C51" s="3" t="str">
        <f>'sample-log'!D21</f>
        <v>1.GW C-Expt</v>
      </c>
      <c r="D51" s="3" t="str">
        <f>'sample-log'!E21</f>
        <v>B6</v>
      </c>
      <c r="E51" s="31" t="str">
        <f>'sample-log'!C21</f>
        <v>NA</v>
      </c>
      <c r="F51" s="10" t="s">
        <v>99</v>
      </c>
      <c r="G51" s="40">
        <f>'raw-pcpn'!D20</f>
        <v>1.14E-2</v>
      </c>
      <c r="H51" s="60"/>
      <c r="I51" s="60"/>
      <c r="J51" s="41"/>
      <c r="K51" s="43" t="s">
        <v>197</v>
      </c>
      <c r="L51" s="43" t="s">
        <v>62</v>
      </c>
      <c r="N51" s="10"/>
      <c r="O51" s="18"/>
    </row>
    <row r="52" spans="1:15" x14ac:dyDescent="0.2">
      <c r="A52" s="9" t="str">
        <f>'sample-log'!A24</f>
        <v>Filter Blank</v>
      </c>
      <c r="B52" s="9">
        <f>'sample-log'!B24</f>
        <v>42790</v>
      </c>
      <c r="C52" s="3" t="str">
        <f>'sample-log'!D24</f>
        <v>1.GW C-Expt</v>
      </c>
      <c r="D52" s="3" t="str">
        <f>'sample-log'!E24</f>
        <v>B9</v>
      </c>
      <c r="E52" s="31" t="str">
        <f>'sample-log'!C24</f>
        <v>NA</v>
      </c>
      <c r="F52" s="10" t="s">
        <v>99</v>
      </c>
      <c r="G52" s="40">
        <f>'raw-pcpn'!D23</f>
        <v>1.0659E-2</v>
      </c>
      <c r="H52" s="60"/>
      <c r="I52" s="60"/>
      <c r="J52" s="44" t="s">
        <v>47</v>
      </c>
      <c r="K52" s="45">
        <f>AVERAGE(G51:G56)</f>
        <v>8.5055000000000009E-3</v>
      </c>
      <c r="L52" s="45">
        <f>STDEV(G51:G56)</f>
        <v>2.8541836486112803E-3</v>
      </c>
      <c r="N52" s="10"/>
      <c r="O52" s="18"/>
    </row>
    <row r="53" spans="1:15" x14ac:dyDescent="0.2">
      <c r="A53" s="9" t="str">
        <f>'sample-log'!A28</f>
        <v>Filter Blank</v>
      </c>
      <c r="B53" s="9">
        <f>'sample-log'!B28</f>
        <v>42790</v>
      </c>
      <c r="C53" s="3" t="str">
        <f>'sample-log'!D28</f>
        <v>1.GW C-Expt</v>
      </c>
      <c r="D53" s="3" t="str">
        <f>'sample-log'!E28</f>
        <v>C1</v>
      </c>
      <c r="E53" s="31" t="str">
        <f>'sample-log'!C28</f>
        <v>NA</v>
      </c>
      <c r="F53" s="10">
        <f>'raw-pcpn'!C27</f>
        <v>5.3799999999999996E-4</v>
      </c>
      <c r="G53" s="40">
        <f>'raw-pcpn'!D27</f>
        <v>1.0669E-2</v>
      </c>
      <c r="H53" s="60"/>
      <c r="I53" s="60"/>
      <c r="J53" s="44" t="s">
        <v>49</v>
      </c>
      <c r="K53" s="45">
        <f>AVERAGE(F53:F56)</f>
        <v>7.4275000000000003E-4</v>
      </c>
      <c r="L53" s="42">
        <f>STDEV(F53:F56)</f>
        <v>2.189206477242382E-4</v>
      </c>
      <c r="N53" s="10"/>
      <c r="O53" s="18"/>
    </row>
    <row r="54" spans="1:15" x14ac:dyDescent="0.2">
      <c r="A54" s="9" t="str">
        <f>'sample-log'!A36</f>
        <v>Filter Blank</v>
      </c>
      <c r="B54" s="9">
        <f>'sample-log'!B36</f>
        <v>42860</v>
      </c>
      <c r="C54" s="3" t="str">
        <f>'sample-log'!D36</f>
        <v>1.GW C-Expt</v>
      </c>
      <c r="D54" s="3" t="str">
        <f>'sample-log'!E36</f>
        <v>C9</v>
      </c>
      <c r="E54" s="31" t="str">
        <f>'sample-log'!C36</f>
        <v>NA</v>
      </c>
      <c r="F54" s="10">
        <f>'raw-pcpn'!C35</f>
        <v>1.052E-3</v>
      </c>
      <c r="G54" s="40">
        <f>'raw-pcpn'!D35</f>
        <v>8.0420000000000005E-3</v>
      </c>
      <c r="H54" s="60"/>
      <c r="I54" s="60"/>
      <c r="J54" s="24"/>
      <c r="K54" s="17"/>
      <c r="N54" s="10"/>
      <c r="O54" s="18"/>
    </row>
    <row r="55" spans="1:15" x14ac:dyDescent="0.2">
      <c r="A55" s="9" t="str">
        <f>'sample-log'!A40</f>
        <v>Filter Blank</v>
      </c>
      <c r="B55" s="9">
        <f>'sample-log'!B40</f>
        <v>42860</v>
      </c>
      <c r="C55" s="3" t="str">
        <f>'sample-log'!D40</f>
        <v>1.GW C-Expt</v>
      </c>
      <c r="D55" s="3" t="str">
        <f>'sample-log'!E40</f>
        <v>D1</v>
      </c>
      <c r="E55" s="31" t="str">
        <f>'sample-log'!C40</f>
        <v>NA</v>
      </c>
      <c r="F55" s="10">
        <f>'raw-pcpn'!C39</f>
        <v>6.7100000000000005E-4</v>
      </c>
      <c r="G55" s="40">
        <f>'raw-pcpn'!D39</f>
        <v>4.9690000000000003E-3</v>
      </c>
      <c r="H55" s="60"/>
      <c r="I55" s="60"/>
      <c r="J55" s="24"/>
      <c r="K55" s="17"/>
      <c r="N55" s="10"/>
      <c r="O55" s="18"/>
    </row>
    <row r="56" spans="1:15" x14ac:dyDescent="0.2">
      <c r="A56" s="9" t="str">
        <f>'sample-log'!A52</f>
        <v>Filter Blank</v>
      </c>
      <c r="B56" s="9">
        <f>'sample-log'!B52</f>
        <v>42860</v>
      </c>
      <c r="C56" s="3" t="str">
        <f>'sample-log'!D52</f>
        <v>1.GW C-Expt</v>
      </c>
      <c r="D56" s="3" t="str">
        <f>'sample-log'!E52</f>
        <v>E1</v>
      </c>
      <c r="E56" s="31" t="str">
        <f>'sample-log'!C52</f>
        <v>NA</v>
      </c>
      <c r="F56" s="10">
        <f>'raw-pcpn'!C51</f>
        <v>7.1000000000000002E-4</v>
      </c>
      <c r="G56" s="40">
        <f>'raw-pcpn'!D51</f>
        <v>5.2940000000000001E-3</v>
      </c>
      <c r="H56" s="60"/>
      <c r="I56" s="60"/>
      <c r="J56" s="24"/>
      <c r="K56" s="17"/>
      <c r="N56" s="10"/>
      <c r="O56" s="18"/>
    </row>
    <row r="57" spans="1:15" x14ac:dyDescent="0.2">
      <c r="K57" s="46" t="s">
        <v>198</v>
      </c>
    </row>
    <row r="58" spans="1:15" ht="16" x14ac:dyDescent="0.2">
      <c r="A58" s="46" t="s">
        <v>196</v>
      </c>
      <c r="J58" s="41"/>
      <c r="K58" s="43" t="s">
        <v>197</v>
      </c>
      <c r="L58" s="43" t="s">
        <v>62</v>
      </c>
    </row>
    <row r="59" spans="1:15" x14ac:dyDescent="0.2">
      <c r="A59" s="9" t="str">
        <f>'sample-log'!A49</f>
        <v>Blank-Pro99 Media</v>
      </c>
      <c r="B59" s="9">
        <f>'sample-log'!B49</f>
        <v>42860</v>
      </c>
      <c r="C59" s="3" t="str">
        <f>'sample-log'!D49</f>
        <v>1.GW C-Expt</v>
      </c>
      <c r="D59" s="3" t="str">
        <f>'sample-log'!E49</f>
        <v>D10</v>
      </c>
      <c r="E59" s="31">
        <f>'sample-log'!C49</f>
        <v>30</v>
      </c>
      <c r="F59" s="10">
        <f>'raw-pcpn'!C48</f>
        <v>3.447E-3</v>
      </c>
      <c r="G59" s="40">
        <f>'raw-pcpn'!D48</f>
        <v>3.3722000000000002E-2</v>
      </c>
      <c r="H59" s="60"/>
      <c r="I59" s="60"/>
      <c r="J59" s="44" t="s">
        <v>47</v>
      </c>
      <c r="K59" s="45">
        <f>AVERAGE(G59:G61)</f>
        <v>3.5368000000000004E-2</v>
      </c>
      <c r="L59" s="45">
        <f>STDEV(G59:G61)</f>
        <v>1.4479305922591708E-3</v>
      </c>
      <c r="M59" s="24"/>
      <c r="N59" s="25"/>
      <c r="O59" s="18"/>
    </row>
    <row r="60" spans="1:15" x14ac:dyDescent="0.2">
      <c r="A60" s="9" t="str">
        <f>'sample-log'!A54</f>
        <v>Blank-Pro99 Media</v>
      </c>
      <c r="B60" s="9">
        <f>'sample-log'!B54</f>
        <v>42860</v>
      </c>
      <c r="C60" s="3" t="str">
        <f>'sample-log'!D54</f>
        <v>1.GW C-Expt</v>
      </c>
      <c r="D60" s="3" t="str">
        <f>'sample-log'!E54</f>
        <v>E3</v>
      </c>
      <c r="E60" s="31">
        <f>'sample-log'!C54</f>
        <v>30</v>
      </c>
      <c r="F60" s="10">
        <f>'raw-pcpn'!C53</f>
        <v>4.6550000000000003E-3</v>
      </c>
      <c r="G60" s="40">
        <f>'raw-pcpn'!D53</f>
        <v>3.6444999999999998E-2</v>
      </c>
      <c r="H60" s="60"/>
      <c r="I60" s="60"/>
      <c r="J60" s="44" t="s">
        <v>49</v>
      </c>
      <c r="K60" s="45">
        <f>AVERAGE(F59:F61)</f>
        <v>3.8926666666666671E-3</v>
      </c>
      <c r="L60" s="42">
        <f>STDEV(F59:F61)</f>
        <v>6.6334329975762437E-4</v>
      </c>
      <c r="M60" s="24"/>
      <c r="N60" s="25"/>
      <c r="O60" s="18"/>
    </row>
    <row r="61" spans="1:15" x14ac:dyDescent="0.2">
      <c r="A61" s="9" t="str">
        <f>'sample-log'!A58</f>
        <v>Blank-Pro99 Media</v>
      </c>
      <c r="B61" s="9">
        <f>'sample-log'!B58</f>
        <v>42860</v>
      </c>
      <c r="C61" s="3" t="str">
        <f>'sample-log'!D58</f>
        <v>1.GW C-Expt</v>
      </c>
      <c r="D61" s="3" t="str">
        <f>'sample-log'!E58</f>
        <v>E7</v>
      </c>
      <c r="E61" s="31">
        <f>'sample-log'!C58</f>
        <v>30</v>
      </c>
      <c r="F61" s="10">
        <f>'raw-pcpn'!C57</f>
        <v>3.5760000000000002E-3</v>
      </c>
      <c r="G61" s="40">
        <f>'raw-pcpn'!D57</f>
        <v>3.5936999999999997E-2</v>
      </c>
      <c r="H61" s="60"/>
      <c r="I61" s="60"/>
      <c r="J61" s="24"/>
      <c r="K61" s="24"/>
      <c r="L61" s="24"/>
      <c r="M61" s="24"/>
      <c r="N61" s="25"/>
      <c r="O61" s="18"/>
    </row>
    <row r="62" spans="1:15" x14ac:dyDescent="0.2">
      <c r="K62" s="46" t="s">
        <v>203</v>
      </c>
    </row>
    <row r="63" spans="1:15" ht="16" x14ac:dyDescent="0.2">
      <c r="A63" s="46" t="s">
        <v>200</v>
      </c>
      <c r="J63" s="41"/>
      <c r="K63" s="43" t="s">
        <v>197</v>
      </c>
      <c r="L63" s="43" t="s">
        <v>62</v>
      </c>
    </row>
    <row r="64" spans="1:15" x14ac:dyDescent="0.2">
      <c r="A64" s="9" t="str">
        <f>'sample-log'!A25</f>
        <v>Filter Blank+Vol</v>
      </c>
      <c r="B64" s="9">
        <f>'sample-log'!B25</f>
        <v>42790</v>
      </c>
      <c r="C64" s="3" t="str">
        <f>'sample-log'!D25</f>
        <v>1.GW C-Expt</v>
      </c>
      <c r="D64" s="3" t="str">
        <f>'sample-log'!E25</f>
        <v>B10</v>
      </c>
      <c r="E64" s="31">
        <f>'sample-log'!C25</f>
        <v>75</v>
      </c>
      <c r="F64" s="10">
        <f>'raw-pcpn'!C24</f>
        <v>2.4480000000000001E-3</v>
      </c>
      <c r="G64" s="40">
        <f>'raw-pcpn'!D24</f>
        <v>1.6877E-2</v>
      </c>
      <c r="H64" s="60"/>
      <c r="I64" s="60"/>
      <c r="J64" s="44" t="s">
        <v>47</v>
      </c>
      <c r="K64" s="45">
        <f>AVERAGE(G64:G66)</f>
        <v>2.6444333333333334E-2</v>
      </c>
      <c r="L64" s="45">
        <f>STDEV(G64:G66)</f>
        <v>2.0531113592139456E-2</v>
      </c>
      <c r="M64" s="24"/>
      <c r="N64" s="25"/>
      <c r="O64" s="18"/>
    </row>
    <row r="65" spans="1:67" x14ac:dyDescent="0.2">
      <c r="A65" s="9" t="str">
        <f>'sample-log'!A31</f>
        <v>Filter Blank+Vol</v>
      </c>
      <c r="B65" s="9">
        <f>'sample-log'!B31</f>
        <v>42790</v>
      </c>
      <c r="C65" s="3" t="str">
        <f>'sample-log'!D31</f>
        <v>1.GW C-Expt</v>
      </c>
      <c r="D65" s="3" t="str">
        <f>'sample-log'!E31</f>
        <v>C4</v>
      </c>
      <c r="E65" s="31">
        <f>'sample-log'!C31</f>
        <v>50</v>
      </c>
      <c r="F65" s="10">
        <f>'raw-pcpn'!C30</f>
        <v>1.859E-3</v>
      </c>
      <c r="G65" s="40">
        <f>'raw-pcpn'!D30</f>
        <v>1.2442999999999999E-2</v>
      </c>
      <c r="H65" s="60"/>
      <c r="I65" s="60"/>
      <c r="J65" s="44" t="s">
        <v>49</v>
      </c>
      <c r="K65" s="45">
        <f>AVERAGE(F64:F66)</f>
        <v>2.1913333333333333E-3</v>
      </c>
      <c r="L65" s="42">
        <f>STDEV(F64:F66)</f>
        <v>3.0170239199140162E-4</v>
      </c>
      <c r="M65" s="24"/>
      <c r="N65" s="25"/>
      <c r="O65" s="18"/>
    </row>
    <row r="66" spans="1:67" x14ac:dyDescent="0.2">
      <c r="A66" s="9" t="str">
        <f>'sample-log'!A35</f>
        <v>Filter Blank+Vol</v>
      </c>
      <c r="B66" s="9">
        <f>'sample-log'!B35</f>
        <v>42790</v>
      </c>
      <c r="C66" s="3" t="str">
        <f>'sample-log'!D35</f>
        <v>1.GW C-Expt</v>
      </c>
      <c r="D66" s="3" t="str">
        <f>'sample-log'!E35</f>
        <v>C8</v>
      </c>
      <c r="E66" s="31">
        <f>'sample-log'!C35</f>
        <v>45</v>
      </c>
      <c r="F66" s="10">
        <f>'raw-pcpn'!C34</f>
        <v>2.2669999999999999E-3</v>
      </c>
      <c r="G66" s="40">
        <f>'raw-pcpn'!D34</f>
        <v>5.0013000000000002E-2</v>
      </c>
      <c r="H66" s="60"/>
      <c r="I66" s="60"/>
      <c r="J66" s="24"/>
      <c r="K66" s="24"/>
      <c r="L66" s="24"/>
      <c r="M66" s="24"/>
      <c r="N66" s="25"/>
      <c r="O66" s="18"/>
    </row>
    <row r="68" spans="1:67" x14ac:dyDescent="0.2">
      <c r="K68" s="46" t="s">
        <v>201</v>
      </c>
    </row>
    <row r="69" spans="1:67" s="47" customFormat="1" ht="16" x14ac:dyDescent="0.2">
      <c r="A69" s="9" t="str">
        <f>'sample-log'!A4</f>
        <v>TAPS Blank</v>
      </c>
      <c r="B69" s="9">
        <f>'sample-log'!B4</f>
        <v>42789</v>
      </c>
      <c r="C69" s="3" t="str">
        <f>'sample-log'!D4</f>
        <v>1.GW C-Expt</v>
      </c>
      <c r="D69" s="3" t="str">
        <f>'sample-log'!E4</f>
        <v>A1</v>
      </c>
      <c r="E69" s="31">
        <f>'sample-log'!C4</f>
        <v>75</v>
      </c>
      <c r="F69" s="10">
        <f>'raw-pcpn'!C3</f>
        <v>1.946E-3</v>
      </c>
      <c r="G69" s="40">
        <f>'raw-pcpn'!D3</f>
        <v>1.1018E-2</v>
      </c>
      <c r="H69" s="60"/>
      <c r="I69" s="60"/>
      <c r="J69" s="41"/>
      <c r="K69" s="43" t="s">
        <v>197</v>
      </c>
      <c r="L69" s="43" t="s">
        <v>62</v>
      </c>
      <c r="M69" s="24"/>
      <c r="N69" s="25"/>
      <c r="O69" s="26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</row>
    <row r="70" spans="1:67" s="48" customFormat="1" x14ac:dyDescent="0.2">
      <c r="A70" s="9" t="str">
        <f>'sample-log'!A5</f>
        <v>TAPS Blank</v>
      </c>
      <c r="B70" s="9">
        <f>'sample-log'!B5</f>
        <v>42789</v>
      </c>
      <c r="C70" s="3" t="str">
        <f>'sample-log'!D5</f>
        <v>1.GW C-Expt</v>
      </c>
      <c r="D70" s="3" t="str">
        <f>'sample-log'!E5</f>
        <v>A2</v>
      </c>
      <c r="E70" s="31">
        <f>'sample-log'!C5</f>
        <v>75</v>
      </c>
      <c r="F70" s="10">
        <f>'raw-pcpn'!C4</f>
        <v>2.6319999999999998E-3</v>
      </c>
      <c r="G70" s="40">
        <f>'raw-pcpn'!D4</f>
        <v>1.1712999999999999E-2</v>
      </c>
      <c r="H70" s="60"/>
      <c r="I70" s="60"/>
      <c r="J70" s="44" t="s">
        <v>47</v>
      </c>
      <c r="K70" s="45">
        <f>AVERAGE(G70:G72)</f>
        <v>1.2349499999999999E-2</v>
      </c>
      <c r="L70" s="45">
        <f>STDEV(G70:G72)</f>
        <v>9.001469324504749E-4</v>
      </c>
      <c r="M70" s="24"/>
      <c r="N70" s="25"/>
      <c r="O70" s="18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</row>
    <row r="71" spans="1:67" s="48" customFormat="1" x14ac:dyDescent="0.2">
      <c r="A71" s="9" t="str">
        <f>'sample-log'!A6</f>
        <v>TAPS Blank</v>
      </c>
      <c r="B71" s="9">
        <f>'sample-log'!B6</f>
        <v>42789</v>
      </c>
      <c r="C71" s="3" t="str">
        <f>'sample-log'!D6</f>
        <v>1.GW C-Expt</v>
      </c>
      <c r="D71" s="3" t="str">
        <f>'sample-log'!E6</f>
        <v>A3</v>
      </c>
      <c r="E71" s="31">
        <f>'sample-log'!C6</f>
        <v>75</v>
      </c>
      <c r="F71" s="10">
        <f>'raw-pcpn'!C5</f>
        <v>1.665E-3</v>
      </c>
      <c r="G71" s="40">
        <f>'raw-pcpn'!D5</f>
        <v>1.2985999999999999E-2</v>
      </c>
      <c r="H71" s="60"/>
      <c r="I71" s="60"/>
      <c r="J71" s="44" t="s">
        <v>49</v>
      </c>
      <c r="K71" s="45">
        <f>AVERAGE(F70:F72)</f>
        <v>2.1484999999999998E-3</v>
      </c>
      <c r="L71" s="42">
        <f>STDEV(F70:F72)</f>
        <v>6.8377225740739133E-4</v>
      </c>
      <c r="M71" s="24"/>
      <c r="N71" s="25"/>
      <c r="O71" s="18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1"/>
  <sheetViews>
    <sheetView workbookViewId="0">
      <selection activeCell="N1" sqref="N1:V1048576"/>
    </sheetView>
  </sheetViews>
  <sheetFormatPr baseColWidth="10" defaultColWidth="8.83203125" defaultRowHeight="15" x14ac:dyDescent="0.2"/>
  <cols>
    <col min="1" max="1" width="32" bestFit="1" customWidth="1"/>
    <col min="3" max="3" width="10.33203125" bestFit="1" customWidth="1"/>
    <col min="6" max="6" width="8.83203125" bestFit="1" customWidth="1"/>
    <col min="9" max="9" width="12.5" style="49" bestFit="1" customWidth="1"/>
    <col min="10" max="10" width="10.5" style="49" customWidth="1"/>
  </cols>
  <sheetData>
    <row r="1" spans="1:28" x14ac:dyDescent="0.2">
      <c r="A1" t="s">
        <v>156</v>
      </c>
      <c r="B1" t="s">
        <v>157</v>
      </c>
      <c r="C1" t="s">
        <v>158</v>
      </c>
      <c r="D1" t="s">
        <v>159</v>
      </c>
      <c r="E1" t="s">
        <v>160</v>
      </c>
      <c r="F1" t="s">
        <v>161</v>
      </c>
      <c r="G1" t="s">
        <v>162</v>
      </c>
      <c r="I1" s="49" t="s">
        <v>205</v>
      </c>
      <c r="J1" t="s">
        <v>212</v>
      </c>
      <c r="N1" s="64"/>
      <c r="O1" s="64"/>
      <c r="P1" s="64"/>
      <c r="Q1" s="64"/>
      <c r="R1" s="64"/>
      <c r="S1" s="64"/>
      <c r="T1" s="64"/>
    </row>
    <row r="2" spans="1:28" x14ac:dyDescent="0.2">
      <c r="A2" s="64" t="s">
        <v>163</v>
      </c>
      <c r="B2" s="64">
        <v>1260</v>
      </c>
      <c r="C2" s="64">
        <v>500.3</v>
      </c>
      <c r="D2" s="64">
        <v>2518.4889066560099</v>
      </c>
      <c r="E2" s="64">
        <v>8.48</v>
      </c>
      <c r="F2" s="64">
        <v>50.89</v>
      </c>
      <c r="G2" t="s">
        <v>84</v>
      </c>
      <c r="I2" s="49">
        <f>AVERAGE(D2:D3)</f>
        <v>2249.2544433379949</v>
      </c>
      <c r="J2" s="49">
        <f>AVERAGE(E2:E3)</f>
        <v>8.26</v>
      </c>
      <c r="K2" s="51"/>
      <c r="N2" s="64"/>
      <c r="O2" s="64"/>
      <c r="P2" s="64"/>
      <c r="Q2" s="64"/>
      <c r="R2" s="64"/>
      <c r="S2" s="64"/>
      <c r="T2" s="64"/>
    </row>
    <row r="3" spans="1:28" x14ac:dyDescent="0.2">
      <c r="A3" s="64" t="s">
        <v>164</v>
      </c>
      <c r="B3" s="64">
        <v>991</v>
      </c>
      <c r="C3" s="64">
        <v>500.5</v>
      </c>
      <c r="D3" s="64">
        <v>1980.01998001998</v>
      </c>
      <c r="E3" s="64">
        <v>8.0399999999999991</v>
      </c>
      <c r="F3" s="64">
        <v>86.8</v>
      </c>
      <c r="G3" t="s">
        <v>84</v>
      </c>
      <c r="N3" s="64"/>
      <c r="O3" s="64"/>
      <c r="P3" s="64"/>
      <c r="Q3" s="64"/>
      <c r="R3" s="64"/>
      <c r="S3" s="64"/>
      <c r="T3" s="64"/>
    </row>
    <row r="4" spans="1:28" x14ac:dyDescent="0.2">
      <c r="A4" s="64" t="s">
        <v>165</v>
      </c>
      <c r="B4" s="64">
        <v>606</v>
      </c>
      <c r="C4" s="64">
        <v>496</v>
      </c>
      <c r="D4" s="64">
        <v>1221.77419354839</v>
      </c>
      <c r="E4" s="64">
        <v>18.93</v>
      </c>
      <c r="F4" s="64">
        <v>255.5</v>
      </c>
      <c r="G4" t="s">
        <v>79</v>
      </c>
      <c r="I4" s="49">
        <f>AVERAGE(D4:D5)</f>
        <v>1193.7472103469399</v>
      </c>
      <c r="J4" s="49">
        <f>AVERAGE(E4:E5)</f>
        <v>18.899999999999999</v>
      </c>
      <c r="K4" s="51"/>
      <c r="N4" s="64"/>
      <c r="O4" s="64"/>
      <c r="P4" s="64"/>
      <c r="Q4" s="64"/>
      <c r="R4" s="64"/>
      <c r="S4" s="64"/>
      <c r="T4" s="64"/>
    </row>
    <row r="5" spans="1:28" x14ac:dyDescent="0.2">
      <c r="A5" s="64" t="s">
        <v>166</v>
      </c>
      <c r="B5" s="64">
        <v>583</v>
      </c>
      <c r="C5" s="64">
        <v>500.12</v>
      </c>
      <c r="D5" s="64">
        <v>1165.7202271454901</v>
      </c>
      <c r="E5" s="64">
        <v>18.87</v>
      </c>
      <c r="F5" s="64">
        <v>254.75</v>
      </c>
      <c r="G5" t="s">
        <v>79</v>
      </c>
      <c r="N5" s="64"/>
      <c r="O5" s="64"/>
      <c r="P5" s="64"/>
      <c r="Q5" s="64"/>
      <c r="R5" s="64"/>
      <c r="S5" s="64"/>
      <c r="T5" s="64"/>
      <c r="AB5" t="e">
        <f>influx_culture!I14\</f>
        <v>#NAME?</v>
      </c>
    </row>
    <row r="6" spans="1:28" x14ac:dyDescent="0.2">
      <c r="A6" s="64" t="s">
        <v>167</v>
      </c>
      <c r="B6" s="64">
        <v>6228</v>
      </c>
      <c r="C6" s="64">
        <v>300.3</v>
      </c>
      <c r="D6" s="64">
        <v>20739.260739260699</v>
      </c>
      <c r="E6" s="64">
        <v>0.96</v>
      </c>
      <c r="F6" s="64">
        <v>1.55</v>
      </c>
      <c r="G6" t="s">
        <v>81</v>
      </c>
      <c r="I6" s="49">
        <f>AVERAGE(D6:D7)</f>
        <v>19373.0278781241</v>
      </c>
      <c r="J6" s="49">
        <f>AVERAGE(E6:E7)</f>
        <v>0.91500000000000004</v>
      </c>
      <c r="K6" s="51"/>
      <c r="N6" s="64"/>
      <c r="O6" s="64"/>
      <c r="P6" s="64"/>
      <c r="Q6" s="64"/>
      <c r="R6" s="64"/>
      <c r="S6" s="64"/>
      <c r="T6" s="64"/>
    </row>
    <row r="7" spans="1:28" x14ac:dyDescent="0.2">
      <c r="A7" s="64" t="s">
        <v>168</v>
      </c>
      <c r="B7" s="64">
        <v>5406</v>
      </c>
      <c r="C7" s="64">
        <v>300.22000000000003</v>
      </c>
      <c r="D7" s="64">
        <v>18006.7950169875</v>
      </c>
      <c r="E7" s="64">
        <v>0.87</v>
      </c>
      <c r="F7" s="64">
        <v>1.96</v>
      </c>
      <c r="G7" t="s">
        <v>81</v>
      </c>
      <c r="N7" s="64"/>
      <c r="O7" s="64"/>
      <c r="P7" s="64"/>
      <c r="Q7" s="64"/>
      <c r="R7" s="64"/>
      <c r="S7" s="64"/>
      <c r="T7" s="64"/>
    </row>
    <row r="8" spans="1:28" x14ac:dyDescent="0.2">
      <c r="A8" s="64" t="s">
        <v>169</v>
      </c>
      <c r="B8" s="64">
        <v>8296</v>
      </c>
      <c r="C8" s="64">
        <v>300.45</v>
      </c>
      <c r="D8" s="64">
        <v>27611.9154601431</v>
      </c>
      <c r="E8" s="64">
        <v>3.35</v>
      </c>
      <c r="F8" s="64">
        <v>36</v>
      </c>
      <c r="G8" t="s">
        <v>71</v>
      </c>
      <c r="I8" s="49">
        <f>AVERAGE(D8:D9)</f>
        <v>25324.2910634049</v>
      </c>
      <c r="J8" s="49">
        <f>AVERAGE(E8:E9)</f>
        <v>3.27</v>
      </c>
      <c r="K8" s="51"/>
      <c r="N8" s="64"/>
      <c r="O8" s="64"/>
      <c r="P8" s="64"/>
      <c r="Q8" s="64"/>
      <c r="R8" s="64"/>
      <c r="S8" s="64"/>
      <c r="T8" s="64"/>
    </row>
    <row r="9" spans="1:28" x14ac:dyDescent="0.2">
      <c r="A9" s="64" t="s">
        <v>170</v>
      </c>
      <c r="B9" s="64">
        <v>6911</v>
      </c>
      <c r="C9" s="64">
        <v>300</v>
      </c>
      <c r="D9" s="64">
        <v>23036.666666666701</v>
      </c>
      <c r="E9" s="64">
        <v>3.19</v>
      </c>
      <c r="F9" s="64">
        <v>34.25</v>
      </c>
      <c r="G9" t="s">
        <v>71</v>
      </c>
      <c r="N9" s="64"/>
      <c r="O9" s="64"/>
      <c r="P9" s="64"/>
      <c r="Q9" s="64"/>
      <c r="R9" s="64"/>
      <c r="S9" s="64"/>
      <c r="T9" s="64"/>
    </row>
    <row r="10" spans="1:28" x14ac:dyDescent="0.2">
      <c r="A10" s="64" t="s">
        <v>171</v>
      </c>
      <c r="B10" s="64">
        <v>21393</v>
      </c>
      <c r="C10" s="64">
        <v>150.46</v>
      </c>
      <c r="D10" s="64">
        <v>142183.96916123899</v>
      </c>
      <c r="E10" s="64">
        <v>1.25</v>
      </c>
      <c r="F10" s="64">
        <v>7.33</v>
      </c>
      <c r="G10" t="s">
        <v>75</v>
      </c>
      <c r="I10" s="52">
        <f>AVERAGE(D10,D12)</f>
        <v>139667.21760325599</v>
      </c>
      <c r="J10" s="52">
        <f>AVERAGE(E10:E11)</f>
        <v>1.1600000000000001</v>
      </c>
      <c r="K10" s="53"/>
      <c r="N10" s="64"/>
      <c r="O10" s="64"/>
      <c r="P10" s="64"/>
      <c r="Q10" s="64"/>
      <c r="R10" s="64"/>
      <c r="S10" s="64"/>
      <c r="T10" s="64"/>
    </row>
    <row r="11" spans="1:28" x14ac:dyDescent="0.2">
      <c r="A11" s="64" t="s">
        <v>172</v>
      </c>
      <c r="B11" s="64">
        <v>10333</v>
      </c>
      <c r="C11" s="64">
        <v>200.18</v>
      </c>
      <c r="D11" s="64">
        <v>51618.543311020097</v>
      </c>
      <c r="E11" s="64">
        <v>1.07</v>
      </c>
      <c r="F11" s="64">
        <v>11.5</v>
      </c>
      <c r="G11" t="s">
        <v>75</v>
      </c>
      <c r="I11" s="52"/>
      <c r="J11" s="52"/>
      <c r="K11" s="15"/>
      <c r="N11" s="64"/>
      <c r="O11" s="64"/>
      <c r="P11" s="64"/>
      <c r="Q11" s="64"/>
      <c r="R11" s="64"/>
      <c r="S11" s="64"/>
      <c r="T11" s="64"/>
    </row>
    <row r="12" spans="1:28" x14ac:dyDescent="0.2">
      <c r="A12" s="64" t="s">
        <v>173</v>
      </c>
      <c r="B12" s="64">
        <v>20600</v>
      </c>
      <c r="C12" s="64">
        <v>150.19999999999999</v>
      </c>
      <c r="D12" s="64">
        <v>137150.466045273</v>
      </c>
      <c r="E12" s="64">
        <v>1.54</v>
      </c>
      <c r="F12" s="64">
        <v>20.75</v>
      </c>
      <c r="G12" t="s">
        <v>75</v>
      </c>
      <c r="I12" s="52">
        <f>AVERAGE(D11,D13)</f>
        <v>49724.813884395597</v>
      </c>
      <c r="J12" s="52">
        <f>AVERAGE(E12:E13)</f>
        <v>1.3149999999999999</v>
      </c>
      <c r="K12" s="53"/>
      <c r="N12" s="64"/>
      <c r="O12" s="64"/>
      <c r="P12" s="64"/>
      <c r="Q12" s="64"/>
      <c r="R12" s="64"/>
      <c r="S12" s="64"/>
      <c r="T12" s="64"/>
    </row>
    <row r="13" spans="1:28" x14ac:dyDescent="0.2">
      <c r="A13" s="64" t="s">
        <v>174</v>
      </c>
      <c r="B13" s="64">
        <v>9571</v>
      </c>
      <c r="C13" s="64">
        <v>200.1</v>
      </c>
      <c r="D13" s="64">
        <v>47831.084457771103</v>
      </c>
      <c r="E13" s="64">
        <v>1.0900000000000001</v>
      </c>
      <c r="F13" s="64">
        <v>11.75</v>
      </c>
      <c r="G13" t="s">
        <v>75</v>
      </c>
      <c r="N13" s="64"/>
      <c r="O13" s="64"/>
      <c r="P13" s="64"/>
      <c r="Q13" s="64"/>
      <c r="R13" s="64"/>
      <c r="S13" s="64"/>
      <c r="T13" s="64"/>
    </row>
    <row r="14" spans="1:28" x14ac:dyDescent="0.2">
      <c r="A14" s="64" t="s">
        <v>175</v>
      </c>
      <c r="B14" s="64">
        <v>4653</v>
      </c>
      <c r="C14" s="64">
        <v>300.27999999999997</v>
      </c>
      <c r="D14" s="64">
        <v>15495.537498334899</v>
      </c>
      <c r="E14" s="64">
        <v>7.86</v>
      </c>
      <c r="F14" s="64">
        <v>84.5</v>
      </c>
      <c r="G14" t="s">
        <v>69</v>
      </c>
      <c r="I14" s="49">
        <f t="shared" ref="I14:J14" si="0">AVERAGE(D14:D15)</f>
        <v>14631.87470943235</v>
      </c>
      <c r="J14" s="49">
        <f t="shared" si="0"/>
        <v>7.9050000000000002</v>
      </c>
      <c r="K14" s="51"/>
      <c r="N14" s="64"/>
      <c r="O14" s="64"/>
      <c r="P14" s="64"/>
      <c r="Q14" s="64"/>
      <c r="R14" s="64"/>
      <c r="S14" s="64"/>
      <c r="T14" s="64"/>
    </row>
    <row r="15" spans="1:28" x14ac:dyDescent="0.2">
      <c r="A15" s="64" t="s">
        <v>176</v>
      </c>
      <c r="B15" s="64">
        <v>4158</v>
      </c>
      <c r="C15" s="64">
        <v>302</v>
      </c>
      <c r="D15" s="64">
        <v>13768.2119205298</v>
      </c>
      <c r="E15" s="64">
        <v>7.95</v>
      </c>
      <c r="F15" s="64">
        <v>85.5</v>
      </c>
      <c r="G15" t="s">
        <v>69</v>
      </c>
      <c r="N15" s="64"/>
      <c r="O15" s="64"/>
      <c r="P15" s="64"/>
      <c r="Q15" s="64"/>
      <c r="R15" s="64"/>
      <c r="S15" s="64"/>
      <c r="T15" s="64"/>
    </row>
    <row r="16" spans="1:28" x14ac:dyDescent="0.2">
      <c r="A16" s="64" t="s">
        <v>177</v>
      </c>
      <c r="B16" s="64">
        <v>5421</v>
      </c>
      <c r="C16" s="64">
        <v>200.57</v>
      </c>
      <c r="D16" s="64">
        <v>27027.970284688599</v>
      </c>
      <c r="E16" s="64">
        <v>6.98</v>
      </c>
      <c r="F16" s="64">
        <v>75</v>
      </c>
      <c r="G16" t="s">
        <v>70</v>
      </c>
      <c r="I16" s="49">
        <f t="shared" ref="I16:J16" si="1">AVERAGE(D16:D17)</f>
        <v>27003.508570858598</v>
      </c>
      <c r="J16" s="49">
        <f t="shared" si="1"/>
        <v>7</v>
      </c>
      <c r="K16" s="51"/>
      <c r="N16" s="64"/>
      <c r="O16" s="64"/>
      <c r="P16" s="64"/>
      <c r="Q16" s="64"/>
      <c r="R16" s="64"/>
      <c r="S16" s="64"/>
      <c r="T16" s="64"/>
    </row>
    <row r="17" spans="1:20" x14ac:dyDescent="0.2">
      <c r="A17" s="64" t="s">
        <v>178</v>
      </c>
      <c r="B17" s="64">
        <v>5395</v>
      </c>
      <c r="C17" s="64">
        <v>199.97</v>
      </c>
      <c r="D17" s="64">
        <v>26979.046857028599</v>
      </c>
      <c r="E17" s="64">
        <v>7.02</v>
      </c>
      <c r="F17" s="64">
        <v>75.5</v>
      </c>
      <c r="G17" t="s">
        <v>70</v>
      </c>
      <c r="N17" s="64"/>
      <c r="O17" s="64"/>
      <c r="P17" s="64"/>
      <c r="Q17" s="64"/>
      <c r="R17" s="64"/>
      <c r="S17" s="64"/>
      <c r="T17" s="64"/>
    </row>
    <row r="18" spans="1:20" x14ac:dyDescent="0.2">
      <c r="A18" s="64" t="s">
        <v>179</v>
      </c>
      <c r="B18" s="64">
        <v>4692</v>
      </c>
      <c r="C18" s="64">
        <v>300.25</v>
      </c>
      <c r="D18" s="64">
        <v>15626.9775187344</v>
      </c>
      <c r="E18" s="64">
        <v>12.6</v>
      </c>
      <c r="F18" s="64">
        <v>132.25</v>
      </c>
      <c r="G18" t="s">
        <v>180</v>
      </c>
      <c r="I18" s="49">
        <f t="shared" ref="I18:J18" si="2">AVERAGE(D18:D19)</f>
        <v>15670.536454544399</v>
      </c>
      <c r="J18" s="49">
        <f t="shared" si="2"/>
        <v>12.625</v>
      </c>
      <c r="K18" s="51"/>
      <c r="N18" s="64"/>
      <c r="O18" s="64"/>
      <c r="P18" s="64"/>
      <c r="Q18" s="64"/>
      <c r="R18" s="64"/>
      <c r="S18" s="64"/>
      <c r="T18" s="64"/>
    </row>
    <row r="19" spans="1:20" x14ac:dyDescent="0.2">
      <c r="A19" s="64" t="s">
        <v>181</v>
      </c>
      <c r="B19" s="64">
        <v>4718</v>
      </c>
      <c r="C19" s="64">
        <v>300.24</v>
      </c>
      <c r="D19" s="64">
        <v>15714.0953903544</v>
      </c>
      <c r="E19" s="64">
        <v>12.65</v>
      </c>
      <c r="F19" s="64">
        <v>136</v>
      </c>
      <c r="G19" t="s">
        <v>180</v>
      </c>
      <c r="N19" s="64"/>
      <c r="O19" s="64"/>
      <c r="P19" s="64"/>
      <c r="Q19" s="64"/>
      <c r="R19" s="64"/>
      <c r="S19" s="64"/>
      <c r="T19" s="64"/>
    </row>
    <row r="20" spans="1:20" x14ac:dyDescent="0.2">
      <c r="A20" s="64" t="s">
        <v>182</v>
      </c>
      <c r="B20" s="64">
        <v>18990</v>
      </c>
      <c r="C20" s="64">
        <v>99.9</v>
      </c>
      <c r="D20" s="64">
        <v>19009009.009009</v>
      </c>
      <c r="E20" s="64">
        <v>0.03</v>
      </c>
      <c r="F20" s="64">
        <v>0.23</v>
      </c>
      <c r="G20">
        <v>1314</v>
      </c>
      <c r="I20" s="49">
        <f t="shared" ref="I20" si="3">AVERAGE(D20:D21)</f>
        <v>18933746.489923447</v>
      </c>
      <c r="J20" s="49">
        <f t="shared" ref="J20" si="4">AVERAGE(E20:E21)</f>
        <v>0.03</v>
      </c>
      <c r="K20" s="51"/>
      <c r="N20" s="64"/>
      <c r="O20" s="64"/>
      <c r="P20" s="64"/>
      <c r="Q20" s="64"/>
      <c r="R20" s="64"/>
      <c r="S20" s="64"/>
      <c r="T20" s="64"/>
    </row>
    <row r="21" spans="1:20" x14ac:dyDescent="0.2">
      <c r="A21" s="64" t="s">
        <v>183</v>
      </c>
      <c r="B21" s="64">
        <v>18883</v>
      </c>
      <c r="C21" s="64">
        <v>100.13</v>
      </c>
      <c r="D21" s="64">
        <v>18858483.970837899</v>
      </c>
      <c r="E21" s="64">
        <v>0.03</v>
      </c>
      <c r="F21" s="64">
        <v>0.23</v>
      </c>
      <c r="G21">
        <v>1314</v>
      </c>
      <c r="N21" s="64"/>
      <c r="O21" s="64"/>
      <c r="P21" s="64"/>
      <c r="Q21" s="64"/>
      <c r="R21" s="64"/>
      <c r="S21" s="64"/>
      <c r="T21" s="64"/>
    </row>
    <row r="22" spans="1:20" x14ac:dyDescent="0.2">
      <c r="A22" s="64" t="s">
        <v>184</v>
      </c>
      <c r="B22" s="64">
        <v>21226</v>
      </c>
      <c r="C22" s="64">
        <v>99.87</v>
      </c>
      <c r="D22" s="64">
        <v>21253629.718634199</v>
      </c>
      <c r="E22" s="64">
        <v>0.27</v>
      </c>
      <c r="F22" s="64">
        <v>2.11</v>
      </c>
      <c r="G22">
        <v>7803</v>
      </c>
      <c r="I22" s="49">
        <f t="shared" ref="I22" si="5">AVERAGE(D22:D23)</f>
        <v>21035468.705470949</v>
      </c>
      <c r="J22" s="49">
        <f t="shared" ref="J22" si="6">AVERAGE(E22:E23)</f>
        <v>0.26500000000000001</v>
      </c>
      <c r="K22" s="51"/>
      <c r="N22" s="64"/>
      <c r="O22" s="64"/>
      <c r="P22" s="64"/>
      <c r="Q22" s="64"/>
      <c r="R22" s="64"/>
      <c r="S22" s="64"/>
      <c r="T22" s="64"/>
    </row>
    <row r="23" spans="1:20" x14ac:dyDescent="0.2">
      <c r="A23" s="64" t="s">
        <v>185</v>
      </c>
      <c r="B23" s="64">
        <v>20784</v>
      </c>
      <c r="C23" s="64">
        <v>99.84</v>
      </c>
      <c r="D23" s="64">
        <v>20817307.692307699</v>
      </c>
      <c r="E23" s="64">
        <v>0.26</v>
      </c>
      <c r="F23" s="64">
        <v>2.11</v>
      </c>
      <c r="G23">
        <v>7803</v>
      </c>
      <c r="N23" s="64"/>
      <c r="O23" s="64"/>
      <c r="P23" s="64"/>
      <c r="Q23" s="64"/>
      <c r="R23" s="64"/>
      <c r="S23" s="64"/>
      <c r="T23" s="64"/>
    </row>
    <row r="24" spans="1:20" x14ac:dyDescent="0.2">
      <c r="A24" s="64" t="s">
        <v>186</v>
      </c>
      <c r="B24" s="64">
        <v>174237</v>
      </c>
      <c r="C24" s="64">
        <v>100.05</v>
      </c>
      <c r="D24" s="64">
        <v>174149925.03748101</v>
      </c>
      <c r="E24" s="64">
        <v>0.04</v>
      </c>
      <c r="F24" s="64">
        <v>0.31</v>
      </c>
      <c r="G24" t="s">
        <v>90</v>
      </c>
      <c r="I24" s="49">
        <f t="shared" ref="I24" si="7">AVERAGE(D24:D25)</f>
        <v>174048357.19767651</v>
      </c>
      <c r="J24" s="49">
        <f t="shared" ref="J24" si="8">AVERAGE(E24:E25)</f>
        <v>0.04</v>
      </c>
      <c r="K24" s="51"/>
      <c r="N24" s="64"/>
      <c r="O24" s="64"/>
      <c r="P24" s="64"/>
      <c r="Q24" s="64"/>
      <c r="R24" s="64"/>
      <c r="S24" s="64"/>
      <c r="T24" s="64"/>
    </row>
    <row r="25" spans="1:20" x14ac:dyDescent="0.2">
      <c r="A25" s="64" t="s">
        <v>187</v>
      </c>
      <c r="B25" s="64">
        <v>173912</v>
      </c>
      <c r="C25" s="64">
        <v>99.98</v>
      </c>
      <c r="D25" s="64">
        <v>173946789.35787201</v>
      </c>
      <c r="E25" s="64">
        <v>0.04</v>
      </c>
      <c r="F25" s="64">
        <v>0.31</v>
      </c>
      <c r="G25" t="s">
        <v>90</v>
      </c>
      <c r="N25" s="64"/>
      <c r="O25" s="64"/>
      <c r="P25" s="64"/>
      <c r="Q25" s="64"/>
      <c r="R25" s="64"/>
      <c r="S25" s="64"/>
      <c r="T25" s="64"/>
    </row>
    <row r="26" spans="1:20" x14ac:dyDescent="0.2">
      <c r="A26" s="64" t="s">
        <v>188</v>
      </c>
      <c r="B26" s="64">
        <v>95705</v>
      </c>
      <c r="C26" s="64">
        <v>100.2</v>
      </c>
      <c r="D26" s="64">
        <v>95513972.055888206</v>
      </c>
      <c r="E26" s="64">
        <v>0.02</v>
      </c>
      <c r="F26" s="64">
        <v>0.16</v>
      </c>
      <c r="G26" t="s">
        <v>88</v>
      </c>
      <c r="I26" s="49">
        <f t="shared" ref="I26" si="9">AVERAGE(D26:D27)</f>
        <v>95140718.562874258</v>
      </c>
      <c r="J26" s="49">
        <f t="shared" ref="J26" si="10">AVERAGE(E26:E27)</f>
        <v>0.02</v>
      </c>
      <c r="K26" s="51"/>
      <c r="N26" s="64"/>
      <c r="O26" s="64"/>
      <c r="P26" s="64"/>
      <c r="Q26" s="64"/>
      <c r="R26" s="64"/>
      <c r="S26" s="64"/>
      <c r="T26" s="64"/>
    </row>
    <row r="27" spans="1:20" x14ac:dyDescent="0.2">
      <c r="A27" s="64" t="s">
        <v>189</v>
      </c>
      <c r="B27" s="64">
        <v>94957</v>
      </c>
      <c r="C27" s="64">
        <v>100.2</v>
      </c>
      <c r="D27" s="64">
        <v>94767465.069860294</v>
      </c>
      <c r="E27" s="64">
        <v>0.02</v>
      </c>
      <c r="F27" s="64">
        <v>0.16</v>
      </c>
      <c r="G27" t="s">
        <v>88</v>
      </c>
      <c r="N27" s="64"/>
      <c r="O27" s="64"/>
      <c r="P27" s="64"/>
      <c r="Q27" s="64"/>
      <c r="R27" s="64"/>
      <c r="S27" s="64"/>
      <c r="T27" s="64"/>
    </row>
    <row r="28" spans="1:20" x14ac:dyDescent="0.2">
      <c r="A28" s="64" t="s">
        <v>190</v>
      </c>
      <c r="B28" s="64">
        <v>4464</v>
      </c>
      <c r="C28" s="64">
        <v>99.93</v>
      </c>
      <c r="D28" s="64">
        <v>4467126.98889222</v>
      </c>
      <c r="E28" s="64">
        <v>0.06</v>
      </c>
      <c r="F28" s="64">
        <v>0.44</v>
      </c>
      <c r="G28" t="s">
        <v>95</v>
      </c>
      <c r="I28" s="49">
        <f t="shared" ref="I28" si="11">AVERAGE(D28:D29)</f>
        <v>4385715.6465982599</v>
      </c>
      <c r="J28" s="49">
        <f t="shared" ref="J28" si="12">AVERAGE(E28:E29)</f>
        <v>0.06</v>
      </c>
      <c r="K28" s="51"/>
      <c r="N28" s="64"/>
      <c r="O28" s="64"/>
      <c r="P28" s="64"/>
      <c r="Q28" s="64"/>
      <c r="R28" s="64"/>
      <c r="S28" s="64"/>
      <c r="T28" s="64"/>
    </row>
    <row r="29" spans="1:20" x14ac:dyDescent="0.2">
      <c r="A29" s="64" t="s">
        <v>191</v>
      </c>
      <c r="B29" s="64">
        <v>4300</v>
      </c>
      <c r="C29" s="64">
        <v>99.9</v>
      </c>
      <c r="D29" s="64">
        <v>4304304.3043042999</v>
      </c>
      <c r="E29" s="64">
        <v>0.06</v>
      </c>
      <c r="F29" s="64">
        <v>0.44</v>
      </c>
      <c r="G29" t="s">
        <v>95</v>
      </c>
      <c r="N29" s="64"/>
      <c r="O29" s="64"/>
      <c r="P29" s="64"/>
      <c r="Q29" s="64"/>
      <c r="R29" s="64"/>
      <c r="S29" s="64"/>
      <c r="T29" s="64"/>
    </row>
    <row r="30" spans="1:20" x14ac:dyDescent="0.2">
      <c r="A30" s="64" t="s">
        <v>192</v>
      </c>
      <c r="B30" s="64">
        <v>47257</v>
      </c>
      <c r="C30" s="64">
        <v>100.07</v>
      </c>
      <c r="D30" s="64">
        <v>47223943.239732198</v>
      </c>
      <c r="E30" s="64">
        <v>0.21</v>
      </c>
      <c r="F30" s="64">
        <v>1.66</v>
      </c>
      <c r="G30" t="s">
        <v>89</v>
      </c>
      <c r="I30" s="49">
        <f t="shared" ref="I30" si="13">AVERAGE(D30:D31)</f>
        <v>44182572.199460402</v>
      </c>
      <c r="J30" s="49">
        <f t="shared" ref="J30" si="14">AVERAGE(E30:E31)</f>
        <v>0.21</v>
      </c>
      <c r="K30" s="51"/>
      <c r="N30" s="64"/>
      <c r="O30" s="64"/>
      <c r="P30" s="64"/>
      <c r="Q30" s="64"/>
      <c r="R30" s="64"/>
      <c r="S30" s="64"/>
      <c r="T30" s="64"/>
    </row>
    <row r="31" spans="1:20" x14ac:dyDescent="0.2">
      <c r="A31" s="64" t="s">
        <v>193</v>
      </c>
      <c r="B31" s="64">
        <v>41170</v>
      </c>
      <c r="C31" s="64">
        <v>100.07</v>
      </c>
      <c r="D31" s="64">
        <v>41141201.159188598</v>
      </c>
      <c r="E31" s="64">
        <v>0.21</v>
      </c>
      <c r="F31" s="64">
        <v>1.64</v>
      </c>
      <c r="G31" t="s">
        <v>89</v>
      </c>
      <c r="N31" s="64"/>
      <c r="O31" s="64"/>
      <c r="P31" s="64"/>
      <c r="Q31" s="64"/>
      <c r="R31" s="64"/>
      <c r="S31" s="64"/>
      <c r="T31" s="64"/>
    </row>
  </sheetData>
  <pageMargins left="0.7" right="0.7" top="0.75" bottom="0.75" header="0.3" footer="0.3"/>
  <ignoredErrors>
    <ignoredError sqref="I2:I9 I13:I19 J2:J1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58"/>
  <sheetViews>
    <sheetView zoomScale="90" zoomScaleNormal="90" workbookViewId="0">
      <selection activeCell="C3" sqref="C3"/>
    </sheetView>
  </sheetViews>
  <sheetFormatPr baseColWidth="10" defaultColWidth="8.83203125" defaultRowHeight="15" x14ac:dyDescent="0.2"/>
  <cols>
    <col min="1" max="1" width="19.6640625" style="1" bestFit="1" customWidth="1"/>
    <col min="2" max="2" width="8.83203125" style="1"/>
    <col min="3" max="4" width="11.5" style="38" bestFit="1" customWidth="1"/>
    <col min="5" max="5" width="10.33203125" style="1" bestFit="1" customWidth="1"/>
    <col min="6" max="6" width="19.1640625" style="39" bestFit="1" customWidth="1"/>
    <col min="7" max="8" width="22.6640625" style="1" bestFit="1" customWidth="1"/>
    <col min="9" max="9" width="19.5" style="1" bestFit="1" customWidth="1"/>
    <col min="10" max="10" width="8.83203125" style="1"/>
    <col min="11" max="11" width="8.83203125" style="1" bestFit="1" customWidth="1"/>
    <col min="12" max="35" width="8.83203125" style="1"/>
  </cols>
  <sheetData>
    <row r="1" spans="1:12" x14ac:dyDescent="0.2">
      <c r="A1" s="32" t="s">
        <v>54</v>
      </c>
      <c r="B1" s="32"/>
      <c r="C1" s="33" t="s">
        <v>55</v>
      </c>
      <c r="D1" s="33" t="s">
        <v>55</v>
      </c>
      <c r="E1" s="32"/>
      <c r="F1" s="34" t="s">
        <v>96</v>
      </c>
      <c r="G1" s="32" t="s">
        <v>56</v>
      </c>
      <c r="H1" s="32" t="s">
        <v>56</v>
      </c>
      <c r="I1" s="32" t="s">
        <v>57</v>
      </c>
      <c r="J1" s="32" t="s">
        <v>57</v>
      </c>
      <c r="K1" s="32" t="s">
        <v>58</v>
      </c>
      <c r="L1" s="32" t="s">
        <v>58</v>
      </c>
    </row>
    <row r="2" spans="1:12" x14ac:dyDescent="0.2">
      <c r="A2" s="32"/>
      <c r="B2" s="32"/>
      <c r="C2" s="33" t="s">
        <v>59</v>
      </c>
      <c r="D2" s="33" t="s">
        <v>60</v>
      </c>
      <c r="E2" s="32"/>
      <c r="F2" s="34" t="s">
        <v>97</v>
      </c>
      <c r="G2" s="32" t="s">
        <v>59</v>
      </c>
      <c r="H2" s="32" t="s">
        <v>60</v>
      </c>
      <c r="I2" s="32" t="s">
        <v>59</v>
      </c>
      <c r="J2" s="32" t="s">
        <v>60</v>
      </c>
      <c r="K2" s="32" t="s">
        <v>59</v>
      </c>
      <c r="L2" s="32" t="s">
        <v>60</v>
      </c>
    </row>
    <row r="3" spans="1:12" x14ac:dyDescent="0.2">
      <c r="A3" s="32" t="s">
        <v>100</v>
      </c>
      <c r="B3" s="32"/>
      <c r="C3" s="33">
        <v>1.946E-3</v>
      </c>
      <c r="D3" s="33">
        <v>1.1018E-2</v>
      </c>
      <c r="E3" s="32"/>
      <c r="F3" s="35">
        <f>(D3*14)/(C3*12)</f>
        <v>6.6055155875299754</v>
      </c>
      <c r="G3" s="32">
        <v>6.4600000000000005E-2</v>
      </c>
      <c r="H3" s="32">
        <v>1</v>
      </c>
      <c r="I3" s="32">
        <v>5.6622000000000003</v>
      </c>
      <c r="J3" s="32">
        <v>1</v>
      </c>
      <c r="K3" s="32">
        <v>6.6059000000000001</v>
      </c>
      <c r="L3" s="32">
        <v>1.1667000000000001</v>
      </c>
    </row>
    <row r="4" spans="1:12" x14ac:dyDescent="0.2">
      <c r="A4" s="32" t="s">
        <v>101</v>
      </c>
      <c r="B4" s="32"/>
      <c r="C4" s="33">
        <v>2.6319999999999998E-3</v>
      </c>
      <c r="D4" s="33">
        <v>1.1712999999999999E-2</v>
      </c>
      <c r="E4" s="32"/>
      <c r="F4" s="35">
        <f t="shared" ref="F4:F58" si="0">(D4*14)/(C4*12)</f>
        <v>5.1919326241134742</v>
      </c>
      <c r="G4" s="32">
        <v>7.9799999999999996E-2</v>
      </c>
      <c r="H4" s="32">
        <v>1</v>
      </c>
      <c r="I4" s="32">
        <v>4.4496000000000002</v>
      </c>
      <c r="J4" s="32">
        <v>1</v>
      </c>
      <c r="K4" s="32">
        <v>5.1912000000000003</v>
      </c>
      <c r="L4" s="32">
        <v>1.1667000000000001</v>
      </c>
    </row>
    <row r="5" spans="1:12" x14ac:dyDescent="0.2">
      <c r="A5" s="32" t="s">
        <v>102</v>
      </c>
      <c r="B5" s="32"/>
      <c r="C5" s="33">
        <v>1.665E-3</v>
      </c>
      <c r="D5" s="33">
        <v>1.2985999999999999E-2</v>
      </c>
      <c r="E5" s="32"/>
      <c r="F5" s="35">
        <f t="shared" si="0"/>
        <v>9.0992992992992985</v>
      </c>
      <c r="G5" s="32">
        <v>4.9099999999999998E-2</v>
      </c>
      <c r="H5" s="32">
        <v>1</v>
      </c>
      <c r="I5" s="32">
        <v>7.8014000000000001</v>
      </c>
      <c r="J5" s="32">
        <v>1</v>
      </c>
      <c r="K5" s="32">
        <v>9.1015999999999995</v>
      </c>
      <c r="L5" s="32">
        <v>1.1667000000000001</v>
      </c>
    </row>
    <row r="6" spans="1:12" x14ac:dyDescent="0.2">
      <c r="A6" s="32" t="s">
        <v>103</v>
      </c>
      <c r="B6" s="32"/>
      <c r="C6" s="33">
        <v>5.9829999999999996E-3</v>
      </c>
      <c r="D6" s="33">
        <v>3.7871000000000002E-2</v>
      </c>
      <c r="E6" s="32"/>
      <c r="F6" s="35">
        <f t="shared" si="0"/>
        <v>7.3847289542592911</v>
      </c>
      <c r="G6" s="32">
        <v>5.8299999999999998E-2</v>
      </c>
      <c r="H6" s="32">
        <v>1</v>
      </c>
      <c r="I6" s="32">
        <v>6.3292999999999999</v>
      </c>
      <c r="J6" s="32">
        <v>1</v>
      </c>
      <c r="K6" s="32">
        <v>7.3841999999999999</v>
      </c>
      <c r="L6" s="32">
        <v>1.1667000000000001</v>
      </c>
    </row>
    <row r="7" spans="1:12" x14ac:dyDescent="0.2">
      <c r="A7" s="32" t="s">
        <v>104</v>
      </c>
      <c r="B7" s="32"/>
      <c r="C7" s="33">
        <v>5.0179999999999999E-3</v>
      </c>
      <c r="D7" s="33">
        <v>5.0434E-2</v>
      </c>
      <c r="E7" s="32"/>
      <c r="F7" s="35">
        <f t="shared" si="0"/>
        <v>11.725720738674108</v>
      </c>
      <c r="G7" s="32">
        <v>3.7499999999999999E-2</v>
      </c>
      <c r="H7" s="32">
        <v>1</v>
      </c>
      <c r="I7" s="32">
        <v>10.051</v>
      </c>
      <c r="J7" s="32">
        <v>1</v>
      </c>
      <c r="K7" s="32">
        <v>11.726100000000001</v>
      </c>
      <c r="L7" s="32">
        <v>1.1667000000000001</v>
      </c>
    </row>
    <row r="8" spans="1:12" x14ac:dyDescent="0.2">
      <c r="A8" s="32" t="s">
        <v>105</v>
      </c>
      <c r="B8" s="32"/>
      <c r="C8" s="33">
        <v>4.8970000000000003E-3</v>
      </c>
      <c r="D8" s="33">
        <v>3.8251E-2</v>
      </c>
      <c r="E8" s="32"/>
      <c r="F8" s="35">
        <f t="shared" si="0"/>
        <v>9.1129603158396293</v>
      </c>
      <c r="G8" s="32">
        <v>3.9100000000000003E-2</v>
      </c>
      <c r="H8" s="32">
        <v>1</v>
      </c>
      <c r="I8" s="32">
        <v>7.8105000000000002</v>
      </c>
      <c r="J8" s="32">
        <v>1</v>
      </c>
      <c r="K8" s="32">
        <v>9.1121999999999996</v>
      </c>
      <c r="L8" s="32">
        <v>1.1667000000000001</v>
      </c>
    </row>
    <row r="9" spans="1:12" x14ac:dyDescent="0.2">
      <c r="A9" s="32" t="s">
        <v>106</v>
      </c>
      <c r="B9" s="32"/>
      <c r="C9" s="33">
        <v>4.7660000000000003E-3</v>
      </c>
      <c r="D9" s="33">
        <v>5.0673999999999997E-2</v>
      </c>
      <c r="E9" s="32"/>
      <c r="F9" s="35">
        <f t="shared" si="0"/>
        <v>12.404462162540213</v>
      </c>
      <c r="G9" s="32">
        <v>2.8799999999999999E-2</v>
      </c>
      <c r="H9" s="32">
        <v>1</v>
      </c>
      <c r="I9" s="32">
        <v>10.6325</v>
      </c>
      <c r="J9" s="32">
        <v>1</v>
      </c>
      <c r="K9" s="32">
        <v>12.4046</v>
      </c>
      <c r="L9" s="32">
        <v>1.1667000000000001</v>
      </c>
    </row>
    <row r="10" spans="1:12" x14ac:dyDescent="0.2">
      <c r="A10" s="32" t="s">
        <v>107</v>
      </c>
      <c r="B10" s="32"/>
      <c r="C10" s="33">
        <v>2.7699999999999999E-3</v>
      </c>
      <c r="D10" s="33">
        <v>2.6505000000000001E-2</v>
      </c>
      <c r="E10" s="32"/>
      <c r="F10" s="35">
        <f t="shared" si="0"/>
        <v>11.163357400722022</v>
      </c>
      <c r="G10" s="32">
        <v>2.9100000000000001E-2</v>
      </c>
      <c r="H10" s="32">
        <v>1</v>
      </c>
      <c r="I10" s="32">
        <v>9.5687999999999995</v>
      </c>
      <c r="J10" s="32">
        <v>1</v>
      </c>
      <c r="K10" s="32">
        <v>11.163600000000001</v>
      </c>
      <c r="L10" s="32">
        <v>1.1667000000000001</v>
      </c>
    </row>
    <row r="11" spans="1:12" x14ac:dyDescent="0.2">
      <c r="A11" s="32" t="s">
        <v>108</v>
      </c>
      <c r="B11" s="32"/>
      <c r="C11" s="33">
        <v>2.6800000000000001E-3</v>
      </c>
      <c r="D11" s="33">
        <v>2.7008999999999998E-2</v>
      </c>
      <c r="E11" s="32"/>
      <c r="F11" s="35">
        <f t="shared" si="0"/>
        <v>11.757649253731342</v>
      </c>
      <c r="G11" s="32">
        <v>2.7400000000000001E-2</v>
      </c>
      <c r="H11" s="32">
        <v>1</v>
      </c>
      <c r="I11" s="32">
        <v>10.079599999999999</v>
      </c>
      <c r="J11" s="32">
        <v>1</v>
      </c>
      <c r="K11" s="32">
        <v>11.759499999999999</v>
      </c>
      <c r="L11" s="32">
        <v>1.1667000000000001</v>
      </c>
    </row>
    <row r="12" spans="1:12" x14ac:dyDescent="0.2">
      <c r="A12" s="32" t="s">
        <v>109</v>
      </c>
      <c r="B12" s="32"/>
      <c r="C12" s="33">
        <v>8.3059999999999991E-3</v>
      </c>
      <c r="D12" s="33">
        <v>3.1257E-2</v>
      </c>
      <c r="E12" s="32"/>
      <c r="F12" s="35">
        <f t="shared" si="0"/>
        <v>4.3903804478690107</v>
      </c>
      <c r="G12" s="32">
        <v>8.4400000000000003E-2</v>
      </c>
      <c r="H12" s="32">
        <v>1</v>
      </c>
      <c r="I12" s="32">
        <v>3.7633000000000001</v>
      </c>
      <c r="J12" s="32">
        <v>1</v>
      </c>
      <c r="K12" s="32">
        <v>4.3905000000000003</v>
      </c>
      <c r="L12" s="32">
        <v>1.1667000000000001</v>
      </c>
    </row>
    <row r="13" spans="1:12" x14ac:dyDescent="0.2">
      <c r="A13" s="32" t="s">
        <v>110</v>
      </c>
      <c r="B13" s="32"/>
      <c r="C13" s="33">
        <v>4.6730000000000001E-3</v>
      </c>
      <c r="D13" s="33">
        <v>2.9094999999999999E-2</v>
      </c>
      <c r="E13" s="32"/>
      <c r="F13" s="35">
        <f t="shared" si="0"/>
        <v>7.2638918610457228</v>
      </c>
      <c r="G13" s="32">
        <v>4.8599999999999997E-2</v>
      </c>
      <c r="H13" s="32">
        <v>1</v>
      </c>
      <c r="I13" s="32">
        <v>6.2256</v>
      </c>
      <c r="J13" s="32">
        <v>1</v>
      </c>
      <c r="K13" s="32">
        <v>7.2632000000000003</v>
      </c>
      <c r="L13" s="32">
        <v>1.1667000000000001</v>
      </c>
    </row>
    <row r="14" spans="1:12" x14ac:dyDescent="0.2">
      <c r="A14" s="32" t="s">
        <v>111</v>
      </c>
      <c r="B14" s="32"/>
      <c r="C14" s="33">
        <v>3.7659999999999998E-3</v>
      </c>
      <c r="D14" s="33">
        <v>2.7355000000000001E-2</v>
      </c>
      <c r="E14" s="32"/>
      <c r="F14" s="35">
        <f t="shared" si="0"/>
        <v>8.4742874845105352</v>
      </c>
      <c r="G14" s="32">
        <v>3.9399999999999998E-2</v>
      </c>
      <c r="H14" s="32">
        <v>1</v>
      </c>
      <c r="I14" s="32">
        <v>7.2645</v>
      </c>
      <c r="J14" s="32">
        <v>1</v>
      </c>
      <c r="K14" s="32">
        <v>8.4753000000000007</v>
      </c>
      <c r="L14" s="32">
        <v>1.1667000000000001</v>
      </c>
    </row>
    <row r="15" spans="1:12" x14ac:dyDescent="0.2">
      <c r="A15" s="32" t="s">
        <v>112</v>
      </c>
      <c r="B15" s="32"/>
      <c r="C15" s="33">
        <v>4.6220000000000002E-3</v>
      </c>
      <c r="D15" s="33">
        <v>2.7452000000000001E-2</v>
      </c>
      <c r="E15" s="32"/>
      <c r="F15" s="35">
        <f t="shared" si="0"/>
        <v>6.9293235251694796</v>
      </c>
      <c r="G15" s="32">
        <v>6.1899999999999997E-2</v>
      </c>
      <c r="H15" s="32">
        <v>1</v>
      </c>
      <c r="I15" s="32">
        <v>5.9391999999999996</v>
      </c>
      <c r="J15" s="32">
        <v>1</v>
      </c>
      <c r="K15" s="32">
        <v>6.9291</v>
      </c>
      <c r="L15" s="32">
        <v>1.1667000000000001</v>
      </c>
    </row>
    <row r="16" spans="1:12" x14ac:dyDescent="0.2">
      <c r="A16" s="32" t="s">
        <v>113</v>
      </c>
      <c r="B16" s="32"/>
      <c r="C16" s="33">
        <v>6.0340000000000003E-3</v>
      </c>
      <c r="D16" s="33">
        <v>4.0975999999999999E-2</v>
      </c>
      <c r="E16" s="32"/>
      <c r="F16" s="35">
        <f t="shared" si="0"/>
        <v>7.9226604795050264</v>
      </c>
      <c r="G16" s="32">
        <v>5.45E-2</v>
      </c>
      <c r="H16" s="32">
        <v>1</v>
      </c>
      <c r="I16" s="32">
        <v>6.7907000000000002</v>
      </c>
      <c r="J16" s="32">
        <v>1</v>
      </c>
      <c r="K16" s="32">
        <v>7.9225000000000003</v>
      </c>
      <c r="L16" s="32">
        <v>1.1667000000000001</v>
      </c>
    </row>
    <row r="17" spans="1:12" x14ac:dyDescent="0.2">
      <c r="A17" s="32" t="s">
        <v>114</v>
      </c>
      <c r="B17" s="32"/>
      <c r="C17" s="33">
        <v>6.0130000000000001E-3</v>
      </c>
      <c r="D17" s="33">
        <v>3.6678000000000002E-2</v>
      </c>
      <c r="E17" s="32"/>
      <c r="F17" s="35">
        <f t="shared" si="0"/>
        <v>7.1164144353899896</v>
      </c>
      <c r="G17" s="32">
        <v>6.0400000000000002E-2</v>
      </c>
      <c r="H17" s="32">
        <v>1</v>
      </c>
      <c r="I17" s="32">
        <v>6.1001000000000003</v>
      </c>
      <c r="J17" s="32">
        <v>1</v>
      </c>
      <c r="K17" s="32">
        <v>7.1167999999999996</v>
      </c>
      <c r="L17" s="32">
        <v>1.1667000000000001</v>
      </c>
    </row>
    <row r="18" spans="1:12" x14ac:dyDescent="0.2">
      <c r="A18" s="32" t="s">
        <v>115</v>
      </c>
      <c r="B18" s="32"/>
      <c r="C18" s="33">
        <v>5.6160000000000003E-3</v>
      </c>
      <c r="D18" s="33">
        <v>4.5064E-2</v>
      </c>
      <c r="E18" s="32"/>
      <c r="F18" s="35">
        <f t="shared" si="0"/>
        <v>9.3615859449192769</v>
      </c>
      <c r="G18" s="32">
        <v>4.65E-2</v>
      </c>
      <c r="H18" s="32">
        <v>1</v>
      </c>
      <c r="I18" s="32">
        <v>8.0244</v>
      </c>
      <c r="J18" s="32">
        <v>1</v>
      </c>
      <c r="K18" s="32">
        <v>9.3618000000000006</v>
      </c>
      <c r="L18" s="32">
        <v>1.1667000000000001</v>
      </c>
    </row>
    <row r="19" spans="1:12" x14ac:dyDescent="0.2">
      <c r="A19" s="32" t="s">
        <v>116</v>
      </c>
      <c r="B19" s="32"/>
      <c r="C19" s="33">
        <v>8.3470000000000003E-3</v>
      </c>
      <c r="D19" s="33">
        <v>6.4144999999999994E-2</v>
      </c>
      <c r="E19" s="32"/>
      <c r="F19" s="35">
        <f t="shared" si="0"/>
        <v>8.9655964218681348</v>
      </c>
      <c r="G19" s="32">
        <v>4.8300000000000003E-2</v>
      </c>
      <c r="H19" s="32">
        <v>1</v>
      </c>
      <c r="I19" s="32">
        <v>7.6849999999999996</v>
      </c>
      <c r="J19" s="32">
        <v>1</v>
      </c>
      <c r="K19" s="32">
        <v>8.9658999999999995</v>
      </c>
      <c r="L19" s="32">
        <v>1.1667000000000001</v>
      </c>
    </row>
    <row r="20" spans="1:12" x14ac:dyDescent="0.2">
      <c r="A20" s="32" t="s">
        <v>117</v>
      </c>
      <c r="B20" s="32"/>
      <c r="C20" s="33" t="s">
        <v>99</v>
      </c>
      <c r="D20" s="33">
        <v>1.14E-2</v>
      </c>
      <c r="E20" s="32"/>
      <c r="F20" s="35" t="e">
        <f t="shared" si="0"/>
        <v>#VALUE!</v>
      </c>
      <c r="G20" s="32"/>
      <c r="H20" s="32">
        <v>1</v>
      </c>
      <c r="I20" s="32"/>
      <c r="J20" s="32">
        <v>1</v>
      </c>
      <c r="K20" s="32" t="s">
        <v>61</v>
      </c>
      <c r="L20" s="32">
        <v>1.1667000000000001</v>
      </c>
    </row>
    <row r="21" spans="1:12" x14ac:dyDescent="0.2">
      <c r="A21" s="32" t="s">
        <v>118</v>
      </c>
      <c r="B21" s="32"/>
      <c r="C21" s="33">
        <v>1.4675000000000001E-2</v>
      </c>
      <c r="D21" s="33">
        <v>8.9939000000000005E-2</v>
      </c>
      <c r="E21" s="32"/>
      <c r="F21" s="35">
        <f t="shared" si="0"/>
        <v>7.1501760363429874</v>
      </c>
      <c r="G21" s="32">
        <v>5.3999999999999999E-2</v>
      </c>
      <c r="H21" s="32">
        <v>1</v>
      </c>
      <c r="I21" s="32">
        <v>6.1288</v>
      </c>
      <c r="J21" s="32">
        <v>1</v>
      </c>
      <c r="K21" s="32">
        <v>7.1502999999999997</v>
      </c>
      <c r="L21" s="32">
        <v>1.1667000000000001</v>
      </c>
    </row>
    <row r="22" spans="1:12" x14ac:dyDescent="0.2">
      <c r="A22" s="32" t="s">
        <v>119</v>
      </c>
      <c r="B22" s="32"/>
      <c r="C22" s="33">
        <v>3.6080000000000001E-3</v>
      </c>
      <c r="D22" s="33">
        <v>2.0563999999999999E-2</v>
      </c>
      <c r="E22" s="32"/>
      <c r="F22" s="35">
        <f t="shared" si="0"/>
        <v>6.6494826311899473</v>
      </c>
      <c r="G22" s="32">
        <v>5.0700000000000002E-2</v>
      </c>
      <c r="H22" s="32">
        <v>1</v>
      </c>
      <c r="I22" s="32">
        <v>5.6994999999999996</v>
      </c>
      <c r="J22" s="32">
        <v>1</v>
      </c>
      <c r="K22" s="32">
        <v>6.6494</v>
      </c>
      <c r="L22" s="32">
        <v>1.1667000000000001</v>
      </c>
    </row>
    <row r="23" spans="1:12" x14ac:dyDescent="0.2">
      <c r="A23" s="32" t="s">
        <v>120</v>
      </c>
      <c r="B23" s="32"/>
      <c r="C23" s="33" t="s">
        <v>99</v>
      </c>
      <c r="D23" s="33">
        <v>1.0659E-2</v>
      </c>
      <c r="E23" s="32"/>
      <c r="F23" s="35" t="e">
        <f t="shared" si="0"/>
        <v>#VALUE!</v>
      </c>
      <c r="G23" s="32"/>
      <c r="H23" s="32">
        <v>1</v>
      </c>
      <c r="I23" s="32"/>
      <c r="J23" s="32">
        <v>1</v>
      </c>
      <c r="K23" s="32" t="s">
        <v>61</v>
      </c>
      <c r="L23" s="32">
        <v>1.1667000000000001</v>
      </c>
    </row>
    <row r="24" spans="1:12" x14ac:dyDescent="0.2">
      <c r="A24" s="32" t="s">
        <v>121</v>
      </c>
      <c r="B24" s="32"/>
      <c r="C24" s="33">
        <v>2.4480000000000001E-3</v>
      </c>
      <c r="D24" s="33">
        <v>1.6877E-2</v>
      </c>
      <c r="E24" s="32"/>
      <c r="F24" s="35">
        <f t="shared" si="0"/>
        <v>8.0432325708061008</v>
      </c>
      <c r="G24" s="32">
        <v>3.8699999999999998E-2</v>
      </c>
      <c r="H24" s="32">
        <v>1</v>
      </c>
      <c r="I24" s="32">
        <v>6.8947000000000003</v>
      </c>
      <c r="J24" s="32">
        <v>1</v>
      </c>
      <c r="K24" s="32">
        <v>8.0437999999999992</v>
      </c>
      <c r="L24" s="32">
        <v>1.1667000000000001</v>
      </c>
    </row>
    <row r="25" spans="1:12" x14ac:dyDescent="0.2">
      <c r="A25" s="32" t="s">
        <v>122</v>
      </c>
      <c r="B25" s="32"/>
      <c r="C25" s="33">
        <v>2.7989999999999998E-3</v>
      </c>
      <c r="D25" s="33">
        <v>2.6703999999999999E-2</v>
      </c>
      <c r="E25" s="32"/>
      <c r="F25" s="35">
        <f t="shared" si="0"/>
        <v>11.130641895915208</v>
      </c>
      <c r="G25" s="32">
        <v>2.92E-2</v>
      </c>
      <c r="H25" s="32">
        <v>1</v>
      </c>
      <c r="I25" s="32">
        <v>9.5389999999999997</v>
      </c>
      <c r="J25" s="32">
        <v>1</v>
      </c>
      <c r="K25" s="32">
        <v>11.1289</v>
      </c>
      <c r="L25" s="32">
        <v>1.1667000000000001</v>
      </c>
    </row>
    <row r="26" spans="1:12" x14ac:dyDescent="0.2">
      <c r="A26" s="32" t="s">
        <v>123</v>
      </c>
      <c r="B26" s="32"/>
      <c r="C26" s="33">
        <v>8.6479999999999994E-3</v>
      </c>
      <c r="D26" s="33">
        <v>5.8985000000000003E-2</v>
      </c>
      <c r="E26" s="32"/>
      <c r="F26" s="35">
        <f t="shared" si="0"/>
        <v>7.9574275362318847</v>
      </c>
      <c r="G26" s="32">
        <v>4.65E-2</v>
      </c>
      <c r="H26" s="32">
        <v>1</v>
      </c>
      <c r="I26" s="32">
        <v>6.8205999999999998</v>
      </c>
      <c r="J26" s="32">
        <v>1</v>
      </c>
      <c r="K26" s="32">
        <v>7.9573</v>
      </c>
      <c r="L26" s="32">
        <v>1.1667000000000001</v>
      </c>
    </row>
    <row r="27" spans="1:12" x14ac:dyDescent="0.2">
      <c r="A27" s="32" t="s">
        <v>124</v>
      </c>
      <c r="B27" s="32"/>
      <c r="C27" s="33">
        <v>5.3799999999999996E-4</v>
      </c>
      <c r="D27" s="33">
        <v>1.0669E-2</v>
      </c>
      <c r="E27" s="32"/>
      <c r="F27" s="35">
        <f t="shared" si="0"/>
        <v>23.135997521685255</v>
      </c>
      <c r="G27" s="32">
        <v>2.53E-2</v>
      </c>
      <c r="H27" s="32">
        <v>1</v>
      </c>
      <c r="I27" s="32">
        <v>19.829000000000001</v>
      </c>
      <c r="J27" s="32">
        <v>1</v>
      </c>
      <c r="K27" s="32">
        <v>23.133900000000001</v>
      </c>
      <c r="L27" s="32">
        <v>1.1667000000000001</v>
      </c>
    </row>
    <row r="28" spans="1:12" x14ac:dyDescent="0.2">
      <c r="A28" s="32" t="s">
        <v>125</v>
      </c>
      <c r="B28" s="32"/>
      <c r="C28" s="33">
        <v>3.591E-3</v>
      </c>
      <c r="D28" s="33">
        <v>1.6174000000000001E-2</v>
      </c>
      <c r="E28" s="32"/>
      <c r="F28" s="35">
        <f t="shared" si="0"/>
        <v>5.2547108512020797</v>
      </c>
      <c r="G28" s="32">
        <v>7.9600000000000004E-2</v>
      </c>
      <c r="H28" s="32">
        <v>1</v>
      </c>
      <c r="I28" s="32">
        <v>4.5045000000000002</v>
      </c>
      <c r="J28" s="32">
        <v>1</v>
      </c>
      <c r="K28" s="32">
        <v>5.2553000000000001</v>
      </c>
      <c r="L28" s="32">
        <v>1.1667000000000001</v>
      </c>
    </row>
    <row r="29" spans="1:12" x14ac:dyDescent="0.2">
      <c r="A29" s="32" t="s">
        <v>126</v>
      </c>
      <c r="B29" s="32"/>
      <c r="C29" s="33">
        <v>1.4335000000000001E-2</v>
      </c>
      <c r="D29" s="33">
        <v>9.0059E-2</v>
      </c>
      <c r="E29" s="32"/>
      <c r="F29" s="35">
        <f t="shared" si="0"/>
        <v>7.329531449831415</v>
      </c>
      <c r="G29" s="32">
        <v>5.8599999999999999E-2</v>
      </c>
      <c r="H29" s="32">
        <v>1</v>
      </c>
      <c r="I29" s="32">
        <v>6.2824999999999998</v>
      </c>
      <c r="J29" s="32">
        <v>1</v>
      </c>
      <c r="K29" s="32">
        <v>7.3296000000000001</v>
      </c>
      <c r="L29" s="32">
        <v>1.1667000000000001</v>
      </c>
    </row>
    <row r="30" spans="1:12" x14ac:dyDescent="0.2">
      <c r="A30" s="32" t="s">
        <v>127</v>
      </c>
      <c r="B30" s="32"/>
      <c r="C30" s="33">
        <v>1.859E-3</v>
      </c>
      <c r="D30" s="33">
        <v>1.2442999999999999E-2</v>
      </c>
      <c r="E30" s="32"/>
      <c r="F30" s="35">
        <f t="shared" si="0"/>
        <v>7.8089474627936157</v>
      </c>
      <c r="G30" s="32">
        <v>5.6000000000000001E-2</v>
      </c>
      <c r="H30" s="32">
        <v>1</v>
      </c>
      <c r="I30" s="32">
        <v>6.6927000000000003</v>
      </c>
      <c r="J30" s="32">
        <v>1</v>
      </c>
      <c r="K30" s="32">
        <v>7.8080999999999996</v>
      </c>
      <c r="L30" s="32">
        <v>1.1667000000000001</v>
      </c>
    </row>
    <row r="31" spans="1:12" x14ac:dyDescent="0.2">
      <c r="A31" s="32" t="s">
        <v>128</v>
      </c>
      <c r="B31" s="32"/>
      <c r="C31" s="33">
        <v>1.2900999999999999E-2</v>
      </c>
      <c r="D31" s="33">
        <v>9.0124999999999997E-2</v>
      </c>
      <c r="E31" s="32"/>
      <c r="F31" s="35">
        <f t="shared" si="0"/>
        <v>8.1502079942123338</v>
      </c>
      <c r="G31" s="32">
        <v>5.28E-2</v>
      </c>
      <c r="H31" s="32">
        <v>1</v>
      </c>
      <c r="I31" s="32">
        <v>6.9859999999999998</v>
      </c>
      <c r="J31" s="32">
        <v>1</v>
      </c>
      <c r="K31" s="32">
        <v>8.1502999999999997</v>
      </c>
      <c r="L31" s="32">
        <v>1.1667000000000001</v>
      </c>
    </row>
    <row r="32" spans="1:12" x14ac:dyDescent="0.2">
      <c r="A32" s="32" t="s">
        <v>129</v>
      </c>
      <c r="B32" s="32"/>
      <c r="C32" s="33">
        <v>9.5449999999999997E-3</v>
      </c>
      <c r="D32" s="33">
        <v>5.9140999999999999E-2</v>
      </c>
      <c r="E32" s="32"/>
      <c r="F32" s="35">
        <f t="shared" si="0"/>
        <v>7.2286886677143354</v>
      </c>
      <c r="G32" s="32">
        <v>5.2299999999999999E-2</v>
      </c>
      <c r="H32" s="32">
        <v>1</v>
      </c>
      <c r="I32" s="32">
        <v>6.1962000000000002</v>
      </c>
      <c r="J32" s="32">
        <v>1</v>
      </c>
      <c r="K32" s="32">
        <v>7.2287999999999997</v>
      </c>
      <c r="L32" s="32">
        <v>1.1667000000000001</v>
      </c>
    </row>
    <row r="33" spans="1:12" x14ac:dyDescent="0.2">
      <c r="A33" s="32" t="s">
        <v>130</v>
      </c>
      <c r="B33" s="32"/>
      <c r="C33" s="33">
        <v>3.3839999999999999E-3</v>
      </c>
      <c r="D33" s="33">
        <v>1.6799999999999999E-2</v>
      </c>
      <c r="E33" s="32"/>
      <c r="F33" s="35">
        <f t="shared" si="0"/>
        <v>5.791962174940898</v>
      </c>
      <c r="G33" s="32">
        <v>5.7200000000000001E-2</v>
      </c>
      <c r="H33" s="32">
        <v>1</v>
      </c>
      <c r="I33" s="32">
        <v>4.9649999999999999</v>
      </c>
      <c r="J33" s="32">
        <v>1</v>
      </c>
      <c r="K33" s="32">
        <v>5.7925000000000004</v>
      </c>
      <c r="L33" s="32">
        <v>1.1667000000000001</v>
      </c>
    </row>
    <row r="34" spans="1:12" x14ac:dyDescent="0.2">
      <c r="A34" s="32" t="s">
        <v>131</v>
      </c>
      <c r="B34" s="32"/>
      <c r="C34" s="33">
        <v>2.2669999999999999E-3</v>
      </c>
      <c r="D34" s="33">
        <v>5.0013000000000002E-2</v>
      </c>
      <c r="E34" s="32"/>
      <c r="F34" s="35">
        <f t="shared" si="0"/>
        <v>25.738200264666965</v>
      </c>
      <c r="G34" s="32">
        <v>1.2200000000000001E-2</v>
      </c>
      <c r="H34" s="32">
        <v>1</v>
      </c>
      <c r="I34" s="32">
        <v>22.060400000000001</v>
      </c>
      <c r="J34" s="32">
        <v>1</v>
      </c>
      <c r="K34" s="32">
        <v>25.737200000000001</v>
      </c>
      <c r="L34" s="32">
        <v>1.1667000000000001</v>
      </c>
    </row>
    <row r="35" spans="1:12" x14ac:dyDescent="0.2">
      <c r="A35" s="32" t="s">
        <v>132</v>
      </c>
      <c r="B35" s="32"/>
      <c r="C35" s="33">
        <v>1.052E-3</v>
      </c>
      <c r="D35" s="33">
        <v>8.0420000000000005E-3</v>
      </c>
      <c r="E35" s="32"/>
      <c r="F35" s="35">
        <f t="shared" si="0"/>
        <v>8.9185678073510779</v>
      </c>
      <c r="G35" s="32">
        <v>2.2800000000000001E-2</v>
      </c>
      <c r="H35" s="32">
        <v>1</v>
      </c>
      <c r="I35" s="32">
        <v>7.6448999999999998</v>
      </c>
      <c r="J35" s="32">
        <v>1</v>
      </c>
      <c r="K35" s="32">
        <v>8.9190000000000005</v>
      </c>
      <c r="L35" s="32">
        <v>1.1667000000000001</v>
      </c>
    </row>
    <row r="36" spans="1:12" x14ac:dyDescent="0.2">
      <c r="A36" s="32" t="s">
        <v>133</v>
      </c>
      <c r="B36" s="32"/>
      <c r="C36" s="33">
        <v>2.1751E-2</v>
      </c>
      <c r="D36" s="33">
        <v>0.133238</v>
      </c>
      <c r="E36" s="32"/>
      <c r="F36" s="35">
        <f t="shared" si="0"/>
        <v>7.1465373239544538</v>
      </c>
      <c r="G36" s="32">
        <v>5.4800000000000001E-2</v>
      </c>
      <c r="H36" s="32">
        <v>1</v>
      </c>
      <c r="I36" s="32">
        <v>6.1257000000000001</v>
      </c>
      <c r="J36" s="32">
        <v>1</v>
      </c>
      <c r="K36" s="32">
        <v>7.1466000000000003</v>
      </c>
      <c r="L36" s="32">
        <v>1.1667000000000001</v>
      </c>
    </row>
    <row r="37" spans="1:12" x14ac:dyDescent="0.2">
      <c r="A37" s="32" t="s">
        <v>134</v>
      </c>
      <c r="B37" s="32"/>
      <c r="C37" s="33">
        <v>6.5451999999999996E-2</v>
      </c>
      <c r="D37" s="33">
        <v>0.37635600000000002</v>
      </c>
      <c r="E37" s="32"/>
      <c r="F37" s="35">
        <f t="shared" si="0"/>
        <v>6.7084581067041515</v>
      </c>
      <c r="G37" s="32">
        <v>5.8900000000000001E-2</v>
      </c>
      <c r="H37" s="32">
        <v>1</v>
      </c>
      <c r="I37" s="32">
        <v>5.7500999999999998</v>
      </c>
      <c r="J37" s="32">
        <v>1</v>
      </c>
      <c r="K37" s="32">
        <v>6.7084999999999999</v>
      </c>
      <c r="L37" s="32">
        <v>1.1667000000000001</v>
      </c>
    </row>
    <row r="38" spans="1:12" x14ac:dyDescent="0.2">
      <c r="A38" s="36" t="s">
        <v>135</v>
      </c>
      <c r="B38" s="36"/>
      <c r="C38" s="37">
        <v>2.2103999999999999E-2</v>
      </c>
      <c r="D38" s="37">
        <v>0.13265299999999999</v>
      </c>
      <c r="E38" s="36"/>
      <c r="F38" s="35">
        <f t="shared" si="0"/>
        <v>7.001530643020871</v>
      </c>
      <c r="G38" s="36">
        <v>5.5300000000000002E-2</v>
      </c>
      <c r="H38" s="36">
        <v>1</v>
      </c>
      <c r="I38" s="36">
        <v>6.0014000000000003</v>
      </c>
      <c r="J38" s="36">
        <v>1</v>
      </c>
      <c r="K38" s="36">
        <v>7.0015999999999998</v>
      </c>
      <c r="L38" s="36">
        <v>1.1667000000000001</v>
      </c>
    </row>
    <row r="39" spans="1:12" x14ac:dyDescent="0.2">
      <c r="A39" s="32" t="s">
        <v>136</v>
      </c>
      <c r="B39" s="32"/>
      <c r="C39" s="33">
        <v>6.7100000000000005E-4</v>
      </c>
      <c r="D39" s="33">
        <v>4.9690000000000003E-3</v>
      </c>
      <c r="E39" s="32"/>
      <c r="F39" s="35">
        <f t="shared" si="0"/>
        <v>8.6395926477893692</v>
      </c>
      <c r="G39" s="32">
        <v>5.33E-2</v>
      </c>
      <c r="H39" s="32">
        <v>1</v>
      </c>
      <c r="I39" s="32">
        <v>7.4040999999999997</v>
      </c>
      <c r="J39" s="32">
        <v>1</v>
      </c>
      <c r="K39" s="32">
        <v>8.6380999999999997</v>
      </c>
      <c r="L39" s="32">
        <v>1.1667000000000001</v>
      </c>
    </row>
    <row r="40" spans="1:12" x14ac:dyDescent="0.2">
      <c r="A40" s="32" t="s">
        <v>137</v>
      </c>
      <c r="B40" s="32"/>
      <c r="C40" s="33">
        <v>8.1980000000000004E-3</v>
      </c>
      <c r="D40" s="33">
        <v>5.9414000000000002E-2</v>
      </c>
      <c r="E40" s="32"/>
      <c r="F40" s="35">
        <f t="shared" si="0"/>
        <v>8.4552736439782059</v>
      </c>
      <c r="G40" s="32">
        <v>5.11E-2</v>
      </c>
      <c r="H40" s="32">
        <v>1</v>
      </c>
      <c r="I40" s="32">
        <v>7.2472000000000003</v>
      </c>
      <c r="J40" s="32">
        <v>1</v>
      </c>
      <c r="K40" s="32">
        <v>8.4550000000000001</v>
      </c>
      <c r="L40" s="32">
        <v>1.1667000000000001</v>
      </c>
    </row>
    <row r="41" spans="1:12" x14ac:dyDescent="0.2">
      <c r="A41" s="32" t="s">
        <v>138</v>
      </c>
      <c r="B41" s="32"/>
      <c r="C41" s="33">
        <v>6.1068999999999998E-2</v>
      </c>
      <c r="D41" s="33">
        <v>0.374473</v>
      </c>
      <c r="E41" s="32"/>
      <c r="F41" s="35">
        <f t="shared" si="0"/>
        <v>7.153959728612989</v>
      </c>
      <c r="G41" s="32">
        <v>5.9900000000000002E-2</v>
      </c>
      <c r="H41" s="32">
        <v>1</v>
      </c>
      <c r="I41" s="32">
        <v>6.1319999999999997</v>
      </c>
      <c r="J41" s="32">
        <v>1</v>
      </c>
      <c r="K41" s="32">
        <v>7.1539999999999999</v>
      </c>
      <c r="L41" s="32">
        <v>1.1667000000000001</v>
      </c>
    </row>
    <row r="42" spans="1:12" x14ac:dyDescent="0.2">
      <c r="A42" s="32" t="s">
        <v>139</v>
      </c>
      <c r="B42" s="32"/>
      <c r="C42" s="33">
        <v>6.2350999999999997E-2</v>
      </c>
      <c r="D42" s="33">
        <v>0.38323099999999999</v>
      </c>
      <c r="E42" s="32"/>
      <c r="F42" s="35">
        <f t="shared" si="0"/>
        <v>7.1707403783954282</v>
      </c>
      <c r="G42" s="32">
        <v>5.9799999999999999E-2</v>
      </c>
      <c r="H42" s="32">
        <v>1</v>
      </c>
      <c r="I42" s="32">
        <v>6.1463000000000001</v>
      </c>
      <c r="J42" s="32">
        <v>1</v>
      </c>
      <c r="K42" s="32">
        <v>7.1707000000000001</v>
      </c>
      <c r="L42" s="32">
        <v>1.1667000000000001</v>
      </c>
    </row>
    <row r="43" spans="1:12" x14ac:dyDescent="0.2">
      <c r="A43" s="32" t="s">
        <v>140</v>
      </c>
      <c r="B43" s="32"/>
      <c r="C43" s="33">
        <v>6.3823000000000005E-2</v>
      </c>
      <c r="D43" s="33">
        <v>0.39854800000000001</v>
      </c>
      <c r="E43" s="32"/>
      <c r="F43" s="35">
        <f t="shared" si="0"/>
        <v>7.2853464529506091</v>
      </c>
      <c r="G43" s="32">
        <v>5.8900000000000001E-2</v>
      </c>
      <c r="H43" s="32">
        <v>1</v>
      </c>
      <c r="I43" s="32">
        <v>6.2446000000000002</v>
      </c>
      <c r="J43" s="32">
        <v>1</v>
      </c>
      <c r="K43" s="32">
        <v>7.2854000000000001</v>
      </c>
      <c r="L43" s="32">
        <v>1.1667000000000001</v>
      </c>
    </row>
    <row r="44" spans="1:12" x14ac:dyDescent="0.2">
      <c r="A44" s="32" t="s">
        <v>141</v>
      </c>
      <c r="B44" s="32"/>
      <c r="C44" s="33">
        <v>4.4593000000000001E-2</v>
      </c>
      <c r="D44" s="33">
        <v>0.290711</v>
      </c>
      <c r="E44" s="32"/>
      <c r="F44" s="35">
        <f t="shared" si="0"/>
        <v>7.6057415588395783</v>
      </c>
      <c r="G44" s="32">
        <v>5.2200000000000003E-2</v>
      </c>
      <c r="H44" s="32">
        <v>1</v>
      </c>
      <c r="I44" s="32">
        <v>6.5191999999999997</v>
      </c>
      <c r="J44" s="32">
        <v>1</v>
      </c>
      <c r="K44" s="32">
        <v>7.6058000000000003</v>
      </c>
      <c r="L44" s="32">
        <v>1.1667000000000001</v>
      </c>
    </row>
    <row r="45" spans="1:12" x14ac:dyDescent="0.2">
      <c r="A45" s="32" t="s">
        <v>142</v>
      </c>
      <c r="B45" s="32"/>
      <c r="C45" s="33">
        <v>2.2304000000000001E-2</v>
      </c>
      <c r="D45" s="33">
        <v>0.132549</v>
      </c>
      <c r="E45" s="32"/>
      <c r="F45" s="35">
        <f t="shared" si="0"/>
        <v>6.9333079268292686</v>
      </c>
      <c r="G45" s="32">
        <v>5.6500000000000002E-2</v>
      </c>
      <c r="H45" s="32">
        <v>1</v>
      </c>
      <c r="I45" s="32">
        <v>5.9428000000000001</v>
      </c>
      <c r="J45" s="32">
        <v>1</v>
      </c>
      <c r="K45" s="32">
        <v>6.9333</v>
      </c>
      <c r="L45" s="32">
        <v>1.1667000000000001</v>
      </c>
    </row>
    <row r="46" spans="1:12" x14ac:dyDescent="0.2">
      <c r="A46" s="32" t="s">
        <v>143</v>
      </c>
      <c r="B46" s="32"/>
      <c r="C46" s="33">
        <v>6.7955000000000002E-2</v>
      </c>
      <c r="D46" s="33">
        <v>0.393067</v>
      </c>
      <c r="E46" s="32"/>
      <c r="F46" s="35">
        <f t="shared" si="0"/>
        <v>6.7482623304637874</v>
      </c>
      <c r="G46" s="32">
        <v>5.91E-2</v>
      </c>
      <c r="H46" s="32">
        <v>1</v>
      </c>
      <c r="I46" s="32">
        <v>5.7842000000000002</v>
      </c>
      <c r="J46" s="32">
        <v>1</v>
      </c>
      <c r="K46" s="32">
        <v>6.7483000000000004</v>
      </c>
      <c r="L46" s="32">
        <v>1.1667000000000001</v>
      </c>
    </row>
    <row r="47" spans="1:12" x14ac:dyDescent="0.2">
      <c r="A47" s="32" t="s">
        <v>144</v>
      </c>
      <c r="B47" s="32"/>
      <c r="C47" s="33">
        <v>6.8261000000000002E-2</v>
      </c>
      <c r="D47" s="33">
        <v>0.38805899999999999</v>
      </c>
      <c r="E47" s="32"/>
      <c r="F47" s="35">
        <f t="shared" si="0"/>
        <v>6.6324182183091365</v>
      </c>
      <c r="G47" s="32">
        <v>6.0100000000000001E-2</v>
      </c>
      <c r="H47" s="32">
        <v>1</v>
      </c>
      <c r="I47" s="32">
        <v>5.6848999999999998</v>
      </c>
      <c r="J47" s="32">
        <v>1</v>
      </c>
      <c r="K47" s="32">
        <v>6.6323999999999996</v>
      </c>
      <c r="L47" s="32">
        <v>1.1667000000000001</v>
      </c>
    </row>
    <row r="48" spans="1:12" x14ac:dyDescent="0.2">
      <c r="A48" s="32" t="s">
        <v>145</v>
      </c>
      <c r="B48" s="32"/>
      <c r="C48" s="33">
        <v>3.447E-3</v>
      </c>
      <c r="D48" s="33">
        <v>3.3722000000000002E-2</v>
      </c>
      <c r="E48" s="32"/>
      <c r="F48" s="35">
        <f t="shared" si="0"/>
        <v>11.413499661541438</v>
      </c>
      <c r="G48" s="32">
        <v>2.98E-2</v>
      </c>
      <c r="H48" s="32">
        <v>1</v>
      </c>
      <c r="I48" s="32">
        <v>9.7828999999999997</v>
      </c>
      <c r="J48" s="32">
        <v>1</v>
      </c>
      <c r="K48" s="32">
        <v>11.4133</v>
      </c>
      <c r="L48" s="32">
        <v>1.1667000000000001</v>
      </c>
    </row>
    <row r="49" spans="1:12" x14ac:dyDescent="0.2">
      <c r="A49" s="32" t="s">
        <v>146</v>
      </c>
      <c r="B49" s="32"/>
      <c r="C49" s="33">
        <v>4.6346999999999999E-2</v>
      </c>
      <c r="D49" s="33">
        <v>0.31678699999999999</v>
      </c>
      <c r="E49" s="32"/>
      <c r="F49" s="35">
        <f t="shared" si="0"/>
        <v>7.9742989477923771</v>
      </c>
      <c r="G49" s="32">
        <v>4.9399999999999999E-2</v>
      </c>
      <c r="H49" s="32">
        <v>1</v>
      </c>
      <c r="I49" s="32">
        <v>6.8350999999999997</v>
      </c>
      <c r="J49" s="32">
        <v>1</v>
      </c>
      <c r="K49" s="32">
        <v>7.9743000000000004</v>
      </c>
      <c r="L49" s="32">
        <v>1.1667000000000001</v>
      </c>
    </row>
    <row r="50" spans="1:12" x14ac:dyDescent="0.2">
      <c r="A50" s="36" t="s">
        <v>147</v>
      </c>
      <c r="B50" s="36"/>
      <c r="C50" s="37">
        <v>4.8611000000000001E-2</v>
      </c>
      <c r="D50" s="37">
        <v>0.30202299999999999</v>
      </c>
      <c r="E50" s="36"/>
      <c r="F50" s="35">
        <f t="shared" si="0"/>
        <v>7.2485685681567267</v>
      </c>
      <c r="G50" s="36">
        <v>5.4399999999999997E-2</v>
      </c>
      <c r="H50" s="36">
        <v>1</v>
      </c>
      <c r="I50" s="36">
        <v>6.2130000000000001</v>
      </c>
      <c r="J50" s="36">
        <v>1</v>
      </c>
      <c r="K50" s="36">
        <v>7.2484999999999999</v>
      </c>
      <c r="L50" s="36">
        <v>1.1667000000000001</v>
      </c>
    </row>
    <row r="51" spans="1:12" x14ac:dyDescent="0.2">
      <c r="A51" s="32" t="s">
        <v>148</v>
      </c>
      <c r="B51" s="32"/>
      <c r="C51" s="33">
        <v>7.1000000000000002E-4</v>
      </c>
      <c r="D51" s="33">
        <v>5.2940000000000001E-3</v>
      </c>
      <c r="E51" s="32"/>
      <c r="F51" s="35">
        <f t="shared" si="0"/>
        <v>8.6990610328638507</v>
      </c>
      <c r="G51" s="32">
        <v>5.2900000000000003E-2</v>
      </c>
      <c r="H51" s="32">
        <v>1</v>
      </c>
      <c r="I51" s="32">
        <v>7.4600999999999997</v>
      </c>
      <c r="J51" s="32">
        <v>1</v>
      </c>
      <c r="K51" s="32">
        <v>8.7034000000000002</v>
      </c>
      <c r="L51" s="32">
        <v>1.1667000000000001</v>
      </c>
    </row>
    <row r="52" spans="1:12" x14ac:dyDescent="0.2">
      <c r="A52" s="32" t="s">
        <v>149</v>
      </c>
      <c r="B52" s="32"/>
      <c r="C52" s="33">
        <v>5.6109999999999997E-3</v>
      </c>
      <c r="D52" s="33">
        <v>4.7992E-2</v>
      </c>
      <c r="E52" s="32"/>
      <c r="F52" s="35">
        <f t="shared" si="0"/>
        <v>9.9787322521238053</v>
      </c>
      <c r="G52" s="32">
        <v>4.3700000000000003E-2</v>
      </c>
      <c r="H52" s="32">
        <v>1</v>
      </c>
      <c r="I52" s="32">
        <v>8.5526</v>
      </c>
      <c r="J52" s="32">
        <v>1</v>
      </c>
      <c r="K52" s="32">
        <v>9.9779999999999998</v>
      </c>
      <c r="L52" s="32">
        <v>1.1667000000000001</v>
      </c>
    </row>
    <row r="53" spans="1:12" x14ac:dyDescent="0.2">
      <c r="A53" s="32" t="s">
        <v>150</v>
      </c>
      <c r="B53" s="32"/>
      <c r="C53" s="33">
        <v>4.6550000000000003E-3</v>
      </c>
      <c r="D53" s="33">
        <v>3.6444999999999998E-2</v>
      </c>
      <c r="E53" s="32"/>
      <c r="F53" s="35">
        <f t="shared" si="0"/>
        <v>9.1340852130325789</v>
      </c>
      <c r="G53" s="32">
        <v>4.7699999999999999E-2</v>
      </c>
      <c r="H53" s="32">
        <v>1</v>
      </c>
      <c r="I53" s="32">
        <v>7.83</v>
      </c>
      <c r="J53" s="32">
        <v>1</v>
      </c>
      <c r="K53" s="32">
        <v>9.1349999999999998</v>
      </c>
      <c r="L53" s="32">
        <v>1.1667000000000001</v>
      </c>
    </row>
    <row r="54" spans="1:12" x14ac:dyDescent="0.2">
      <c r="A54" s="32" t="s">
        <v>151</v>
      </c>
      <c r="B54" s="32"/>
      <c r="C54" s="33">
        <v>7.1000000000000004E-3</v>
      </c>
      <c r="D54" s="33">
        <v>5.4891000000000002E-2</v>
      </c>
      <c r="E54" s="32"/>
      <c r="F54" s="35">
        <f t="shared" si="0"/>
        <v>9.0196478873239432</v>
      </c>
      <c r="G54" s="32">
        <v>4.8000000000000001E-2</v>
      </c>
      <c r="H54" s="32">
        <v>1</v>
      </c>
      <c r="I54" s="32">
        <v>7.7314999999999996</v>
      </c>
      <c r="J54" s="32">
        <v>1</v>
      </c>
      <c r="K54" s="32">
        <v>9.02</v>
      </c>
      <c r="L54" s="32">
        <v>1.1667000000000001</v>
      </c>
    </row>
    <row r="55" spans="1:12" x14ac:dyDescent="0.2">
      <c r="A55" s="32" t="s">
        <v>152</v>
      </c>
      <c r="B55" s="32"/>
      <c r="C55" s="33">
        <v>6.1029999999999999E-3</v>
      </c>
      <c r="D55" s="33">
        <v>5.6437000000000001E-2</v>
      </c>
      <c r="E55" s="32"/>
      <c r="F55" s="35">
        <f t="shared" si="0"/>
        <v>10.78865585231307</v>
      </c>
      <c r="G55" s="32">
        <v>4.0500000000000001E-2</v>
      </c>
      <c r="H55" s="32">
        <v>1</v>
      </c>
      <c r="I55" s="32">
        <v>9.2472999999999992</v>
      </c>
      <c r="J55" s="32">
        <v>1</v>
      </c>
      <c r="K55" s="32">
        <v>10.788600000000001</v>
      </c>
      <c r="L55" s="32">
        <v>1.1667000000000001</v>
      </c>
    </row>
    <row r="56" spans="1:12" x14ac:dyDescent="0.2">
      <c r="A56" s="32" t="s">
        <v>153</v>
      </c>
      <c r="B56" s="32"/>
      <c r="C56" s="33">
        <v>5.2830000000000004E-3</v>
      </c>
      <c r="D56" s="33">
        <v>4.7794000000000003E-2</v>
      </c>
      <c r="E56" s="32"/>
      <c r="F56" s="35">
        <f t="shared" si="0"/>
        <v>10.554546028140576</v>
      </c>
      <c r="G56" s="32">
        <v>3.4200000000000001E-2</v>
      </c>
      <c r="H56" s="32">
        <v>1</v>
      </c>
      <c r="I56" s="32">
        <v>9.0470000000000006</v>
      </c>
      <c r="J56" s="32">
        <v>1</v>
      </c>
      <c r="K56" s="32">
        <v>10.5549</v>
      </c>
      <c r="L56" s="32">
        <v>1.1667000000000001</v>
      </c>
    </row>
    <row r="57" spans="1:12" x14ac:dyDescent="0.2">
      <c r="A57" s="32" t="s">
        <v>154</v>
      </c>
      <c r="B57" s="32"/>
      <c r="C57" s="33">
        <v>3.5760000000000002E-3</v>
      </c>
      <c r="D57" s="33">
        <v>3.5936999999999997E-2</v>
      </c>
      <c r="E57" s="32"/>
      <c r="F57" s="35">
        <f t="shared" si="0"/>
        <v>11.72441275167785</v>
      </c>
      <c r="G57" s="32">
        <v>2.92E-2</v>
      </c>
      <c r="H57" s="32">
        <v>1</v>
      </c>
      <c r="I57" s="32">
        <v>10.050599999999999</v>
      </c>
      <c r="J57" s="32">
        <v>1</v>
      </c>
      <c r="K57" s="32">
        <v>11.7258</v>
      </c>
      <c r="L57" s="32">
        <v>1.1667000000000001</v>
      </c>
    </row>
    <row r="58" spans="1:12" x14ac:dyDescent="0.2">
      <c r="A58" s="32" t="s">
        <v>155</v>
      </c>
      <c r="B58" s="32"/>
      <c r="C58" s="33">
        <v>5.0239999999999998E-3</v>
      </c>
      <c r="D58" s="33">
        <v>4.4874999999999998E-2</v>
      </c>
      <c r="E58" s="32"/>
      <c r="F58" s="35">
        <f t="shared" si="0"/>
        <v>10.420813428874736</v>
      </c>
      <c r="G58" s="32">
        <v>3.44E-2</v>
      </c>
      <c r="H58" s="32">
        <v>1</v>
      </c>
      <c r="I58" s="32">
        <v>8.9329999999999998</v>
      </c>
      <c r="J58" s="32">
        <v>1</v>
      </c>
      <c r="K58" s="32">
        <v>10.421799999999999</v>
      </c>
      <c r="L58" s="32">
        <v>1.1667000000000001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180"/>
  <sheetViews>
    <sheetView zoomScaleNormal="100" workbookViewId="0">
      <pane ySplit="3" topLeftCell="A34" activePane="bottomLeft" state="frozen"/>
      <selection pane="bottomLeft" activeCell="A60" sqref="A60"/>
    </sheetView>
  </sheetViews>
  <sheetFormatPr baseColWidth="10" defaultColWidth="8.83203125" defaultRowHeight="15" x14ac:dyDescent="0.2"/>
  <cols>
    <col min="1" max="1" width="22.6640625" style="5" customWidth="1"/>
    <col min="2" max="2" width="11.33203125" style="5" customWidth="1"/>
    <col min="3" max="3" width="9.33203125" style="5" customWidth="1"/>
    <col min="4" max="4" width="18.33203125" style="5" customWidth="1"/>
    <col min="5" max="5" width="9.1640625" style="5"/>
    <col min="6" max="7" width="23" style="5" customWidth="1"/>
    <col min="8" max="8" width="45.33203125" style="8" customWidth="1"/>
    <col min="9" max="20" width="9.1640625" style="5"/>
    <col min="21" max="47" width="9.1640625" style="1"/>
  </cols>
  <sheetData>
    <row r="1" spans="1:47" x14ac:dyDescent="0.2">
      <c r="A1" s="29" t="s">
        <v>63</v>
      </c>
      <c r="B1" s="4"/>
    </row>
    <row r="3" spans="1:47" ht="31" x14ac:dyDescent="0.2">
      <c r="A3" s="7" t="s">
        <v>0</v>
      </c>
      <c r="B3" s="6" t="s">
        <v>1</v>
      </c>
      <c r="C3" s="20" t="s">
        <v>64</v>
      </c>
      <c r="D3" s="7" t="s">
        <v>2</v>
      </c>
      <c r="E3" s="6" t="s">
        <v>3</v>
      </c>
      <c r="F3" s="20"/>
    </row>
    <row r="4" spans="1:47" s="15" customFormat="1" x14ac:dyDescent="0.2">
      <c r="A4" s="2" t="s">
        <v>65</v>
      </c>
      <c r="B4" s="9">
        <v>42789</v>
      </c>
      <c r="C4" s="3">
        <v>75</v>
      </c>
      <c r="D4" s="3" t="s">
        <v>98</v>
      </c>
      <c r="E4" s="3" t="s">
        <v>66</v>
      </c>
      <c r="F4" s="12"/>
      <c r="G4" s="12"/>
      <c r="H4" s="13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</row>
    <row r="5" spans="1:47" x14ac:dyDescent="0.2">
      <c r="A5" s="2" t="s">
        <v>65</v>
      </c>
      <c r="B5" s="9">
        <v>42789</v>
      </c>
      <c r="C5" s="3">
        <v>75</v>
      </c>
      <c r="D5" s="3" t="s">
        <v>98</v>
      </c>
      <c r="E5" s="3" t="s">
        <v>67</v>
      </c>
      <c r="F5" s="3"/>
      <c r="G5" s="3"/>
    </row>
    <row r="6" spans="1:47" x14ac:dyDescent="0.2">
      <c r="A6" s="2" t="s">
        <v>65</v>
      </c>
      <c r="B6" s="9">
        <v>42789</v>
      </c>
      <c r="C6" s="3">
        <v>75</v>
      </c>
      <c r="D6" s="3" t="s">
        <v>98</v>
      </c>
      <c r="E6" s="3" t="s">
        <v>68</v>
      </c>
      <c r="F6" s="3"/>
      <c r="G6" s="3"/>
    </row>
    <row r="7" spans="1:47" x14ac:dyDescent="0.2">
      <c r="A7" s="2" t="s">
        <v>69</v>
      </c>
      <c r="B7" s="9">
        <v>42789</v>
      </c>
      <c r="C7" s="3">
        <v>100</v>
      </c>
      <c r="D7" s="3" t="s">
        <v>98</v>
      </c>
      <c r="E7" s="3" t="s">
        <v>4</v>
      </c>
      <c r="F7" s="3"/>
      <c r="G7" s="3"/>
    </row>
    <row r="8" spans="1:47" x14ac:dyDescent="0.2">
      <c r="A8" s="2" t="s">
        <v>69</v>
      </c>
      <c r="B8" s="9">
        <v>42789</v>
      </c>
      <c r="C8" s="3">
        <v>100</v>
      </c>
      <c r="D8" s="3" t="s">
        <v>98</v>
      </c>
      <c r="E8" s="3" t="s">
        <v>5</v>
      </c>
      <c r="F8" s="3"/>
      <c r="G8" s="3"/>
    </row>
    <row r="9" spans="1:47" x14ac:dyDescent="0.2">
      <c r="A9" s="2" t="s">
        <v>69</v>
      </c>
      <c r="B9" s="9">
        <v>42789</v>
      </c>
      <c r="C9" s="3">
        <v>100</v>
      </c>
      <c r="D9" s="3" t="s">
        <v>98</v>
      </c>
      <c r="E9" s="3" t="s">
        <v>6</v>
      </c>
      <c r="F9" s="3"/>
      <c r="G9" s="3"/>
    </row>
    <row r="10" spans="1:47" x14ac:dyDescent="0.2">
      <c r="A10" s="2" t="s">
        <v>69</v>
      </c>
      <c r="B10" s="9">
        <v>42789</v>
      </c>
      <c r="C10" s="3">
        <v>100</v>
      </c>
      <c r="D10" s="3" t="s">
        <v>98</v>
      </c>
      <c r="E10" s="3" t="s">
        <v>7</v>
      </c>
      <c r="F10" s="3"/>
      <c r="G10" s="3"/>
    </row>
    <row r="11" spans="1:47" x14ac:dyDescent="0.2">
      <c r="A11" s="2" t="s">
        <v>70</v>
      </c>
      <c r="B11" s="9">
        <v>42789</v>
      </c>
      <c r="C11" s="3">
        <v>50</v>
      </c>
      <c r="D11" s="3" t="s">
        <v>98</v>
      </c>
      <c r="E11" s="3" t="s">
        <v>8</v>
      </c>
      <c r="F11" s="3"/>
      <c r="G11" s="3"/>
    </row>
    <row r="12" spans="1:47" s="15" customFormat="1" x14ac:dyDescent="0.2">
      <c r="A12" s="2" t="s">
        <v>70</v>
      </c>
      <c r="B12" s="9">
        <v>42789</v>
      </c>
      <c r="C12" s="3">
        <v>50</v>
      </c>
      <c r="D12" s="3" t="s">
        <v>98</v>
      </c>
      <c r="E12" s="3" t="s">
        <v>9</v>
      </c>
      <c r="F12" s="12"/>
      <c r="G12" s="12"/>
      <c r="H12" s="13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</row>
    <row r="13" spans="1:47" x14ac:dyDescent="0.2">
      <c r="A13" s="2" t="s">
        <v>70</v>
      </c>
      <c r="B13" s="9">
        <v>42789</v>
      </c>
      <c r="C13" s="3">
        <v>50</v>
      </c>
      <c r="D13" s="3" t="s">
        <v>98</v>
      </c>
      <c r="E13" s="3" t="s">
        <v>10</v>
      </c>
      <c r="F13" s="3"/>
      <c r="G13" s="3"/>
    </row>
    <row r="14" spans="1:47" x14ac:dyDescent="0.2">
      <c r="A14" s="2" t="s">
        <v>71</v>
      </c>
      <c r="B14" s="9">
        <v>42789</v>
      </c>
      <c r="C14" s="3">
        <v>75</v>
      </c>
      <c r="D14" s="3" t="s">
        <v>98</v>
      </c>
      <c r="E14" s="3" t="s">
        <v>11</v>
      </c>
      <c r="F14" s="3"/>
      <c r="G14" s="3"/>
    </row>
    <row r="15" spans="1:47" x14ac:dyDescent="0.2">
      <c r="A15" s="2" t="s">
        <v>71</v>
      </c>
      <c r="B15" s="9">
        <v>42789</v>
      </c>
      <c r="C15" s="3">
        <v>75</v>
      </c>
      <c r="D15" s="3" t="s">
        <v>98</v>
      </c>
      <c r="E15" s="3" t="s">
        <v>12</v>
      </c>
      <c r="F15" s="3"/>
      <c r="G15" s="3"/>
    </row>
    <row r="16" spans="1:47" x14ac:dyDescent="0.2">
      <c r="A16" s="2" t="s">
        <v>71</v>
      </c>
      <c r="B16" s="9">
        <v>42789</v>
      </c>
      <c r="C16" s="3">
        <v>75</v>
      </c>
      <c r="D16" s="3" t="s">
        <v>98</v>
      </c>
      <c r="E16" s="3" t="s">
        <v>72</v>
      </c>
      <c r="F16" s="3"/>
      <c r="G16" s="3"/>
    </row>
    <row r="17" spans="1:47" x14ac:dyDescent="0.2">
      <c r="A17" s="2" t="s">
        <v>75</v>
      </c>
      <c r="B17" s="9">
        <v>42789</v>
      </c>
      <c r="C17" s="3">
        <v>50</v>
      </c>
      <c r="D17" s="3" t="s">
        <v>98</v>
      </c>
      <c r="E17" s="3" t="s">
        <v>73</v>
      </c>
      <c r="F17" s="3"/>
      <c r="G17" s="3"/>
    </row>
    <row r="18" spans="1:47" s="15" customFormat="1" x14ac:dyDescent="0.2">
      <c r="A18" s="2" t="s">
        <v>75</v>
      </c>
      <c r="B18" s="9">
        <v>42789</v>
      </c>
      <c r="C18" s="3">
        <v>50</v>
      </c>
      <c r="D18" s="3" t="s">
        <v>98</v>
      </c>
      <c r="E18" s="3" t="s">
        <v>74</v>
      </c>
      <c r="F18" s="3"/>
      <c r="G18" s="12"/>
      <c r="H18" s="13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</row>
    <row r="19" spans="1:47" x14ac:dyDescent="0.2">
      <c r="A19" s="2" t="s">
        <v>75</v>
      </c>
      <c r="B19" s="9">
        <v>42789</v>
      </c>
      <c r="C19" s="3">
        <v>50</v>
      </c>
      <c r="D19" s="3" t="s">
        <v>98</v>
      </c>
      <c r="E19" s="3" t="s">
        <v>13</v>
      </c>
      <c r="F19" s="3"/>
      <c r="G19" s="3"/>
    </row>
    <row r="20" spans="1:47" x14ac:dyDescent="0.2">
      <c r="A20" s="2" t="s">
        <v>79</v>
      </c>
      <c r="B20" s="9">
        <v>42790</v>
      </c>
      <c r="C20" s="3">
        <v>50</v>
      </c>
      <c r="D20" s="3" t="s">
        <v>98</v>
      </c>
      <c r="E20" s="3" t="s">
        <v>14</v>
      </c>
      <c r="F20" s="3"/>
      <c r="G20" s="3"/>
    </row>
    <row r="21" spans="1:47" x14ac:dyDescent="0.2">
      <c r="A21" s="2" t="s">
        <v>80</v>
      </c>
      <c r="B21" s="9">
        <v>42790</v>
      </c>
      <c r="C21" s="3" t="s">
        <v>82</v>
      </c>
      <c r="D21" s="3" t="s">
        <v>98</v>
      </c>
      <c r="E21" s="3" t="s">
        <v>15</v>
      </c>
      <c r="F21" s="3"/>
      <c r="G21" s="3"/>
    </row>
    <row r="22" spans="1:47" x14ac:dyDescent="0.2">
      <c r="A22" s="2" t="s">
        <v>75</v>
      </c>
      <c r="B22" s="9">
        <v>42790</v>
      </c>
      <c r="C22" s="3">
        <v>50</v>
      </c>
      <c r="D22" s="3" t="s">
        <v>98</v>
      </c>
      <c r="E22" s="3" t="s">
        <v>16</v>
      </c>
      <c r="F22" s="3"/>
      <c r="G22" s="3"/>
    </row>
    <row r="23" spans="1:47" x14ac:dyDescent="0.2">
      <c r="A23" s="2" t="s">
        <v>81</v>
      </c>
      <c r="B23" s="9">
        <v>42790</v>
      </c>
      <c r="C23" s="3">
        <v>50</v>
      </c>
      <c r="D23" s="3" t="s">
        <v>98</v>
      </c>
      <c r="E23" s="3" t="s">
        <v>17</v>
      </c>
      <c r="F23" s="3"/>
      <c r="G23" s="3"/>
    </row>
    <row r="24" spans="1:47" s="15" customFormat="1" x14ac:dyDescent="0.2">
      <c r="A24" s="2" t="s">
        <v>80</v>
      </c>
      <c r="B24" s="9">
        <v>42790</v>
      </c>
      <c r="C24" s="3" t="s">
        <v>82</v>
      </c>
      <c r="D24" s="3" t="s">
        <v>98</v>
      </c>
      <c r="E24" s="3" t="s">
        <v>18</v>
      </c>
      <c r="F24" s="3"/>
      <c r="G24" s="12"/>
      <c r="H24" s="13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</row>
    <row r="25" spans="1:47" x14ac:dyDescent="0.2">
      <c r="A25" s="2" t="s">
        <v>83</v>
      </c>
      <c r="B25" s="9">
        <v>42790</v>
      </c>
      <c r="C25" s="3">
        <v>75</v>
      </c>
      <c r="D25" s="3" t="s">
        <v>98</v>
      </c>
      <c r="E25" s="3" t="s">
        <v>19</v>
      </c>
      <c r="F25" s="3"/>
      <c r="G25" s="3"/>
    </row>
    <row r="26" spans="1:47" x14ac:dyDescent="0.2">
      <c r="A26" s="2" t="s">
        <v>84</v>
      </c>
      <c r="B26" s="9">
        <v>42790</v>
      </c>
      <c r="C26" s="3">
        <v>26</v>
      </c>
      <c r="D26" s="3" t="s">
        <v>98</v>
      </c>
      <c r="E26" s="3" t="s">
        <v>20</v>
      </c>
      <c r="F26" s="3"/>
      <c r="G26" s="3"/>
    </row>
    <row r="27" spans="1:47" x14ac:dyDescent="0.2">
      <c r="A27" s="2" t="s">
        <v>79</v>
      </c>
      <c r="B27" s="9">
        <v>42790</v>
      </c>
      <c r="C27" s="3">
        <v>50</v>
      </c>
      <c r="D27" s="3" t="s">
        <v>98</v>
      </c>
      <c r="E27" s="3" t="s">
        <v>21</v>
      </c>
      <c r="F27" s="3"/>
      <c r="G27" s="3"/>
    </row>
    <row r="28" spans="1:47" s="15" customFormat="1" x14ac:dyDescent="0.2">
      <c r="A28" s="2" t="s">
        <v>80</v>
      </c>
      <c r="B28" s="9">
        <v>42790</v>
      </c>
      <c r="C28" s="3" t="s">
        <v>82</v>
      </c>
      <c r="D28" s="3" t="s">
        <v>98</v>
      </c>
      <c r="E28" s="10" t="s">
        <v>76</v>
      </c>
      <c r="F28" s="3"/>
      <c r="G28" s="12"/>
      <c r="H28" s="13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</row>
    <row r="29" spans="1:47" x14ac:dyDescent="0.2">
      <c r="A29" s="2" t="s">
        <v>81</v>
      </c>
      <c r="B29" s="9">
        <v>42790</v>
      </c>
      <c r="C29" s="3">
        <v>50</v>
      </c>
      <c r="D29" s="3" t="s">
        <v>98</v>
      </c>
      <c r="E29" s="10" t="s">
        <v>77</v>
      </c>
      <c r="F29" s="10"/>
      <c r="G29" s="10"/>
    </row>
    <row r="30" spans="1:47" x14ac:dyDescent="0.2">
      <c r="A30" s="10" t="s">
        <v>75</v>
      </c>
      <c r="B30" s="9">
        <v>42790</v>
      </c>
      <c r="C30" s="3">
        <v>50</v>
      </c>
      <c r="D30" s="3" t="s">
        <v>98</v>
      </c>
      <c r="E30" s="10" t="s">
        <v>78</v>
      </c>
      <c r="F30" s="10"/>
      <c r="G30" s="10"/>
    </row>
    <row r="31" spans="1:47" x14ac:dyDescent="0.2">
      <c r="A31" s="2" t="s">
        <v>83</v>
      </c>
      <c r="B31" s="9">
        <v>42790</v>
      </c>
      <c r="C31" s="3">
        <v>50</v>
      </c>
      <c r="D31" s="3" t="s">
        <v>98</v>
      </c>
      <c r="E31" s="10" t="s">
        <v>22</v>
      </c>
      <c r="F31" s="10"/>
      <c r="G31" s="10"/>
    </row>
    <row r="32" spans="1:47" x14ac:dyDescent="0.2">
      <c r="A32" s="2" t="s">
        <v>75</v>
      </c>
      <c r="B32" s="9">
        <v>42790</v>
      </c>
      <c r="C32" s="3">
        <v>50</v>
      </c>
      <c r="D32" s="3" t="s">
        <v>98</v>
      </c>
      <c r="E32" s="10" t="s">
        <v>23</v>
      </c>
      <c r="F32" s="10"/>
      <c r="G32" s="10"/>
    </row>
    <row r="33" spans="1:47" x14ac:dyDescent="0.2">
      <c r="A33" s="2" t="s">
        <v>79</v>
      </c>
      <c r="B33" s="9">
        <v>42790</v>
      </c>
      <c r="C33" s="3">
        <v>50</v>
      </c>
      <c r="D33" s="3" t="s">
        <v>98</v>
      </c>
      <c r="E33" s="10" t="s">
        <v>24</v>
      </c>
      <c r="F33" s="10"/>
      <c r="G33" s="10"/>
    </row>
    <row r="34" spans="1:47" s="15" customFormat="1" x14ac:dyDescent="0.2">
      <c r="A34" s="2" t="s">
        <v>81</v>
      </c>
      <c r="B34" s="9">
        <v>42790</v>
      </c>
      <c r="C34" s="3">
        <v>50</v>
      </c>
      <c r="D34" s="3" t="s">
        <v>98</v>
      </c>
      <c r="E34" s="10" t="s">
        <v>26</v>
      </c>
      <c r="F34" s="12"/>
      <c r="G34" s="12"/>
      <c r="H34" s="13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</row>
    <row r="35" spans="1:47" x14ac:dyDescent="0.2">
      <c r="A35" s="2" t="s">
        <v>83</v>
      </c>
      <c r="B35" s="9">
        <v>42790</v>
      </c>
      <c r="C35" s="3">
        <v>45</v>
      </c>
      <c r="D35" s="3" t="s">
        <v>98</v>
      </c>
      <c r="E35" s="10" t="s">
        <v>27</v>
      </c>
      <c r="F35" s="10"/>
      <c r="G35" s="10"/>
    </row>
    <row r="36" spans="1:47" x14ac:dyDescent="0.2">
      <c r="A36" s="2" t="s">
        <v>80</v>
      </c>
      <c r="B36" s="9">
        <v>42860</v>
      </c>
      <c r="C36" s="3" t="s">
        <v>82</v>
      </c>
      <c r="D36" s="3" t="s">
        <v>98</v>
      </c>
      <c r="E36" s="10" t="s">
        <v>28</v>
      </c>
      <c r="F36" s="10"/>
      <c r="G36" s="10"/>
    </row>
    <row r="37" spans="1:47" x14ac:dyDescent="0.2">
      <c r="A37" s="2" t="s">
        <v>88</v>
      </c>
      <c r="B37" s="9">
        <v>42860</v>
      </c>
      <c r="C37" s="3">
        <v>30</v>
      </c>
      <c r="D37" s="3" t="s">
        <v>98</v>
      </c>
      <c r="E37" s="10" t="s">
        <v>29</v>
      </c>
      <c r="F37" s="10"/>
      <c r="G37" s="10"/>
    </row>
    <row r="38" spans="1:47" s="15" customFormat="1" x14ac:dyDescent="0.2">
      <c r="A38" s="30">
        <v>7803</v>
      </c>
      <c r="B38" s="9">
        <v>42860</v>
      </c>
      <c r="C38" s="3">
        <v>30</v>
      </c>
      <c r="D38" s="3" t="s">
        <v>98</v>
      </c>
      <c r="E38" s="10" t="s">
        <v>30</v>
      </c>
      <c r="F38" s="12"/>
      <c r="G38" s="12"/>
      <c r="H38" s="13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</row>
    <row r="39" spans="1:47" x14ac:dyDescent="0.2">
      <c r="A39" s="2" t="s">
        <v>88</v>
      </c>
      <c r="B39" s="9">
        <v>42860</v>
      </c>
      <c r="C39" s="3">
        <v>30</v>
      </c>
      <c r="D39" s="3" t="s">
        <v>98</v>
      </c>
      <c r="E39" s="10" t="s">
        <v>31</v>
      </c>
      <c r="F39" s="10"/>
      <c r="G39" s="10"/>
    </row>
    <row r="40" spans="1:47" x14ac:dyDescent="0.2">
      <c r="A40" s="2" t="s">
        <v>80</v>
      </c>
      <c r="B40" s="9">
        <v>42860</v>
      </c>
      <c r="C40" s="3" t="s">
        <v>82</v>
      </c>
      <c r="D40" s="3" t="s">
        <v>98</v>
      </c>
      <c r="E40" s="10" t="s">
        <v>85</v>
      </c>
      <c r="F40" s="10"/>
      <c r="G40" s="10"/>
    </row>
    <row r="41" spans="1:47" x14ac:dyDescent="0.2">
      <c r="A41" s="30">
        <v>1314</v>
      </c>
      <c r="B41" s="9">
        <v>42860</v>
      </c>
      <c r="C41" s="3">
        <v>30</v>
      </c>
      <c r="D41" s="3" t="s">
        <v>98</v>
      </c>
      <c r="E41" s="10" t="s">
        <v>86</v>
      </c>
      <c r="F41" s="10"/>
      <c r="G41" s="10"/>
    </row>
    <row r="42" spans="1:47" x14ac:dyDescent="0.2">
      <c r="A42" s="2" t="s">
        <v>89</v>
      </c>
      <c r="B42" s="9">
        <v>42860</v>
      </c>
      <c r="C42" s="3">
        <v>30</v>
      </c>
      <c r="D42" s="3" t="s">
        <v>98</v>
      </c>
      <c r="E42" s="10" t="s">
        <v>87</v>
      </c>
      <c r="F42" s="10"/>
      <c r="G42" s="10"/>
    </row>
    <row r="43" spans="1:47" s="15" customFormat="1" x14ac:dyDescent="0.2">
      <c r="A43" s="2" t="s">
        <v>89</v>
      </c>
      <c r="B43" s="9">
        <v>42860</v>
      </c>
      <c r="C43" s="3">
        <v>30</v>
      </c>
      <c r="D43" s="3" t="s">
        <v>98</v>
      </c>
      <c r="E43" s="10" t="s">
        <v>32</v>
      </c>
      <c r="F43" s="12"/>
      <c r="G43" s="12"/>
      <c r="H43" s="13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</row>
    <row r="44" spans="1:47" x14ac:dyDescent="0.2">
      <c r="A44" s="30">
        <v>7803</v>
      </c>
      <c r="B44" s="9">
        <v>42860</v>
      </c>
      <c r="C44" s="3">
        <v>30</v>
      </c>
      <c r="D44" s="3" t="s">
        <v>98</v>
      </c>
      <c r="E44" s="10" t="s">
        <v>33</v>
      </c>
      <c r="F44" s="10"/>
      <c r="G44" s="10"/>
    </row>
    <row r="45" spans="1:47" x14ac:dyDescent="0.2">
      <c r="A45" s="2" t="s">
        <v>90</v>
      </c>
      <c r="B45" s="9">
        <v>42860</v>
      </c>
      <c r="C45" s="3">
        <v>30</v>
      </c>
      <c r="D45" s="3" t="s">
        <v>98</v>
      </c>
      <c r="E45" s="10" t="s">
        <v>34</v>
      </c>
      <c r="F45" s="10"/>
      <c r="G45" s="10"/>
    </row>
    <row r="46" spans="1:47" x14ac:dyDescent="0.2">
      <c r="A46" s="2" t="s">
        <v>88</v>
      </c>
      <c r="B46" s="9">
        <v>42860</v>
      </c>
      <c r="C46" s="3">
        <v>30</v>
      </c>
      <c r="D46" s="3" t="s">
        <v>98</v>
      </c>
      <c r="E46" s="10" t="s">
        <v>35</v>
      </c>
      <c r="F46" s="10"/>
      <c r="G46" s="10"/>
    </row>
    <row r="47" spans="1:47" x14ac:dyDescent="0.2">
      <c r="A47" s="30">
        <v>7803</v>
      </c>
      <c r="B47" s="9">
        <v>42860</v>
      </c>
      <c r="C47" s="3">
        <v>30</v>
      </c>
      <c r="D47" s="3" t="s">
        <v>98</v>
      </c>
      <c r="E47" s="10" t="s">
        <v>36</v>
      </c>
      <c r="F47" s="10"/>
      <c r="G47" s="10"/>
    </row>
    <row r="48" spans="1:47" x14ac:dyDescent="0.2">
      <c r="A48" s="2" t="s">
        <v>89</v>
      </c>
      <c r="B48" s="9">
        <v>42860</v>
      </c>
      <c r="C48" s="3">
        <v>30</v>
      </c>
      <c r="D48" s="3" t="s">
        <v>98</v>
      </c>
      <c r="E48" s="10" t="s">
        <v>37</v>
      </c>
      <c r="F48" s="10"/>
      <c r="G48" s="10"/>
    </row>
    <row r="49" spans="1:47" s="15" customFormat="1" x14ac:dyDescent="0.2">
      <c r="A49" s="2" t="s">
        <v>94</v>
      </c>
      <c r="B49" s="9">
        <v>42860</v>
      </c>
      <c r="C49" s="3">
        <v>30</v>
      </c>
      <c r="D49" s="3" t="s">
        <v>98</v>
      </c>
      <c r="E49" s="10" t="s">
        <v>38</v>
      </c>
      <c r="F49" s="12"/>
      <c r="G49" s="12"/>
      <c r="H49" s="13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</row>
    <row r="50" spans="1:47" x14ac:dyDescent="0.2">
      <c r="A50" s="2" t="s">
        <v>90</v>
      </c>
      <c r="B50" s="9">
        <v>42860</v>
      </c>
      <c r="C50" s="3">
        <v>30</v>
      </c>
      <c r="D50" s="3" t="s">
        <v>98</v>
      </c>
      <c r="E50" s="10" t="s">
        <v>39</v>
      </c>
      <c r="F50" s="10"/>
      <c r="G50" s="10"/>
    </row>
    <row r="51" spans="1:47" x14ac:dyDescent="0.2">
      <c r="A51" s="2" t="s">
        <v>90</v>
      </c>
      <c r="B51" s="9">
        <v>42860</v>
      </c>
      <c r="C51" s="3">
        <v>30</v>
      </c>
      <c r="D51" s="3" t="s">
        <v>98</v>
      </c>
      <c r="E51" s="10" t="s">
        <v>40</v>
      </c>
      <c r="F51" s="10"/>
      <c r="G51" s="10"/>
    </row>
    <row r="52" spans="1:47" x14ac:dyDescent="0.2">
      <c r="A52" s="2" t="s">
        <v>80</v>
      </c>
      <c r="B52" s="9">
        <v>42860</v>
      </c>
      <c r="C52" s="3" t="s">
        <v>82</v>
      </c>
      <c r="D52" s="3" t="s">
        <v>98</v>
      </c>
      <c r="E52" s="10" t="s">
        <v>91</v>
      </c>
      <c r="F52" s="10"/>
      <c r="G52" s="10"/>
    </row>
    <row r="53" spans="1:47" x14ac:dyDescent="0.2">
      <c r="A53" s="2" t="s">
        <v>95</v>
      </c>
      <c r="B53" s="9">
        <v>42860</v>
      </c>
      <c r="C53" s="3">
        <v>30</v>
      </c>
      <c r="D53" s="3" t="s">
        <v>98</v>
      </c>
      <c r="E53" s="10" t="s">
        <v>92</v>
      </c>
      <c r="F53" s="10"/>
      <c r="G53" s="10"/>
    </row>
    <row r="54" spans="1:47" s="15" customFormat="1" x14ac:dyDescent="0.2">
      <c r="A54" s="2" t="s">
        <v>94</v>
      </c>
      <c r="B54" s="9">
        <v>42860</v>
      </c>
      <c r="C54" s="3">
        <v>30</v>
      </c>
      <c r="D54" s="3" t="s">
        <v>98</v>
      </c>
      <c r="E54" s="10" t="s">
        <v>93</v>
      </c>
      <c r="F54" s="12"/>
      <c r="G54" s="12"/>
      <c r="H54" s="13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</row>
    <row r="55" spans="1:47" x14ac:dyDescent="0.2">
      <c r="A55" s="30">
        <v>1314</v>
      </c>
      <c r="B55" s="9">
        <v>42860</v>
      </c>
      <c r="C55" s="3">
        <v>30</v>
      </c>
      <c r="D55" s="3" t="s">
        <v>98</v>
      </c>
      <c r="E55" s="10" t="s">
        <v>41</v>
      </c>
      <c r="F55" s="10"/>
      <c r="G55" s="10"/>
    </row>
    <row r="56" spans="1:47" x14ac:dyDescent="0.2">
      <c r="A56" s="30">
        <v>1314</v>
      </c>
      <c r="B56" s="9">
        <v>42860</v>
      </c>
      <c r="C56" s="3">
        <v>30</v>
      </c>
      <c r="D56" s="3" t="s">
        <v>98</v>
      </c>
      <c r="E56" s="10" t="s">
        <v>42</v>
      </c>
      <c r="F56" s="10"/>
      <c r="G56" s="10"/>
    </row>
    <row r="57" spans="1:47" x14ac:dyDescent="0.2">
      <c r="A57" s="2" t="s">
        <v>95</v>
      </c>
      <c r="B57" s="9">
        <v>42860</v>
      </c>
      <c r="C57" s="3">
        <v>30</v>
      </c>
      <c r="D57" s="3" t="s">
        <v>98</v>
      </c>
      <c r="E57" s="10" t="s">
        <v>43</v>
      </c>
      <c r="F57" s="10"/>
      <c r="G57" s="10"/>
    </row>
    <row r="58" spans="1:47" s="15" customFormat="1" x14ac:dyDescent="0.2">
      <c r="A58" s="2" t="s">
        <v>94</v>
      </c>
      <c r="B58" s="9">
        <v>42860</v>
      </c>
      <c r="C58" s="3">
        <v>30</v>
      </c>
      <c r="D58" s="3" t="s">
        <v>98</v>
      </c>
      <c r="E58" s="10" t="s">
        <v>44</v>
      </c>
      <c r="F58" s="12"/>
      <c r="G58" s="12"/>
      <c r="H58" s="13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</row>
    <row r="59" spans="1:47" x14ac:dyDescent="0.2">
      <c r="A59" s="2" t="s">
        <v>95</v>
      </c>
      <c r="B59" s="9">
        <v>42860</v>
      </c>
      <c r="C59" s="3">
        <v>30</v>
      </c>
      <c r="D59" s="3" t="s">
        <v>98</v>
      </c>
      <c r="E59" s="10" t="s">
        <v>45</v>
      </c>
      <c r="F59" s="10"/>
      <c r="G59" s="10"/>
    </row>
    <row r="60" spans="1:47" x14ac:dyDescent="0.2">
      <c r="A60" s="2"/>
      <c r="B60" s="9"/>
      <c r="C60" s="3"/>
      <c r="D60" s="3"/>
      <c r="E60" s="10"/>
      <c r="F60" s="10"/>
      <c r="G60" s="10"/>
    </row>
    <row r="61" spans="1:47" x14ac:dyDescent="0.2">
      <c r="A61" s="2"/>
      <c r="B61" s="9"/>
      <c r="C61" s="3"/>
      <c r="D61" s="3"/>
      <c r="E61" s="10"/>
      <c r="F61" s="10"/>
      <c r="G61" s="10"/>
    </row>
    <row r="62" spans="1:47" s="15" customFormat="1" x14ac:dyDescent="0.2">
      <c r="A62" s="11"/>
      <c r="B62" s="11"/>
      <c r="C62" s="12"/>
      <c r="D62" s="12"/>
      <c r="E62" s="12"/>
      <c r="F62" s="12"/>
      <c r="G62" s="12"/>
      <c r="H62" s="13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</row>
    <row r="63" spans="1:47" x14ac:dyDescent="0.2">
      <c r="A63" s="2"/>
      <c r="B63" s="9"/>
      <c r="C63" s="3"/>
      <c r="D63" s="3"/>
      <c r="E63" s="10"/>
      <c r="F63" s="10"/>
      <c r="G63" s="10"/>
    </row>
    <row r="64" spans="1:47" x14ac:dyDescent="0.2">
      <c r="A64" s="2"/>
      <c r="B64" s="9"/>
      <c r="C64" s="3"/>
      <c r="D64" s="3"/>
      <c r="E64" s="10"/>
      <c r="F64" s="10"/>
      <c r="G64" s="10"/>
    </row>
    <row r="65" spans="1:47" x14ac:dyDescent="0.2">
      <c r="A65" s="2"/>
      <c r="B65" s="9"/>
      <c r="C65" s="3"/>
      <c r="D65" s="3"/>
      <c r="E65" s="10"/>
      <c r="F65" s="10"/>
      <c r="G65" s="10"/>
    </row>
    <row r="66" spans="1:47" x14ac:dyDescent="0.2">
      <c r="A66" s="2"/>
      <c r="B66" s="9"/>
      <c r="C66" s="3"/>
      <c r="D66" s="3"/>
      <c r="E66" s="10"/>
      <c r="F66" s="10"/>
      <c r="G66" s="10"/>
    </row>
    <row r="67" spans="1:47" x14ac:dyDescent="0.2">
      <c r="A67" s="2"/>
      <c r="B67" s="9"/>
      <c r="C67" s="3"/>
      <c r="D67" s="3"/>
      <c r="E67" s="10"/>
      <c r="F67" s="10"/>
      <c r="G67" s="10"/>
    </row>
    <row r="68" spans="1:47" x14ac:dyDescent="0.2">
      <c r="A68" s="2"/>
      <c r="B68" s="9"/>
      <c r="C68" s="3"/>
      <c r="D68" s="3"/>
      <c r="E68" s="10"/>
      <c r="F68" s="10"/>
      <c r="G68" s="10"/>
    </row>
    <row r="69" spans="1:47" x14ac:dyDescent="0.2">
      <c r="A69" s="2"/>
      <c r="B69" s="9"/>
      <c r="C69" s="3"/>
      <c r="D69" s="3"/>
      <c r="E69" s="10"/>
      <c r="F69" s="10"/>
      <c r="G69" s="10"/>
    </row>
    <row r="70" spans="1:47" x14ac:dyDescent="0.2">
      <c r="A70" s="2"/>
      <c r="B70" s="9"/>
      <c r="C70" s="3"/>
      <c r="D70" s="3"/>
      <c r="E70" s="10"/>
      <c r="F70" s="10"/>
      <c r="G70" s="10"/>
    </row>
    <row r="71" spans="1:47" x14ac:dyDescent="0.2">
      <c r="A71" s="2"/>
      <c r="B71" s="9"/>
      <c r="C71" s="3"/>
      <c r="D71" s="3"/>
      <c r="E71" s="10"/>
      <c r="F71" s="10"/>
      <c r="G71" s="10"/>
    </row>
    <row r="72" spans="1:47" s="15" customFormat="1" x14ac:dyDescent="0.2">
      <c r="A72" s="11"/>
      <c r="B72" s="11"/>
      <c r="C72" s="12"/>
      <c r="D72" s="12"/>
      <c r="E72" s="12"/>
      <c r="F72" s="12"/>
      <c r="G72" s="12"/>
      <c r="H72" s="13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</row>
    <row r="73" spans="1:47" x14ac:dyDescent="0.2">
      <c r="A73" s="2"/>
      <c r="B73" s="9"/>
      <c r="C73" s="3"/>
      <c r="D73" s="3"/>
      <c r="E73" s="10"/>
      <c r="F73" s="10"/>
      <c r="G73" s="10"/>
    </row>
    <row r="74" spans="1:47" x14ac:dyDescent="0.2">
      <c r="A74" s="2"/>
      <c r="B74" s="9"/>
      <c r="C74" s="3"/>
      <c r="D74" s="3"/>
      <c r="E74" s="10"/>
      <c r="F74" s="10"/>
      <c r="G74" s="10"/>
    </row>
    <row r="75" spans="1:47" x14ac:dyDescent="0.2">
      <c r="A75" s="2"/>
      <c r="B75" s="9"/>
      <c r="C75" s="3"/>
      <c r="D75" s="3"/>
      <c r="E75" s="10"/>
      <c r="F75" s="10"/>
      <c r="G75" s="10"/>
    </row>
    <row r="76" spans="1:47" x14ac:dyDescent="0.2">
      <c r="A76" s="2"/>
      <c r="B76" s="9"/>
      <c r="C76" s="3"/>
      <c r="D76" s="3"/>
      <c r="E76" s="10"/>
      <c r="F76" s="10"/>
      <c r="G76" s="10"/>
    </row>
    <row r="77" spans="1:47" x14ac:dyDescent="0.2">
      <c r="A77" s="2"/>
      <c r="B77" s="9"/>
      <c r="C77" s="3"/>
      <c r="D77" s="3"/>
      <c r="E77" s="10"/>
      <c r="F77" s="10"/>
      <c r="G77" s="10"/>
    </row>
    <row r="78" spans="1:47" s="15" customFormat="1" x14ac:dyDescent="0.2">
      <c r="A78" s="11"/>
      <c r="B78" s="11"/>
      <c r="C78" s="12"/>
      <c r="D78" s="12"/>
      <c r="E78" s="12"/>
      <c r="F78" s="12"/>
      <c r="G78" s="12"/>
      <c r="H78" s="13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</row>
    <row r="79" spans="1:47" x14ac:dyDescent="0.2">
      <c r="A79" s="2"/>
      <c r="B79" s="9"/>
      <c r="C79" s="3"/>
      <c r="D79" s="3"/>
      <c r="E79" s="10"/>
      <c r="F79" s="10"/>
      <c r="G79" s="10"/>
    </row>
    <row r="80" spans="1:47" x14ac:dyDescent="0.2">
      <c r="A80" s="2"/>
      <c r="B80" s="9"/>
      <c r="C80" s="3"/>
      <c r="D80" s="3"/>
      <c r="E80" s="10"/>
      <c r="F80" s="10"/>
      <c r="G80" s="10"/>
    </row>
    <row r="81" spans="1:47" x14ac:dyDescent="0.2">
      <c r="A81" s="2"/>
      <c r="B81" s="9"/>
      <c r="C81" s="3"/>
      <c r="D81" s="3"/>
      <c r="E81" s="10"/>
      <c r="F81" s="10"/>
      <c r="G81" s="10"/>
    </row>
    <row r="82" spans="1:47" x14ac:dyDescent="0.2">
      <c r="A82" s="2"/>
      <c r="B82" s="9"/>
      <c r="C82" s="3"/>
      <c r="D82" s="3"/>
      <c r="E82" s="10"/>
      <c r="F82" s="10"/>
      <c r="G82" s="10"/>
    </row>
    <row r="83" spans="1:47" x14ac:dyDescent="0.2">
      <c r="A83" s="2"/>
      <c r="B83" s="9"/>
      <c r="C83" s="3"/>
      <c r="D83" s="3"/>
      <c r="E83" s="10"/>
      <c r="F83" s="10"/>
      <c r="G83" s="10"/>
    </row>
    <row r="84" spans="1:47" s="15" customFormat="1" x14ac:dyDescent="0.2">
      <c r="A84" s="11"/>
      <c r="B84" s="11"/>
      <c r="C84" s="12"/>
      <c r="D84" s="12"/>
      <c r="E84" s="12"/>
      <c r="F84" s="12"/>
      <c r="G84" s="12"/>
      <c r="H84" s="13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</row>
    <row r="85" spans="1:47" x14ac:dyDescent="0.2">
      <c r="A85" s="2"/>
      <c r="B85" s="9"/>
      <c r="C85" s="3"/>
      <c r="D85" s="3"/>
      <c r="E85" s="10"/>
      <c r="F85" s="10"/>
      <c r="G85" s="10"/>
    </row>
    <row r="86" spans="1:47" x14ac:dyDescent="0.2">
      <c r="A86" s="2"/>
      <c r="B86" s="9"/>
      <c r="C86" s="3"/>
      <c r="D86" s="3"/>
      <c r="E86" s="10"/>
      <c r="F86" s="10"/>
      <c r="G86" s="10"/>
    </row>
    <row r="87" spans="1:47" x14ac:dyDescent="0.2">
      <c r="A87" s="2"/>
      <c r="B87" s="9"/>
      <c r="C87" s="3"/>
      <c r="D87" s="3"/>
      <c r="E87" s="10"/>
      <c r="F87" s="10"/>
      <c r="G87" s="10"/>
    </row>
    <row r="88" spans="1:47" x14ac:dyDescent="0.2">
      <c r="A88" s="2"/>
      <c r="B88" s="9"/>
      <c r="C88" s="3"/>
      <c r="D88" s="3"/>
      <c r="E88" s="10"/>
      <c r="F88" s="10"/>
      <c r="G88" s="10"/>
    </row>
    <row r="89" spans="1:47" x14ac:dyDescent="0.2">
      <c r="A89" s="2"/>
      <c r="B89" s="9"/>
      <c r="C89" s="3"/>
      <c r="D89" s="3"/>
      <c r="E89" s="10"/>
      <c r="F89" s="10"/>
      <c r="G89" s="10"/>
    </row>
    <row r="90" spans="1:47" x14ac:dyDescent="0.2">
      <c r="A90" s="2"/>
      <c r="B90" s="9"/>
      <c r="C90" s="3"/>
      <c r="D90" s="3"/>
      <c r="E90" s="10"/>
      <c r="F90" s="10"/>
      <c r="G90" s="10"/>
    </row>
    <row r="91" spans="1:47" s="15" customFormat="1" x14ac:dyDescent="0.2">
      <c r="A91" s="11"/>
      <c r="B91" s="11"/>
      <c r="C91" s="12"/>
      <c r="D91" s="12"/>
      <c r="E91" s="12"/>
      <c r="F91" s="12"/>
      <c r="G91" s="12"/>
      <c r="H91" s="13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</row>
    <row r="92" spans="1:47" x14ac:dyDescent="0.2">
      <c r="A92" s="2"/>
      <c r="B92" s="9"/>
      <c r="C92" s="3"/>
      <c r="D92" s="3"/>
      <c r="E92" s="10"/>
      <c r="F92" s="10"/>
      <c r="G92" s="10"/>
    </row>
    <row r="93" spans="1:47" x14ac:dyDescent="0.2">
      <c r="A93" s="2"/>
      <c r="B93" s="9"/>
      <c r="C93" s="3"/>
      <c r="D93" s="3"/>
      <c r="E93" s="10"/>
      <c r="F93" s="10"/>
      <c r="G93" s="10"/>
    </row>
    <row r="94" spans="1:47" x14ac:dyDescent="0.2">
      <c r="A94" s="2"/>
      <c r="B94" s="9"/>
      <c r="C94" s="3"/>
      <c r="D94" s="3"/>
      <c r="E94" s="10"/>
      <c r="F94" s="10"/>
      <c r="G94" s="10"/>
    </row>
    <row r="95" spans="1:47" x14ac:dyDescent="0.2">
      <c r="A95" s="2"/>
      <c r="B95" s="9"/>
      <c r="C95" s="3"/>
      <c r="D95" s="3"/>
      <c r="E95" s="10"/>
      <c r="F95" s="10"/>
      <c r="G95" s="10"/>
    </row>
    <row r="96" spans="1:47" x14ac:dyDescent="0.2">
      <c r="A96" s="2"/>
      <c r="B96" s="9"/>
      <c r="C96" s="3"/>
      <c r="D96" s="3"/>
      <c r="E96" s="10"/>
      <c r="F96" s="10"/>
      <c r="G96" s="10"/>
    </row>
    <row r="97" spans="1:47" x14ac:dyDescent="0.2">
      <c r="A97" s="2"/>
      <c r="B97" s="9"/>
      <c r="C97" s="3"/>
      <c r="D97" s="3"/>
      <c r="E97" s="10"/>
      <c r="F97" s="10"/>
      <c r="G97" s="10"/>
    </row>
    <row r="98" spans="1:47" x14ac:dyDescent="0.2">
      <c r="A98" s="2"/>
      <c r="B98" s="9"/>
      <c r="C98" s="3"/>
      <c r="D98" s="3"/>
      <c r="E98" s="10"/>
      <c r="F98" s="10"/>
      <c r="G98" s="10"/>
    </row>
    <row r="99" spans="1:47" s="15" customFormat="1" x14ac:dyDescent="0.2">
      <c r="A99" s="11"/>
      <c r="B99" s="11"/>
      <c r="C99" s="12"/>
      <c r="D99" s="12"/>
      <c r="E99" s="12"/>
      <c r="F99" s="12"/>
      <c r="G99" s="12"/>
      <c r="H99" s="13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</row>
    <row r="100" spans="1:47" x14ac:dyDescent="0.2">
      <c r="A100" s="2"/>
      <c r="B100" s="9"/>
      <c r="C100" s="3"/>
      <c r="E100" s="10"/>
      <c r="F100" s="10"/>
      <c r="G100" s="10"/>
    </row>
    <row r="101" spans="1:47" x14ac:dyDescent="0.2">
      <c r="A101" s="2"/>
      <c r="B101" s="9"/>
      <c r="C101" s="3"/>
      <c r="E101" s="10"/>
      <c r="F101" s="10"/>
      <c r="G101" s="10"/>
    </row>
    <row r="102" spans="1:47" x14ac:dyDescent="0.2">
      <c r="A102" s="2"/>
      <c r="B102" s="9"/>
      <c r="C102" s="3"/>
      <c r="E102" s="10"/>
      <c r="F102" s="10"/>
      <c r="G102" s="10"/>
    </row>
    <row r="103" spans="1:47" x14ac:dyDescent="0.2">
      <c r="A103" s="2"/>
      <c r="B103" s="9"/>
      <c r="C103" s="3"/>
      <c r="E103" s="10"/>
      <c r="F103" s="10"/>
      <c r="G103" s="10"/>
    </row>
    <row r="104" spans="1:47" x14ac:dyDescent="0.2">
      <c r="A104" s="2"/>
      <c r="B104" s="9"/>
      <c r="C104" s="3"/>
      <c r="E104" s="10"/>
      <c r="F104" s="10"/>
      <c r="G104" s="10"/>
    </row>
    <row r="105" spans="1:47" x14ac:dyDescent="0.2">
      <c r="A105" s="2"/>
      <c r="B105" s="9"/>
      <c r="C105" s="3"/>
      <c r="E105" s="10"/>
      <c r="F105" s="10"/>
      <c r="G105" s="10"/>
    </row>
    <row r="106" spans="1:47" s="15" customFormat="1" x14ac:dyDescent="0.2">
      <c r="A106" s="11"/>
      <c r="B106" s="11"/>
      <c r="C106" s="12"/>
      <c r="D106" s="12"/>
      <c r="E106" s="12"/>
      <c r="F106" s="12"/>
      <c r="G106" s="12"/>
      <c r="H106" s="13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</row>
    <row r="107" spans="1:47" x14ac:dyDescent="0.2">
      <c r="A107" s="2"/>
      <c r="B107" s="9"/>
      <c r="C107" s="3"/>
      <c r="E107" s="10"/>
      <c r="F107" s="10"/>
      <c r="G107" s="10"/>
    </row>
    <row r="108" spans="1:47" x14ac:dyDescent="0.2">
      <c r="A108" s="2"/>
      <c r="B108" s="9"/>
      <c r="C108" s="3"/>
      <c r="E108" s="10"/>
      <c r="F108" s="10"/>
      <c r="G108" s="10"/>
    </row>
    <row r="109" spans="1:47" x14ac:dyDescent="0.2">
      <c r="A109" s="2"/>
      <c r="B109" s="9"/>
      <c r="C109" s="3"/>
      <c r="E109" s="10"/>
      <c r="F109" s="10"/>
      <c r="G109" s="10"/>
    </row>
    <row r="110" spans="1:47" x14ac:dyDescent="0.2">
      <c r="A110" s="2"/>
      <c r="B110" s="9"/>
      <c r="C110" s="3"/>
      <c r="E110" s="10"/>
      <c r="F110" s="10"/>
      <c r="G110" s="10"/>
    </row>
    <row r="111" spans="1:47" x14ac:dyDescent="0.2">
      <c r="A111" s="2"/>
      <c r="B111" s="9"/>
      <c r="C111" s="3"/>
      <c r="E111" s="10"/>
      <c r="F111" s="10"/>
      <c r="G111" s="10"/>
    </row>
    <row r="112" spans="1:47" x14ac:dyDescent="0.2">
      <c r="A112" s="2"/>
      <c r="B112" s="9"/>
      <c r="C112" s="3"/>
      <c r="E112" s="10"/>
      <c r="F112" s="10"/>
      <c r="G112" s="10"/>
    </row>
    <row r="113" spans="1:47" s="15" customFormat="1" x14ac:dyDescent="0.2">
      <c r="A113" s="11"/>
      <c r="B113" s="11"/>
      <c r="C113" s="12"/>
      <c r="D113" s="12"/>
      <c r="E113" s="12"/>
      <c r="F113" s="12"/>
      <c r="G113" s="12"/>
      <c r="H113" s="13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</row>
    <row r="114" spans="1:47" x14ac:dyDescent="0.2">
      <c r="A114" s="2"/>
      <c r="B114" s="9"/>
      <c r="C114" s="3"/>
      <c r="E114" s="10"/>
      <c r="F114" s="10"/>
      <c r="G114" s="10"/>
    </row>
    <row r="115" spans="1:47" x14ac:dyDescent="0.2">
      <c r="A115" s="2"/>
      <c r="B115" s="9"/>
      <c r="C115" s="3"/>
      <c r="E115" s="10"/>
      <c r="F115" s="10"/>
      <c r="G115" s="10"/>
    </row>
    <row r="116" spans="1:47" x14ac:dyDescent="0.2">
      <c r="A116" s="2"/>
      <c r="B116" s="9"/>
      <c r="C116" s="3"/>
      <c r="E116" s="10"/>
      <c r="F116" s="10"/>
      <c r="G116" s="10"/>
    </row>
    <row r="117" spans="1:47" x14ac:dyDescent="0.2">
      <c r="A117" s="2"/>
      <c r="B117" s="9"/>
      <c r="C117" s="3"/>
      <c r="E117" s="10"/>
      <c r="F117" s="10"/>
      <c r="G117" s="10"/>
    </row>
    <row r="118" spans="1:47" x14ac:dyDescent="0.2">
      <c r="A118" s="2"/>
      <c r="B118" s="9"/>
      <c r="C118" s="3"/>
      <c r="E118" s="10"/>
      <c r="F118" s="10"/>
      <c r="G118" s="10"/>
    </row>
    <row r="119" spans="1:47" x14ac:dyDescent="0.2">
      <c r="A119" s="2"/>
      <c r="B119" s="9"/>
      <c r="C119" s="3"/>
      <c r="E119" s="10"/>
      <c r="F119" s="10"/>
      <c r="G119" s="10"/>
    </row>
    <row r="120" spans="1:47" s="15" customFormat="1" x14ac:dyDescent="0.2">
      <c r="A120" s="11"/>
      <c r="B120" s="11"/>
      <c r="C120" s="12"/>
      <c r="D120" s="12"/>
      <c r="E120" s="12"/>
      <c r="F120" s="12"/>
      <c r="G120" s="12"/>
      <c r="H120" s="13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</row>
    <row r="121" spans="1:47" s="15" customFormat="1" x14ac:dyDescent="0.2">
      <c r="A121" s="11"/>
      <c r="B121" s="11"/>
      <c r="C121" s="12"/>
      <c r="D121" s="12"/>
      <c r="E121" s="12"/>
      <c r="F121" s="12"/>
      <c r="G121" s="12"/>
      <c r="H121" s="13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</row>
    <row r="122" spans="1:47" s="15" customFormat="1" x14ac:dyDescent="0.2">
      <c r="A122" s="11"/>
      <c r="B122" s="11"/>
      <c r="C122" s="12"/>
      <c r="D122" s="12"/>
      <c r="E122" s="12"/>
      <c r="F122" s="12"/>
      <c r="G122" s="12"/>
      <c r="H122" s="13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</row>
    <row r="123" spans="1:47" x14ac:dyDescent="0.2">
      <c r="A123" s="2"/>
      <c r="B123" s="9"/>
      <c r="C123" s="3"/>
      <c r="E123" s="10"/>
      <c r="F123" s="10"/>
      <c r="G123" s="10"/>
    </row>
    <row r="124" spans="1:47" x14ac:dyDescent="0.2">
      <c r="A124" s="2"/>
      <c r="B124" s="9"/>
      <c r="C124" s="3"/>
      <c r="E124" s="10"/>
      <c r="F124" s="10"/>
      <c r="G124" s="10"/>
    </row>
    <row r="125" spans="1:47" x14ac:dyDescent="0.2">
      <c r="A125" s="2"/>
      <c r="B125" s="9"/>
      <c r="C125" s="3"/>
      <c r="E125" s="10"/>
      <c r="F125" s="10"/>
      <c r="G125" s="10"/>
    </row>
    <row r="126" spans="1:47" x14ac:dyDescent="0.2">
      <c r="A126" s="2"/>
      <c r="B126" s="9"/>
      <c r="C126" s="3"/>
      <c r="E126" s="10"/>
      <c r="F126" s="10"/>
      <c r="G126" s="10"/>
    </row>
    <row r="127" spans="1:47" x14ac:dyDescent="0.2">
      <c r="A127" s="2"/>
      <c r="B127" s="9"/>
      <c r="C127" s="3"/>
      <c r="E127" s="10"/>
      <c r="F127" s="10"/>
      <c r="G127" s="10"/>
    </row>
    <row r="128" spans="1:47" x14ac:dyDescent="0.2">
      <c r="A128" s="2"/>
      <c r="B128" s="9"/>
      <c r="C128" s="3"/>
      <c r="E128" s="10"/>
      <c r="F128" s="10"/>
      <c r="G128" s="10"/>
    </row>
    <row r="129" spans="1:47" s="15" customFormat="1" x14ac:dyDescent="0.2">
      <c r="A129" s="11"/>
      <c r="B129" s="11"/>
      <c r="C129" s="12"/>
      <c r="D129" s="12"/>
      <c r="E129" s="12"/>
      <c r="F129" s="12"/>
      <c r="G129" s="12"/>
      <c r="H129" s="13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</row>
    <row r="130" spans="1:47" x14ac:dyDescent="0.2">
      <c r="A130" s="2"/>
      <c r="B130" s="9"/>
      <c r="C130" s="3"/>
      <c r="E130" s="10"/>
      <c r="F130" s="10"/>
      <c r="G130" s="10"/>
    </row>
    <row r="131" spans="1:47" x14ac:dyDescent="0.2">
      <c r="A131" s="2"/>
      <c r="B131" s="9"/>
      <c r="C131" s="3"/>
      <c r="E131" s="10"/>
      <c r="F131" s="10"/>
      <c r="G131" s="10"/>
    </row>
    <row r="132" spans="1:47" x14ac:dyDescent="0.2">
      <c r="A132" s="2"/>
      <c r="B132" s="9"/>
      <c r="C132" s="3"/>
      <c r="E132" s="10"/>
      <c r="F132" s="10"/>
      <c r="G132" s="10"/>
    </row>
    <row r="133" spans="1:47" x14ac:dyDescent="0.2">
      <c r="A133" s="2"/>
      <c r="B133" s="9"/>
      <c r="C133" s="3"/>
      <c r="E133" s="10"/>
      <c r="F133" s="10"/>
      <c r="G133" s="10"/>
    </row>
    <row r="134" spans="1:47" x14ac:dyDescent="0.2">
      <c r="A134" s="2"/>
      <c r="B134" s="9"/>
      <c r="C134" s="3"/>
      <c r="E134" s="10"/>
      <c r="F134" s="10"/>
      <c r="G134" s="10"/>
    </row>
    <row r="135" spans="1:47" x14ac:dyDescent="0.2">
      <c r="A135" s="2"/>
      <c r="B135" s="9"/>
      <c r="C135" s="3"/>
      <c r="E135" s="10"/>
      <c r="F135" s="10"/>
      <c r="G135" s="10"/>
    </row>
    <row r="136" spans="1:47" x14ac:dyDescent="0.2">
      <c r="A136" s="2"/>
      <c r="B136" s="9"/>
      <c r="C136" s="3"/>
      <c r="E136" s="10"/>
      <c r="F136" s="10"/>
      <c r="G136" s="10"/>
    </row>
    <row r="137" spans="1:47" s="15" customFormat="1" x14ac:dyDescent="0.2">
      <c r="A137" s="11"/>
      <c r="B137" s="11"/>
      <c r="C137" s="12"/>
      <c r="D137" s="12"/>
      <c r="E137" s="12"/>
      <c r="F137" s="12"/>
      <c r="G137" s="12"/>
      <c r="H137" s="13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</row>
    <row r="138" spans="1:47" x14ac:dyDescent="0.2">
      <c r="A138" s="2"/>
      <c r="B138" s="9"/>
      <c r="C138" s="3"/>
      <c r="E138" s="10"/>
      <c r="F138" s="10"/>
      <c r="G138" s="10"/>
    </row>
    <row r="139" spans="1:47" x14ac:dyDescent="0.2">
      <c r="A139" s="2"/>
      <c r="B139" s="9"/>
      <c r="C139" s="3"/>
      <c r="E139" s="10"/>
      <c r="F139" s="10"/>
      <c r="G139" s="10"/>
    </row>
    <row r="140" spans="1:47" x14ac:dyDescent="0.2">
      <c r="A140" s="2"/>
      <c r="B140" s="9"/>
      <c r="C140" s="3"/>
      <c r="E140" s="10"/>
      <c r="F140" s="10"/>
      <c r="G140" s="10"/>
    </row>
    <row r="141" spans="1:47" x14ac:dyDescent="0.2">
      <c r="A141" s="2"/>
      <c r="B141" s="9"/>
      <c r="C141" s="3"/>
      <c r="E141" s="10"/>
      <c r="F141" s="10"/>
      <c r="G141" s="10"/>
    </row>
    <row r="142" spans="1:47" x14ac:dyDescent="0.2">
      <c r="A142" s="2"/>
      <c r="B142" s="9"/>
      <c r="C142" s="3"/>
      <c r="E142" s="10"/>
      <c r="F142" s="10"/>
      <c r="G142" s="10"/>
    </row>
    <row r="143" spans="1:47" x14ac:dyDescent="0.2">
      <c r="A143" s="2"/>
      <c r="B143" s="9"/>
      <c r="C143" s="3"/>
      <c r="E143" s="10"/>
      <c r="F143" s="10"/>
      <c r="G143" s="10"/>
    </row>
    <row r="144" spans="1:47" x14ac:dyDescent="0.2">
      <c r="A144" s="2"/>
      <c r="B144" s="9"/>
      <c r="C144" s="3"/>
      <c r="E144" s="10"/>
      <c r="F144" s="10"/>
      <c r="G144" s="10"/>
    </row>
    <row r="145" spans="1:47" s="15" customFormat="1" x14ac:dyDescent="0.2">
      <c r="A145" s="11"/>
      <c r="B145" s="11"/>
      <c r="C145" s="12"/>
      <c r="D145" s="12"/>
      <c r="E145" s="12"/>
      <c r="F145" s="12"/>
      <c r="G145" s="12"/>
      <c r="H145" s="13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</row>
    <row r="146" spans="1:47" x14ac:dyDescent="0.2">
      <c r="A146" s="2"/>
      <c r="B146" s="9"/>
      <c r="C146" s="3"/>
      <c r="E146" s="10"/>
      <c r="F146" s="10"/>
      <c r="G146" s="10"/>
    </row>
    <row r="147" spans="1:47" x14ac:dyDescent="0.2">
      <c r="A147" s="2"/>
      <c r="B147" s="9"/>
      <c r="C147" s="3"/>
      <c r="E147" s="10"/>
      <c r="F147" s="10"/>
      <c r="G147" s="10"/>
    </row>
    <row r="148" spans="1:47" x14ac:dyDescent="0.2">
      <c r="A148" s="2"/>
      <c r="B148" s="9"/>
      <c r="C148" s="3"/>
      <c r="E148" s="10"/>
      <c r="F148" s="10"/>
      <c r="G148" s="10"/>
    </row>
    <row r="149" spans="1:47" x14ac:dyDescent="0.2">
      <c r="A149" s="2"/>
      <c r="B149" s="9"/>
      <c r="C149" s="3"/>
      <c r="E149" s="10"/>
      <c r="F149" s="10"/>
      <c r="G149" s="10"/>
    </row>
    <row r="150" spans="1:47" x14ac:dyDescent="0.2">
      <c r="A150" s="2"/>
      <c r="B150" s="9"/>
      <c r="C150" s="3"/>
      <c r="E150" s="10"/>
      <c r="F150" s="10"/>
      <c r="G150" s="10"/>
    </row>
    <row r="151" spans="1:47" x14ac:dyDescent="0.2">
      <c r="A151" s="2"/>
      <c r="B151" s="9"/>
      <c r="C151" s="3"/>
      <c r="E151" s="10"/>
      <c r="F151" s="10"/>
      <c r="G151" s="10"/>
    </row>
    <row r="152" spans="1:47" x14ac:dyDescent="0.2">
      <c r="A152" s="2"/>
      <c r="B152" s="9"/>
      <c r="C152" s="3"/>
      <c r="E152" s="10"/>
      <c r="F152" s="10"/>
      <c r="G152" s="10"/>
    </row>
    <row r="153" spans="1:47" s="15" customFormat="1" x14ac:dyDescent="0.2">
      <c r="A153" s="11"/>
      <c r="B153" s="11"/>
      <c r="C153" s="12"/>
      <c r="D153" s="12"/>
      <c r="E153" s="12"/>
      <c r="F153" s="12"/>
      <c r="G153" s="12"/>
      <c r="H153" s="13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</row>
    <row r="154" spans="1:47" x14ac:dyDescent="0.2">
      <c r="A154" s="2"/>
      <c r="B154" s="9"/>
      <c r="C154" s="3"/>
      <c r="E154" s="10"/>
      <c r="F154" s="10"/>
      <c r="G154" s="10"/>
    </row>
    <row r="155" spans="1:47" x14ac:dyDescent="0.2">
      <c r="A155" s="2"/>
      <c r="B155" s="9"/>
      <c r="C155" s="3"/>
      <c r="E155" s="10"/>
      <c r="F155" s="10"/>
      <c r="G155" s="10"/>
    </row>
    <row r="156" spans="1:47" x14ac:dyDescent="0.2">
      <c r="A156" s="2"/>
      <c r="B156" s="9"/>
      <c r="C156" s="3"/>
      <c r="E156" s="10"/>
      <c r="F156" s="10"/>
      <c r="G156" s="10"/>
    </row>
    <row r="157" spans="1:47" x14ac:dyDescent="0.2">
      <c r="A157" s="2"/>
      <c r="B157" s="9"/>
      <c r="C157" s="3"/>
      <c r="E157" s="10"/>
      <c r="F157" s="10"/>
      <c r="G157" s="10"/>
    </row>
    <row r="158" spans="1:47" x14ac:dyDescent="0.2">
      <c r="A158" s="2"/>
      <c r="B158" s="9"/>
      <c r="C158" s="3"/>
      <c r="E158" s="10"/>
      <c r="F158" s="10"/>
      <c r="G158" s="10"/>
    </row>
    <row r="159" spans="1:47" x14ac:dyDescent="0.2">
      <c r="A159" s="2"/>
      <c r="B159" s="9"/>
      <c r="C159" s="3"/>
      <c r="E159" s="10"/>
      <c r="F159" s="10"/>
      <c r="G159" s="10"/>
    </row>
    <row r="160" spans="1:47" x14ac:dyDescent="0.2">
      <c r="A160" s="2"/>
      <c r="B160" s="9"/>
      <c r="C160" s="3"/>
      <c r="E160" s="10"/>
      <c r="F160" s="10"/>
      <c r="G160" s="10"/>
    </row>
    <row r="161" spans="1:47" s="15" customFormat="1" x14ac:dyDescent="0.2">
      <c r="A161" s="11"/>
      <c r="B161" s="11"/>
      <c r="C161" s="12"/>
      <c r="D161" s="12"/>
      <c r="E161" s="12"/>
      <c r="F161" s="12"/>
      <c r="G161" s="12"/>
      <c r="H161" s="13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</row>
    <row r="162" spans="1:47" x14ac:dyDescent="0.2">
      <c r="A162" s="2"/>
      <c r="B162" s="9"/>
      <c r="C162" s="3"/>
      <c r="E162" s="10"/>
      <c r="F162" s="10"/>
      <c r="G162" s="10"/>
    </row>
    <row r="163" spans="1:47" x14ac:dyDescent="0.2">
      <c r="A163" s="2"/>
      <c r="B163" s="9"/>
      <c r="C163" s="3"/>
      <c r="E163" s="10"/>
      <c r="F163" s="10"/>
      <c r="G163" s="10"/>
    </row>
    <row r="164" spans="1:47" x14ac:dyDescent="0.2">
      <c r="A164" s="2"/>
      <c r="B164" s="9"/>
      <c r="C164" s="3"/>
      <c r="E164" s="10"/>
      <c r="F164" s="10"/>
      <c r="G164" s="10"/>
    </row>
    <row r="165" spans="1:47" x14ac:dyDescent="0.2">
      <c r="A165" s="2"/>
      <c r="B165" s="9"/>
      <c r="C165" s="3"/>
      <c r="E165" s="10"/>
      <c r="F165" s="10"/>
      <c r="G165" s="10"/>
    </row>
    <row r="166" spans="1:47" x14ac:dyDescent="0.2">
      <c r="A166" s="2"/>
      <c r="B166" s="9"/>
      <c r="C166" s="3"/>
      <c r="E166" s="10"/>
      <c r="F166" s="10"/>
      <c r="G166" s="10"/>
    </row>
    <row r="167" spans="1:47" x14ac:dyDescent="0.2">
      <c r="A167" s="2"/>
      <c r="B167" s="9"/>
      <c r="C167" s="3"/>
      <c r="E167" s="10"/>
      <c r="F167" s="10"/>
      <c r="G167" s="10"/>
    </row>
    <row r="168" spans="1:47" x14ac:dyDescent="0.2">
      <c r="A168" s="2"/>
      <c r="B168" s="9"/>
      <c r="C168" s="3"/>
      <c r="E168" s="10"/>
      <c r="F168" s="10"/>
      <c r="G168" s="10"/>
    </row>
    <row r="169" spans="1:47" s="15" customFormat="1" x14ac:dyDescent="0.2">
      <c r="A169" s="11"/>
      <c r="B169" s="11"/>
      <c r="C169" s="12"/>
      <c r="D169" s="12"/>
      <c r="E169" s="12"/>
      <c r="F169" s="12"/>
      <c r="G169" s="12"/>
      <c r="H169" s="13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</row>
    <row r="170" spans="1:47" x14ac:dyDescent="0.2">
      <c r="A170" s="10"/>
      <c r="B170" s="9"/>
      <c r="C170" s="3"/>
    </row>
    <row r="171" spans="1:47" x14ac:dyDescent="0.2">
      <c r="A171" s="10"/>
      <c r="B171" s="9"/>
      <c r="C171" s="3"/>
    </row>
    <row r="172" spans="1:47" x14ac:dyDescent="0.2">
      <c r="A172" s="10"/>
      <c r="B172" s="9"/>
      <c r="C172" s="3"/>
    </row>
    <row r="173" spans="1:47" x14ac:dyDescent="0.2">
      <c r="A173" s="10"/>
      <c r="B173" s="9"/>
      <c r="C173" s="3"/>
    </row>
    <row r="174" spans="1:47" x14ac:dyDescent="0.2">
      <c r="A174" s="10"/>
      <c r="B174" s="9"/>
      <c r="C174" s="3"/>
    </row>
    <row r="175" spans="1:47" x14ac:dyDescent="0.2">
      <c r="A175" s="10"/>
      <c r="B175" s="9"/>
      <c r="C175" s="3"/>
    </row>
    <row r="176" spans="1:47" x14ac:dyDescent="0.2">
      <c r="A176" s="10"/>
      <c r="B176" s="9"/>
      <c r="C176" s="3"/>
    </row>
    <row r="177" spans="1:3" x14ac:dyDescent="0.2">
      <c r="A177" s="10"/>
      <c r="B177" s="9"/>
      <c r="C177" s="3"/>
    </row>
    <row r="178" spans="1:3" x14ac:dyDescent="0.2">
      <c r="A178" s="10"/>
      <c r="B178" s="9"/>
      <c r="C178" s="3"/>
    </row>
    <row r="179" spans="1:3" x14ac:dyDescent="0.2">
      <c r="A179" s="10"/>
      <c r="B179" s="9"/>
      <c r="C179" s="3"/>
    </row>
    <row r="180" spans="1:3" x14ac:dyDescent="0.2">
      <c r="A180" s="10"/>
      <c r="B180" s="9"/>
      <c r="C180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76"/>
  <sheetViews>
    <sheetView workbookViewId="0">
      <selection activeCell="S19" sqref="S19"/>
    </sheetView>
  </sheetViews>
  <sheetFormatPr baseColWidth="10" defaultColWidth="8.83203125" defaultRowHeight="15" x14ac:dyDescent="0.2"/>
  <cols>
    <col min="3" max="3" width="33.5" bestFit="1" customWidth="1"/>
  </cols>
  <sheetData>
    <row r="1" spans="1:16" x14ac:dyDescent="0.2">
      <c r="A1" s="62"/>
      <c r="B1" s="62"/>
      <c r="C1" s="62" t="s">
        <v>54</v>
      </c>
      <c r="D1" s="62" t="s">
        <v>220</v>
      </c>
      <c r="E1" s="62" t="s">
        <v>221</v>
      </c>
      <c r="F1" s="62" t="s">
        <v>221</v>
      </c>
      <c r="G1" s="62" t="s">
        <v>55</v>
      </c>
      <c r="H1" s="62" t="s">
        <v>55</v>
      </c>
      <c r="I1" s="62" t="s">
        <v>222</v>
      </c>
      <c r="J1" s="62" t="s">
        <v>222</v>
      </c>
      <c r="K1" s="62" t="s">
        <v>56</v>
      </c>
      <c r="L1" s="62" t="s">
        <v>56</v>
      </c>
      <c r="M1" s="62" t="s">
        <v>57</v>
      </c>
      <c r="N1" s="62" t="s">
        <v>57</v>
      </c>
      <c r="O1" s="62" t="s">
        <v>58</v>
      </c>
      <c r="P1" s="62" t="s">
        <v>58</v>
      </c>
    </row>
    <row r="2" spans="1:16" x14ac:dyDescent="0.2">
      <c r="A2" s="62"/>
      <c r="B2" s="62"/>
      <c r="C2" s="62"/>
      <c r="D2" s="62"/>
      <c r="E2" s="62" t="s">
        <v>59</v>
      </c>
      <c r="F2" s="62" t="s">
        <v>60</v>
      </c>
      <c r="G2" s="62" t="s">
        <v>59</v>
      </c>
      <c r="H2" s="62" t="s">
        <v>60</v>
      </c>
      <c r="I2" s="62" t="s">
        <v>59</v>
      </c>
      <c r="J2" s="62" t="s">
        <v>60</v>
      </c>
      <c r="K2" s="62" t="s">
        <v>59</v>
      </c>
      <c r="L2" s="62" t="s">
        <v>60</v>
      </c>
      <c r="M2" s="62" t="s">
        <v>59</v>
      </c>
      <c r="N2" s="62" t="s">
        <v>60</v>
      </c>
      <c r="O2" s="62" t="s">
        <v>59</v>
      </c>
      <c r="P2" s="62" t="s">
        <v>60</v>
      </c>
    </row>
    <row r="3" spans="1:16" x14ac:dyDescent="0.2">
      <c r="A3" s="62" t="s">
        <v>223</v>
      </c>
      <c r="B3" s="62"/>
      <c r="C3" s="62" t="s">
        <v>224</v>
      </c>
      <c r="D3" s="62">
        <v>0.47399999999999998</v>
      </c>
      <c r="E3" s="62">
        <v>8.9198000000000004</v>
      </c>
      <c r="F3" s="62">
        <v>105.8753</v>
      </c>
      <c r="G3" s="62">
        <v>4.4170000000000001E-2</v>
      </c>
      <c r="H3" s="62">
        <v>0.19217100000000001</v>
      </c>
      <c r="I3" s="62">
        <v>9.3186</v>
      </c>
      <c r="J3" s="62">
        <v>40.542400000000001</v>
      </c>
      <c r="K3" s="62">
        <v>8.4199999999999997E-2</v>
      </c>
      <c r="L3" s="62">
        <v>1</v>
      </c>
      <c r="M3" s="62">
        <v>4.3506999999999998</v>
      </c>
      <c r="N3" s="62">
        <v>1</v>
      </c>
      <c r="O3" s="62">
        <v>5.0758000000000001</v>
      </c>
      <c r="P3" s="62">
        <v>1.1667000000000001</v>
      </c>
    </row>
    <row r="4" spans="1:16" x14ac:dyDescent="0.2">
      <c r="A4" s="62" t="s">
        <v>225</v>
      </c>
      <c r="B4" s="62"/>
      <c r="C4" s="62" t="s">
        <v>226</v>
      </c>
      <c r="D4" s="62">
        <v>0</v>
      </c>
      <c r="E4" s="62"/>
      <c r="F4" s="62">
        <v>0.35070000000000001</v>
      </c>
      <c r="G4" s="62"/>
      <c r="H4" s="62" t="s">
        <v>227</v>
      </c>
      <c r="I4" s="62"/>
      <c r="J4" s="62" t="s">
        <v>227</v>
      </c>
      <c r="K4" s="62"/>
      <c r="L4" s="62">
        <v>1</v>
      </c>
      <c r="M4" s="62"/>
      <c r="N4" s="62" t="s">
        <v>61</v>
      </c>
      <c r="O4" s="62" t="s">
        <v>61</v>
      </c>
      <c r="P4" s="62" t="s">
        <v>61</v>
      </c>
    </row>
    <row r="5" spans="1:16" x14ac:dyDescent="0.2">
      <c r="A5" s="62" t="s">
        <v>228</v>
      </c>
      <c r="B5" s="62"/>
      <c r="C5" s="62" t="s">
        <v>229</v>
      </c>
      <c r="D5" s="62">
        <v>0.33200000000000002</v>
      </c>
      <c r="E5" s="62">
        <v>7.8224999999999998</v>
      </c>
      <c r="F5" s="62">
        <v>55.2164</v>
      </c>
      <c r="G5" s="62">
        <v>3.8696000000000001E-2</v>
      </c>
      <c r="H5" s="62">
        <v>9.9297999999999997E-2</v>
      </c>
      <c r="I5" s="62">
        <v>11.6553</v>
      </c>
      <c r="J5" s="62">
        <v>29.908999999999999</v>
      </c>
      <c r="K5" s="62">
        <v>0.14169999999999999</v>
      </c>
      <c r="L5" s="62">
        <v>1</v>
      </c>
      <c r="M5" s="62">
        <v>2.5661</v>
      </c>
      <c r="N5" s="62">
        <v>1</v>
      </c>
      <c r="O5" s="62">
        <v>2.9937999999999998</v>
      </c>
      <c r="P5" s="62">
        <v>1.1667000000000001</v>
      </c>
    </row>
    <row r="6" spans="1:16" x14ac:dyDescent="0.2">
      <c r="A6" s="62" t="s">
        <v>230</v>
      </c>
      <c r="B6" s="62"/>
      <c r="C6" s="62" t="s">
        <v>231</v>
      </c>
      <c r="D6" s="62">
        <v>0.29099999999999998</v>
      </c>
      <c r="E6" s="62">
        <v>2.8986000000000001</v>
      </c>
      <c r="F6" s="62">
        <v>113.116</v>
      </c>
      <c r="G6" s="62">
        <v>1.4130999999999999E-2</v>
      </c>
      <c r="H6" s="62">
        <v>0.20544499999999999</v>
      </c>
      <c r="I6" s="62">
        <v>4.8559999999999999</v>
      </c>
      <c r="J6" s="62">
        <v>70.599800000000002</v>
      </c>
      <c r="K6" s="62">
        <v>2.5600000000000001E-2</v>
      </c>
      <c r="L6" s="62">
        <v>1</v>
      </c>
      <c r="M6" s="62">
        <v>14.538600000000001</v>
      </c>
      <c r="N6" s="62">
        <v>1</v>
      </c>
      <c r="O6" s="62">
        <v>16.9617</v>
      </c>
      <c r="P6" s="62">
        <v>1.1667000000000001</v>
      </c>
    </row>
    <row r="7" spans="1:16" x14ac:dyDescent="0.2">
      <c r="A7" s="62" t="s">
        <v>232</v>
      </c>
      <c r="B7" s="62"/>
      <c r="C7" s="62" t="s">
        <v>233</v>
      </c>
      <c r="D7" s="62">
        <v>0</v>
      </c>
      <c r="E7" s="62">
        <v>0.45619999999999999</v>
      </c>
      <c r="F7" s="62">
        <v>7.0632000000000001</v>
      </c>
      <c r="G7" s="62">
        <v>1.946E-3</v>
      </c>
      <c r="H7" s="62">
        <v>1.1018E-2</v>
      </c>
      <c r="I7" s="62">
        <v>15.0101</v>
      </c>
      <c r="J7" s="62">
        <v>84.989900000000006</v>
      </c>
      <c r="K7" s="62">
        <v>6.4600000000000005E-2</v>
      </c>
      <c r="L7" s="62">
        <v>1</v>
      </c>
      <c r="M7" s="62">
        <v>5.6622000000000003</v>
      </c>
      <c r="N7" s="62">
        <v>1</v>
      </c>
      <c r="O7" s="62">
        <v>6.6059000000000001</v>
      </c>
      <c r="P7" s="62">
        <v>1.1667000000000001</v>
      </c>
    </row>
    <row r="8" spans="1:16" x14ac:dyDescent="0.2">
      <c r="A8" s="62" t="s">
        <v>234</v>
      </c>
      <c r="B8" s="62"/>
      <c r="C8" s="62" t="s">
        <v>235</v>
      </c>
      <c r="D8" s="62">
        <v>0</v>
      </c>
      <c r="E8" s="62">
        <v>0.99260000000000004</v>
      </c>
      <c r="F8" s="62">
        <v>16.027200000000001</v>
      </c>
      <c r="G8" s="62">
        <v>4.6220000000000002E-3</v>
      </c>
      <c r="H8" s="62">
        <v>2.7452000000000001E-2</v>
      </c>
      <c r="I8" s="62">
        <v>14.4108</v>
      </c>
      <c r="J8" s="62">
        <v>85.589200000000005</v>
      </c>
      <c r="K8" s="62">
        <v>6.1899999999999997E-2</v>
      </c>
      <c r="L8" s="62">
        <v>1</v>
      </c>
      <c r="M8" s="62">
        <v>5.9391999999999996</v>
      </c>
      <c r="N8" s="62">
        <v>1</v>
      </c>
      <c r="O8" s="62">
        <v>6.9291</v>
      </c>
      <c r="P8" s="62">
        <v>1.1667000000000001</v>
      </c>
    </row>
    <row r="9" spans="1:16" x14ac:dyDescent="0.2">
      <c r="A9" s="62" t="s">
        <v>236</v>
      </c>
      <c r="B9" s="62"/>
      <c r="C9" s="62" t="s">
        <v>237</v>
      </c>
      <c r="D9" s="62">
        <v>0</v>
      </c>
      <c r="E9" s="62">
        <v>0.17399999999999999</v>
      </c>
      <c r="F9" s="62">
        <v>6.8728999999999996</v>
      </c>
      <c r="G9" s="62">
        <v>5.3799999999999996E-4</v>
      </c>
      <c r="H9" s="62">
        <v>1.0669E-2</v>
      </c>
      <c r="I9" s="62">
        <v>4.8010000000000002</v>
      </c>
      <c r="J9" s="62">
        <v>95.198999999999998</v>
      </c>
      <c r="K9" s="62">
        <v>2.53E-2</v>
      </c>
      <c r="L9" s="62">
        <v>1</v>
      </c>
      <c r="M9" s="62">
        <v>19.829000000000001</v>
      </c>
      <c r="N9" s="62">
        <v>1</v>
      </c>
      <c r="O9" s="62">
        <v>23.133900000000001</v>
      </c>
      <c r="P9" s="62">
        <v>1.1667000000000001</v>
      </c>
    </row>
    <row r="10" spans="1:16" x14ac:dyDescent="0.2">
      <c r="A10" s="62" t="s">
        <v>238</v>
      </c>
      <c r="B10" s="62"/>
      <c r="C10" s="62" t="s">
        <v>239</v>
      </c>
      <c r="D10" s="62">
        <v>0</v>
      </c>
      <c r="E10" s="62">
        <v>0.20069999999999999</v>
      </c>
      <c r="F10" s="62">
        <v>3.7635000000000001</v>
      </c>
      <c r="G10" s="62">
        <v>6.7100000000000005E-4</v>
      </c>
      <c r="H10" s="62">
        <v>4.9690000000000003E-3</v>
      </c>
      <c r="I10" s="62">
        <v>11.898999999999999</v>
      </c>
      <c r="J10" s="62">
        <v>88.100999999999999</v>
      </c>
      <c r="K10" s="62">
        <v>5.33E-2</v>
      </c>
      <c r="L10" s="62">
        <v>1</v>
      </c>
      <c r="M10" s="62">
        <v>7.4040999999999997</v>
      </c>
      <c r="N10" s="62">
        <v>1</v>
      </c>
      <c r="O10" s="62">
        <v>8.6380999999999997</v>
      </c>
      <c r="P10" s="62">
        <v>1.1667000000000001</v>
      </c>
    </row>
    <row r="11" spans="1:16" x14ac:dyDescent="0.2">
      <c r="A11" s="62" t="s">
        <v>240</v>
      </c>
      <c r="B11" s="62"/>
      <c r="C11" s="62" t="s">
        <v>241</v>
      </c>
      <c r="D11" s="62">
        <v>0</v>
      </c>
      <c r="E11" s="62">
        <v>0.2084</v>
      </c>
      <c r="F11" s="62">
        <v>3.9405999999999999</v>
      </c>
      <c r="G11" s="62">
        <v>7.1000000000000002E-4</v>
      </c>
      <c r="H11" s="62">
        <v>5.2940000000000001E-3</v>
      </c>
      <c r="I11" s="62">
        <v>11.8202</v>
      </c>
      <c r="J11" s="62">
        <v>88.1798</v>
      </c>
      <c r="K11" s="62">
        <v>5.2900000000000003E-2</v>
      </c>
      <c r="L11" s="62">
        <v>1</v>
      </c>
      <c r="M11" s="62">
        <v>7.4600999999999997</v>
      </c>
      <c r="N11" s="62">
        <v>1</v>
      </c>
      <c r="O11" s="62">
        <v>8.7034000000000002</v>
      </c>
      <c r="P11" s="62">
        <v>1.1667000000000001</v>
      </c>
    </row>
    <row r="12" spans="1:16" x14ac:dyDescent="0.2">
      <c r="A12" s="62" t="s">
        <v>242</v>
      </c>
      <c r="B12" s="62"/>
      <c r="C12" s="62" t="s">
        <v>243</v>
      </c>
      <c r="D12" s="62">
        <v>0</v>
      </c>
      <c r="E12" s="62">
        <v>0.59379999999999999</v>
      </c>
      <c r="F12" s="62">
        <v>7.4419000000000004</v>
      </c>
      <c r="G12" s="62">
        <v>2.6319999999999998E-3</v>
      </c>
      <c r="H12" s="62">
        <v>1.1712999999999999E-2</v>
      </c>
      <c r="I12" s="62">
        <v>18.350100000000001</v>
      </c>
      <c r="J12" s="62">
        <v>81.649900000000002</v>
      </c>
      <c r="K12" s="62">
        <v>7.9799999999999996E-2</v>
      </c>
      <c r="L12" s="62">
        <v>1</v>
      </c>
      <c r="M12" s="62">
        <v>4.4496000000000002</v>
      </c>
      <c r="N12" s="62">
        <v>1</v>
      </c>
      <c r="O12" s="62">
        <v>5.1912000000000003</v>
      </c>
      <c r="P12" s="62">
        <v>1.1667000000000001</v>
      </c>
    </row>
    <row r="13" spans="1:16" x14ac:dyDescent="0.2">
      <c r="A13" s="62" t="s">
        <v>244</v>
      </c>
      <c r="B13" s="62"/>
      <c r="C13" s="62" t="s">
        <v>245</v>
      </c>
      <c r="D13" s="62">
        <v>0</v>
      </c>
      <c r="E13" s="62">
        <v>1.2756000000000001</v>
      </c>
      <c r="F13" s="62">
        <v>23.4041</v>
      </c>
      <c r="G13" s="62">
        <v>6.0340000000000003E-3</v>
      </c>
      <c r="H13" s="62">
        <v>4.0975999999999999E-2</v>
      </c>
      <c r="I13" s="62">
        <v>12.835800000000001</v>
      </c>
      <c r="J13" s="62">
        <v>87.164199999999994</v>
      </c>
      <c r="K13" s="62">
        <v>5.45E-2</v>
      </c>
      <c r="L13" s="62">
        <v>1</v>
      </c>
      <c r="M13" s="62">
        <v>6.7907000000000002</v>
      </c>
      <c r="N13" s="62">
        <v>1</v>
      </c>
      <c r="O13" s="62">
        <v>7.9225000000000003</v>
      </c>
      <c r="P13" s="62">
        <v>1.1667000000000001</v>
      </c>
    </row>
    <row r="14" spans="1:16" x14ac:dyDescent="0.2">
      <c r="A14" s="62" t="s">
        <v>246</v>
      </c>
      <c r="B14" s="62"/>
      <c r="C14" s="62" t="s">
        <v>247</v>
      </c>
      <c r="D14" s="62">
        <v>0</v>
      </c>
      <c r="E14" s="62">
        <v>0.78590000000000004</v>
      </c>
      <c r="F14" s="62">
        <v>9.8756000000000004</v>
      </c>
      <c r="G14" s="62">
        <v>3.591E-3</v>
      </c>
      <c r="H14" s="62">
        <v>1.6174000000000001E-2</v>
      </c>
      <c r="I14" s="62">
        <v>18.166799999999999</v>
      </c>
      <c r="J14" s="62">
        <v>81.833200000000005</v>
      </c>
      <c r="K14" s="62">
        <v>7.9600000000000004E-2</v>
      </c>
      <c r="L14" s="62">
        <v>1</v>
      </c>
      <c r="M14" s="62">
        <v>4.5045000000000002</v>
      </c>
      <c r="N14" s="62">
        <v>1</v>
      </c>
      <c r="O14" s="62">
        <v>5.2553000000000001</v>
      </c>
      <c r="P14" s="62">
        <v>1.1667000000000001</v>
      </c>
    </row>
    <row r="15" spans="1:16" x14ac:dyDescent="0.2">
      <c r="A15" s="62" t="s">
        <v>248</v>
      </c>
      <c r="B15" s="62"/>
      <c r="C15" s="62" t="s">
        <v>249</v>
      </c>
      <c r="D15" s="62">
        <v>0</v>
      </c>
      <c r="E15" s="62">
        <v>1.7094</v>
      </c>
      <c r="F15" s="62">
        <v>33.461500000000001</v>
      </c>
      <c r="G15" s="62">
        <v>8.1980000000000004E-3</v>
      </c>
      <c r="H15" s="62">
        <v>5.9414000000000002E-2</v>
      </c>
      <c r="I15" s="62">
        <v>12.125400000000001</v>
      </c>
      <c r="J15" s="62">
        <v>87.874600000000001</v>
      </c>
      <c r="K15" s="62">
        <v>5.11E-2</v>
      </c>
      <c r="L15" s="62">
        <v>1</v>
      </c>
      <c r="M15" s="62">
        <v>7.2472000000000003</v>
      </c>
      <c r="N15" s="62">
        <v>1</v>
      </c>
      <c r="O15" s="62">
        <v>8.4550000000000001</v>
      </c>
      <c r="P15" s="62">
        <v>1.1667000000000001</v>
      </c>
    </row>
    <row r="16" spans="1:16" x14ac:dyDescent="0.2">
      <c r="A16" s="62" t="s">
        <v>250</v>
      </c>
      <c r="B16" s="62"/>
      <c r="C16" s="62" t="s">
        <v>251</v>
      </c>
      <c r="D16" s="62">
        <v>0</v>
      </c>
      <c r="E16" s="62">
        <v>1.1909000000000001</v>
      </c>
      <c r="F16" s="62">
        <v>27.231000000000002</v>
      </c>
      <c r="G16" s="62">
        <v>5.6109999999999997E-3</v>
      </c>
      <c r="H16" s="62">
        <v>4.7992E-2</v>
      </c>
      <c r="I16" s="62">
        <v>10.468400000000001</v>
      </c>
      <c r="J16" s="62">
        <v>89.531599999999997</v>
      </c>
      <c r="K16" s="62">
        <v>4.3700000000000003E-2</v>
      </c>
      <c r="L16" s="62">
        <v>1</v>
      </c>
      <c r="M16" s="62">
        <v>8.5526</v>
      </c>
      <c r="N16" s="62">
        <v>1</v>
      </c>
      <c r="O16" s="62">
        <v>9.9779999999999998</v>
      </c>
      <c r="P16" s="62">
        <v>1.1667000000000001</v>
      </c>
    </row>
    <row r="17" spans="1:16" x14ac:dyDescent="0.2">
      <c r="A17" s="62" t="s">
        <v>252</v>
      </c>
      <c r="B17" s="62"/>
      <c r="C17" s="62" t="s">
        <v>253</v>
      </c>
      <c r="D17" s="62">
        <v>0</v>
      </c>
      <c r="E17" s="62">
        <v>0.39979999999999999</v>
      </c>
      <c r="F17" s="62">
        <v>8.1364999999999998</v>
      </c>
      <c r="G17" s="62">
        <v>1.665E-3</v>
      </c>
      <c r="H17" s="62">
        <v>1.2985999999999999E-2</v>
      </c>
      <c r="I17" s="62">
        <v>11.3619</v>
      </c>
      <c r="J17" s="62">
        <v>88.638099999999994</v>
      </c>
      <c r="K17" s="62">
        <v>4.9099999999999998E-2</v>
      </c>
      <c r="L17" s="62">
        <v>1</v>
      </c>
      <c r="M17" s="62">
        <v>7.8014000000000001</v>
      </c>
      <c r="N17" s="62">
        <v>1</v>
      </c>
      <c r="O17" s="62">
        <v>9.1015999999999995</v>
      </c>
      <c r="P17" s="62">
        <v>1.1667000000000001</v>
      </c>
    </row>
    <row r="18" spans="1:16" x14ac:dyDescent="0.2">
      <c r="A18" s="62" t="s">
        <v>254</v>
      </c>
      <c r="B18" s="62"/>
      <c r="C18" s="62" t="s">
        <v>255</v>
      </c>
      <c r="D18" s="62">
        <v>0</v>
      </c>
      <c r="E18" s="62">
        <v>1.2713000000000001</v>
      </c>
      <c r="F18" s="62">
        <v>21.059699999999999</v>
      </c>
      <c r="G18" s="62">
        <v>6.0130000000000001E-3</v>
      </c>
      <c r="H18" s="62">
        <v>3.6678000000000002E-2</v>
      </c>
      <c r="I18" s="62">
        <v>14.084199999999999</v>
      </c>
      <c r="J18" s="62">
        <v>85.915800000000004</v>
      </c>
      <c r="K18" s="62">
        <v>6.0400000000000002E-2</v>
      </c>
      <c r="L18" s="62">
        <v>1</v>
      </c>
      <c r="M18" s="62">
        <v>6.1001000000000003</v>
      </c>
      <c r="N18" s="62">
        <v>1</v>
      </c>
      <c r="O18" s="62">
        <v>7.1167999999999996</v>
      </c>
      <c r="P18" s="62">
        <v>1.1667000000000001</v>
      </c>
    </row>
    <row r="19" spans="1:16" x14ac:dyDescent="0.2">
      <c r="A19" s="62" t="s">
        <v>256</v>
      </c>
      <c r="B19" s="62"/>
      <c r="C19" s="62" t="s">
        <v>257</v>
      </c>
      <c r="D19" s="62">
        <v>1.5229999999999999</v>
      </c>
      <c r="E19" s="62">
        <v>0.42320000000000002</v>
      </c>
      <c r="F19" s="62">
        <v>11.9199</v>
      </c>
      <c r="G19" s="62">
        <v>1.781E-3</v>
      </c>
      <c r="H19" s="62">
        <v>1.9921999999999999E-2</v>
      </c>
      <c r="I19" s="62">
        <v>0.11700000000000001</v>
      </c>
      <c r="J19" s="62">
        <v>1.3081</v>
      </c>
      <c r="K19" s="62">
        <v>3.5499999999999997E-2</v>
      </c>
      <c r="L19" s="62">
        <v>1</v>
      </c>
      <c r="M19" s="62">
        <v>11.1843</v>
      </c>
      <c r="N19" s="62">
        <v>1</v>
      </c>
      <c r="O19" s="62">
        <v>13.048400000000001</v>
      </c>
      <c r="P19" s="62">
        <v>1.1667000000000001</v>
      </c>
    </row>
    <row r="20" spans="1:16" x14ac:dyDescent="0.2">
      <c r="A20" s="62" t="s">
        <v>258</v>
      </c>
      <c r="B20" s="62"/>
      <c r="C20" s="62" t="s">
        <v>259</v>
      </c>
      <c r="D20" s="62">
        <v>0</v>
      </c>
      <c r="E20" s="62">
        <v>2.9394999999999998</v>
      </c>
      <c r="F20" s="62">
        <v>50.177199999999999</v>
      </c>
      <c r="G20" s="62">
        <v>1.4335000000000001E-2</v>
      </c>
      <c r="H20" s="62">
        <v>9.0059E-2</v>
      </c>
      <c r="I20" s="62">
        <v>13.7315</v>
      </c>
      <c r="J20" s="62">
        <v>86.268500000000003</v>
      </c>
      <c r="K20" s="62">
        <v>5.8599999999999999E-2</v>
      </c>
      <c r="L20" s="62">
        <v>1</v>
      </c>
      <c r="M20" s="62">
        <v>6.2824999999999998</v>
      </c>
      <c r="N20" s="62">
        <v>1</v>
      </c>
      <c r="O20" s="62">
        <v>7.3296000000000001</v>
      </c>
      <c r="P20" s="62">
        <v>1.1667000000000001</v>
      </c>
    </row>
    <row r="21" spans="1:16" x14ac:dyDescent="0.2">
      <c r="A21" s="62" t="s">
        <v>260</v>
      </c>
      <c r="B21" s="62"/>
      <c r="C21" s="62" t="s">
        <v>261</v>
      </c>
      <c r="D21" s="62">
        <v>0</v>
      </c>
      <c r="E21" s="62">
        <v>12.3071</v>
      </c>
      <c r="F21" s="62">
        <v>205.31450000000001</v>
      </c>
      <c r="G21" s="62">
        <v>6.1068999999999998E-2</v>
      </c>
      <c r="H21" s="62">
        <v>0.374473</v>
      </c>
      <c r="I21" s="62">
        <v>14.0214</v>
      </c>
      <c r="J21" s="62">
        <v>85.9786</v>
      </c>
      <c r="K21" s="62">
        <v>5.9900000000000002E-2</v>
      </c>
      <c r="L21" s="62">
        <v>1</v>
      </c>
      <c r="M21" s="62">
        <v>6.1319999999999997</v>
      </c>
      <c r="N21" s="62">
        <v>1</v>
      </c>
      <c r="O21" s="62">
        <v>7.1539999999999999</v>
      </c>
      <c r="P21" s="62">
        <v>1.1667000000000001</v>
      </c>
    </row>
    <row r="22" spans="1:16" x14ac:dyDescent="0.2">
      <c r="A22" s="62" t="s">
        <v>262</v>
      </c>
      <c r="B22" s="62"/>
      <c r="C22" s="62" t="s">
        <v>263</v>
      </c>
      <c r="D22" s="62">
        <v>0</v>
      </c>
      <c r="E22" s="62">
        <v>0.99909999999999999</v>
      </c>
      <c r="F22" s="62">
        <v>20.932400000000001</v>
      </c>
      <c r="G22" s="62">
        <v>4.6550000000000003E-3</v>
      </c>
      <c r="H22" s="62">
        <v>3.6444999999999998E-2</v>
      </c>
      <c r="I22" s="62">
        <v>11.325100000000001</v>
      </c>
      <c r="J22" s="62">
        <v>88.674899999999994</v>
      </c>
      <c r="K22" s="62">
        <v>4.7699999999999999E-2</v>
      </c>
      <c r="L22" s="62">
        <v>1</v>
      </c>
      <c r="M22" s="62">
        <v>7.83</v>
      </c>
      <c r="N22" s="62">
        <v>1</v>
      </c>
      <c r="O22" s="62">
        <v>9.1349999999999998</v>
      </c>
      <c r="P22" s="62">
        <v>1.1667000000000001</v>
      </c>
    </row>
    <row r="23" spans="1:16" x14ac:dyDescent="0.2">
      <c r="A23" s="62" t="s">
        <v>264</v>
      </c>
      <c r="B23" s="62"/>
      <c r="C23" s="62" t="s">
        <v>265</v>
      </c>
      <c r="D23" s="62">
        <v>0</v>
      </c>
      <c r="E23" s="62">
        <v>1.2655000000000001</v>
      </c>
      <c r="F23" s="62">
        <v>21.7103</v>
      </c>
      <c r="G23" s="62">
        <v>5.9829999999999996E-3</v>
      </c>
      <c r="H23" s="62">
        <v>3.7871000000000002E-2</v>
      </c>
      <c r="I23" s="62">
        <v>13.643800000000001</v>
      </c>
      <c r="J23" s="62">
        <v>86.356200000000001</v>
      </c>
      <c r="K23" s="62">
        <v>5.8299999999999998E-2</v>
      </c>
      <c r="L23" s="62">
        <v>1</v>
      </c>
      <c r="M23" s="62">
        <v>6.3292999999999999</v>
      </c>
      <c r="N23" s="62">
        <v>1</v>
      </c>
      <c r="O23" s="62">
        <v>7.3841999999999999</v>
      </c>
      <c r="P23" s="62">
        <v>1.1667000000000001</v>
      </c>
    </row>
    <row r="24" spans="1:16" x14ac:dyDescent="0.2">
      <c r="A24" s="62" t="s">
        <v>266</v>
      </c>
      <c r="B24" s="62"/>
      <c r="C24" s="62" t="s">
        <v>267</v>
      </c>
      <c r="D24" s="62">
        <v>0</v>
      </c>
      <c r="E24" s="62">
        <v>1.1918</v>
      </c>
      <c r="F24" s="62">
        <v>25.6341</v>
      </c>
      <c r="G24" s="62">
        <v>5.6160000000000003E-3</v>
      </c>
      <c r="H24" s="62">
        <v>4.5064E-2</v>
      </c>
      <c r="I24" s="62">
        <v>11.081099999999999</v>
      </c>
      <c r="J24" s="62">
        <v>88.918899999999994</v>
      </c>
      <c r="K24" s="62">
        <v>4.65E-2</v>
      </c>
      <c r="L24" s="62">
        <v>1</v>
      </c>
      <c r="M24" s="62">
        <v>8.0244</v>
      </c>
      <c r="N24" s="62">
        <v>1</v>
      </c>
      <c r="O24" s="62">
        <v>9.3618000000000006</v>
      </c>
      <c r="P24" s="62">
        <v>1.1667000000000001</v>
      </c>
    </row>
    <row r="25" spans="1:16" x14ac:dyDescent="0.2">
      <c r="A25" s="62" t="s">
        <v>268</v>
      </c>
      <c r="B25" s="62"/>
      <c r="C25" s="62" t="s">
        <v>269</v>
      </c>
      <c r="D25" s="62">
        <v>0</v>
      </c>
      <c r="E25" s="62">
        <v>0.43880000000000002</v>
      </c>
      <c r="F25" s="62">
        <v>7.8406000000000002</v>
      </c>
      <c r="G25" s="62">
        <v>1.859E-3</v>
      </c>
      <c r="H25" s="62">
        <v>1.2442999999999999E-2</v>
      </c>
      <c r="I25" s="62">
        <v>12.9994</v>
      </c>
      <c r="J25" s="62">
        <v>87.000600000000006</v>
      </c>
      <c r="K25" s="62">
        <v>5.6000000000000001E-2</v>
      </c>
      <c r="L25" s="62">
        <v>1</v>
      </c>
      <c r="M25" s="62">
        <v>6.6927000000000003</v>
      </c>
      <c r="N25" s="62">
        <v>1</v>
      </c>
      <c r="O25" s="62">
        <v>7.8080999999999996</v>
      </c>
      <c r="P25" s="62">
        <v>1.1667000000000001</v>
      </c>
    </row>
    <row r="26" spans="1:16" x14ac:dyDescent="0.2">
      <c r="A26" s="62" t="s">
        <v>270</v>
      </c>
      <c r="B26" s="62"/>
      <c r="C26" s="62" t="s">
        <v>271</v>
      </c>
      <c r="D26" s="62">
        <v>0</v>
      </c>
      <c r="E26" s="62">
        <v>12.5641</v>
      </c>
      <c r="F26" s="62">
        <v>210.0916</v>
      </c>
      <c r="G26" s="62">
        <v>6.2350999999999997E-2</v>
      </c>
      <c r="H26" s="62">
        <v>0.38323099999999999</v>
      </c>
      <c r="I26" s="62">
        <v>13.9932</v>
      </c>
      <c r="J26" s="62">
        <v>86.006799999999998</v>
      </c>
      <c r="K26" s="62">
        <v>5.9799999999999999E-2</v>
      </c>
      <c r="L26" s="62">
        <v>1</v>
      </c>
      <c r="M26" s="62">
        <v>6.1463000000000001</v>
      </c>
      <c r="N26" s="62">
        <v>1</v>
      </c>
      <c r="O26" s="62">
        <v>7.1707000000000001</v>
      </c>
      <c r="P26" s="62">
        <v>1.1667000000000001</v>
      </c>
    </row>
    <row r="27" spans="1:16" x14ac:dyDescent="0.2">
      <c r="A27" s="62" t="s">
        <v>272</v>
      </c>
      <c r="B27" s="62"/>
      <c r="C27" s="62" t="s">
        <v>273</v>
      </c>
      <c r="D27" s="62">
        <v>0</v>
      </c>
      <c r="E27" s="62">
        <v>1.4892000000000001</v>
      </c>
      <c r="F27" s="62">
        <v>30.994299999999999</v>
      </c>
      <c r="G27" s="62">
        <v>7.1000000000000004E-3</v>
      </c>
      <c r="H27" s="62">
        <v>5.4891000000000002E-2</v>
      </c>
      <c r="I27" s="62">
        <v>11.4528</v>
      </c>
      <c r="J27" s="62">
        <v>88.547200000000004</v>
      </c>
      <c r="K27" s="62">
        <v>4.8000000000000001E-2</v>
      </c>
      <c r="L27" s="62">
        <v>1</v>
      </c>
      <c r="M27" s="62">
        <v>7.7314999999999996</v>
      </c>
      <c r="N27" s="62">
        <v>1</v>
      </c>
      <c r="O27" s="62">
        <v>9.02</v>
      </c>
      <c r="P27" s="62">
        <v>1.1667000000000001</v>
      </c>
    </row>
    <row r="28" spans="1:16" x14ac:dyDescent="0.2">
      <c r="A28" s="62" t="s">
        <v>274</v>
      </c>
      <c r="B28" s="62"/>
      <c r="C28" s="62" t="s">
        <v>275</v>
      </c>
      <c r="D28" s="62">
        <v>0</v>
      </c>
      <c r="E28" s="62">
        <v>1.0719000000000001</v>
      </c>
      <c r="F28" s="62">
        <v>28.563099999999999</v>
      </c>
      <c r="G28" s="62">
        <v>5.0179999999999999E-3</v>
      </c>
      <c r="H28" s="62">
        <v>5.0434E-2</v>
      </c>
      <c r="I28" s="62">
        <v>9.0489999999999995</v>
      </c>
      <c r="J28" s="62">
        <v>90.950999999999993</v>
      </c>
      <c r="K28" s="62">
        <v>3.7499999999999999E-2</v>
      </c>
      <c r="L28" s="62">
        <v>1</v>
      </c>
      <c r="M28" s="62">
        <v>10.051</v>
      </c>
      <c r="N28" s="62">
        <v>1</v>
      </c>
      <c r="O28" s="62">
        <v>11.726100000000001</v>
      </c>
      <c r="P28" s="62">
        <v>1.1667000000000001</v>
      </c>
    </row>
    <row r="29" spans="1:16" x14ac:dyDescent="0.2">
      <c r="A29" s="62" t="s">
        <v>276</v>
      </c>
      <c r="B29" s="62"/>
      <c r="C29" s="62" t="s">
        <v>277</v>
      </c>
      <c r="D29" s="62">
        <v>0</v>
      </c>
      <c r="E29" s="62">
        <v>1.7392000000000001</v>
      </c>
      <c r="F29" s="62">
        <v>36.042000000000002</v>
      </c>
      <c r="G29" s="62">
        <v>8.3470000000000003E-3</v>
      </c>
      <c r="H29" s="62">
        <v>6.4144999999999994E-2</v>
      </c>
      <c r="I29" s="62">
        <v>11.514099999999999</v>
      </c>
      <c r="J29" s="62">
        <v>88.485900000000001</v>
      </c>
      <c r="K29" s="62">
        <v>4.8300000000000003E-2</v>
      </c>
      <c r="L29" s="62">
        <v>1</v>
      </c>
      <c r="M29" s="62">
        <v>7.6849999999999996</v>
      </c>
      <c r="N29" s="62">
        <v>1</v>
      </c>
      <c r="O29" s="62">
        <v>8.9658999999999995</v>
      </c>
      <c r="P29" s="62">
        <v>1.1667000000000001</v>
      </c>
    </row>
    <row r="30" spans="1:16" x14ac:dyDescent="0.2">
      <c r="A30" s="62" t="s">
        <v>278</v>
      </c>
      <c r="B30" s="62"/>
      <c r="C30" s="62" t="s">
        <v>279</v>
      </c>
      <c r="D30" s="62">
        <v>0</v>
      </c>
      <c r="E30" s="62">
        <v>2.6520000000000001</v>
      </c>
      <c r="F30" s="62">
        <v>50.213099999999997</v>
      </c>
      <c r="G30" s="62">
        <v>1.2900999999999999E-2</v>
      </c>
      <c r="H30" s="62">
        <v>9.0124999999999997E-2</v>
      </c>
      <c r="I30" s="62">
        <v>12.522</v>
      </c>
      <c r="J30" s="62">
        <v>87.477999999999994</v>
      </c>
      <c r="K30" s="62">
        <v>5.28E-2</v>
      </c>
      <c r="L30" s="62">
        <v>1</v>
      </c>
      <c r="M30" s="62">
        <v>6.9859999999999998</v>
      </c>
      <c r="N30" s="62">
        <v>1</v>
      </c>
      <c r="O30" s="62">
        <v>8.1502999999999997</v>
      </c>
      <c r="P30" s="62">
        <v>1.1667000000000001</v>
      </c>
    </row>
    <row r="31" spans="1:16" x14ac:dyDescent="0.2">
      <c r="A31" s="62" t="s">
        <v>280</v>
      </c>
      <c r="B31" s="62"/>
      <c r="C31" s="62" t="s">
        <v>281</v>
      </c>
      <c r="D31" s="62">
        <v>0</v>
      </c>
      <c r="E31" s="62">
        <v>12.8591</v>
      </c>
      <c r="F31" s="62">
        <v>218.44630000000001</v>
      </c>
      <c r="G31" s="62">
        <v>6.3823000000000005E-2</v>
      </c>
      <c r="H31" s="62">
        <v>0.39854800000000001</v>
      </c>
      <c r="I31" s="62">
        <v>13.8034</v>
      </c>
      <c r="J31" s="62">
        <v>86.196600000000004</v>
      </c>
      <c r="K31" s="62">
        <v>5.8900000000000001E-2</v>
      </c>
      <c r="L31" s="62">
        <v>1</v>
      </c>
      <c r="M31" s="62">
        <v>6.2446000000000002</v>
      </c>
      <c r="N31" s="62">
        <v>1</v>
      </c>
      <c r="O31" s="62">
        <v>7.2854000000000001</v>
      </c>
      <c r="P31" s="62">
        <v>1.1667000000000001</v>
      </c>
    </row>
    <row r="32" spans="1:16" x14ac:dyDescent="0.2">
      <c r="A32" s="62" t="s">
        <v>282</v>
      </c>
      <c r="B32" s="62"/>
      <c r="C32" s="62" t="s">
        <v>283</v>
      </c>
      <c r="D32" s="62">
        <v>0</v>
      </c>
      <c r="E32" s="62">
        <v>1.2895000000000001</v>
      </c>
      <c r="F32" s="62">
        <v>31.837499999999999</v>
      </c>
      <c r="G32" s="62">
        <v>6.1029999999999999E-3</v>
      </c>
      <c r="H32" s="62">
        <v>5.6437000000000001E-2</v>
      </c>
      <c r="I32" s="62">
        <v>9.7585999999999995</v>
      </c>
      <c r="J32" s="62">
        <v>90.241399999999999</v>
      </c>
      <c r="K32" s="62">
        <v>4.0500000000000001E-2</v>
      </c>
      <c r="L32" s="62">
        <v>1</v>
      </c>
      <c r="M32" s="62">
        <v>9.2472999999999992</v>
      </c>
      <c r="N32" s="62">
        <v>1</v>
      </c>
      <c r="O32" s="62">
        <v>10.788600000000001</v>
      </c>
      <c r="P32" s="62">
        <v>1.1667000000000001</v>
      </c>
    </row>
    <row r="33" spans="1:16" x14ac:dyDescent="0.2">
      <c r="A33" s="62" t="s">
        <v>284</v>
      </c>
      <c r="B33" s="62"/>
      <c r="C33" s="62" t="s">
        <v>285</v>
      </c>
      <c r="D33" s="62">
        <v>0.67600000000000005</v>
      </c>
      <c r="E33" s="62">
        <v>11.7026</v>
      </c>
      <c r="F33" s="62">
        <v>148.47409999999999</v>
      </c>
      <c r="G33" s="62">
        <v>5.8053E-2</v>
      </c>
      <c r="H33" s="62">
        <v>0.27026699999999998</v>
      </c>
      <c r="I33" s="62">
        <v>8.5877999999999997</v>
      </c>
      <c r="J33" s="62">
        <v>39.980400000000003</v>
      </c>
      <c r="K33" s="62">
        <v>7.8799999999999995E-2</v>
      </c>
      <c r="L33" s="62">
        <v>1</v>
      </c>
      <c r="M33" s="62">
        <v>4.6555</v>
      </c>
      <c r="N33" s="62">
        <v>1</v>
      </c>
      <c r="O33" s="62">
        <v>5.4314</v>
      </c>
      <c r="P33" s="62">
        <v>1.1667000000000001</v>
      </c>
    </row>
    <row r="34" spans="1:16" x14ac:dyDescent="0.2">
      <c r="A34" s="62" t="s">
        <v>286</v>
      </c>
      <c r="B34" s="62"/>
      <c r="C34" s="62" t="s">
        <v>287</v>
      </c>
      <c r="D34" s="62">
        <v>0</v>
      </c>
      <c r="E34" s="62">
        <v>4.1310000000000002</v>
      </c>
      <c r="F34" s="62"/>
      <c r="G34" s="62">
        <v>2.0278999999999998E-2</v>
      </c>
      <c r="H34" s="62"/>
      <c r="I34" s="62">
        <v>100</v>
      </c>
      <c r="J34" s="62"/>
      <c r="K34" s="62" t="s">
        <v>61</v>
      </c>
      <c r="L34" s="62"/>
      <c r="M34" s="62" t="s">
        <v>61</v>
      </c>
      <c r="N34" s="62"/>
      <c r="O34" s="62" t="s">
        <v>61</v>
      </c>
      <c r="P34" s="62" t="s">
        <v>61</v>
      </c>
    </row>
    <row r="35" spans="1:16" x14ac:dyDescent="0.2">
      <c r="A35" s="62" t="s">
        <v>288</v>
      </c>
      <c r="B35" s="62"/>
      <c r="C35" s="62" t="s">
        <v>287</v>
      </c>
      <c r="D35" s="62">
        <v>0</v>
      </c>
      <c r="E35" s="62">
        <v>0.63219999999999998</v>
      </c>
      <c r="F35" s="62"/>
      <c r="G35" s="62">
        <v>2.8240000000000001E-3</v>
      </c>
      <c r="H35" s="62"/>
      <c r="I35" s="62">
        <v>100</v>
      </c>
      <c r="J35" s="62"/>
      <c r="K35" s="62" t="s">
        <v>61</v>
      </c>
      <c r="L35" s="62"/>
      <c r="M35" s="62" t="s">
        <v>61</v>
      </c>
      <c r="N35" s="62"/>
      <c r="O35" s="62" t="s">
        <v>61</v>
      </c>
      <c r="P35" s="62" t="s">
        <v>61</v>
      </c>
    </row>
    <row r="36" spans="1:16" x14ac:dyDescent="0.2">
      <c r="A36" s="62" t="s">
        <v>289</v>
      </c>
      <c r="B36" s="62"/>
      <c r="C36" s="62" t="s">
        <v>287</v>
      </c>
      <c r="D36" s="62">
        <v>0</v>
      </c>
      <c r="E36" s="62">
        <v>0.54959999999999998</v>
      </c>
      <c r="F36" s="62"/>
      <c r="G36" s="62">
        <v>2.4120000000000001E-3</v>
      </c>
      <c r="H36" s="62"/>
      <c r="I36" s="62">
        <v>100</v>
      </c>
      <c r="J36" s="62"/>
      <c r="K36" s="62" t="s">
        <v>61</v>
      </c>
      <c r="L36" s="62"/>
      <c r="M36" s="62" t="s">
        <v>61</v>
      </c>
      <c r="N36" s="62"/>
      <c r="O36" s="62" t="s">
        <v>61</v>
      </c>
      <c r="P36" s="62" t="s">
        <v>61</v>
      </c>
    </row>
    <row r="37" spans="1:16" x14ac:dyDescent="0.2">
      <c r="A37" s="62" t="s">
        <v>290</v>
      </c>
      <c r="B37" s="62"/>
      <c r="C37" s="62" t="s">
        <v>224</v>
      </c>
      <c r="D37" s="62">
        <v>0.58699999999999997</v>
      </c>
      <c r="E37" s="62">
        <v>10.557</v>
      </c>
      <c r="F37" s="62">
        <v>130.08189999999999</v>
      </c>
      <c r="G37" s="62">
        <v>5.5954999999999998E-2</v>
      </c>
      <c r="H37" s="62">
        <v>0.23508699999999999</v>
      </c>
      <c r="I37" s="62">
        <v>9.5324000000000009</v>
      </c>
      <c r="J37" s="62">
        <v>40.0488</v>
      </c>
      <c r="K37" s="62">
        <v>8.1199999999999994E-2</v>
      </c>
      <c r="L37" s="62">
        <v>1</v>
      </c>
      <c r="M37" s="62">
        <v>4.2012999999999998</v>
      </c>
      <c r="N37" s="62">
        <v>1</v>
      </c>
      <c r="O37" s="62">
        <v>4.9016000000000002</v>
      </c>
      <c r="P37" s="62">
        <v>1.1667000000000001</v>
      </c>
    </row>
    <row r="38" spans="1:16" x14ac:dyDescent="0.2">
      <c r="A38" s="62" t="s">
        <v>291</v>
      </c>
      <c r="B38" s="62"/>
      <c r="C38" s="62" t="s">
        <v>226</v>
      </c>
      <c r="D38" s="62">
        <v>0</v>
      </c>
      <c r="E38" s="62"/>
      <c r="F38" s="62">
        <v>0.3664</v>
      </c>
      <c r="G38" s="62"/>
      <c r="H38" s="62" t="s">
        <v>227</v>
      </c>
      <c r="I38" s="62"/>
      <c r="J38" s="62" t="s">
        <v>227</v>
      </c>
      <c r="K38" s="62"/>
      <c r="L38" s="62">
        <v>1</v>
      </c>
      <c r="M38" s="62"/>
      <c r="N38" s="62" t="s">
        <v>61</v>
      </c>
      <c r="O38" s="62" t="s">
        <v>61</v>
      </c>
      <c r="P38" s="62" t="s">
        <v>61</v>
      </c>
    </row>
    <row r="39" spans="1:16" x14ac:dyDescent="0.2">
      <c r="A39" s="62" t="s">
        <v>292</v>
      </c>
      <c r="B39" s="62"/>
      <c r="C39" s="62" t="s">
        <v>229</v>
      </c>
      <c r="D39" s="62">
        <v>0.34499999999999997</v>
      </c>
      <c r="E39" s="62">
        <v>7.6063999999999998</v>
      </c>
      <c r="F39" s="62">
        <v>57.2926</v>
      </c>
      <c r="G39" s="62">
        <v>4.0447999999999998E-2</v>
      </c>
      <c r="H39" s="62">
        <v>0.103113</v>
      </c>
      <c r="I39" s="62">
        <v>11.7241</v>
      </c>
      <c r="J39" s="62">
        <v>29.887799999999999</v>
      </c>
      <c r="K39" s="62">
        <v>0.1328</v>
      </c>
      <c r="L39" s="62">
        <v>1</v>
      </c>
      <c r="M39" s="62">
        <v>2.5493000000000001</v>
      </c>
      <c r="N39" s="62">
        <v>1</v>
      </c>
      <c r="O39" s="62">
        <v>2.9741</v>
      </c>
      <c r="P39" s="62">
        <v>1.1667000000000001</v>
      </c>
    </row>
    <row r="40" spans="1:16" x14ac:dyDescent="0.2">
      <c r="A40" s="62" t="s">
        <v>293</v>
      </c>
      <c r="B40" s="62"/>
      <c r="C40" s="62" t="s">
        <v>231</v>
      </c>
      <c r="D40" s="62">
        <v>0.28299999999999997</v>
      </c>
      <c r="E40" s="62">
        <v>2.3807</v>
      </c>
      <c r="F40" s="62">
        <v>109.29770000000001</v>
      </c>
      <c r="G40" s="62">
        <v>1.2983E-2</v>
      </c>
      <c r="H40" s="62">
        <v>0.197403</v>
      </c>
      <c r="I40" s="62">
        <v>4.5877999999999997</v>
      </c>
      <c r="J40" s="62">
        <v>69.753699999999995</v>
      </c>
      <c r="K40" s="62">
        <v>2.18E-2</v>
      </c>
      <c r="L40" s="62">
        <v>1</v>
      </c>
      <c r="M40" s="62">
        <v>15.2043</v>
      </c>
      <c r="N40" s="62">
        <v>1</v>
      </c>
      <c r="O40" s="62">
        <v>17.738299999999999</v>
      </c>
      <c r="P40" s="62">
        <v>1.1667000000000001</v>
      </c>
    </row>
    <row r="41" spans="1:16" x14ac:dyDescent="0.2">
      <c r="A41" s="62" t="s">
        <v>294</v>
      </c>
      <c r="B41" s="62"/>
      <c r="C41" s="62" t="s">
        <v>295</v>
      </c>
      <c r="D41" s="62">
        <v>0</v>
      </c>
      <c r="E41" s="62">
        <v>0.84219999999999995</v>
      </c>
      <c r="F41" s="62">
        <v>21.5183</v>
      </c>
      <c r="G41" s="62">
        <v>4.8970000000000003E-3</v>
      </c>
      <c r="H41" s="62">
        <v>3.8251E-2</v>
      </c>
      <c r="I41" s="62">
        <v>11.350099999999999</v>
      </c>
      <c r="J41" s="62">
        <v>88.649900000000002</v>
      </c>
      <c r="K41" s="62">
        <v>3.9100000000000003E-2</v>
      </c>
      <c r="L41" s="62">
        <v>1</v>
      </c>
      <c r="M41" s="62">
        <v>7.8105000000000002</v>
      </c>
      <c r="N41" s="62">
        <v>1</v>
      </c>
      <c r="O41" s="62">
        <v>9.1121999999999996</v>
      </c>
      <c r="P41" s="62">
        <v>1.1667000000000001</v>
      </c>
    </row>
    <row r="42" spans="1:16" x14ac:dyDescent="0.2">
      <c r="A42" s="62" t="s">
        <v>296</v>
      </c>
      <c r="B42" s="62"/>
      <c r="C42" s="62" t="s">
        <v>297</v>
      </c>
      <c r="D42" s="62">
        <v>0</v>
      </c>
      <c r="E42" s="62"/>
      <c r="F42" s="62">
        <v>6.7092000000000001</v>
      </c>
      <c r="G42" s="62"/>
      <c r="H42" s="62">
        <v>1.14E-2</v>
      </c>
      <c r="I42" s="62"/>
      <c r="J42" s="62">
        <v>100</v>
      </c>
      <c r="K42" s="62"/>
      <c r="L42" s="62">
        <v>1</v>
      </c>
      <c r="M42" s="62"/>
      <c r="N42" s="62">
        <v>1</v>
      </c>
      <c r="O42" s="62" t="s">
        <v>61</v>
      </c>
      <c r="P42" s="62">
        <v>1.1667000000000001</v>
      </c>
    </row>
    <row r="43" spans="1:16" x14ac:dyDescent="0.2">
      <c r="A43" s="62" t="s">
        <v>298</v>
      </c>
      <c r="B43" s="62"/>
      <c r="C43" s="62" t="s">
        <v>299</v>
      </c>
      <c r="D43" s="62">
        <v>0</v>
      </c>
      <c r="E43" s="62">
        <v>1.7264999999999999</v>
      </c>
      <c r="F43" s="62">
        <v>33.040300000000002</v>
      </c>
      <c r="G43" s="62">
        <v>9.5449999999999997E-3</v>
      </c>
      <c r="H43" s="62">
        <v>5.9140999999999999E-2</v>
      </c>
      <c r="I43" s="62">
        <v>13.8963</v>
      </c>
      <c r="J43" s="62">
        <v>86.103700000000003</v>
      </c>
      <c r="K43" s="62">
        <v>5.2299999999999999E-2</v>
      </c>
      <c r="L43" s="62">
        <v>1</v>
      </c>
      <c r="M43" s="62">
        <v>6.1962000000000002</v>
      </c>
      <c r="N43" s="62">
        <v>1</v>
      </c>
      <c r="O43" s="62">
        <v>7.2287999999999997</v>
      </c>
      <c r="P43" s="62">
        <v>1.1667000000000001</v>
      </c>
    </row>
    <row r="44" spans="1:16" x14ac:dyDescent="0.2">
      <c r="A44" s="62" t="s">
        <v>300</v>
      </c>
      <c r="B44" s="62"/>
      <c r="C44" s="62" t="s">
        <v>301</v>
      </c>
      <c r="D44" s="62">
        <v>0</v>
      </c>
      <c r="E44" s="62">
        <v>8.3950999999999993</v>
      </c>
      <c r="F44" s="62">
        <v>160.761</v>
      </c>
      <c r="G44" s="62">
        <v>4.4593000000000001E-2</v>
      </c>
      <c r="H44" s="62">
        <v>0.290711</v>
      </c>
      <c r="I44" s="62">
        <v>13.299200000000001</v>
      </c>
      <c r="J44" s="62">
        <v>86.700800000000001</v>
      </c>
      <c r="K44" s="62">
        <v>5.2200000000000003E-2</v>
      </c>
      <c r="L44" s="62">
        <v>1</v>
      </c>
      <c r="M44" s="62">
        <v>6.5191999999999997</v>
      </c>
      <c r="N44" s="62">
        <v>1</v>
      </c>
      <c r="O44" s="62">
        <v>7.6058000000000003</v>
      </c>
      <c r="P44" s="62">
        <v>1.1667000000000001</v>
      </c>
    </row>
    <row r="45" spans="1:16" x14ac:dyDescent="0.2">
      <c r="A45" s="62" t="s">
        <v>302</v>
      </c>
      <c r="B45" s="62"/>
      <c r="C45" s="62" t="s">
        <v>303</v>
      </c>
      <c r="D45" s="62">
        <v>0</v>
      </c>
      <c r="E45" s="62">
        <v>0.91549999999999998</v>
      </c>
      <c r="F45" s="62">
        <v>26.7819</v>
      </c>
      <c r="G45" s="62">
        <v>5.2830000000000004E-3</v>
      </c>
      <c r="H45" s="62">
        <v>4.7794000000000003E-2</v>
      </c>
      <c r="I45" s="62">
        <v>9.9532000000000007</v>
      </c>
      <c r="J45" s="62">
        <v>90.046800000000005</v>
      </c>
      <c r="K45" s="62">
        <v>3.4200000000000001E-2</v>
      </c>
      <c r="L45" s="62">
        <v>1</v>
      </c>
      <c r="M45" s="62">
        <v>9.0470000000000006</v>
      </c>
      <c r="N45" s="62">
        <v>1</v>
      </c>
      <c r="O45" s="62">
        <v>10.5549</v>
      </c>
      <c r="P45" s="62">
        <v>1.1667000000000001</v>
      </c>
    </row>
    <row r="46" spans="1:16" x14ac:dyDescent="0.2">
      <c r="A46" s="62" t="s">
        <v>304</v>
      </c>
      <c r="B46" s="62"/>
      <c r="C46" s="62" t="s">
        <v>305</v>
      </c>
      <c r="D46" s="62">
        <v>0</v>
      </c>
      <c r="E46" s="62">
        <v>0.81720000000000004</v>
      </c>
      <c r="F46" s="62">
        <v>28.370100000000001</v>
      </c>
      <c r="G46" s="62">
        <v>4.7660000000000003E-3</v>
      </c>
      <c r="H46" s="62">
        <v>5.0673999999999997E-2</v>
      </c>
      <c r="I46" s="62">
        <v>8.5966000000000005</v>
      </c>
      <c r="J46" s="62">
        <v>91.403400000000005</v>
      </c>
      <c r="K46" s="62">
        <v>2.8799999999999999E-2</v>
      </c>
      <c r="L46" s="62">
        <v>1</v>
      </c>
      <c r="M46" s="62">
        <v>10.6325</v>
      </c>
      <c r="N46" s="62">
        <v>1</v>
      </c>
      <c r="O46" s="62">
        <v>12.4046</v>
      </c>
      <c r="P46" s="62">
        <v>1.1667000000000001</v>
      </c>
    </row>
    <row r="47" spans="1:16" x14ac:dyDescent="0.2">
      <c r="A47" s="62" t="s">
        <v>306</v>
      </c>
      <c r="B47" s="62"/>
      <c r="C47" s="62" t="s">
        <v>307</v>
      </c>
      <c r="D47" s="62">
        <v>0</v>
      </c>
      <c r="E47" s="62">
        <v>2.7025999999999999</v>
      </c>
      <c r="F47" s="62">
        <v>50.026899999999998</v>
      </c>
      <c r="G47" s="62">
        <v>1.4675000000000001E-2</v>
      </c>
      <c r="H47" s="62">
        <v>8.9939000000000005E-2</v>
      </c>
      <c r="I47" s="62">
        <v>14.0276</v>
      </c>
      <c r="J47" s="62">
        <v>85.972399999999993</v>
      </c>
      <c r="K47" s="62">
        <v>5.3999999999999999E-2</v>
      </c>
      <c r="L47" s="62">
        <v>1</v>
      </c>
      <c r="M47" s="62">
        <v>6.1288</v>
      </c>
      <c r="N47" s="62">
        <v>1</v>
      </c>
      <c r="O47" s="62">
        <v>7.1502999999999997</v>
      </c>
      <c r="P47" s="62">
        <v>1.1667000000000001</v>
      </c>
    </row>
    <row r="48" spans="1:16" x14ac:dyDescent="0.2">
      <c r="A48" s="62" t="s">
        <v>308</v>
      </c>
      <c r="B48" s="62"/>
      <c r="C48" s="62" t="s">
        <v>309</v>
      </c>
      <c r="D48" s="62">
        <v>0</v>
      </c>
      <c r="E48" s="62">
        <v>0.55420000000000003</v>
      </c>
      <c r="F48" s="62">
        <v>9.6875999999999998</v>
      </c>
      <c r="G48" s="62">
        <v>3.3839999999999999E-3</v>
      </c>
      <c r="H48" s="62">
        <v>1.6799999999999999E-2</v>
      </c>
      <c r="I48" s="62">
        <v>16.764399999999998</v>
      </c>
      <c r="J48" s="62">
        <v>83.235600000000005</v>
      </c>
      <c r="K48" s="62">
        <v>5.7200000000000001E-2</v>
      </c>
      <c r="L48" s="62">
        <v>1</v>
      </c>
      <c r="M48" s="62">
        <v>4.9649999999999999</v>
      </c>
      <c r="N48" s="62">
        <v>1</v>
      </c>
      <c r="O48" s="62">
        <v>5.7925000000000004</v>
      </c>
      <c r="P48" s="62">
        <v>1.1667000000000001</v>
      </c>
    </row>
    <row r="49" spans="1:16" x14ac:dyDescent="0.2">
      <c r="A49" s="62" t="s">
        <v>310</v>
      </c>
      <c r="B49" s="62"/>
      <c r="C49" s="62" t="s">
        <v>311</v>
      </c>
      <c r="D49" s="62">
        <v>0</v>
      </c>
      <c r="E49" s="62">
        <v>4.1542000000000003</v>
      </c>
      <c r="F49" s="62">
        <v>73.528199999999998</v>
      </c>
      <c r="G49" s="62">
        <v>2.2304000000000001E-2</v>
      </c>
      <c r="H49" s="62">
        <v>0.132549</v>
      </c>
      <c r="I49" s="62">
        <v>14.4034</v>
      </c>
      <c r="J49" s="62">
        <v>85.596599999999995</v>
      </c>
      <c r="K49" s="62">
        <v>5.6500000000000002E-2</v>
      </c>
      <c r="L49" s="62">
        <v>1</v>
      </c>
      <c r="M49" s="62">
        <v>5.9428000000000001</v>
      </c>
      <c r="N49" s="62">
        <v>1</v>
      </c>
      <c r="O49" s="62">
        <v>6.9333</v>
      </c>
      <c r="P49" s="62">
        <v>1.1667000000000001</v>
      </c>
    </row>
    <row r="50" spans="1:16" x14ac:dyDescent="0.2">
      <c r="A50" s="62" t="s">
        <v>312</v>
      </c>
      <c r="B50" s="62"/>
      <c r="C50" s="62" t="s">
        <v>313</v>
      </c>
      <c r="D50" s="62">
        <v>0</v>
      </c>
      <c r="E50" s="62">
        <v>0.5907</v>
      </c>
      <c r="F50" s="62">
        <v>20.2424</v>
      </c>
      <c r="G50" s="62">
        <v>3.5760000000000002E-3</v>
      </c>
      <c r="H50" s="62">
        <v>3.5936999999999997E-2</v>
      </c>
      <c r="I50" s="62">
        <v>9.0492000000000008</v>
      </c>
      <c r="J50" s="62">
        <v>90.950800000000001</v>
      </c>
      <c r="K50" s="62">
        <v>2.92E-2</v>
      </c>
      <c r="L50" s="62">
        <v>1</v>
      </c>
      <c r="M50" s="62">
        <v>10.050599999999999</v>
      </c>
      <c r="N50" s="62">
        <v>1</v>
      </c>
      <c r="O50" s="62">
        <v>11.7258</v>
      </c>
      <c r="P50" s="62">
        <v>1.1667000000000001</v>
      </c>
    </row>
    <row r="51" spans="1:16" x14ac:dyDescent="0.2">
      <c r="A51" s="62" t="s">
        <v>314</v>
      </c>
      <c r="B51" s="62"/>
      <c r="C51" s="62" t="s">
        <v>315</v>
      </c>
      <c r="D51" s="62">
        <v>0</v>
      </c>
      <c r="E51" s="62">
        <v>0.43740000000000001</v>
      </c>
      <c r="F51" s="62">
        <v>15.0402</v>
      </c>
      <c r="G51" s="62">
        <v>2.7699999999999999E-3</v>
      </c>
      <c r="H51" s="62">
        <v>2.6505000000000001E-2</v>
      </c>
      <c r="I51" s="62">
        <v>9.4618000000000002</v>
      </c>
      <c r="J51" s="62">
        <v>90.538200000000003</v>
      </c>
      <c r="K51" s="62">
        <v>2.9100000000000001E-2</v>
      </c>
      <c r="L51" s="62">
        <v>1</v>
      </c>
      <c r="M51" s="62">
        <v>9.5687999999999995</v>
      </c>
      <c r="N51" s="62">
        <v>1</v>
      </c>
      <c r="O51" s="62">
        <v>11.163600000000001</v>
      </c>
      <c r="P51" s="62">
        <v>1.1667000000000001</v>
      </c>
    </row>
    <row r="52" spans="1:16" x14ac:dyDescent="0.2">
      <c r="A52" s="62" t="s">
        <v>316</v>
      </c>
      <c r="B52" s="62"/>
      <c r="C52" s="62" t="s">
        <v>317</v>
      </c>
      <c r="D52" s="62">
        <v>0</v>
      </c>
      <c r="E52" s="62">
        <v>0.59689999999999999</v>
      </c>
      <c r="F52" s="62">
        <v>11.763500000000001</v>
      </c>
      <c r="G52" s="62">
        <v>3.6080000000000001E-3</v>
      </c>
      <c r="H52" s="62">
        <v>2.0563999999999999E-2</v>
      </c>
      <c r="I52" s="62">
        <v>14.926500000000001</v>
      </c>
      <c r="J52" s="62">
        <v>85.073499999999996</v>
      </c>
      <c r="K52" s="62">
        <v>5.0700000000000002E-2</v>
      </c>
      <c r="L52" s="62">
        <v>1</v>
      </c>
      <c r="M52" s="62">
        <v>5.6994999999999996</v>
      </c>
      <c r="N52" s="62">
        <v>1</v>
      </c>
      <c r="O52" s="62">
        <v>6.6494</v>
      </c>
      <c r="P52" s="62">
        <v>1.1667000000000001</v>
      </c>
    </row>
    <row r="53" spans="1:16" x14ac:dyDescent="0.2">
      <c r="A53" s="62" t="s">
        <v>318</v>
      </c>
      <c r="B53" s="62"/>
      <c r="C53" s="62" t="s">
        <v>257</v>
      </c>
      <c r="D53" s="62">
        <v>1.546</v>
      </c>
      <c r="E53" s="62">
        <v>0.34660000000000002</v>
      </c>
      <c r="F53" s="62">
        <v>11.967000000000001</v>
      </c>
      <c r="G53" s="62">
        <v>2.2929999999999999E-3</v>
      </c>
      <c r="H53" s="62">
        <v>2.0933E-2</v>
      </c>
      <c r="I53" s="62">
        <v>0.14829999999999999</v>
      </c>
      <c r="J53" s="62">
        <v>1.3540000000000001</v>
      </c>
      <c r="K53" s="62">
        <v>2.9000000000000001E-2</v>
      </c>
      <c r="L53" s="62">
        <v>1</v>
      </c>
      <c r="M53" s="62">
        <v>9.1298999999999992</v>
      </c>
      <c r="N53" s="62">
        <v>1</v>
      </c>
      <c r="O53" s="62">
        <v>10.6516</v>
      </c>
      <c r="P53" s="62">
        <v>1.1667000000000001</v>
      </c>
    </row>
    <row r="54" spans="1:16" x14ac:dyDescent="0.2">
      <c r="A54" s="62" t="s">
        <v>319</v>
      </c>
      <c r="B54" s="62"/>
      <c r="C54" s="62" t="s">
        <v>320</v>
      </c>
      <c r="D54" s="62">
        <v>0</v>
      </c>
      <c r="E54" s="62">
        <v>0.3417</v>
      </c>
      <c r="F54" s="62">
        <v>28.005500000000001</v>
      </c>
      <c r="G54" s="62">
        <v>2.2669999999999999E-3</v>
      </c>
      <c r="H54" s="62">
        <v>5.0013000000000002E-2</v>
      </c>
      <c r="I54" s="62">
        <v>4.3364000000000003</v>
      </c>
      <c r="J54" s="62">
        <v>95.663600000000002</v>
      </c>
      <c r="K54" s="62">
        <v>1.2200000000000001E-2</v>
      </c>
      <c r="L54" s="62">
        <v>1</v>
      </c>
      <c r="M54" s="62">
        <v>22.060400000000001</v>
      </c>
      <c r="N54" s="62">
        <v>1</v>
      </c>
      <c r="O54" s="62">
        <v>25.737200000000001</v>
      </c>
      <c r="P54" s="62">
        <v>1.1667000000000001</v>
      </c>
    </row>
    <row r="55" spans="1:16" x14ac:dyDescent="0.2">
      <c r="A55" s="62" t="s">
        <v>321</v>
      </c>
      <c r="B55" s="62"/>
      <c r="C55" s="62" t="s">
        <v>322</v>
      </c>
      <c r="D55" s="62">
        <v>0</v>
      </c>
      <c r="E55" s="62">
        <v>12.840199999999999</v>
      </c>
      <c r="F55" s="62">
        <v>217.21469999999999</v>
      </c>
      <c r="G55" s="62">
        <v>6.7955000000000002E-2</v>
      </c>
      <c r="H55" s="62">
        <v>0.393067</v>
      </c>
      <c r="I55" s="62">
        <v>14.7401</v>
      </c>
      <c r="J55" s="62">
        <v>85.259900000000002</v>
      </c>
      <c r="K55" s="62">
        <v>5.91E-2</v>
      </c>
      <c r="L55" s="62">
        <v>1</v>
      </c>
      <c r="M55" s="62">
        <v>5.7842000000000002</v>
      </c>
      <c r="N55" s="62">
        <v>1</v>
      </c>
      <c r="O55" s="62">
        <v>6.7483000000000004</v>
      </c>
      <c r="P55" s="62">
        <v>1.1667000000000001</v>
      </c>
    </row>
    <row r="56" spans="1:16" x14ac:dyDescent="0.2">
      <c r="A56" s="62" t="s">
        <v>323</v>
      </c>
      <c r="B56" s="62"/>
      <c r="C56" s="62" t="s">
        <v>324</v>
      </c>
      <c r="D56" s="62">
        <v>0</v>
      </c>
      <c r="E56" s="62">
        <v>0.86619999999999997</v>
      </c>
      <c r="F56" s="62">
        <v>25.171900000000001</v>
      </c>
      <c r="G56" s="62">
        <v>5.0239999999999998E-3</v>
      </c>
      <c r="H56" s="62">
        <v>4.4874999999999998E-2</v>
      </c>
      <c r="I56" s="62">
        <v>10.067500000000001</v>
      </c>
      <c r="J56" s="62">
        <v>89.932500000000005</v>
      </c>
      <c r="K56" s="62">
        <v>3.44E-2</v>
      </c>
      <c r="L56" s="62">
        <v>1</v>
      </c>
      <c r="M56" s="62">
        <v>8.9329999999999998</v>
      </c>
      <c r="N56" s="62">
        <v>1</v>
      </c>
      <c r="O56" s="62">
        <v>10.421799999999999</v>
      </c>
      <c r="P56" s="62">
        <v>1.1667000000000001</v>
      </c>
    </row>
    <row r="57" spans="1:16" x14ac:dyDescent="0.2">
      <c r="A57" s="62" t="s">
        <v>325</v>
      </c>
      <c r="B57" s="62"/>
      <c r="C57" s="62" t="s">
        <v>326</v>
      </c>
      <c r="D57" s="62">
        <v>0</v>
      </c>
      <c r="E57" s="62">
        <v>0.42020000000000002</v>
      </c>
      <c r="F57" s="62">
        <v>15.318099999999999</v>
      </c>
      <c r="G57" s="62">
        <v>2.6800000000000001E-3</v>
      </c>
      <c r="H57" s="62">
        <v>2.7008999999999998E-2</v>
      </c>
      <c r="I57" s="62">
        <v>9.0256000000000007</v>
      </c>
      <c r="J57" s="62">
        <v>90.974400000000003</v>
      </c>
      <c r="K57" s="62">
        <v>2.7400000000000001E-2</v>
      </c>
      <c r="L57" s="62">
        <v>1</v>
      </c>
      <c r="M57" s="62">
        <v>10.079599999999999</v>
      </c>
      <c r="N57" s="62">
        <v>1</v>
      </c>
      <c r="O57" s="62">
        <v>11.759499999999999</v>
      </c>
      <c r="P57" s="62">
        <v>1.1667000000000001</v>
      </c>
    </row>
    <row r="58" spans="1:16" x14ac:dyDescent="0.2">
      <c r="A58" s="62" t="s">
        <v>327</v>
      </c>
      <c r="B58" s="62"/>
      <c r="C58" s="62" t="s">
        <v>328</v>
      </c>
      <c r="D58" s="62">
        <v>0</v>
      </c>
      <c r="E58" s="62"/>
      <c r="F58" s="62">
        <v>6.3003999999999998</v>
      </c>
      <c r="G58" s="62"/>
      <c r="H58" s="62">
        <v>1.0659E-2</v>
      </c>
      <c r="I58" s="62"/>
      <c r="J58" s="62">
        <v>100</v>
      </c>
      <c r="K58" s="62"/>
      <c r="L58" s="62">
        <v>1</v>
      </c>
      <c r="M58" s="62"/>
      <c r="N58" s="62">
        <v>1</v>
      </c>
      <c r="O58" s="62" t="s">
        <v>61</v>
      </c>
      <c r="P58" s="62">
        <v>1.1667000000000001</v>
      </c>
    </row>
    <row r="59" spans="1:16" x14ac:dyDescent="0.2">
      <c r="A59" s="62" t="s">
        <v>329</v>
      </c>
      <c r="B59" s="62"/>
      <c r="C59" s="62" t="s">
        <v>330</v>
      </c>
      <c r="D59" s="62">
        <v>0</v>
      </c>
      <c r="E59" s="62">
        <v>0.1105</v>
      </c>
      <c r="F59" s="62">
        <v>4.8570000000000002</v>
      </c>
      <c r="G59" s="62">
        <v>1.052E-3</v>
      </c>
      <c r="H59" s="62">
        <v>8.0420000000000005E-3</v>
      </c>
      <c r="I59" s="62">
        <v>11.567600000000001</v>
      </c>
      <c r="J59" s="62">
        <v>88.432400000000001</v>
      </c>
      <c r="K59" s="62">
        <v>2.2800000000000001E-2</v>
      </c>
      <c r="L59" s="62">
        <v>1</v>
      </c>
      <c r="M59" s="62">
        <v>7.6448999999999998</v>
      </c>
      <c r="N59" s="62">
        <v>1</v>
      </c>
      <c r="O59" s="62">
        <v>8.9190000000000005</v>
      </c>
      <c r="P59" s="62">
        <v>1.1667000000000001</v>
      </c>
    </row>
    <row r="60" spans="1:16" x14ac:dyDescent="0.2">
      <c r="A60" s="62" t="s">
        <v>331</v>
      </c>
      <c r="B60" s="62"/>
      <c r="C60" s="62" t="s">
        <v>332</v>
      </c>
      <c r="D60" s="62">
        <v>0</v>
      </c>
      <c r="E60" s="62">
        <v>12.898400000000001</v>
      </c>
      <c r="F60" s="62">
        <v>214.45269999999999</v>
      </c>
      <c r="G60" s="62">
        <v>6.8261000000000002E-2</v>
      </c>
      <c r="H60" s="62">
        <v>0.38805899999999999</v>
      </c>
      <c r="I60" s="62">
        <v>14.959</v>
      </c>
      <c r="J60" s="62">
        <v>85.040999999999997</v>
      </c>
      <c r="K60" s="62">
        <v>6.0100000000000001E-2</v>
      </c>
      <c r="L60" s="62">
        <v>1</v>
      </c>
      <c r="M60" s="62">
        <v>5.6848999999999998</v>
      </c>
      <c r="N60" s="62">
        <v>1</v>
      </c>
      <c r="O60" s="62">
        <v>6.6323999999999996</v>
      </c>
      <c r="P60" s="62">
        <v>1.1667000000000001</v>
      </c>
    </row>
    <row r="61" spans="1:16" x14ac:dyDescent="0.2">
      <c r="A61" s="62" t="s">
        <v>333</v>
      </c>
      <c r="B61" s="62"/>
      <c r="C61" s="62" t="s">
        <v>334</v>
      </c>
      <c r="D61" s="62">
        <v>0</v>
      </c>
      <c r="E61" s="62">
        <v>1.4906999999999999</v>
      </c>
      <c r="F61" s="62">
        <v>17.660900000000002</v>
      </c>
      <c r="G61" s="62">
        <v>8.3059999999999991E-3</v>
      </c>
      <c r="H61" s="62">
        <v>3.1257E-2</v>
      </c>
      <c r="I61" s="62">
        <v>20.9941</v>
      </c>
      <c r="J61" s="62">
        <v>79.005899999999997</v>
      </c>
      <c r="K61" s="62">
        <v>8.4400000000000003E-2</v>
      </c>
      <c r="L61" s="62">
        <v>1</v>
      </c>
      <c r="M61" s="62">
        <v>3.7633000000000001</v>
      </c>
      <c r="N61" s="62">
        <v>1</v>
      </c>
      <c r="O61" s="62">
        <v>4.3905000000000003</v>
      </c>
      <c r="P61" s="62">
        <v>1.1667000000000001</v>
      </c>
    </row>
    <row r="62" spans="1:16" x14ac:dyDescent="0.2">
      <c r="A62" s="62" t="s">
        <v>335</v>
      </c>
      <c r="B62" s="62"/>
      <c r="C62" s="62" t="s">
        <v>336</v>
      </c>
      <c r="D62" s="62">
        <v>0</v>
      </c>
      <c r="E62" s="62">
        <v>0.37609999999999999</v>
      </c>
      <c r="F62" s="62">
        <v>9.73</v>
      </c>
      <c r="G62" s="62">
        <v>2.4480000000000001E-3</v>
      </c>
      <c r="H62" s="62">
        <v>1.6877E-2</v>
      </c>
      <c r="I62" s="62">
        <v>12.666700000000001</v>
      </c>
      <c r="J62" s="62">
        <v>87.333299999999994</v>
      </c>
      <c r="K62" s="62">
        <v>3.8699999999999998E-2</v>
      </c>
      <c r="L62" s="62">
        <v>1</v>
      </c>
      <c r="M62" s="62">
        <v>6.8947000000000003</v>
      </c>
      <c r="N62" s="62">
        <v>1</v>
      </c>
      <c r="O62" s="62">
        <v>8.0437999999999992</v>
      </c>
      <c r="P62" s="62">
        <v>1.1667000000000001</v>
      </c>
    </row>
    <row r="63" spans="1:16" x14ac:dyDescent="0.2">
      <c r="A63" s="62" t="s">
        <v>337</v>
      </c>
      <c r="B63" s="62"/>
      <c r="C63" s="62" t="s">
        <v>338</v>
      </c>
      <c r="D63" s="62">
        <v>0</v>
      </c>
      <c r="E63" s="62">
        <v>4.0488999999999997</v>
      </c>
      <c r="F63" s="62">
        <v>73.908100000000005</v>
      </c>
      <c r="G63" s="62">
        <v>2.1751E-2</v>
      </c>
      <c r="H63" s="62">
        <v>0.133238</v>
      </c>
      <c r="I63" s="62">
        <v>14.033799999999999</v>
      </c>
      <c r="J63" s="62">
        <v>85.966200000000001</v>
      </c>
      <c r="K63" s="62">
        <v>5.4800000000000001E-2</v>
      </c>
      <c r="L63" s="62">
        <v>1</v>
      </c>
      <c r="M63" s="62">
        <v>6.1257000000000001</v>
      </c>
      <c r="N63" s="62">
        <v>1</v>
      </c>
      <c r="O63" s="62">
        <v>7.1466000000000003</v>
      </c>
      <c r="P63" s="62">
        <v>1.1667000000000001</v>
      </c>
    </row>
    <row r="64" spans="1:16" x14ac:dyDescent="0.2">
      <c r="A64" s="62" t="s">
        <v>339</v>
      </c>
      <c r="B64" s="62"/>
      <c r="C64" s="62" t="s">
        <v>340</v>
      </c>
      <c r="D64" s="62">
        <v>0</v>
      </c>
      <c r="E64" s="62">
        <v>0.56620000000000004</v>
      </c>
      <c r="F64" s="62">
        <v>19.020499999999998</v>
      </c>
      <c r="G64" s="62">
        <v>3.447E-3</v>
      </c>
      <c r="H64" s="62">
        <v>3.3722000000000002E-2</v>
      </c>
      <c r="I64" s="62">
        <v>9.2739999999999991</v>
      </c>
      <c r="J64" s="62">
        <v>90.725999999999999</v>
      </c>
      <c r="K64" s="62">
        <v>2.98E-2</v>
      </c>
      <c r="L64" s="62">
        <v>1</v>
      </c>
      <c r="M64" s="62">
        <v>9.7828999999999997</v>
      </c>
      <c r="N64" s="62">
        <v>1</v>
      </c>
      <c r="O64" s="62">
        <v>11.4133</v>
      </c>
      <c r="P64" s="62">
        <v>1.1667000000000001</v>
      </c>
    </row>
    <row r="65" spans="1:16" x14ac:dyDescent="0.2">
      <c r="A65" s="62" t="s">
        <v>341</v>
      </c>
      <c r="B65" s="62"/>
      <c r="C65" s="62" t="s">
        <v>342</v>
      </c>
      <c r="D65" s="62">
        <v>0</v>
      </c>
      <c r="E65" s="62">
        <v>0.79959999999999998</v>
      </c>
      <c r="F65" s="62">
        <v>16.468299999999999</v>
      </c>
      <c r="G65" s="62">
        <v>4.6730000000000001E-3</v>
      </c>
      <c r="H65" s="62">
        <v>2.9094999999999999E-2</v>
      </c>
      <c r="I65" s="62">
        <v>13.839600000000001</v>
      </c>
      <c r="J65" s="62">
        <v>86.160399999999996</v>
      </c>
      <c r="K65" s="62">
        <v>4.8599999999999997E-2</v>
      </c>
      <c r="L65" s="62">
        <v>1</v>
      </c>
      <c r="M65" s="62">
        <v>6.2256</v>
      </c>
      <c r="N65" s="62">
        <v>1</v>
      </c>
      <c r="O65" s="62">
        <v>7.2632000000000003</v>
      </c>
      <c r="P65" s="62">
        <v>1.1667000000000001</v>
      </c>
    </row>
    <row r="66" spans="1:16" x14ac:dyDescent="0.2">
      <c r="A66" s="62" t="s">
        <v>343</v>
      </c>
      <c r="B66" s="62"/>
      <c r="C66" s="62" t="s">
        <v>344</v>
      </c>
      <c r="D66" s="62">
        <v>0</v>
      </c>
      <c r="E66" s="62">
        <v>0.443</v>
      </c>
      <c r="F66" s="62">
        <v>15.149699999999999</v>
      </c>
      <c r="G66" s="62">
        <v>2.7989999999999998E-3</v>
      </c>
      <c r="H66" s="62">
        <v>2.6703999999999999E-2</v>
      </c>
      <c r="I66" s="62">
        <v>9.4885000000000002</v>
      </c>
      <c r="J66" s="62">
        <v>90.511499999999998</v>
      </c>
      <c r="K66" s="62">
        <v>2.92E-2</v>
      </c>
      <c r="L66" s="62">
        <v>1</v>
      </c>
      <c r="M66" s="62">
        <v>9.5389999999999997</v>
      </c>
      <c r="N66" s="62">
        <v>1</v>
      </c>
      <c r="O66" s="62">
        <v>11.1289</v>
      </c>
      <c r="P66" s="62">
        <v>1.1667000000000001</v>
      </c>
    </row>
    <row r="67" spans="1:16" x14ac:dyDescent="0.2">
      <c r="A67" s="62" t="s">
        <v>345</v>
      </c>
      <c r="B67" s="62"/>
      <c r="C67" s="62" t="s">
        <v>224</v>
      </c>
      <c r="D67" s="62">
        <v>0.495</v>
      </c>
      <c r="E67" s="62">
        <v>8.9017999999999997</v>
      </c>
      <c r="F67" s="62">
        <v>110.43989999999999</v>
      </c>
      <c r="G67" s="62">
        <v>4.7516000000000003E-2</v>
      </c>
      <c r="H67" s="62">
        <v>0.19869400000000001</v>
      </c>
      <c r="I67" s="62">
        <v>9.5992999999999995</v>
      </c>
      <c r="J67" s="62">
        <v>40.140300000000003</v>
      </c>
      <c r="K67" s="62">
        <v>8.0600000000000005E-2</v>
      </c>
      <c r="L67" s="62">
        <v>1</v>
      </c>
      <c r="M67" s="62">
        <v>4.1816000000000004</v>
      </c>
      <c r="N67" s="62">
        <v>1</v>
      </c>
      <c r="O67" s="62">
        <v>4.8784999999999998</v>
      </c>
      <c r="P67" s="62">
        <v>1.1667000000000001</v>
      </c>
    </row>
    <row r="68" spans="1:16" x14ac:dyDescent="0.2">
      <c r="A68" s="62" t="s">
        <v>346</v>
      </c>
      <c r="B68" s="62"/>
      <c r="C68" s="62" t="s">
        <v>226</v>
      </c>
      <c r="D68" s="62">
        <v>0</v>
      </c>
      <c r="E68" s="62"/>
      <c r="F68" s="62">
        <v>0.36059999999999998</v>
      </c>
      <c r="G68" s="62"/>
      <c r="H68" s="62" t="s">
        <v>227</v>
      </c>
      <c r="I68" s="62"/>
      <c r="J68" s="62" t="s">
        <v>227</v>
      </c>
      <c r="K68" s="62"/>
      <c r="L68" s="62">
        <v>1</v>
      </c>
      <c r="M68" s="62"/>
      <c r="N68" s="62" t="s">
        <v>61</v>
      </c>
      <c r="O68" s="62" t="s">
        <v>61</v>
      </c>
      <c r="P68" s="62" t="s">
        <v>61</v>
      </c>
    </row>
    <row r="69" spans="1:16" x14ac:dyDescent="0.2">
      <c r="A69" s="62" t="s">
        <v>347</v>
      </c>
      <c r="B69" s="62"/>
      <c r="C69" s="62" t="s">
        <v>229</v>
      </c>
      <c r="D69" s="62">
        <v>0.35</v>
      </c>
      <c r="E69" s="62">
        <v>7.6397000000000004</v>
      </c>
      <c r="F69" s="62">
        <v>58.107399999999998</v>
      </c>
      <c r="G69" s="62">
        <v>4.0850999999999998E-2</v>
      </c>
      <c r="H69" s="62">
        <v>0.10406700000000001</v>
      </c>
      <c r="I69" s="62">
        <v>11.6716</v>
      </c>
      <c r="J69" s="62">
        <v>29.733599999999999</v>
      </c>
      <c r="K69" s="62">
        <v>0.13150000000000001</v>
      </c>
      <c r="L69" s="62">
        <v>1</v>
      </c>
      <c r="M69" s="62">
        <v>2.5474999999999999</v>
      </c>
      <c r="N69" s="62">
        <v>1</v>
      </c>
      <c r="O69" s="62">
        <v>2.9721000000000002</v>
      </c>
      <c r="P69" s="62">
        <v>1.1667000000000001</v>
      </c>
    </row>
    <row r="70" spans="1:16" x14ac:dyDescent="0.2">
      <c r="A70" s="62" t="s">
        <v>348</v>
      </c>
      <c r="B70" s="62"/>
      <c r="C70" s="62" t="s">
        <v>231</v>
      </c>
      <c r="D70" s="62">
        <v>0.28899999999999998</v>
      </c>
      <c r="E70" s="62">
        <v>2.5285000000000002</v>
      </c>
      <c r="F70" s="62">
        <v>112.6108</v>
      </c>
      <c r="G70" s="62">
        <v>1.3857E-2</v>
      </c>
      <c r="H70" s="62">
        <v>0.20261999999999999</v>
      </c>
      <c r="I70" s="62">
        <v>4.7948000000000004</v>
      </c>
      <c r="J70" s="62">
        <v>70.110699999999994</v>
      </c>
      <c r="K70" s="62">
        <v>2.2499999999999999E-2</v>
      </c>
      <c r="L70" s="62">
        <v>1</v>
      </c>
      <c r="M70" s="62">
        <v>14.622299999999999</v>
      </c>
      <c r="N70" s="62">
        <v>1</v>
      </c>
      <c r="O70" s="62">
        <v>17.0593</v>
      </c>
      <c r="P70" s="62">
        <v>1.1667000000000001</v>
      </c>
    </row>
    <row r="71" spans="1:16" x14ac:dyDescent="0.2">
      <c r="A71" s="62" t="s">
        <v>349</v>
      </c>
      <c r="B71" s="62"/>
      <c r="C71" s="62" t="s">
        <v>350</v>
      </c>
      <c r="D71" s="62">
        <v>0</v>
      </c>
      <c r="E71" s="62">
        <v>12.297800000000001</v>
      </c>
      <c r="F71" s="62">
        <v>208.69399999999999</v>
      </c>
      <c r="G71" s="62">
        <v>6.5451999999999996E-2</v>
      </c>
      <c r="H71" s="62">
        <v>0.37635600000000002</v>
      </c>
      <c r="I71" s="62">
        <v>14.814500000000001</v>
      </c>
      <c r="J71" s="62">
        <v>85.185500000000005</v>
      </c>
      <c r="K71" s="62">
        <v>5.8900000000000001E-2</v>
      </c>
      <c r="L71" s="62">
        <v>1</v>
      </c>
      <c r="M71" s="62">
        <v>5.7500999999999998</v>
      </c>
      <c r="N71" s="62">
        <v>1</v>
      </c>
      <c r="O71" s="62">
        <v>6.7084999999999999</v>
      </c>
      <c r="P71" s="62">
        <v>1.1667000000000001</v>
      </c>
    </row>
    <row r="72" spans="1:16" x14ac:dyDescent="0.2">
      <c r="A72" s="62" t="s">
        <v>351</v>
      </c>
      <c r="B72" s="62"/>
      <c r="C72" s="62" t="s">
        <v>352</v>
      </c>
      <c r="D72" s="62">
        <v>0</v>
      </c>
      <c r="E72" s="62">
        <v>8.6804000000000006</v>
      </c>
      <c r="F72" s="62">
        <v>175.75</v>
      </c>
      <c r="G72" s="62">
        <v>4.6346999999999999E-2</v>
      </c>
      <c r="H72" s="62">
        <v>0.31678699999999999</v>
      </c>
      <c r="I72" s="62">
        <v>12.7631</v>
      </c>
      <c r="J72" s="62">
        <v>87.236900000000006</v>
      </c>
      <c r="K72" s="62">
        <v>4.9399999999999999E-2</v>
      </c>
      <c r="L72" s="62">
        <v>1</v>
      </c>
      <c r="M72" s="62">
        <v>6.8350999999999997</v>
      </c>
      <c r="N72" s="62">
        <v>1</v>
      </c>
      <c r="O72" s="62">
        <v>7.9743000000000004</v>
      </c>
      <c r="P72" s="62">
        <v>1.1667000000000001</v>
      </c>
    </row>
    <row r="73" spans="1:16" x14ac:dyDescent="0.2">
      <c r="A73" s="62" t="s">
        <v>353</v>
      </c>
      <c r="B73" s="62"/>
      <c r="C73" s="62" t="s">
        <v>354</v>
      </c>
      <c r="D73" s="62">
        <v>0</v>
      </c>
      <c r="E73" s="62">
        <v>0.61770000000000003</v>
      </c>
      <c r="F73" s="62">
        <v>15.682600000000001</v>
      </c>
      <c r="G73" s="62">
        <v>3.7659999999999998E-3</v>
      </c>
      <c r="H73" s="62">
        <v>2.7355000000000001E-2</v>
      </c>
      <c r="I73" s="62">
        <v>12.0999</v>
      </c>
      <c r="J73" s="62">
        <v>87.900099999999995</v>
      </c>
      <c r="K73" s="62">
        <v>3.9399999999999998E-2</v>
      </c>
      <c r="L73" s="62">
        <v>1</v>
      </c>
      <c r="M73" s="62">
        <v>7.2645</v>
      </c>
      <c r="N73" s="62">
        <v>1</v>
      </c>
      <c r="O73" s="62">
        <v>8.4753000000000007</v>
      </c>
      <c r="P73" s="62">
        <v>1.1667000000000001</v>
      </c>
    </row>
    <row r="74" spans="1:16" x14ac:dyDescent="0.2">
      <c r="A74" s="62" t="s">
        <v>355</v>
      </c>
      <c r="B74" s="62"/>
      <c r="C74" s="62" t="s">
        <v>356</v>
      </c>
      <c r="D74" s="62">
        <v>0</v>
      </c>
      <c r="E74" s="62">
        <v>1.5422</v>
      </c>
      <c r="F74" s="62">
        <v>33.1751</v>
      </c>
      <c r="G74" s="62">
        <v>8.6479999999999994E-3</v>
      </c>
      <c r="H74" s="62">
        <v>5.8985000000000003E-2</v>
      </c>
      <c r="I74" s="62">
        <v>12.786799999999999</v>
      </c>
      <c r="J74" s="62">
        <v>87.213200000000001</v>
      </c>
      <c r="K74" s="62">
        <v>4.65E-2</v>
      </c>
      <c r="L74" s="62">
        <v>1</v>
      </c>
      <c r="M74" s="62">
        <v>6.8205999999999998</v>
      </c>
      <c r="N74" s="62">
        <v>1</v>
      </c>
      <c r="O74" s="62">
        <v>7.9573</v>
      </c>
      <c r="P74" s="62">
        <v>1.1667000000000001</v>
      </c>
    </row>
    <row r="75" spans="1:16" x14ac:dyDescent="0.2">
      <c r="A75" s="62" t="s">
        <v>357</v>
      </c>
      <c r="B75" s="62"/>
      <c r="C75" s="62" t="s">
        <v>358</v>
      </c>
      <c r="D75" s="62">
        <v>0</v>
      </c>
      <c r="E75" s="62">
        <v>4.09</v>
      </c>
      <c r="F75" s="62">
        <v>73.9161</v>
      </c>
      <c r="G75" s="62">
        <v>2.2103999999999999E-2</v>
      </c>
      <c r="H75" s="62">
        <v>0.13265299999999999</v>
      </c>
      <c r="I75" s="62">
        <v>14.2829</v>
      </c>
      <c r="J75" s="62">
        <v>85.717100000000002</v>
      </c>
      <c r="K75" s="62">
        <v>5.5300000000000002E-2</v>
      </c>
      <c r="L75" s="62">
        <v>1</v>
      </c>
      <c r="M75" s="62">
        <v>6.0014000000000003</v>
      </c>
      <c r="N75" s="62">
        <v>1</v>
      </c>
      <c r="O75" s="62">
        <v>7.0015999999999998</v>
      </c>
      <c r="P75" s="62">
        <v>1.1667000000000001</v>
      </c>
    </row>
    <row r="76" spans="1:16" x14ac:dyDescent="0.2">
      <c r="A76" s="62" t="s">
        <v>359</v>
      </c>
      <c r="B76" s="62"/>
      <c r="C76" s="62" t="s">
        <v>360</v>
      </c>
      <c r="D76" s="62">
        <v>0</v>
      </c>
      <c r="E76" s="62">
        <v>9.1090999999999998</v>
      </c>
      <c r="F76" s="62">
        <v>167.5848</v>
      </c>
      <c r="G76" s="62">
        <v>4.8611000000000001E-2</v>
      </c>
      <c r="H76" s="62">
        <v>0.30202299999999999</v>
      </c>
      <c r="I76" s="62">
        <v>13.863799999999999</v>
      </c>
      <c r="J76" s="62">
        <v>86.136200000000002</v>
      </c>
      <c r="K76" s="62">
        <v>5.4399999999999997E-2</v>
      </c>
      <c r="L76" s="62">
        <v>1</v>
      </c>
      <c r="M76" s="62">
        <v>6.2130000000000001</v>
      </c>
      <c r="N76" s="62">
        <v>1</v>
      </c>
      <c r="O76" s="62">
        <v>7.2484999999999999</v>
      </c>
      <c r="P76" s="62">
        <v>1.1667000000000001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data_summary</vt:lpstr>
      <vt:lpstr>influx_culture</vt:lpstr>
      <vt:lpstr>raw-pcpn</vt:lpstr>
      <vt:lpstr>sample-log</vt:lpstr>
      <vt:lpstr>areas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</dc:creator>
  <cp:lastModifiedBy>Katherine R. Heal</cp:lastModifiedBy>
  <cp:lastPrinted>2017-12-14T23:08:52Z</cp:lastPrinted>
  <dcterms:created xsi:type="dcterms:W3CDTF">2017-04-19T21:27:29Z</dcterms:created>
  <dcterms:modified xsi:type="dcterms:W3CDTF">2020-09-16T21:43:22Z</dcterms:modified>
</cp:coreProperties>
</file>