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0411525-4EBC-4978-B674-D34A4A4F2925}" xr6:coauthVersionLast="47" xr6:coauthVersionMax="47" xr10:uidLastSave="{00000000-0000-0000-0000-000000000000}"/>
  <bookViews>
    <workbookView xWindow="-110" yWindow="-110" windowWidth="19420" windowHeight="10300" firstSheet="1" activeTab="3" xr2:uid="{16FF4D93-158C-44C9-97DC-C02176647940}"/>
  </bookViews>
  <sheets>
    <sheet name="polyphenol cedrus" sheetId="8" r:id="rId1"/>
    <sheet name="flavo cedrus" sheetId="9" r:id="rId2"/>
    <sheet name="Tanin cedrus" sheetId="10" r:id="rId3"/>
    <sheet name="dpph cedrus" sheetId="1" r:id="rId4"/>
    <sheet name="frap cedrus" sheetId="4" r:id="rId5"/>
    <sheet name="activité bacterienne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B12" i="9" l="1"/>
  <c r="C12" i="9" s="1"/>
  <c r="B11" i="9"/>
  <c r="C11" i="9" s="1"/>
  <c r="E5" i="9"/>
  <c r="B13" i="9" s="1"/>
  <c r="C13" i="9" s="1"/>
  <c r="C15" i="9" l="1"/>
  <c r="C14" i="9"/>
  <c r="B18" i="8" l="1"/>
  <c r="C18" i="8" s="1"/>
  <c r="B17" i="8"/>
  <c r="C17" i="8" s="1"/>
  <c r="L5" i="8"/>
  <c r="C5" i="8"/>
  <c r="B19" i="8" s="1"/>
  <c r="C19" i="8" s="1"/>
  <c r="L4" i="8"/>
  <c r="L3" i="8"/>
  <c r="C21" i="8" l="1"/>
  <c r="C20" i="8"/>
  <c r="E4" i="6" l="1"/>
  <c r="E5" i="6"/>
  <c r="E6" i="6"/>
  <c r="E3" i="6"/>
  <c r="B20" i="4"/>
  <c r="B19" i="4"/>
  <c r="B18" i="4"/>
  <c r="B17" i="4"/>
  <c r="B16" i="4"/>
  <c r="B7" i="4"/>
  <c r="B6" i="4"/>
  <c r="B5" i="4"/>
  <c r="B4" i="4"/>
  <c r="B3" i="4"/>
  <c r="M2" i="4"/>
  <c r="B2" i="4"/>
  <c r="N2" i="4" l="1"/>
  <c r="O2" i="4"/>
  <c r="D21" i="1" l="1"/>
  <c r="B21" i="1"/>
  <c r="D20" i="1"/>
  <c r="B20" i="1"/>
  <c r="D19" i="1"/>
  <c r="B19" i="1"/>
  <c r="D18" i="1"/>
  <c r="B18" i="1"/>
  <c r="D17" i="1"/>
  <c r="B17" i="1"/>
  <c r="D9" i="1"/>
  <c r="B9" i="1"/>
  <c r="D8" i="1"/>
  <c r="B8" i="1"/>
  <c r="D7" i="1"/>
  <c r="B7" i="1"/>
  <c r="D6" i="1"/>
  <c r="B6" i="1"/>
  <c r="D5" i="1"/>
  <c r="B5" i="1"/>
  <c r="D4" i="1"/>
  <c r="B4" i="1"/>
  <c r="M3" i="1"/>
  <c r="O2" i="1"/>
  <c r="M2" i="1"/>
  <c r="N2" i="1" s="1"/>
</calcChain>
</file>

<file path=xl/sharedStrings.xml><?xml version="1.0" encoding="utf-8"?>
<sst xmlns="http://schemas.openxmlformats.org/spreadsheetml/2006/main" count="82" uniqueCount="36">
  <si>
    <t>IC50</t>
  </si>
  <si>
    <t>MOY</t>
  </si>
  <si>
    <t>ECART</t>
  </si>
  <si>
    <t>micrograme par ml</t>
  </si>
  <si>
    <t>R1</t>
  </si>
  <si>
    <t>con</t>
  </si>
  <si>
    <t>concr</t>
  </si>
  <si>
    <t>do</t>
  </si>
  <si>
    <t>A%</t>
  </si>
  <si>
    <t>R2</t>
  </si>
  <si>
    <t>R3</t>
  </si>
  <si>
    <t>M</t>
  </si>
  <si>
    <t>Plante</t>
  </si>
  <si>
    <t>Diametre</t>
  </si>
  <si>
    <t>Cedrus</t>
  </si>
  <si>
    <t>E.coli</t>
  </si>
  <si>
    <t>S.aureus</t>
  </si>
  <si>
    <t>S.Epi</t>
  </si>
  <si>
    <t>PS</t>
  </si>
  <si>
    <t>TA</t>
  </si>
  <si>
    <t>C</t>
  </si>
  <si>
    <t>[Extrait ]reel</t>
  </si>
  <si>
    <t>DO (R1)</t>
  </si>
  <si>
    <t>DO (R2)</t>
  </si>
  <si>
    <t>DO (R3)</t>
  </si>
  <si>
    <t>Y=0,0791x+0,0595</t>
  </si>
  <si>
    <t>Y=0,0806x+0,0511</t>
  </si>
  <si>
    <t>[A.G.]/[E]r</t>
  </si>
  <si>
    <t>[A.G.]/[1mlE]</t>
  </si>
  <si>
    <t>moy</t>
  </si>
  <si>
    <t>ET</t>
  </si>
  <si>
    <t>y= 0,049x-0,006</t>
  </si>
  <si>
    <t>y= 0,047x-0,012</t>
  </si>
  <si>
    <t>y= 0,049x-0,011</t>
  </si>
  <si>
    <t>Y= 0,025X+0,0445</t>
  </si>
  <si>
    <t>Y=0,0312X+0,00393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</si>
</sst>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2"/>
      <color theme="1"/>
      <name val="Times New Roman"/>
      <family val="1"/>
    </font>
    <font>
      <b/>
      <sz val="11"/>
      <color theme="9" tint="-0.249977111117893"/>
      <name val="Aptos Narrow"/>
      <family val="2"/>
      <scheme val="minor"/>
    </font>
    <font>
      <b/>
      <sz val="11"/>
      <color theme="6" tint="-0.249977111117893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6" tint="-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6" xfId="0" applyBorder="1"/>
    <xf numFmtId="0" fontId="0" fillId="2" borderId="0" xfId="0" applyFill="1"/>
    <xf numFmtId="0" fontId="0" fillId="3" borderId="8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9" xfId="0" applyFill="1" applyBorder="1"/>
    <xf numFmtId="0" fontId="0" fillId="3" borderId="4" xfId="0" applyFill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6738407699038"/>
          <c:y val="0.11300013814062715"/>
          <c:w val="0.85071706036745409"/>
          <c:h val="0.746286503660726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'[1]Cedrus Atlantica (goudron)'!$D$3</c:f>
              <c:strCache>
                <c:ptCount val="1"/>
                <c:pt idx="0">
                  <c:v>A%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818785651793543"/>
                  <c:y val="1.2780965193421175E-2"/>
                </c:manualLayout>
              </c:layout>
              <c:numFmt formatCode="General" sourceLinked="0"/>
            </c:trendlineLbl>
          </c:trendline>
          <c:xVal>
            <c:numRef>
              <c:f>'[1]Cedrus Atlantica (goudron)'!$B$4:$B$11</c:f>
              <c:numCache>
                <c:formatCode>General</c:formatCode>
                <c:ptCount val="8"/>
                <c:pt idx="0">
                  <c:v>1.6666666666666667</c:v>
                </c:pt>
                <c:pt idx="1">
                  <c:v>3.3333333333333335</c:v>
                </c:pt>
                <c:pt idx="2">
                  <c:v>6.666666666666667</c:v>
                </c:pt>
                <c:pt idx="4">
                  <c:v>13.333333333333334</c:v>
                </c:pt>
                <c:pt idx="5">
                  <c:v>26.666666666666668</c:v>
                </c:pt>
                <c:pt idx="6">
                  <c:v>30</c:v>
                </c:pt>
                <c:pt idx="7">
                  <c:v>33.333333333333336</c:v>
                </c:pt>
              </c:numCache>
            </c:numRef>
          </c:xVal>
          <c:yVal>
            <c:numRef>
              <c:f>'[1]Cedrus Atlantica (goudron)'!$D$4:$D$11</c:f>
              <c:numCache>
                <c:formatCode>General</c:formatCode>
                <c:ptCount val="8"/>
                <c:pt idx="0">
                  <c:v>3.3355840648210742</c:v>
                </c:pt>
                <c:pt idx="1">
                  <c:v>10.344361917623226</c:v>
                </c:pt>
                <c:pt idx="2">
                  <c:v>14.895340985820399</c:v>
                </c:pt>
                <c:pt idx="4">
                  <c:v>32.491559756920999</c:v>
                </c:pt>
                <c:pt idx="6">
                  <c:v>69.390444810543656</c:v>
                </c:pt>
                <c:pt idx="7">
                  <c:v>76.260296540362432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D-4DEE-B42C-01AC773C8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4960"/>
        <c:axId val="13591152"/>
      </c:scatterChart>
      <c:valAx>
        <c:axId val="1359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91152"/>
        <c:crosses val="autoZero"/>
        <c:crossBetween val="midCat"/>
      </c:valAx>
      <c:valAx>
        <c:axId val="13591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594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'[1]Cedrus Atlantica (goudron)'!$D$16</c:f>
              <c:strCache>
                <c:ptCount val="1"/>
                <c:pt idx="0">
                  <c:v>A%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4952012248468961"/>
                  <c:y val="3.193277923592884E-2"/>
                </c:manualLayout>
              </c:layout>
              <c:numFmt formatCode="General" sourceLinked="0"/>
            </c:trendlineLbl>
          </c:trendline>
          <c:xVal>
            <c:numRef>
              <c:f>'[1]Cedrus Atlantica (goudron)'!$B$17:$B$25</c:f>
              <c:numCache>
                <c:formatCode>General</c:formatCode>
                <c:ptCount val="9"/>
                <c:pt idx="0">
                  <c:v>1.6666666666666667</c:v>
                </c:pt>
                <c:pt idx="1">
                  <c:v>3.3333333333333335</c:v>
                </c:pt>
                <c:pt idx="2">
                  <c:v>6.666666666666667</c:v>
                </c:pt>
                <c:pt idx="6">
                  <c:v>26.666666666666668</c:v>
                </c:pt>
                <c:pt idx="7">
                  <c:v>30</c:v>
                </c:pt>
                <c:pt idx="8">
                  <c:v>33.333333333333336</c:v>
                </c:pt>
              </c:numCache>
            </c:numRef>
          </c:xVal>
          <c:yVal>
            <c:numRef>
              <c:f>'[1]Cedrus Atlantica (goudron)'!$D$17:$D$25</c:f>
              <c:numCache>
                <c:formatCode>General</c:formatCode>
                <c:ptCount val="9"/>
                <c:pt idx="0">
                  <c:v>5.388251181634037</c:v>
                </c:pt>
                <c:pt idx="1">
                  <c:v>11.208642808912906</c:v>
                </c:pt>
                <c:pt idx="2">
                  <c:v>13.072248480756244</c:v>
                </c:pt>
                <c:pt idx="7">
                  <c:v>85.403624382207582</c:v>
                </c:pt>
                <c:pt idx="8">
                  <c:v>92.53706754530478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6-46AB-8CCE-2669AD8C9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224"/>
        <c:axId val="13599856"/>
      </c:scatterChart>
      <c:valAx>
        <c:axId val="1359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99856"/>
        <c:crosses val="autoZero"/>
        <c:crossBetween val="midCat"/>
      </c:valAx>
      <c:valAx>
        <c:axId val="1359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598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[2]C!$C$1</c:f>
              <c:strCache>
                <c:ptCount val="1"/>
                <c:pt idx="0">
                  <c:v>do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9912353652422661"/>
                  <c:y val="-7.2385842425760405E-2"/>
                </c:manualLayout>
              </c:layout>
              <c:numFmt formatCode="General" sourceLinked="0"/>
            </c:trendlineLbl>
          </c:trendline>
          <c:xVal>
            <c:numRef>
              <c:f>[2]C!$B$2:$B$12</c:f>
              <c:numCache>
                <c:formatCode>General</c:formatCode>
                <c:ptCount val="11"/>
                <c:pt idx="0">
                  <c:v>10.695187165775401</c:v>
                </c:pt>
                <c:pt idx="3">
                  <c:v>42.780748663101605</c:v>
                </c:pt>
                <c:pt idx="6">
                  <c:v>74.866310160427801</c:v>
                </c:pt>
                <c:pt idx="7">
                  <c:v>106.95187165775401</c:v>
                </c:pt>
                <c:pt idx="8">
                  <c:v>128.34224598930481</c:v>
                </c:pt>
                <c:pt idx="9">
                  <c:v>139.03743315508021</c:v>
                </c:pt>
                <c:pt idx="10">
                  <c:v>149.7326203208556</c:v>
                </c:pt>
              </c:numCache>
            </c:numRef>
          </c:xVal>
          <c:yVal>
            <c:numRef>
              <c:f>[2]C!$C$2:$C$12</c:f>
              <c:numCache>
                <c:formatCode>General</c:formatCode>
                <c:ptCount val="11"/>
                <c:pt idx="0">
                  <c:v>9.6000000000000002E-2</c:v>
                </c:pt>
                <c:pt idx="1">
                  <c:v>0.16600000000000001</c:v>
                </c:pt>
                <c:pt idx="3">
                  <c:v>0.23730000000000001</c:v>
                </c:pt>
                <c:pt idx="6">
                  <c:v>0.34360000000000002</c:v>
                </c:pt>
                <c:pt idx="7">
                  <c:v>0.54339999999999999</c:v>
                </c:pt>
                <c:pt idx="8">
                  <c:v>0.80449999999999999</c:v>
                </c:pt>
                <c:pt idx="9">
                  <c:v>0.86350000000000005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D-4708-B3FC-93C49C066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2176"/>
        <c:axId val="81232640"/>
      </c:scatterChart>
      <c:valAx>
        <c:axId val="8120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232640"/>
        <c:crosses val="autoZero"/>
        <c:crossBetween val="midCat"/>
      </c:valAx>
      <c:valAx>
        <c:axId val="81232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1202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928002873024123E-2"/>
          <c:y val="4.4543939306856718E-2"/>
          <c:w val="0.87179708731098882"/>
          <c:h val="0.73673314558307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[2]C!$C$15</c:f>
              <c:strCache>
                <c:ptCount val="1"/>
                <c:pt idx="0">
                  <c:v>do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040855596862708"/>
                  <c:y val="-3.6774916648932406E-2"/>
                </c:manualLayout>
              </c:layout>
              <c:numFmt formatCode="General" sourceLinked="0"/>
            </c:trendlineLbl>
          </c:trendline>
          <c:xVal>
            <c:numRef>
              <c:f>[2]C!$B$16:$B$26</c:f>
              <c:numCache>
                <c:formatCode>General</c:formatCode>
                <c:ptCount val="11"/>
                <c:pt idx="0">
                  <c:v>10.695187165775401</c:v>
                </c:pt>
                <c:pt idx="2">
                  <c:v>32.085561497326204</c:v>
                </c:pt>
                <c:pt idx="7">
                  <c:v>106.95187165775401</c:v>
                </c:pt>
                <c:pt idx="8">
                  <c:v>128.34224598930481</c:v>
                </c:pt>
                <c:pt idx="9">
                  <c:v>139.03743315508021</c:v>
                </c:pt>
              </c:numCache>
            </c:numRef>
          </c:xVal>
          <c:yVal>
            <c:numRef>
              <c:f>[2]C!$C$16:$C$26</c:f>
              <c:numCache>
                <c:formatCode>General</c:formatCode>
                <c:ptCount val="11"/>
                <c:pt idx="0">
                  <c:v>0.1603</c:v>
                </c:pt>
                <c:pt idx="2">
                  <c:v>0.1943</c:v>
                </c:pt>
                <c:pt idx="7">
                  <c:v>0.54659999999999997</c:v>
                </c:pt>
                <c:pt idx="8">
                  <c:v>0.76400000000000001</c:v>
                </c:pt>
                <c:pt idx="9">
                  <c:v>0.88109999999999999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5C-4C1D-9C91-0044513B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7312"/>
        <c:axId val="81278848"/>
      </c:scatterChart>
      <c:valAx>
        <c:axId val="8127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278848"/>
        <c:crosses val="autoZero"/>
        <c:crossBetween val="midCat"/>
      </c:valAx>
      <c:valAx>
        <c:axId val="81278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127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2</xdr:row>
      <xdr:rowOff>25400</xdr:rowOff>
    </xdr:from>
    <xdr:to>
      <xdr:col>9</xdr:col>
      <xdr:colOff>415925</xdr:colOff>
      <xdr:row>11</xdr:row>
      <xdr:rowOff>139700</xdr:rowOff>
    </xdr:to>
    <xdr:graphicFrame macro="">
      <xdr:nvGraphicFramePr>
        <xdr:cNvPr id="2" name="Graphique 4">
          <a:extLst>
            <a:ext uri="{FF2B5EF4-FFF2-40B4-BE49-F238E27FC236}">
              <a16:creationId xmlns:a16="http://schemas.microsoft.com/office/drawing/2014/main" id="{40853F3A-F7E3-45B4-8EB3-E6F2A0A85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512097</xdr:colOff>
      <xdr:row>12</xdr:row>
      <xdr:rowOff>163871</xdr:rowOff>
    </xdr:from>
    <xdr:to>
      <xdr:col>9</xdr:col>
      <xdr:colOff>217266</xdr:colOff>
      <xdr:row>22</xdr:row>
      <xdr:rowOff>125771</xdr:rowOff>
    </xdr:to>
    <xdr:graphicFrame macro="">
      <xdr:nvGraphicFramePr>
        <xdr:cNvPr id="7" name="Graphique 5">
          <a:extLst>
            <a:ext uri="{FF2B5EF4-FFF2-40B4-BE49-F238E27FC236}">
              <a16:creationId xmlns:a16="http://schemas.microsoft.com/office/drawing/2014/main" id="{07320904-9471-458E-92F7-73E641531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644524</xdr:colOff>
      <xdr:row>0</xdr:row>
      <xdr:rowOff>82550</xdr:rowOff>
    </xdr:from>
    <xdr:to>
      <xdr:col>9</xdr:col>
      <xdr:colOff>577850</xdr:colOff>
      <xdr:row>8</xdr:row>
      <xdr:rowOff>171450</xdr:rowOff>
    </xdr:to>
    <xdr:graphicFrame macro="">
      <xdr:nvGraphicFramePr>
        <xdr:cNvPr id="2" name="Graphique 4">
          <a:extLst>
            <a:ext uri="{FF2B5EF4-FFF2-40B4-BE49-F238E27FC236}">
              <a16:creationId xmlns:a16="http://schemas.microsoft.com/office/drawing/2014/main" id="{D63D6F6A-C066-453D-82AA-CC2A8679C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11</xdr:row>
      <xdr:rowOff>69850</xdr:rowOff>
    </xdr:from>
    <xdr:to>
      <xdr:col>9</xdr:col>
      <xdr:colOff>676275</xdr:colOff>
      <xdr:row>20</xdr:row>
      <xdr:rowOff>152400</xdr:rowOff>
    </xdr:to>
    <xdr:graphicFrame macro="">
      <xdr:nvGraphicFramePr>
        <xdr:cNvPr id="3" name="Graphique 5">
          <a:extLst>
            <a:ext uri="{FF2B5EF4-FFF2-40B4-BE49-F238E27FC236}">
              <a16:creationId xmlns:a16="http://schemas.microsoft.com/office/drawing/2014/main" id="{8E090606-B6E7-449D-9989-D44330785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ed6a68f3b51d449/Documents/DPPH%20(Tina).xlsx" TargetMode="External"/><Relationship Id="rId1" Type="http://schemas.openxmlformats.org/officeDocument/2006/relationships/externalLinkPath" Target="https://d.docs.live.net/4ed6a68f3b51d449/Documents/DPPH%20(Tina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ed6a68f3b51d449/Documents/FRAP%20Sadia.xlsx" TargetMode="External"/><Relationship Id="rId1" Type="http://schemas.openxmlformats.org/officeDocument/2006/relationships/externalLinkPath" Target="https://d.docs.live.net/4ed6a68f3b51d449/Documents/FRAP%20Sad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trait 6"/>
      <sheetName val="Cedrus Atlantica (goudron)"/>
      <sheetName val="Juniperus phoeniceae (goudron)"/>
      <sheetName val="T articulata (goudron)"/>
      <sheetName val="Juniperus Oxycedrus (goudron)"/>
      <sheetName val="JT HE"/>
      <sheetName val="JP HE"/>
      <sheetName val="Mentha "/>
      <sheetName val="Melissa"/>
      <sheetName val="BHT"/>
      <sheetName val="Sheet2"/>
      <sheetName val="Acid ascorbic"/>
      <sheetName val="Sheet1"/>
      <sheetName val="IC50 (4extraits)"/>
      <sheetName val="Met Rokia"/>
      <sheetName val="Hexane"/>
      <sheetName val="Sheet3"/>
    </sheetNames>
    <sheetDataSet>
      <sheetData sheetId="0" refreshError="1"/>
      <sheetData sheetId="1">
        <row r="3">
          <cell r="D3" t="str">
            <v>A%</v>
          </cell>
        </row>
        <row r="4">
          <cell r="B4">
            <v>1.6666666666666667</v>
          </cell>
          <cell r="D4">
            <v>3.3355840648210742</v>
          </cell>
        </row>
        <row r="5">
          <cell r="B5">
            <v>3.3333333333333335</v>
          </cell>
          <cell r="D5">
            <v>10.344361917623226</v>
          </cell>
        </row>
        <row r="6">
          <cell r="B6">
            <v>6.666666666666667</v>
          </cell>
          <cell r="D6">
            <v>14.895340985820399</v>
          </cell>
        </row>
        <row r="8">
          <cell r="B8">
            <v>13.333333333333334</v>
          </cell>
          <cell r="D8">
            <v>32.491559756920999</v>
          </cell>
        </row>
        <row r="9">
          <cell r="B9">
            <v>26.666666666666668</v>
          </cell>
        </row>
        <row r="10">
          <cell r="B10">
            <v>30</v>
          </cell>
          <cell r="D10">
            <v>69.390444810543656</v>
          </cell>
        </row>
        <row r="11">
          <cell r="B11">
            <v>33.333333333333336</v>
          </cell>
          <cell r="D11">
            <v>76.260296540362432</v>
          </cell>
        </row>
        <row r="16">
          <cell r="D16" t="str">
            <v>A%</v>
          </cell>
        </row>
        <row r="17">
          <cell r="B17">
            <v>1.6666666666666667</v>
          </cell>
          <cell r="D17">
            <v>5.388251181634037</v>
          </cell>
        </row>
        <row r="18">
          <cell r="B18">
            <v>3.3333333333333335</v>
          </cell>
          <cell r="D18">
            <v>11.208642808912906</v>
          </cell>
        </row>
        <row r="19">
          <cell r="B19">
            <v>6.666666666666667</v>
          </cell>
          <cell r="D19">
            <v>13.072248480756244</v>
          </cell>
        </row>
        <row r="23">
          <cell r="B23">
            <v>26.666666666666668</v>
          </cell>
        </row>
        <row r="24">
          <cell r="B24">
            <v>30</v>
          </cell>
          <cell r="D24">
            <v>85.403624382207582</v>
          </cell>
        </row>
        <row r="25">
          <cell r="B25">
            <v>33.333333333333336</v>
          </cell>
          <cell r="D25">
            <v>92.53706754530478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D3" t="str">
            <v>A%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P"/>
      <sheetName val="TA"/>
      <sheetName val="C"/>
      <sheetName val="JO"/>
      <sheetName val="Extrait 5"/>
      <sheetName val="Extrait 6"/>
      <sheetName val="Huille Ess"/>
      <sheetName val="BHT"/>
      <sheetName val="IC50 (4extraits)"/>
    </sheetNames>
    <sheetDataSet>
      <sheetData sheetId="0" refreshError="1"/>
      <sheetData sheetId="1" refreshError="1"/>
      <sheetData sheetId="2">
        <row r="1">
          <cell r="C1" t="str">
            <v>do</v>
          </cell>
        </row>
        <row r="2">
          <cell r="B2">
            <v>10.695187165775401</v>
          </cell>
          <cell r="C2">
            <v>9.6000000000000002E-2</v>
          </cell>
        </row>
        <row r="3">
          <cell r="C3">
            <v>0.16600000000000001</v>
          </cell>
        </row>
        <row r="5">
          <cell r="B5">
            <v>42.780748663101605</v>
          </cell>
          <cell r="C5">
            <v>0.23730000000000001</v>
          </cell>
        </row>
        <row r="8">
          <cell r="B8">
            <v>74.866310160427801</v>
          </cell>
          <cell r="C8">
            <v>0.34360000000000002</v>
          </cell>
        </row>
        <row r="9">
          <cell r="B9">
            <v>106.95187165775401</v>
          </cell>
          <cell r="C9">
            <v>0.54339999999999999</v>
          </cell>
        </row>
        <row r="10">
          <cell r="B10">
            <v>128.34224598930481</v>
          </cell>
          <cell r="C10">
            <v>0.80449999999999999</v>
          </cell>
        </row>
        <row r="11">
          <cell r="B11">
            <v>139.03743315508021</v>
          </cell>
          <cell r="C11">
            <v>0.86350000000000005</v>
          </cell>
        </row>
        <row r="12">
          <cell r="B12">
            <v>149.7326203208556</v>
          </cell>
        </row>
        <row r="15">
          <cell r="C15" t="str">
            <v>do</v>
          </cell>
        </row>
        <row r="16">
          <cell r="B16">
            <v>10.695187165775401</v>
          </cell>
          <cell r="C16">
            <v>0.1603</v>
          </cell>
        </row>
        <row r="18">
          <cell r="B18">
            <v>32.085561497326204</v>
          </cell>
          <cell r="C18">
            <v>0.1943</v>
          </cell>
        </row>
        <row r="23">
          <cell r="B23">
            <v>106.95187165775401</v>
          </cell>
          <cell r="C23">
            <v>0.54659999999999997</v>
          </cell>
        </row>
        <row r="24">
          <cell r="B24">
            <v>128.34224598930481</v>
          </cell>
          <cell r="C24">
            <v>0.76400000000000001</v>
          </cell>
        </row>
        <row r="25">
          <cell r="B25">
            <v>139.03743315508021</v>
          </cell>
          <cell r="C25">
            <v>0.88109999999999999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10">
          <cell r="I10">
            <v>5.3475935828877006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9F28-D5CA-4B98-89F6-4DD86E3C9C65}">
  <dimension ref="A2:O69"/>
  <sheetViews>
    <sheetView workbookViewId="0">
      <selection activeCell="D10" sqref="D10:G18"/>
    </sheetView>
  </sheetViews>
  <sheetFormatPr defaultColWidth="10.90625" defaultRowHeight="14.5" x14ac:dyDescent="0.35"/>
  <cols>
    <col min="7" max="7" width="12.81640625" customWidth="1"/>
    <col min="9" max="9" width="17.36328125" customWidth="1"/>
  </cols>
  <sheetData>
    <row r="2" spans="1:15" x14ac:dyDescent="0.35">
      <c r="C2" t="s">
        <v>20</v>
      </c>
      <c r="L2" t="s">
        <v>21</v>
      </c>
    </row>
    <row r="3" spans="1:15" x14ac:dyDescent="0.35">
      <c r="A3" t="s">
        <v>22</v>
      </c>
      <c r="C3">
        <v>0.309</v>
      </c>
      <c r="L3">
        <f>(1000*20)/1580</f>
        <v>12.658227848101266</v>
      </c>
    </row>
    <row r="4" spans="1:15" x14ac:dyDescent="0.35">
      <c r="A4" t="s">
        <v>23</v>
      </c>
      <c r="C4">
        <v>0.42459999999999998</v>
      </c>
      <c r="L4">
        <f>(1000*20)/1580</f>
        <v>12.658227848101266</v>
      </c>
    </row>
    <row r="5" spans="1:15" x14ac:dyDescent="0.35">
      <c r="A5" t="s">
        <v>24</v>
      </c>
      <c r="C5">
        <f>AVERAGE(C3:C4)</f>
        <v>0.36680000000000001</v>
      </c>
      <c r="L5">
        <f t="shared" ref="L5" si="0">(1000*20)/1580</f>
        <v>12.658227848101266</v>
      </c>
    </row>
    <row r="7" spans="1:15" x14ac:dyDescent="0.35">
      <c r="D7" s="16"/>
      <c r="E7" s="16"/>
      <c r="F7" s="16"/>
      <c r="G7" s="16"/>
      <c r="H7" s="16"/>
      <c r="I7" s="16"/>
      <c r="J7" s="16"/>
      <c r="L7" s="17" t="s">
        <v>25</v>
      </c>
      <c r="N7">
        <v>7.9100000000000004E-2</v>
      </c>
      <c r="O7">
        <v>5.9499999999999997E-2</v>
      </c>
    </row>
    <row r="8" spans="1:15" x14ac:dyDescent="0.35">
      <c r="D8" s="16"/>
      <c r="E8" s="16"/>
      <c r="F8" s="16"/>
      <c r="G8" s="16"/>
      <c r="H8" s="16"/>
      <c r="I8" s="16"/>
      <c r="J8" s="16"/>
      <c r="L8" s="17" t="s">
        <v>26</v>
      </c>
      <c r="N8">
        <v>8.0600000000000005E-2</v>
      </c>
      <c r="O8">
        <v>5.11E-2</v>
      </c>
    </row>
    <row r="9" spans="1:15" x14ac:dyDescent="0.35">
      <c r="D9" s="16"/>
      <c r="E9" s="16"/>
      <c r="F9" s="16"/>
      <c r="G9" s="16"/>
      <c r="H9" s="16"/>
      <c r="I9" s="16"/>
      <c r="J9" s="16"/>
      <c r="N9">
        <v>7.9100000000000004E-2</v>
      </c>
      <c r="O9">
        <v>5.9499999999999997E-2</v>
      </c>
    </row>
    <row r="10" spans="1:15" x14ac:dyDescent="0.35">
      <c r="D10" s="16"/>
      <c r="E10" s="16"/>
      <c r="F10" s="16"/>
      <c r="G10" s="16"/>
      <c r="H10" s="16"/>
      <c r="I10" s="16"/>
      <c r="J10" s="16"/>
    </row>
    <row r="13" spans="1:15" ht="15.5" x14ac:dyDescent="0.35">
      <c r="G13" s="18"/>
      <c r="H13" s="18"/>
      <c r="I13" s="18"/>
      <c r="J13" s="18"/>
    </row>
    <row r="14" spans="1:15" ht="15.5" x14ac:dyDescent="0.35">
      <c r="A14" s="19"/>
      <c r="B14" s="19"/>
      <c r="C14" s="19"/>
      <c r="G14" s="18"/>
      <c r="H14" s="18"/>
      <c r="I14" s="18"/>
      <c r="J14" s="18"/>
    </row>
    <row r="15" spans="1:15" x14ac:dyDescent="0.35">
      <c r="A15" s="20"/>
      <c r="B15" s="20"/>
      <c r="C15" s="20"/>
    </row>
    <row r="16" spans="1:15" x14ac:dyDescent="0.35">
      <c r="A16" s="7" t="s">
        <v>20</v>
      </c>
      <c r="B16" t="s">
        <v>27</v>
      </c>
      <c r="C16" t="s">
        <v>28</v>
      </c>
    </row>
    <row r="17" spans="1:3" x14ac:dyDescent="0.35">
      <c r="A17" t="s">
        <v>4</v>
      </c>
      <c r="B17">
        <f>(C3-O7)/N7</f>
        <v>3.1542351453855879</v>
      </c>
      <c r="C17">
        <f>(B17*1000)/$L$5</f>
        <v>249.18457648546146</v>
      </c>
    </row>
    <row r="18" spans="1:3" x14ac:dyDescent="0.35">
      <c r="A18" t="s">
        <v>9</v>
      </c>
      <c r="B18">
        <f>(C4-O8)/N8</f>
        <v>4.6339950372208429</v>
      </c>
      <c r="C18">
        <f>(B18*1000)/$L$5</f>
        <v>366.08560794044661</v>
      </c>
    </row>
    <row r="19" spans="1:3" x14ac:dyDescent="0.35">
      <c r="A19" t="s">
        <v>10</v>
      </c>
      <c r="B19">
        <f>(C5-O9)/N9</f>
        <v>3.8849557522123894</v>
      </c>
      <c r="C19">
        <f>(B19*1000)/$L$5</f>
        <v>306.9115044247788</v>
      </c>
    </row>
    <row r="20" spans="1:3" x14ac:dyDescent="0.35">
      <c r="A20" s="19" t="s">
        <v>29</v>
      </c>
      <c r="B20" s="19"/>
      <c r="C20" s="19">
        <f>AVERAGE(C17:C19)</f>
        <v>307.3938962835623</v>
      </c>
    </row>
    <row r="21" spans="1:3" x14ac:dyDescent="0.35">
      <c r="A21" s="20" t="s">
        <v>30</v>
      </c>
      <c r="B21" s="20"/>
      <c r="C21" s="20">
        <f>STDEV(C17:C19)</f>
        <v>58.452008650164565</v>
      </c>
    </row>
    <row r="26" spans="1:3" x14ac:dyDescent="0.35">
      <c r="A26" s="19"/>
      <c r="B26" s="19"/>
      <c r="C26" s="19"/>
    </row>
    <row r="27" spans="1:3" x14ac:dyDescent="0.35">
      <c r="A27" s="20"/>
      <c r="B27" s="20"/>
      <c r="C27" s="20"/>
    </row>
    <row r="32" spans="1:3" x14ac:dyDescent="0.35">
      <c r="A32" s="19"/>
      <c r="B32" s="19"/>
      <c r="C32" s="19"/>
    </row>
    <row r="33" spans="1:3" x14ac:dyDescent="0.35">
      <c r="A33" s="20"/>
      <c r="B33" s="20"/>
      <c r="C33" s="20"/>
    </row>
    <row r="38" spans="1:3" x14ac:dyDescent="0.35">
      <c r="C38" s="19"/>
    </row>
    <row r="39" spans="1:3" x14ac:dyDescent="0.35">
      <c r="C39" s="20"/>
    </row>
    <row r="44" spans="1:3" x14ac:dyDescent="0.35">
      <c r="C44" s="19"/>
    </row>
    <row r="45" spans="1:3" x14ac:dyDescent="0.35">
      <c r="C45" s="20"/>
    </row>
    <row r="50" spans="3:3" x14ac:dyDescent="0.35">
      <c r="C50" s="19"/>
    </row>
    <row r="51" spans="3:3" x14ac:dyDescent="0.35">
      <c r="C51" s="20"/>
    </row>
    <row r="56" spans="3:3" x14ac:dyDescent="0.35">
      <c r="C56" s="19"/>
    </row>
    <row r="57" spans="3:3" x14ac:dyDescent="0.35">
      <c r="C57" s="20"/>
    </row>
    <row r="62" spans="3:3" x14ac:dyDescent="0.35">
      <c r="C62" s="19"/>
    </row>
    <row r="63" spans="3:3" x14ac:dyDescent="0.35">
      <c r="C63" s="20"/>
    </row>
    <row r="68" spans="3:3" x14ac:dyDescent="0.35">
      <c r="C68" s="19"/>
    </row>
    <row r="69" spans="3:3" x14ac:dyDescent="0.35">
      <c r="C69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FC68-998E-42B9-8773-AE0A16AD4BCC}">
  <dimension ref="A2:L15"/>
  <sheetViews>
    <sheetView workbookViewId="0">
      <selection activeCell="J14" sqref="J14"/>
    </sheetView>
  </sheetViews>
  <sheetFormatPr defaultColWidth="10.90625" defaultRowHeight="14.5" x14ac:dyDescent="0.35"/>
  <sheetData>
    <row r="2" spans="1:12" x14ac:dyDescent="0.35">
      <c r="E2" t="s">
        <v>20</v>
      </c>
      <c r="F2" t="s">
        <v>21</v>
      </c>
    </row>
    <row r="3" spans="1:12" x14ac:dyDescent="0.35">
      <c r="D3" t="s">
        <v>22</v>
      </c>
      <c r="E3">
        <v>0.31719999999999998</v>
      </c>
      <c r="F3">
        <v>500</v>
      </c>
    </row>
    <row r="4" spans="1:12" x14ac:dyDescent="0.35">
      <c r="D4" t="s">
        <v>23</v>
      </c>
      <c r="E4">
        <v>0.41699999999999998</v>
      </c>
      <c r="F4">
        <v>500</v>
      </c>
    </row>
    <row r="5" spans="1:12" x14ac:dyDescent="0.35">
      <c r="D5" t="s">
        <v>24</v>
      </c>
      <c r="E5">
        <f>AVERAGE(E3:E4)</f>
        <v>0.36709999999999998</v>
      </c>
      <c r="F5">
        <v>500</v>
      </c>
    </row>
    <row r="6" spans="1:12" x14ac:dyDescent="0.35">
      <c r="I6" t="s">
        <v>31</v>
      </c>
      <c r="K6">
        <v>4.9000000000000002E-2</v>
      </c>
      <c r="L6">
        <v>6.0000000000000001E-3</v>
      </c>
    </row>
    <row r="7" spans="1:12" x14ac:dyDescent="0.35">
      <c r="I7" t="s">
        <v>32</v>
      </c>
      <c r="K7">
        <v>4.7E-2</v>
      </c>
      <c r="L7">
        <v>1.2E-2</v>
      </c>
    </row>
    <row r="8" spans="1:12" x14ac:dyDescent="0.35">
      <c r="I8" t="s">
        <v>33</v>
      </c>
      <c r="K8">
        <v>4.9000000000000002E-2</v>
      </c>
      <c r="L8">
        <v>1.0999999999999999E-2</v>
      </c>
    </row>
    <row r="9" spans="1:12" x14ac:dyDescent="0.35">
      <c r="A9" t="s">
        <v>20</v>
      </c>
    </row>
    <row r="10" spans="1:12" x14ac:dyDescent="0.35">
      <c r="A10" t="s">
        <v>19</v>
      </c>
      <c r="B10" t="s">
        <v>27</v>
      </c>
      <c r="C10" t="s">
        <v>28</v>
      </c>
    </row>
    <row r="11" spans="1:12" x14ac:dyDescent="0.35">
      <c r="A11" t="s">
        <v>4</v>
      </c>
      <c r="B11">
        <f>(E3+L6)/K6</f>
        <v>6.5959183673469379</v>
      </c>
      <c r="C11">
        <f>(B11*1000)/$F$5</f>
        <v>13.191836734693876</v>
      </c>
    </row>
    <row r="12" spans="1:12" x14ac:dyDescent="0.35">
      <c r="A12" t="s">
        <v>9</v>
      </c>
      <c r="B12">
        <f>(E4+L7)/K7</f>
        <v>9.1276595744680851</v>
      </c>
      <c r="C12">
        <f>(B12*1000)/$F$5</f>
        <v>18.25531914893617</v>
      </c>
    </row>
    <row r="13" spans="1:12" x14ac:dyDescent="0.35">
      <c r="A13" t="s">
        <v>10</v>
      </c>
      <c r="B13">
        <f>(E5+L8)/K8</f>
        <v>7.7163265306122444</v>
      </c>
      <c r="C13">
        <f>(B13*1000)/$F$5</f>
        <v>15.432653061224489</v>
      </c>
    </row>
    <row r="14" spans="1:12" x14ac:dyDescent="0.35">
      <c r="A14" s="21" t="s">
        <v>29</v>
      </c>
      <c r="B14" s="21"/>
      <c r="C14" s="21">
        <f>AVERAGE(C11:C13)</f>
        <v>15.626602981618177</v>
      </c>
    </row>
    <row r="15" spans="1:12" x14ac:dyDescent="0.35">
      <c r="A15" s="22" t="s">
        <v>30</v>
      </c>
      <c r="B15" s="22"/>
      <c r="C15" s="22">
        <f>STDEV(C11:C13)</f>
        <v>2.5373068337414013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721D8-2060-4D56-8F54-92DF9E4554D3}">
  <dimension ref="A2:L15"/>
  <sheetViews>
    <sheetView workbookViewId="0">
      <selection activeCell="H15" sqref="H15"/>
    </sheetView>
  </sheetViews>
  <sheetFormatPr defaultRowHeight="14.5" x14ac:dyDescent="0.35"/>
  <sheetData>
    <row r="2" spans="1:12" x14ac:dyDescent="0.35">
      <c r="E2" t="s">
        <v>20</v>
      </c>
      <c r="F2" t="s">
        <v>21</v>
      </c>
    </row>
    <row r="3" spans="1:12" x14ac:dyDescent="0.35">
      <c r="A3" t="s">
        <v>22</v>
      </c>
      <c r="E3">
        <v>0.31719999999999998</v>
      </c>
      <c r="F3">
        <v>112.35</v>
      </c>
    </row>
    <row r="4" spans="1:12" x14ac:dyDescent="0.35">
      <c r="A4" t="s">
        <v>23</v>
      </c>
      <c r="E4">
        <v>0.41699999999999998</v>
      </c>
      <c r="F4">
        <v>112.35</v>
      </c>
    </row>
    <row r="5" spans="1:12" x14ac:dyDescent="0.35">
      <c r="F5">
        <v>112.35</v>
      </c>
    </row>
    <row r="6" spans="1:12" x14ac:dyDescent="0.35">
      <c r="I6" t="s">
        <v>34</v>
      </c>
      <c r="K6">
        <v>2.5000000000000001E-2</v>
      </c>
      <c r="L6">
        <v>4.4499999999999998E-2</v>
      </c>
    </row>
    <row r="7" spans="1:12" x14ac:dyDescent="0.35">
      <c r="I7" t="s">
        <v>35</v>
      </c>
      <c r="K7">
        <v>3.1199999999999999E-2</v>
      </c>
      <c r="L7">
        <v>3.9300000000000003E-3</v>
      </c>
    </row>
    <row r="8" spans="1:12" x14ac:dyDescent="0.35">
      <c r="A8" s="22"/>
      <c r="B8" s="22"/>
      <c r="C8" s="22"/>
    </row>
    <row r="9" spans="1:12" x14ac:dyDescent="0.35">
      <c r="A9" t="s">
        <v>20</v>
      </c>
    </row>
    <row r="10" spans="1:12" x14ac:dyDescent="0.35">
      <c r="A10" t="s">
        <v>19</v>
      </c>
      <c r="B10" t="s">
        <v>27</v>
      </c>
      <c r="C10" t="s">
        <v>28</v>
      </c>
    </row>
    <row r="11" spans="1:12" x14ac:dyDescent="0.35">
      <c r="A11" t="s">
        <v>4</v>
      </c>
      <c r="B11">
        <v>14.467999999999998</v>
      </c>
      <c r="C11">
        <v>128.77614597240765</v>
      </c>
    </row>
    <row r="12" spans="1:12" x14ac:dyDescent="0.35">
      <c r="A12" t="s">
        <v>9</v>
      </c>
      <c r="B12">
        <v>13.491346153846154</v>
      </c>
      <c r="C12">
        <v>120.0831878401972</v>
      </c>
    </row>
    <row r="14" spans="1:12" x14ac:dyDescent="0.35">
      <c r="A14" s="21" t="s">
        <v>29</v>
      </c>
      <c r="B14" s="21"/>
      <c r="C14" s="21">
        <v>124.42966690630243</v>
      </c>
    </row>
    <row r="15" spans="1:12" x14ac:dyDescent="0.35">
      <c r="A15" s="22" t="s">
        <v>30</v>
      </c>
      <c r="B15" s="22"/>
      <c r="C15" s="22">
        <v>6.1468496438567533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D4D8-C0CB-448D-B6AF-75F46DA13D4E}">
  <dimension ref="A1:O21"/>
  <sheetViews>
    <sheetView tabSelected="1" zoomScale="93" workbookViewId="0">
      <selection activeCell="M13" sqref="M13"/>
    </sheetView>
  </sheetViews>
  <sheetFormatPr defaultColWidth="10.90625" defaultRowHeight="14.5" x14ac:dyDescent="0.35"/>
  <cols>
    <col min="6" max="6" width="11.81640625" bestFit="1" customWidth="1"/>
  </cols>
  <sheetData>
    <row r="1" spans="1:15" ht="15" thickBot="1" x14ac:dyDescent="0.4">
      <c r="H1">
        <v>0.74050000000000005</v>
      </c>
      <c r="L1" s="1"/>
      <c r="M1" s="2" t="s">
        <v>0</v>
      </c>
      <c r="N1" s="1" t="s">
        <v>1</v>
      </c>
      <c r="O1" s="3" t="s">
        <v>2</v>
      </c>
    </row>
    <row r="2" spans="1:15" ht="15" thickBot="1" x14ac:dyDescent="0.4">
      <c r="A2" t="s">
        <v>3</v>
      </c>
      <c r="H2">
        <v>0.60699999999999998</v>
      </c>
      <c r="L2" s="4" t="s">
        <v>4</v>
      </c>
      <c r="M2">
        <f>(50-0.9744)/2.274</f>
        <v>21.559190853122249</v>
      </c>
      <c r="N2" s="23">
        <f>AVERAGE(M2:M4)</f>
        <v>19.781419856205449</v>
      </c>
      <c r="O2" s="25">
        <f>STDEV(M2:M4)</f>
        <v>2.5141478546332765</v>
      </c>
    </row>
    <row r="3" spans="1:15" ht="15" thickBot="1" x14ac:dyDescent="0.4">
      <c r="A3" t="s">
        <v>5</v>
      </c>
      <c r="B3" t="s">
        <v>6</v>
      </c>
      <c r="C3" t="s">
        <v>7</v>
      </c>
      <c r="D3" t="s">
        <v>8</v>
      </c>
      <c r="E3" s="5"/>
      <c r="F3" s="5"/>
      <c r="G3" s="5"/>
      <c r="L3" s="1" t="s">
        <v>9</v>
      </c>
      <c r="M3" s="3">
        <f>(50+0.8207)/2.8228</f>
        <v>18.003648859288649</v>
      </c>
      <c r="N3" s="23"/>
      <c r="O3" s="25"/>
    </row>
    <row r="4" spans="1:15" ht="15" thickBot="1" x14ac:dyDescent="0.4">
      <c r="A4">
        <v>50</v>
      </c>
      <c r="B4">
        <f>(A4*100)/3000</f>
        <v>1.6666666666666667</v>
      </c>
      <c r="C4">
        <v>0.71579999999999999</v>
      </c>
      <c r="D4">
        <f>(($H$1-C4)/$H$1)*100</f>
        <v>3.3355840648210742</v>
      </c>
      <c r="E4" s="5"/>
      <c r="F4" s="5"/>
      <c r="G4" s="5"/>
      <c r="L4" s="6"/>
      <c r="M4" s="3"/>
      <c r="N4" s="24"/>
      <c r="O4" s="26"/>
    </row>
    <row r="5" spans="1:15" x14ac:dyDescent="0.35">
      <c r="A5">
        <v>100</v>
      </c>
      <c r="B5">
        <f t="shared" ref="B5:B6" si="0">(A5*100)/3000</f>
        <v>3.3333333333333335</v>
      </c>
      <c r="C5">
        <v>0.66390000000000005</v>
      </c>
      <c r="D5">
        <f>(($H$1-C5)/$H$1)*100</f>
        <v>10.344361917623226</v>
      </c>
      <c r="E5" s="5"/>
      <c r="F5" s="5"/>
      <c r="G5" s="5"/>
    </row>
    <row r="6" spans="1:15" x14ac:dyDescent="0.35">
      <c r="A6">
        <v>200</v>
      </c>
      <c r="B6">
        <f t="shared" si="0"/>
        <v>6.666666666666667</v>
      </c>
      <c r="C6">
        <v>0.63019999999999998</v>
      </c>
      <c r="D6">
        <f t="shared" ref="D6" si="1">(($H$1-C6)/$H$1)*100</f>
        <v>14.895340985820399</v>
      </c>
      <c r="E6" s="5"/>
      <c r="F6" s="5"/>
      <c r="G6" s="5"/>
    </row>
    <row r="7" spans="1:15" x14ac:dyDescent="0.35">
      <c r="A7">
        <v>400</v>
      </c>
      <c r="B7">
        <f>(A7*100)/3000</f>
        <v>13.333333333333334</v>
      </c>
      <c r="C7">
        <v>0.49990000000000001</v>
      </c>
      <c r="D7">
        <f>(($H$1-C7)/$H$1)*100</f>
        <v>32.491559756920999</v>
      </c>
      <c r="E7" s="5"/>
      <c r="F7" s="5"/>
      <c r="G7" s="5"/>
      <c r="M7" s="13"/>
      <c r="N7" s="13"/>
      <c r="O7" s="13"/>
    </row>
    <row r="8" spans="1:15" x14ac:dyDescent="0.35">
      <c r="A8">
        <v>900</v>
      </c>
      <c r="B8">
        <f>(A8*100)/3000</f>
        <v>30</v>
      </c>
      <c r="C8">
        <v>0.18579999999999999</v>
      </c>
      <c r="D8">
        <f>(($H$2-C8)/$H$2)*100</f>
        <v>69.390444810543656</v>
      </c>
      <c r="E8" s="5"/>
      <c r="F8" s="5"/>
      <c r="G8" s="5"/>
      <c r="M8" s="13"/>
      <c r="N8" s="13"/>
      <c r="O8" s="13"/>
    </row>
    <row r="9" spans="1:15" x14ac:dyDescent="0.35">
      <c r="A9">
        <v>1000</v>
      </c>
      <c r="B9">
        <f>(A9*100)/3000</f>
        <v>33.333333333333336</v>
      </c>
      <c r="C9">
        <v>0.14410000000000001</v>
      </c>
      <c r="D9">
        <f>(($H$2-C9)/$H$2)*100</f>
        <v>76.260296540362432</v>
      </c>
      <c r="E9" s="5"/>
      <c r="F9" s="5"/>
      <c r="G9" s="5"/>
      <c r="M9" s="13"/>
      <c r="N9" s="13"/>
      <c r="O9" s="13"/>
    </row>
    <row r="10" spans="1:15" x14ac:dyDescent="0.35">
      <c r="E10" s="5"/>
      <c r="F10" s="5"/>
      <c r="G10" s="5"/>
    </row>
    <row r="11" spans="1:15" x14ac:dyDescent="0.35">
      <c r="E11" s="5"/>
      <c r="F11" s="5"/>
      <c r="G11" s="5"/>
    </row>
    <row r="16" spans="1:15" x14ac:dyDescent="0.35">
      <c r="A16" t="s">
        <v>5</v>
      </c>
      <c r="B16" t="s">
        <v>6</v>
      </c>
      <c r="C16" t="s">
        <v>7</v>
      </c>
      <c r="D16" t="s">
        <v>8</v>
      </c>
    </row>
    <row r="17" spans="1:4" x14ac:dyDescent="0.35">
      <c r="A17">
        <v>50</v>
      </c>
      <c r="B17">
        <f>(A17*100)/3000</f>
        <v>1.6666666666666667</v>
      </c>
      <c r="C17">
        <v>0.7006</v>
      </c>
      <c r="D17">
        <f>(($H$1-C17)/$H$1)*100</f>
        <v>5.388251181634037</v>
      </c>
    </row>
    <row r="18" spans="1:4" x14ac:dyDescent="0.35">
      <c r="A18">
        <v>100</v>
      </c>
      <c r="B18">
        <f t="shared" ref="B18:B19" si="2">(A18*100)/3000</f>
        <v>3.3333333333333335</v>
      </c>
      <c r="C18">
        <v>0.65749999999999997</v>
      </c>
      <c r="D18">
        <f>(($H$1-C18)/$H$1)*100</f>
        <v>11.208642808912906</v>
      </c>
    </row>
    <row r="19" spans="1:4" x14ac:dyDescent="0.35">
      <c r="A19">
        <v>200</v>
      </c>
      <c r="B19">
        <f t="shared" si="2"/>
        <v>6.666666666666667</v>
      </c>
      <c r="C19">
        <v>0.64370000000000005</v>
      </c>
      <c r="D19">
        <f t="shared" ref="D19" si="3">(($H$1-C19)/$H$1)*100</f>
        <v>13.072248480756244</v>
      </c>
    </row>
    <row r="20" spans="1:4" x14ac:dyDescent="0.35">
      <c r="A20">
        <v>900</v>
      </c>
      <c r="B20">
        <f>(A20*100)/3000</f>
        <v>30</v>
      </c>
      <c r="C20">
        <v>8.8599999999999998E-2</v>
      </c>
      <c r="D20">
        <f>(($H$2-C20)/$H$2)*100</f>
        <v>85.403624382207582</v>
      </c>
    </row>
    <row r="21" spans="1:4" x14ac:dyDescent="0.35">
      <c r="A21">
        <v>1000</v>
      </c>
      <c r="B21">
        <f>(A21*100)/3000</f>
        <v>33.333333333333336</v>
      </c>
      <c r="C21">
        <v>4.53E-2</v>
      </c>
      <c r="D21">
        <f>(($H$2-C21)/$H$2)*100</f>
        <v>92.53706754530478</v>
      </c>
    </row>
  </sheetData>
  <mergeCells count="2">
    <mergeCell ref="N2:N4"/>
    <mergeCell ref="O2:O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8DE40-B91B-48B7-ABE3-EC38078221D2}">
  <dimension ref="A1:R27"/>
  <sheetViews>
    <sheetView workbookViewId="0">
      <selection activeCell="L10" sqref="L10"/>
    </sheetView>
  </sheetViews>
  <sheetFormatPr defaultColWidth="10.90625" defaultRowHeight="14.5" x14ac:dyDescent="0.35"/>
  <sheetData>
    <row r="1" spans="1:15" ht="15" thickBot="1" x14ac:dyDescent="0.4">
      <c r="A1" t="s">
        <v>5</v>
      </c>
      <c r="B1" t="s">
        <v>6</v>
      </c>
      <c r="C1" t="s">
        <v>7</v>
      </c>
      <c r="L1" s="8"/>
      <c r="M1" s="9" t="s">
        <v>0</v>
      </c>
      <c r="N1" s="9" t="s">
        <v>1</v>
      </c>
      <c r="O1" s="10" t="s">
        <v>2</v>
      </c>
    </row>
    <row r="2" spans="1:15" ht="15" thickBot="1" x14ac:dyDescent="0.4">
      <c r="A2">
        <v>200</v>
      </c>
      <c r="B2">
        <f t="shared" ref="B2:B7" si="0">(A2*100000)/(1700*1100)</f>
        <v>10.695187165775401</v>
      </c>
      <c r="C2">
        <v>9.6000000000000002E-2</v>
      </c>
      <c r="L2" s="11" t="s">
        <v>4</v>
      </c>
      <c r="M2" s="12">
        <f>(0.5-0.0005)/0.0058209</f>
        <v>85.811472452713488</v>
      </c>
      <c r="N2" s="27">
        <f>AVERAGE(M2:M4)</f>
        <v>83.774144327124162</v>
      </c>
      <c r="O2" s="29">
        <f>STDEV(M2:M4)</f>
        <v>2.8812170662125713</v>
      </c>
    </row>
    <row r="3" spans="1:15" ht="15" thickBot="1" x14ac:dyDescent="0.4">
      <c r="A3">
        <v>800</v>
      </c>
      <c r="B3">
        <f t="shared" si="0"/>
        <v>42.780748663101605</v>
      </c>
      <c r="C3">
        <v>0.23730000000000001</v>
      </c>
      <c r="L3" s="8" t="s">
        <v>9</v>
      </c>
      <c r="M3" s="9">
        <f>(0.5-0.0516)/0.0054859</f>
        <v>81.73681620153485</v>
      </c>
      <c r="N3" s="27"/>
      <c r="O3" s="29"/>
    </row>
    <row r="4" spans="1:15" ht="15" thickBot="1" x14ac:dyDescent="0.4">
      <c r="A4">
        <v>1400</v>
      </c>
      <c r="B4">
        <f t="shared" si="0"/>
        <v>74.866310160427801</v>
      </c>
      <c r="C4">
        <v>0.34360000000000002</v>
      </c>
      <c r="L4" s="11"/>
      <c r="M4" s="12"/>
      <c r="N4" s="28"/>
      <c r="O4" s="30"/>
    </row>
    <row r="5" spans="1:15" x14ac:dyDescent="0.35">
      <c r="A5">
        <v>2000</v>
      </c>
      <c r="B5">
        <f t="shared" si="0"/>
        <v>106.95187165775401</v>
      </c>
      <c r="C5">
        <v>0.54339999999999999</v>
      </c>
    </row>
    <row r="6" spans="1:15" x14ac:dyDescent="0.35">
      <c r="A6">
        <v>2400</v>
      </c>
      <c r="B6">
        <f t="shared" si="0"/>
        <v>128.34224598930481</v>
      </c>
      <c r="C6">
        <v>0.80449999999999999</v>
      </c>
    </row>
    <row r="7" spans="1:15" x14ac:dyDescent="0.35">
      <c r="A7">
        <v>2600</v>
      </c>
      <c r="B7">
        <f t="shared" si="0"/>
        <v>139.03743315508021</v>
      </c>
      <c r="C7">
        <v>0.86350000000000005</v>
      </c>
    </row>
    <row r="14" spans="1:15" x14ac:dyDescent="0.35">
      <c r="M14" s="13"/>
      <c r="N14" s="31"/>
      <c r="O14" s="31"/>
    </row>
    <row r="15" spans="1:15" x14ac:dyDescent="0.35">
      <c r="A15" t="s">
        <v>5</v>
      </c>
      <c r="B15" t="s">
        <v>6</v>
      </c>
      <c r="C15" t="s">
        <v>7</v>
      </c>
      <c r="M15" s="13"/>
      <c r="N15" s="31"/>
      <c r="O15" s="31"/>
    </row>
    <row r="16" spans="1:15" x14ac:dyDescent="0.35">
      <c r="A16">
        <v>200</v>
      </c>
      <c r="B16">
        <f>(A16*100000)/(1700*1100)</f>
        <v>10.695187165775401</v>
      </c>
      <c r="C16">
        <v>0.1603</v>
      </c>
      <c r="M16" s="13"/>
      <c r="N16" s="31"/>
      <c r="O16" s="31"/>
    </row>
    <row r="17" spans="1:18" x14ac:dyDescent="0.35">
      <c r="A17">
        <v>600</v>
      </c>
      <c r="B17">
        <f>(A17*100000)/(1700*1100)</f>
        <v>32.085561497326204</v>
      </c>
      <c r="C17">
        <v>0.1943</v>
      </c>
      <c r="M17" s="13"/>
      <c r="N17" s="13"/>
      <c r="O17" s="13"/>
    </row>
    <row r="18" spans="1:18" x14ac:dyDescent="0.35">
      <c r="A18">
        <v>2000</v>
      </c>
      <c r="B18">
        <f>(A18*100000)/(1700*1100)</f>
        <v>106.95187165775401</v>
      </c>
      <c r="C18">
        <v>0.54659999999999997</v>
      </c>
    </row>
    <row r="19" spans="1:18" x14ac:dyDescent="0.35">
      <c r="A19">
        <v>2400</v>
      </c>
      <c r="B19">
        <f>(A19*100000)/(1700*1100)</f>
        <v>128.34224598930481</v>
      </c>
      <c r="C19">
        <v>0.76400000000000001</v>
      </c>
      <c r="R19" s="13"/>
    </row>
    <row r="20" spans="1:18" x14ac:dyDescent="0.35">
      <c r="A20">
        <v>2600</v>
      </c>
      <c r="B20">
        <f>(A20*100000)/(1700*1100)</f>
        <v>139.03743315508021</v>
      </c>
      <c r="C20">
        <v>0.88109999999999999</v>
      </c>
      <c r="R20" s="13"/>
    </row>
    <row r="21" spans="1:18" x14ac:dyDescent="0.35">
      <c r="R21" s="13"/>
    </row>
    <row r="22" spans="1:18" x14ac:dyDescent="0.35">
      <c r="R22" s="13"/>
    </row>
    <row r="23" spans="1:18" x14ac:dyDescent="0.35">
      <c r="R23" s="13"/>
    </row>
    <row r="24" spans="1:18" x14ac:dyDescent="0.35">
      <c r="R24" s="13"/>
    </row>
    <row r="25" spans="1:18" x14ac:dyDescent="0.35">
      <c r="R25" s="13"/>
    </row>
    <row r="26" spans="1:18" x14ac:dyDescent="0.35">
      <c r="R26" s="13"/>
    </row>
    <row r="27" spans="1:18" x14ac:dyDescent="0.35">
      <c r="R27" s="13"/>
    </row>
  </sheetData>
  <mergeCells count="4">
    <mergeCell ref="N2:N4"/>
    <mergeCell ref="O2:O4"/>
    <mergeCell ref="N14:N16"/>
    <mergeCell ref="O14:O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4A50-3B72-4D44-8434-BE0F43F6E92D}">
  <dimension ref="A1:E7"/>
  <sheetViews>
    <sheetView workbookViewId="0">
      <selection activeCell="C8" sqref="C8"/>
    </sheetView>
  </sheetViews>
  <sheetFormatPr defaultRowHeight="14.5" x14ac:dyDescent="0.35"/>
  <cols>
    <col min="1" max="1" width="11.54296875" customWidth="1"/>
  </cols>
  <sheetData>
    <row r="1" spans="1:5" x14ac:dyDescent="0.35">
      <c r="A1" s="14" t="s">
        <v>12</v>
      </c>
      <c r="B1" s="32" t="s">
        <v>13</v>
      </c>
      <c r="C1" s="32"/>
      <c r="D1" s="32"/>
    </row>
    <row r="2" spans="1:5" x14ac:dyDescent="0.35">
      <c r="A2" s="14" t="s">
        <v>14</v>
      </c>
      <c r="B2" s="14" t="s">
        <v>4</v>
      </c>
      <c r="C2" s="14" t="s">
        <v>9</v>
      </c>
      <c r="D2" s="14" t="s">
        <v>10</v>
      </c>
      <c r="E2" s="15" t="s">
        <v>11</v>
      </c>
    </row>
    <row r="3" spans="1:5" x14ac:dyDescent="0.35">
      <c r="A3" s="14" t="s">
        <v>15</v>
      </c>
      <c r="B3" s="14">
        <v>10</v>
      </c>
      <c r="C3" s="14">
        <v>11</v>
      </c>
      <c r="D3" s="14">
        <v>17</v>
      </c>
      <c r="E3">
        <f>AVERAGE(B3:D3)</f>
        <v>12.666666666666666</v>
      </c>
    </row>
    <row r="4" spans="1:5" x14ac:dyDescent="0.35">
      <c r="A4" s="14" t="s">
        <v>16</v>
      </c>
      <c r="B4" s="14">
        <v>14</v>
      </c>
      <c r="C4" s="14">
        <v>11</v>
      </c>
      <c r="D4" s="14">
        <v>9</v>
      </c>
      <c r="E4">
        <f t="shared" ref="E4:E6" si="0">AVERAGE(B4:D4)</f>
        <v>11.333333333333334</v>
      </c>
    </row>
    <row r="5" spans="1:5" x14ac:dyDescent="0.35">
      <c r="A5" s="14" t="s">
        <v>17</v>
      </c>
      <c r="B5" s="14">
        <v>8</v>
      </c>
      <c r="C5" s="14">
        <v>8</v>
      </c>
      <c r="D5" s="14">
        <v>8</v>
      </c>
      <c r="E5">
        <f t="shared" si="0"/>
        <v>8</v>
      </c>
    </row>
    <row r="6" spans="1:5" x14ac:dyDescent="0.35">
      <c r="A6" s="14" t="s">
        <v>18</v>
      </c>
      <c r="B6" s="14">
        <v>35</v>
      </c>
      <c r="C6" s="14">
        <v>35</v>
      </c>
      <c r="D6" s="14">
        <v>37</v>
      </c>
      <c r="E6">
        <f t="shared" si="0"/>
        <v>35.666666666666664</v>
      </c>
    </row>
    <row r="7" spans="1:5" x14ac:dyDescent="0.35">
      <c r="A7" s="15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polyphenol cedrus</vt:lpstr>
      <vt:lpstr>flavo cedrus</vt:lpstr>
      <vt:lpstr>Tanin cedrus</vt:lpstr>
      <vt:lpstr>dpph cedrus</vt:lpstr>
      <vt:lpstr>frap cedrus</vt:lpstr>
      <vt:lpstr>activité bacterienne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Sadia Tina</dc:creator>
  <cp:lastModifiedBy>Sadia Tina</cp:lastModifiedBy>
  <dcterms:created xsi:type="dcterms:W3CDTF">2025-09-26T13:42:20Z</dcterms:created>
  <dcterms:modified xsi:type="dcterms:W3CDTF">2025-09-26T16:26:13Z</dcterms:modified>
</cp:coreProperties>
</file>