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ki_mac/pywork/pyworks/experiment/"/>
    </mc:Choice>
  </mc:AlternateContent>
  <xr:revisionPtr revIDLastSave="0" documentId="13_ncr:1_{82B16633-785A-924F-9741-9417ED77FC34}" xr6:coauthVersionLast="47" xr6:coauthVersionMax="47" xr10:uidLastSave="{00000000-0000-0000-0000-000000000000}"/>
  <bookViews>
    <workbookView xWindow="0" yWindow="500" windowWidth="24360" windowHeight="14300" tabRatio="330" xr2:uid="{00000000-000D-0000-FFFF-FFFF00000000}"/>
  </bookViews>
  <sheets>
    <sheet name="実験データ" sheetId="1" r:id="rId1"/>
    <sheet name="Sheet1" sheetId="2" r:id="rId2"/>
    <sheet name="flap20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2" l="1"/>
  <c r="D8" i="2" l="1"/>
  <c r="C8" i="2"/>
  <c r="M4" i="3"/>
  <c r="E49" i="2"/>
  <c r="E48" i="2"/>
  <c r="M15" i="2"/>
  <c r="L15" i="2"/>
  <c r="L30" i="2" s="1"/>
  <c r="Y30" i="2" s="1"/>
  <c r="K15" i="2"/>
  <c r="K30" i="2" s="1"/>
  <c r="J15" i="2"/>
  <c r="J30" i="2" s="1"/>
  <c r="I15" i="2"/>
  <c r="I30" i="2" s="1"/>
  <c r="V30" i="2" s="1"/>
  <c r="H15" i="2"/>
  <c r="H30" i="2" s="1"/>
  <c r="G15" i="2"/>
  <c r="G30" i="2" s="1"/>
  <c r="T30" i="2" s="1"/>
  <c r="F15" i="2"/>
  <c r="F30" i="2" s="1"/>
  <c r="S30" i="2" s="1"/>
  <c r="E15" i="2"/>
  <c r="E30" i="2" s="1"/>
  <c r="R30" i="2" s="1"/>
  <c r="Q46" i="2" s="1"/>
  <c r="D15" i="2"/>
  <c r="D30" i="2" s="1"/>
  <c r="Q30" i="2" s="1"/>
  <c r="C15" i="2"/>
  <c r="C30" i="2" s="1"/>
  <c r="P30" i="2" s="1"/>
  <c r="M14" i="2"/>
  <c r="L14" i="2"/>
  <c r="L29" i="2" s="1"/>
  <c r="Y29" i="2" s="1"/>
  <c r="K14" i="2"/>
  <c r="K29" i="2" s="1"/>
  <c r="J14" i="2"/>
  <c r="J29" i="2" s="1"/>
  <c r="I14" i="2"/>
  <c r="I29" i="2" s="1"/>
  <c r="V29" i="2" s="1"/>
  <c r="H14" i="2"/>
  <c r="H29" i="2" s="1"/>
  <c r="U29" i="2" s="1"/>
  <c r="G14" i="2"/>
  <c r="G29" i="2" s="1"/>
  <c r="T29" i="2" s="1"/>
  <c r="F14" i="2"/>
  <c r="F29" i="2" s="1"/>
  <c r="S29" i="2" s="1"/>
  <c r="E14" i="2"/>
  <c r="E29" i="2" s="1"/>
  <c r="R29" i="2" s="1"/>
  <c r="Q45" i="2" s="1"/>
  <c r="D14" i="2"/>
  <c r="D29" i="2" s="1"/>
  <c r="Q29" i="2" s="1"/>
  <c r="C14" i="2"/>
  <c r="C29" i="2" s="1"/>
  <c r="P29" i="2" s="1"/>
  <c r="M13" i="2"/>
  <c r="L13" i="2"/>
  <c r="L28" i="2" s="1"/>
  <c r="Y28" i="2" s="1"/>
  <c r="K13" i="2"/>
  <c r="K28" i="2" s="1"/>
  <c r="X28" i="2" s="1"/>
  <c r="J13" i="2"/>
  <c r="J28" i="2" s="1"/>
  <c r="W28" i="2" s="1"/>
  <c r="T44" i="2" s="1"/>
  <c r="I13" i="2"/>
  <c r="I28" i="2" s="1"/>
  <c r="V28" i="2" s="1"/>
  <c r="H13" i="2"/>
  <c r="H28" i="2" s="1"/>
  <c r="G13" i="2"/>
  <c r="G28" i="2" s="1"/>
  <c r="T28" i="2" s="1"/>
  <c r="F13" i="2"/>
  <c r="F28" i="2" s="1"/>
  <c r="S28" i="2" s="1"/>
  <c r="E13" i="2"/>
  <c r="E28" i="2" s="1"/>
  <c r="R28" i="2" s="1"/>
  <c r="Q44" i="2" s="1"/>
  <c r="D13" i="2"/>
  <c r="D28" i="2" s="1"/>
  <c r="Q28" i="2" s="1"/>
  <c r="C13" i="2"/>
  <c r="C28" i="2" s="1"/>
  <c r="P28" i="2" s="1"/>
  <c r="M12" i="2"/>
  <c r="M27" i="2" s="1"/>
  <c r="Z27" i="2" s="1"/>
  <c r="L12" i="2"/>
  <c r="L27" i="2" s="1"/>
  <c r="Y27" i="2" s="1"/>
  <c r="K12" i="2"/>
  <c r="K27" i="2" s="1"/>
  <c r="J12" i="2"/>
  <c r="J27" i="2" s="1"/>
  <c r="W27" i="2" s="1"/>
  <c r="T43" i="2" s="1"/>
  <c r="I12" i="2"/>
  <c r="I27" i="2" s="1"/>
  <c r="V27" i="2" s="1"/>
  <c r="H12" i="2"/>
  <c r="H27" i="2" s="1"/>
  <c r="G12" i="2"/>
  <c r="G27" i="2" s="1"/>
  <c r="T27" i="2" s="1"/>
  <c r="F12" i="2"/>
  <c r="F27" i="2" s="1"/>
  <c r="S27" i="2" s="1"/>
  <c r="E12" i="2"/>
  <c r="E27" i="2" s="1"/>
  <c r="R27" i="2" s="1"/>
  <c r="Q43" i="2" s="1"/>
  <c r="D12" i="2"/>
  <c r="D27" i="2" s="1"/>
  <c r="Q27" i="2" s="1"/>
  <c r="C12" i="2"/>
  <c r="C27" i="2" s="1"/>
  <c r="P27" i="2" s="1"/>
  <c r="M11" i="2"/>
  <c r="L11" i="2"/>
  <c r="L26" i="2" s="1"/>
  <c r="Y26" i="2" s="1"/>
  <c r="K11" i="2"/>
  <c r="K26" i="2" s="1"/>
  <c r="J11" i="2"/>
  <c r="J26" i="2" s="1"/>
  <c r="I11" i="2"/>
  <c r="I26" i="2" s="1"/>
  <c r="V26" i="2" s="1"/>
  <c r="H11" i="2"/>
  <c r="H26" i="2" s="1"/>
  <c r="G11" i="2"/>
  <c r="G26" i="2" s="1"/>
  <c r="T26" i="2" s="1"/>
  <c r="F11" i="2"/>
  <c r="F26" i="2" s="1"/>
  <c r="S26" i="2" s="1"/>
  <c r="E11" i="2"/>
  <c r="E26" i="2" s="1"/>
  <c r="R26" i="2" s="1"/>
  <c r="Q42" i="2" s="1"/>
  <c r="D11" i="2"/>
  <c r="D26" i="2" s="1"/>
  <c r="Q26" i="2" s="1"/>
  <c r="C11" i="2"/>
  <c r="C26" i="2" s="1"/>
  <c r="P26" i="2" s="1"/>
  <c r="M10" i="2"/>
  <c r="L10" i="2"/>
  <c r="L25" i="2" s="1"/>
  <c r="Y25" i="2" s="1"/>
  <c r="K10" i="2"/>
  <c r="K25" i="2" s="1"/>
  <c r="J10" i="2"/>
  <c r="J25" i="2" s="1"/>
  <c r="I10" i="2"/>
  <c r="I25" i="2" s="1"/>
  <c r="V25" i="2" s="1"/>
  <c r="H10" i="2"/>
  <c r="H25" i="2" s="1"/>
  <c r="G10" i="2"/>
  <c r="G25" i="2" s="1"/>
  <c r="T25" i="2" s="1"/>
  <c r="F10" i="2"/>
  <c r="F25" i="2" s="1"/>
  <c r="S25" i="2" s="1"/>
  <c r="E10" i="2"/>
  <c r="E25" i="2" s="1"/>
  <c r="R25" i="2" s="1"/>
  <c r="Q41" i="2" s="1"/>
  <c r="D10" i="2"/>
  <c r="D25" i="2" s="1"/>
  <c r="Q25" i="2" s="1"/>
  <c r="C10" i="2"/>
  <c r="C25" i="2" s="1"/>
  <c r="P25" i="2" s="1"/>
  <c r="M9" i="2"/>
  <c r="M24" i="2" s="1"/>
  <c r="Z24" i="2" s="1"/>
  <c r="L9" i="2"/>
  <c r="L24" i="2" s="1"/>
  <c r="Y24" i="2" s="1"/>
  <c r="K9" i="2"/>
  <c r="K24" i="2" s="1"/>
  <c r="J9" i="2"/>
  <c r="J24" i="2" s="1"/>
  <c r="W24" i="2" s="1"/>
  <c r="T40" i="2" s="1"/>
  <c r="I9" i="2"/>
  <c r="I24" i="2" s="1"/>
  <c r="V24" i="2" s="1"/>
  <c r="H9" i="2"/>
  <c r="H24" i="2" s="1"/>
  <c r="G9" i="2"/>
  <c r="G24" i="2" s="1"/>
  <c r="T24" i="2" s="1"/>
  <c r="F9" i="2"/>
  <c r="F24" i="2" s="1"/>
  <c r="S24" i="2" s="1"/>
  <c r="E9" i="2"/>
  <c r="E24" i="2" s="1"/>
  <c r="R24" i="2" s="1"/>
  <c r="Q40" i="2" s="1"/>
  <c r="D9" i="2"/>
  <c r="D24" i="2" s="1"/>
  <c r="Q24" i="2" s="1"/>
  <c r="C9" i="2"/>
  <c r="C24" i="2" s="1"/>
  <c r="P24" i="2" s="1"/>
  <c r="L8" i="2"/>
  <c r="L23" i="2" s="1"/>
  <c r="Y23" i="2" s="1"/>
  <c r="K8" i="2"/>
  <c r="K23" i="2" s="1"/>
  <c r="J8" i="2"/>
  <c r="J23" i="2" s="1"/>
  <c r="I8" i="2"/>
  <c r="I23" i="2" s="1"/>
  <c r="V23" i="2" s="1"/>
  <c r="H8" i="2"/>
  <c r="H23" i="2" s="1"/>
  <c r="U23" i="2" s="1"/>
  <c r="G8" i="2"/>
  <c r="G23" i="2" s="1"/>
  <c r="T23" i="2" s="1"/>
  <c r="F8" i="2"/>
  <c r="F23" i="2" s="1"/>
  <c r="S23" i="2" s="1"/>
  <c r="E8" i="2"/>
  <c r="E23" i="2" s="1"/>
  <c r="R23" i="2" s="1"/>
  <c r="Q39" i="2" s="1"/>
  <c r="D23" i="2"/>
  <c r="Q23" i="2" s="1"/>
  <c r="C23" i="2"/>
  <c r="P23" i="2" s="1"/>
  <c r="M4" i="1"/>
  <c r="C39" i="2" l="1"/>
  <c r="C46" i="2"/>
  <c r="F46" i="2" s="1"/>
  <c r="P46" i="2"/>
  <c r="R46" i="2"/>
  <c r="D46" i="2"/>
  <c r="G46" i="2" s="1"/>
  <c r="C62" i="2" s="1"/>
  <c r="R42" i="2"/>
  <c r="P43" i="2"/>
  <c r="E50" i="2"/>
  <c r="E61" i="2" s="1"/>
  <c r="M29" i="2"/>
  <c r="Z29" i="2" s="1"/>
  <c r="P44" i="2"/>
  <c r="R40" i="2"/>
  <c r="M23" i="2"/>
  <c r="Z23" i="2" s="1"/>
  <c r="R41" i="2"/>
  <c r="M28" i="2"/>
  <c r="Z28" i="2" s="1"/>
  <c r="D39" i="2"/>
  <c r="G39" i="2" s="1"/>
  <c r="W23" i="2"/>
  <c r="T39" i="2" s="1"/>
  <c r="C41" i="2"/>
  <c r="F41" i="2" s="1"/>
  <c r="M26" i="2"/>
  <c r="Z26" i="2" s="1"/>
  <c r="P40" i="2"/>
  <c r="R45" i="2"/>
  <c r="R43" i="2"/>
  <c r="D45" i="2"/>
  <c r="G45" i="2" s="1"/>
  <c r="W29" i="2"/>
  <c r="T45" i="2" s="1"/>
  <c r="R44" i="2"/>
  <c r="P45" i="2"/>
  <c r="S45" i="2"/>
  <c r="P39" i="2"/>
  <c r="X23" i="2"/>
  <c r="U39" i="2" s="1"/>
  <c r="U24" i="2"/>
  <c r="S40" i="2" s="1"/>
  <c r="C40" i="2"/>
  <c r="F40" i="2" s="1"/>
  <c r="M25" i="2"/>
  <c r="Z25" i="2" s="1"/>
  <c r="X29" i="2"/>
  <c r="U45" i="2" s="1"/>
  <c r="M30" i="2"/>
  <c r="Z30" i="2" s="1"/>
  <c r="U26" i="2"/>
  <c r="S42" i="2" s="1"/>
  <c r="C42" i="2"/>
  <c r="F42" i="2" s="1"/>
  <c r="C44" i="2"/>
  <c r="F44" i="2" s="1"/>
  <c r="U28" i="2"/>
  <c r="S44" i="2" s="1"/>
  <c r="X27" i="2"/>
  <c r="U43" i="2" s="1"/>
  <c r="E43" i="2"/>
  <c r="H43" i="2" s="1"/>
  <c r="D59" i="2" s="1"/>
  <c r="S39" i="2"/>
  <c r="U44" i="2"/>
  <c r="R39" i="2"/>
  <c r="E40" i="2"/>
  <c r="H40" i="2" s="1"/>
  <c r="D56" i="2" s="1"/>
  <c r="D42" i="2"/>
  <c r="G42" i="2" s="1"/>
  <c r="W26" i="2"/>
  <c r="T42" i="2" s="1"/>
  <c r="P42" i="2"/>
  <c r="X26" i="2"/>
  <c r="U42" i="2" s="1"/>
  <c r="U27" i="2"/>
  <c r="S43" i="2" s="1"/>
  <c r="C43" i="2"/>
  <c r="F43" i="2" s="1"/>
  <c r="X24" i="2"/>
  <c r="U40" i="2" s="1"/>
  <c r="D41" i="2"/>
  <c r="G41" i="2" s="1"/>
  <c r="W25" i="2"/>
  <c r="T41" i="2" s="1"/>
  <c r="W30" i="2"/>
  <c r="T46" i="2" s="1"/>
  <c r="P41" i="2"/>
  <c r="D40" i="2"/>
  <c r="G40" i="2" s="1"/>
  <c r="D43" i="2"/>
  <c r="G43" i="2" s="1"/>
  <c r="D44" i="2"/>
  <c r="G44" i="2" s="1"/>
  <c r="U30" i="2"/>
  <c r="S46" i="2" s="1"/>
  <c r="U25" i="2"/>
  <c r="S41" i="2" s="1"/>
  <c r="F39" i="2"/>
  <c r="C45" i="2"/>
  <c r="F45" i="2" s="1"/>
  <c r="X25" i="2"/>
  <c r="U41" i="2" s="1"/>
  <c r="X30" i="2"/>
  <c r="U46" i="2" s="1"/>
  <c r="E56" i="2" l="1"/>
  <c r="E55" i="2"/>
  <c r="E46" i="2"/>
  <c r="H46" i="2" s="1"/>
  <c r="D62" i="2" s="1"/>
  <c r="E62" i="2"/>
  <c r="E60" i="2"/>
  <c r="E41" i="2"/>
  <c r="H41" i="2" s="1"/>
  <c r="D57" i="2" s="1"/>
  <c r="E45" i="2"/>
  <c r="H45" i="2" s="1"/>
  <c r="D61" i="2" s="1"/>
  <c r="G61" i="2" s="1"/>
  <c r="E59" i="2"/>
  <c r="G59" i="2" s="1"/>
  <c r="E57" i="2"/>
  <c r="E58" i="2"/>
  <c r="E39" i="2"/>
  <c r="H39" i="2" s="1"/>
  <c r="D55" i="2" s="1"/>
  <c r="C61" i="2"/>
  <c r="F61" i="2" s="1"/>
  <c r="E42" i="2"/>
  <c r="H42" i="2" s="1"/>
  <c r="D58" i="2" s="1"/>
  <c r="C57" i="2"/>
  <c r="C55" i="2"/>
  <c r="G56" i="2"/>
  <c r="E44" i="2"/>
  <c r="H44" i="2" s="1"/>
  <c r="D60" i="2" s="1"/>
  <c r="C56" i="2"/>
  <c r="F56" i="2" s="1"/>
  <c r="C59" i="2"/>
  <c r="C60" i="2"/>
  <c r="C58" i="2"/>
  <c r="F55" i="2" l="1"/>
  <c r="G55" i="2"/>
  <c r="G62" i="2"/>
  <c r="F60" i="2"/>
  <c r="G60" i="2"/>
  <c r="G57" i="2"/>
  <c r="F62" i="2"/>
  <c r="F59" i="2"/>
  <c r="F57" i="2"/>
  <c r="G58" i="2"/>
  <c r="F58" i="2"/>
</calcChain>
</file>

<file path=xl/sharedStrings.xml><?xml version="1.0" encoding="utf-8"?>
<sst xmlns="http://schemas.openxmlformats.org/spreadsheetml/2006/main" count="170" uniqueCount="70">
  <si>
    <t>学生実験</t>
  </si>
  <si>
    <t>=記入</t>
  </si>
  <si>
    <t>気温[℃]</t>
  </si>
  <si>
    <t>計測データ表</t>
  </si>
  <si>
    <t>気圧[mmHg]</t>
  </si>
  <si>
    <t>(Pa)</t>
  </si>
  <si>
    <t>風なし(No Wind Data)</t>
  </si>
  <si>
    <t>風あり(風速約20m/s)</t>
  </si>
  <si>
    <t>迎角α[deg]</t>
  </si>
  <si>
    <t>L1</t>
  </si>
  <si>
    <t>L2</t>
  </si>
  <si>
    <t>D</t>
  </si>
  <si>
    <r>
      <t>動圧[mmH</t>
    </r>
    <r>
      <rPr>
        <sz val="10"/>
        <color rgb="FF000000"/>
        <rFont val="ＭＳ Ｐゴシック"/>
        <family val="2"/>
        <charset val="128"/>
      </rPr>
      <t>2</t>
    </r>
    <r>
      <rPr>
        <sz val="12"/>
        <color rgb="FF000000"/>
        <rFont val="ＭＳ Ｐゴシック"/>
        <family val="2"/>
        <charset val="128"/>
      </rPr>
      <t>O]</t>
    </r>
  </si>
  <si>
    <t>CH1[V]</t>
  </si>
  <si>
    <t>CH2[V]</t>
  </si>
  <si>
    <t>CH3[V]</t>
  </si>
  <si>
    <t>CH4[V]</t>
  </si>
  <si>
    <t>CH5[V]</t>
  </si>
  <si>
    <t>航空学生実験</t>
  </si>
  <si>
    <t>計測データ変換表</t>
  </si>
  <si>
    <t>ロードセル
較正係数</t>
  </si>
  <si>
    <t>CH1[kgf/V]</t>
  </si>
  <si>
    <t>CH2[kgf/V]</t>
  </si>
  <si>
    <t>CH3[kgf/V]</t>
  </si>
  <si>
    <t>CH4[kgf/V]</t>
  </si>
  <si>
    <t>CH5[kgf/V]</t>
  </si>
  <si>
    <r>
      <t>ワイヤ抵抗[kgf/mmH</t>
    </r>
    <r>
      <rPr>
        <sz val="10"/>
        <color rgb="FF000000"/>
        <rFont val="ＭＳ Ｐゴシック"/>
        <family val="2"/>
        <charset val="128"/>
      </rPr>
      <t>2</t>
    </r>
    <r>
      <rPr>
        <sz val="12"/>
        <color rgb="FF000000"/>
        <rFont val="ＭＳ Ｐゴシック"/>
        <family val="2"/>
        <charset val="128"/>
      </rPr>
      <t>O]</t>
    </r>
  </si>
  <si>
    <t>ワイヤ抵抗[kgf]</t>
  </si>
  <si>
    <t>ワイヤ抵抗[N]</t>
  </si>
  <si>
    <t>CH1[kgf]</t>
  </si>
  <si>
    <t>CH2[kgf]</t>
  </si>
  <si>
    <t>CH3[kgf]</t>
  </si>
  <si>
    <t>CH4[kgf]</t>
  </si>
  <si>
    <t>CH5[kgf]</t>
  </si>
  <si>
    <t>CH1[N]</t>
  </si>
  <si>
    <t>CH2[N]</t>
  </si>
  <si>
    <t>CH3[N]</t>
  </si>
  <si>
    <t>CH4[N]</t>
  </si>
  <si>
    <t>CH5[N]</t>
  </si>
  <si>
    <t>L1=CH1+CH2</t>
  </si>
  <si>
    <t>L2=CH3</t>
  </si>
  <si>
    <t>D=CH4+CH5-Dwire</t>
  </si>
  <si>
    <t>工学単位系</t>
  </si>
  <si>
    <t>SI Unit</t>
  </si>
  <si>
    <t>風あり</t>
  </si>
  <si>
    <t>Lift</t>
  </si>
  <si>
    <t>Drag</t>
  </si>
  <si>
    <t>迎角α</t>
  </si>
  <si>
    <t>L１</t>
  </si>
  <si>
    <t>L２</t>
  </si>
  <si>
    <t>L1[kgf]</t>
  </si>
  <si>
    <t>L2[kgf]</t>
  </si>
  <si>
    <t>D[kgf]</t>
  </si>
  <si>
    <t>L1[N]</t>
  </si>
  <si>
    <t>L2[N]</t>
  </si>
  <si>
    <t>D[N]</t>
  </si>
  <si>
    <t>[deg]</t>
  </si>
  <si>
    <t>[N]</t>
  </si>
  <si>
    <t>無次元化</t>
  </si>
  <si>
    <t>気温[K]</t>
  </si>
  <si>
    <t>気圧[Pa]</t>
  </si>
  <si>
    <t>密度[kg/m3]</t>
  </si>
  <si>
    <t>翼面積S[m2]</t>
  </si>
  <si>
    <t>流速[m/s]</t>
  </si>
  <si>
    <t>空力係数（無次元）</t>
  </si>
  <si>
    <t>Lift[N]</t>
  </si>
  <si>
    <t>Drag[N]</t>
  </si>
  <si>
    <r>
      <t>C</t>
    </r>
    <r>
      <rPr>
        <sz val="10"/>
        <color rgb="FF000000"/>
        <rFont val="ＭＳ Ｐゴシック"/>
        <family val="2"/>
        <charset val="128"/>
      </rPr>
      <t>L</t>
    </r>
  </si>
  <si>
    <r>
      <t>C</t>
    </r>
    <r>
      <rPr>
        <sz val="10"/>
        <color rgb="FF000000"/>
        <rFont val="ＭＳ Ｐゴシック"/>
        <family val="2"/>
        <charset val="128"/>
      </rPr>
      <t>D</t>
    </r>
  </si>
  <si>
    <t>フラップ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</si>
</sst>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0"/>
    <numFmt numFmtId="178" formatCode="0.000"/>
  </numFmts>
  <fonts count="4">
    <font>
      <sz val="12"/>
      <color rgb="FF000000"/>
      <name val="ＭＳ Ｐゴシック"/>
      <family val="2"/>
      <charset val="128"/>
    </font>
    <font>
      <sz val="10"/>
      <name val="TakaoPGothic"/>
      <family val="2"/>
      <charset val="1"/>
    </font>
    <font>
      <sz val="10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 diagonalDown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 diagonalDown="1"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 style="thick">
        <color auto="1"/>
      </diagonal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 diagonalDown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thick">
        <color auto="1"/>
      </diagonal>
    </border>
  </borders>
  <cellStyleXfs count="1">
    <xf numFmtId="0" fontId="0" fillId="0" borderId="0"/>
  </cellStyleXfs>
  <cellXfs count="43">
    <xf numFmtId="0" fontId="0" fillId="0" borderId="0" xfId="0"/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1" fillId="0" borderId="0" xfId="0" applyFont="1"/>
    <xf numFmtId="0" fontId="1" fillId="0" borderId="2" xfId="0" applyFont="1" applyBorder="1"/>
    <xf numFmtId="176" fontId="0" fillId="3" borderId="2" xfId="0" applyNumberFormat="1" applyFill="1" applyBorder="1"/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11" fontId="0" fillId="3" borderId="2" xfId="0" applyNumberFormat="1" applyFill="1" applyBorder="1" applyAlignment="1">
      <alignment horizontal="center"/>
    </xf>
    <xf numFmtId="0" fontId="0" fillId="0" borderId="6" xfId="0" applyBorder="1"/>
    <xf numFmtId="176" fontId="0" fillId="3" borderId="6" xfId="0" applyNumberForma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6" xfId="0" applyFill="1" applyBorder="1"/>
    <xf numFmtId="0" fontId="0" fillId="0" borderId="6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2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177" fontId="0" fillId="0" borderId="6" xfId="0" applyNumberFormat="1" applyBorder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178" fontId="0" fillId="0" borderId="9" xfId="0" applyNumberFormat="1" applyBorder="1"/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Sheet1!$S$38</c:f>
              <c:strCache>
                <c:ptCount val="1"/>
                <c:pt idx="0">
                  <c:v>[N]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Sheet1!$O$39:$O$46</c:f>
              <c:numCache>
                <c:formatCode>General</c:formatCode>
                <c:ptCount val="8"/>
                <c:pt idx="0">
                  <c:v>-3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Sheet1!$S$39:$S$46</c:f>
              <c:numCache>
                <c:formatCode>General</c:formatCode>
                <c:ptCount val="8"/>
                <c:pt idx="0">
                  <c:v>-1.6136112666040501</c:v>
                </c:pt>
                <c:pt idx="1">
                  <c:v>2.3887451910629998</c:v>
                </c:pt>
                <c:pt idx="2">
                  <c:v>6.6592882544929992</c:v>
                </c:pt>
                <c:pt idx="3">
                  <c:v>10.529574074970999</c:v>
                </c:pt>
                <c:pt idx="4">
                  <c:v>10.630910798546498</c:v>
                </c:pt>
                <c:pt idx="5">
                  <c:v>10.448542020220501</c:v>
                </c:pt>
                <c:pt idx="6">
                  <c:v>10.112810671005001</c:v>
                </c:pt>
                <c:pt idx="7">
                  <c:v>9.6386322732839993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A-494E-B935-FECEB9A54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3328"/>
        <c:axId val="90728598"/>
      </c:scatterChart>
      <c:valAx>
        <c:axId val="1385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728598"/>
        <c:crosses val="autoZero"/>
        <c:crossBetween val="midCat"/>
      </c:valAx>
      <c:valAx>
        <c:axId val="907285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8533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Sheet1!$O$39:$O$46</c:f>
              <c:numCache>
                <c:formatCode>General</c:formatCode>
                <c:ptCount val="8"/>
                <c:pt idx="0">
                  <c:v>-3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Sheet1!$R$39:$R$46</c:f>
              <c:numCache>
                <c:formatCode>General</c:formatCode>
                <c:ptCount val="8"/>
                <c:pt idx="0">
                  <c:v>8.0400713557914755E-3</c:v>
                </c:pt>
                <c:pt idx="1">
                  <c:v>-1.0958226129765252E-2</c:v>
                </c:pt>
                <c:pt idx="2">
                  <c:v>-1.4570080833187251E-2</c:v>
                </c:pt>
                <c:pt idx="3">
                  <c:v>-1.4570489525325999E-2</c:v>
                </c:pt>
                <c:pt idx="4">
                  <c:v>2.7039884022709775E-2</c:v>
                </c:pt>
                <c:pt idx="5">
                  <c:v>-1.8972466509580479E-3</c:v>
                </c:pt>
                <c:pt idx="6">
                  <c:v>-1.8897639122285002E-3</c:v>
                </c:pt>
                <c:pt idx="7">
                  <c:v>-2.9927411089089501E-2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F-B743-B484-C7D36C327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53924"/>
        <c:axId val="2237460"/>
      </c:scatterChart>
      <c:valAx>
        <c:axId val="924539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37460"/>
        <c:crosses val="autoZero"/>
        <c:crossBetween val="midCat"/>
      </c:valAx>
      <c:valAx>
        <c:axId val="22374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4539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Sheet1!$T$38</c:f>
              <c:strCache>
                <c:ptCount val="1"/>
                <c:pt idx="0">
                  <c:v>[N]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Sheet1!$O$39:$O$46</c:f>
              <c:numCache>
                <c:formatCode>General</c:formatCode>
                <c:ptCount val="8"/>
                <c:pt idx="0">
                  <c:v>-3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Sheet1!$T$39:$T$46</c:f>
              <c:numCache>
                <c:formatCode>General</c:formatCode>
                <c:ptCount val="8"/>
                <c:pt idx="0">
                  <c:v>-1.2721246788964</c:v>
                </c:pt>
                <c:pt idx="1">
                  <c:v>-0.58357114697839996</c:v>
                </c:pt>
                <c:pt idx="2">
                  <c:v>0.50149858704959993</c:v>
                </c:pt>
                <c:pt idx="3">
                  <c:v>1.5314336872604</c:v>
                </c:pt>
                <c:pt idx="4">
                  <c:v>1.9923995069832001</c:v>
                </c:pt>
                <c:pt idx="5">
                  <c:v>2.7567316908600001</c:v>
                </c:pt>
                <c:pt idx="6">
                  <c:v>2.9732421250279999</c:v>
                </c:pt>
                <c:pt idx="7">
                  <c:v>3.3206658449719995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B-834A-9D1F-62F3EEE31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11594"/>
        <c:axId val="76074592"/>
      </c:scatterChart>
      <c:valAx>
        <c:axId val="966115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074592"/>
        <c:crosses val="autoZero"/>
        <c:crossBetween val="midCat"/>
      </c:valAx>
      <c:valAx>
        <c:axId val="760745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6115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Sheet1!$U$38</c:f>
              <c:strCache>
                <c:ptCount val="1"/>
                <c:pt idx="0">
                  <c:v>[N]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Sheet1!$O$39:$O$46</c:f>
              <c:numCache>
                <c:formatCode>General</c:formatCode>
                <c:ptCount val="8"/>
                <c:pt idx="0">
                  <c:v>-3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Sheet1!$U$39:$U$46</c:f>
              <c:numCache>
                <c:formatCode>General</c:formatCode>
                <c:ptCount val="8"/>
                <c:pt idx="0">
                  <c:v>1.117028224621015</c:v>
                </c:pt>
                <c:pt idx="1">
                  <c:v>0.89825118728383491</c:v>
                </c:pt>
                <c:pt idx="2">
                  <c:v>0.91188998582699488</c:v>
                </c:pt>
                <c:pt idx="3">
                  <c:v>1.20298401691349</c:v>
                </c:pt>
                <c:pt idx="4">
                  <c:v>1.6976443327742499</c:v>
                </c:pt>
                <c:pt idx="5">
                  <c:v>2.59199912324745</c:v>
                </c:pt>
                <c:pt idx="6">
                  <c:v>2.8748319117521497</c:v>
                </c:pt>
                <c:pt idx="7">
                  <c:v>3.9629704799912497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0-3A47-A5CE-1244767F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06099"/>
        <c:axId val="12059030"/>
      </c:scatterChart>
      <c:valAx>
        <c:axId val="527060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059030"/>
        <c:crosses val="autoZero"/>
        <c:crossBetween val="midCat"/>
      </c:valAx>
      <c:valAx>
        <c:axId val="120590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7060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Sheet1!$C$54</c:f>
              <c:strCache>
                <c:ptCount val="1"/>
                <c:pt idx="0">
                  <c:v>Lift[N]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Sheet1!$B$55:$B$62</c:f>
              <c:numCache>
                <c:formatCode>General</c:formatCode>
                <c:ptCount val="8"/>
                <c:pt idx="0">
                  <c:v>-4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Sheet1!$C$55:$C$62</c:f>
              <c:numCache>
                <c:formatCode>General</c:formatCode>
                <c:ptCount val="8"/>
                <c:pt idx="0">
                  <c:v>-2.8793837253262868</c:v>
                </c:pt>
                <c:pt idx="1">
                  <c:v>1.7721184443294851</c:v>
                </c:pt>
                <c:pt idx="2">
                  <c:v>7.1675094125018104</c:v>
                </c:pt>
                <c:pt idx="3">
                  <c:v>11.92203295120418</c:v>
                </c:pt>
                <c:pt idx="4">
                  <c:v>12.54855720694221</c:v>
                </c:pt>
                <c:pt idx="5">
                  <c:v>13.13301189729134</c:v>
                </c:pt>
                <c:pt idx="6">
                  <c:v>12.962257094451141</c:v>
                </c:pt>
                <c:pt idx="7">
                  <c:v>13.0712951294504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E-B643-B2F7-9C365974B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80415"/>
        <c:axId val="34967992"/>
      </c:scatterChart>
      <c:valAx>
        <c:axId val="97480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967992"/>
        <c:crosses val="autoZero"/>
        <c:crossBetween val="midCat"/>
      </c:valAx>
      <c:valAx>
        <c:axId val="349679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4804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Sheet1!$D$54</c:f>
              <c:strCache>
                <c:ptCount val="1"/>
                <c:pt idx="0">
                  <c:v>Drag[N]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Sheet1!$B$55:$B$62</c:f>
              <c:numCache>
                <c:formatCode>General</c:formatCode>
                <c:ptCount val="8"/>
                <c:pt idx="0">
                  <c:v>-4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Sheet1!$D$55:$D$62</c:f>
              <c:numCache>
                <c:formatCode>General</c:formatCode>
                <c:ptCount val="8"/>
                <c:pt idx="0">
                  <c:v>0.46931998706522365</c:v>
                </c:pt>
                <c:pt idx="1">
                  <c:v>0.27315009441360022</c:v>
                </c:pt>
                <c:pt idx="2">
                  <c:v>0.28363415916018231</c:v>
                </c:pt>
                <c:pt idx="3">
                  <c:v>0.56570648093881581</c:v>
                </c:pt>
                <c:pt idx="4">
                  <c:v>1.0413117182515399</c:v>
                </c:pt>
                <c:pt idx="5">
                  <c:v>1.955581521398408</c:v>
                </c:pt>
                <c:pt idx="6">
                  <c:v>2.2338957681643783</c:v>
                </c:pt>
                <c:pt idx="7">
                  <c:v>3.3455609245803393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A-E940-BF8D-17A65843A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22889"/>
        <c:axId val="93055206"/>
      </c:scatterChart>
      <c:valAx>
        <c:axId val="963228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055206"/>
        <c:crosses val="autoZero"/>
        <c:crossBetween val="midCat"/>
      </c:valAx>
      <c:valAx>
        <c:axId val="930552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3228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Sheet1!$O$39:$O$46</c:f>
              <c:numCache>
                <c:formatCode>General</c:formatCode>
                <c:ptCount val="8"/>
                <c:pt idx="0">
                  <c:v>-3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Sheet1!$P$39:$P$46</c:f>
              <c:numCache>
                <c:formatCode>General</c:formatCode>
                <c:ptCount val="8"/>
                <c:pt idx="0">
                  <c:v>-1.6064978953467497E-2</c:v>
                </c:pt>
                <c:pt idx="1">
                  <c:v>1.1047062365619007E-2</c:v>
                </c:pt>
                <c:pt idx="2">
                  <c:v>2.0083381767750097E-3</c:v>
                </c:pt>
                <c:pt idx="3">
                  <c:v>9.5446143506699999E-2</c:v>
                </c:pt>
                <c:pt idx="4">
                  <c:v>7.7336118418376995E-2</c:v>
                </c:pt>
                <c:pt idx="5">
                  <c:v>5.0253276399665495E-2</c:v>
                </c:pt>
                <c:pt idx="6">
                  <c:v>8.6409888240060004E-2</c:v>
                </c:pt>
                <c:pt idx="7">
                  <c:v>-0.112488943041335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3-634B-92C4-01E33680A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6399"/>
        <c:axId val="50313684"/>
      </c:scatterChart>
      <c:valAx>
        <c:axId val="21766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313684"/>
        <c:crosses val="autoZero"/>
        <c:crossBetween val="midCat"/>
      </c:valAx>
      <c:valAx>
        <c:axId val="503136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7663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Sheet1!$O$39:$O$46</c:f>
              <c:numCache>
                <c:formatCode>General</c:formatCode>
                <c:ptCount val="8"/>
                <c:pt idx="0">
                  <c:v>-3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Sheet1!$R$39:$R$46</c:f>
              <c:numCache>
                <c:formatCode>General</c:formatCode>
                <c:ptCount val="8"/>
                <c:pt idx="0">
                  <c:v>8.0400713557914755E-3</c:v>
                </c:pt>
                <c:pt idx="1">
                  <c:v>-1.0958226129765252E-2</c:v>
                </c:pt>
                <c:pt idx="2">
                  <c:v>-1.4570080833187251E-2</c:v>
                </c:pt>
                <c:pt idx="3">
                  <c:v>-1.4570489525325999E-2</c:v>
                </c:pt>
                <c:pt idx="4">
                  <c:v>2.7039884022709775E-2</c:v>
                </c:pt>
                <c:pt idx="5">
                  <c:v>-1.8972466509580479E-3</c:v>
                </c:pt>
                <c:pt idx="6">
                  <c:v>-1.8897639122285002E-3</c:v>
                </c:pt>
                <c:pt idx="7">
                  <c:v>-2.9927411089089501E-2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B-964F-87F5-859C8CE58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49093"/>
        <c:axId val="72571281"/>
      </c:scatterChart>
      <c:valAx>
        <c:axId val="988490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571281"/>
        <c:crosses val="autoZero"/>
        <c:crossBetween val="midCat"/>
      </c:valAx>
      <c:valAx>
        <c:axId val="725712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8490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Sheet1!$O$39:$O$46</c:f>
              <c:numCache>
                <c:formatCode>General</c:formatCode>
                <c:ptCount val="8"/>
                <c:pt idx="0">
                  <c:v>-3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Sheet1!$P$39:$P$46</c:f>
              <c:numCache>
                <c:formatCode>General</c:formatCode>
                <c:ptCount val="8"/>
                <c:pt idx="0">
                  <c:v>-1.6064978953467497E-2</c:v>
                </c:pt>
                <c:pt idx="1">
                  <c:v>1.1047062365619007E-2</c:v>
                </c:pt>
                <c:pt idx="2">
                  <c:v>2.0083381767750097E-3</c:v>
                </c:pt>
                <c:pt idx="3">
                  <c:v>9.5446143506699999E-2</c:v>
                </c:pt>
                <c:pt idx="4">
                  <c:v>7.7336118418376995E-2</c:v>
                </c:pt>
                <c:pt idx="5">
                  <c:v>5.0253276399665495E-2</c:v>
                </c:pt>
                <c:pt idx="6">
                  <c:v>8.6409888240060004E-2</c:v>
                </c:pt>
                <c:pt idx="7">
                  <c:v>-0.112488943041335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2-1B47-806B-33DD91868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8661"/>
        <c:axId val="7014995"/>
      </c:scatterChart>
      <c:valAx>
        <c:axId val="271486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14995"/>
        <c:crosses val="autoZero"/>
        <c:crossBetween val="midCat"/>
      </c:valAx>
      <c:valAx>
        <c:axId val="70149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1486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Sheet1!$O$39:$O$46</c:f>
              <c:numCache>
                <c:formatCode>General</c:formatCode>
                <c:ptCount val="8"/>
                <c:pt idx="0">
                  <c:v>-3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Sheet1!$Q$39:$Q$46</c:f>
              <c:numCache>
                <c:formatCode>General</c:formatCode>
                <c:ptCount val="8"/>
                <c:pt idx="0">
                  <c:v>9.712758779304E-3</c:v>
                </c:pt>
                <c:pt idx="1">
                  <c:v>2.2008537389496E-2</c:v>
                </c:pt>
                <c:pt idx="2">
                  <c:v>-8.7309091359840003E-3</c:v>
                </c:pt>
                <c:pt idx="3">
                  <c:v>4.3528667520520002E-2</c:v>
                </c:pt>
                <c:pt idx="4">
                  <c:v>-2.5830198308880001E-3</c:v>
                </c:pt>
                <c:pt idx="5">
                  <c:v>2.2008537389496E-2</c:v>
                </c:pt>
                <c:pt idx="6">
                  <c:v>3.7385813341800002E-2</c:v>
                </c:pt>
                <c:pt idx="7">
                  <c:v>4.9193184693519995E-4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C-5845-9653-51423C4DE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4374"/>
        <c:axId val="24588274"/>
      </c:scatterChart>
      <c:valAx>
        <c:axId val="662943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588274"/>
        <c:crosses val="autoZero"/>
        <c:crossBetween val="midCat"/>
      </c:valAx>
      <c:valAx>
        <c:axId val="245882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62943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891720</xdr:colOff>
      <xdr:row>66</xdr:row>
      <xdr:rowOff>36453</xdr:rowOff>
    </xdr:from>
    <xdr:to>
      <xdr:col>16</xdr:col>
      <xdr:colOff>368640</xdr:colOff>
      <xdr:row>83</xdr:row>
      <xdr:rowOff>51772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772143</xdr:colOff>
      <xdr:row>65</xdr:row>
      <xdr:rowOff>130840</xdr:rowOff>
    </xdr:from>
    <xdr:to>
      <xdr:col>21</xdr:col>
      <xdr:colOff>556227</xdr:colOff>
      <xdr:row>83</xdr:row>
      <xdr:rowOff>101818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695613</xdr:colOff>
      <xdr:row>65</xdr:row>
      <xdr:rowOff>145787</xdr:rowOff>
    </xdr:from>
    <xdr:to>
      <xdr:col>26</xdr:col>
      <xdr:colOff>399693</xdr:colOff>
      <xdr:row>82</xdr:row>
      <xdr:rowOff>74018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102861</xdr:colOff>
      <xdr:row>63</xdr:row>
      <xdr:rowOff>111004</xdr:rowOff>
    </xdr:from>
    <xdr:to>
      <xdr:col>5</xdr:col>
      <xdr:colOff>41597</xdr:colOff>
      <xdr:row>81</xdr:row>
      <xdr:rowOff>92558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146338</xdr:colOff>
      <xdr:row>63</xdr:row>
      <xdr:rowOff>143777</xdr:rowOff>
    </xdr:from>
    <xdr:to>
      <xdr:col>9</xdr:col>
      <xdr:colOff>808802</xdr:colOff>
      <xdr:row>81</xdr:row>
      <xdr:rowOff>103779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891840</xdr:colOff>
      <xdr:row>48</xdr:row>
      <xdr:rowOff>87980</xdr:rowOff>
    </xdr:from>
    <xdr:to>
      <xdr:col>16</xdr:col>
      <xdr:colOff>620820</xdr:colOff>
      <xdr:row>64</xdr:row>
      <xdr:rowOff>164919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26</xdr:col>
      <xdr:colOff>372800</xdr:colOff>
      <xdr:row>49</xdr:row>
      <xdr:rowOff>21480</xdr:rowOff>
    </xdr:from>
    <xdr:to>
      <xdr:col>31</xdr:col>
      <xdr:colOff>265080</xdr:colOff>
      <xdr:row>65</xdr:row>
      <xdr:rowOff>113327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16</xdr:col>
      <xdr:colOff>725920</xdr:colOff>
      <xdr:row>48</xdr:row>
      <xdr:rowOff>115640</xdr:rowOff>
    </xdr:from>
    <xdr:to>
      <xdr:col>21</xdr:col>
      <xdr:colOff>423160</xdr:colOff>
      <xdr:row>65</xdr:row>
      <xdr:rowOff>31885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21</xdr:col>
      <xdr:colOff>553280</xdr:colOff>
      <xdr:row>48</xdr:row>
      <xdr:rowOff>106760</xdr:rowOff>
    </xdr:from>
    <xdr:to>
      <xdr:col>26</xdr:col>
      <xdr:colOff>250520</xdr:colOff>
      <xdr:row>65</xdr:row>
      <xdr:rowOff>23005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26</xdr:col>
      <xdr:colOff>371360</xdr:colOff>
      <xdr:row>49</xdr:row>
      <xdr:rowOff>147160</xdr:rowOff>
    </xdr:from>
    <xdr:to>
      <xdr:col>31</xdr:col>
      <xdr:colOff>68600</xdr:colOff>
      <xdr:row>65</xdr:row>
      <xdr:rowOff>122456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16"/>
  <sheetViews>
    <sheetView tabSelected="1" zoomScaleNormal="100" workbookViewId="0">
      <selection activeCell="M23" sqref="M23"/>
    </sheetView>
  </sheetViews>
  <sheetFormatPr baseColWidth="10" defaultColWidth="8.83203125" defaultRowHeight="15"/>
  <cols>
    <col min="1" max="5" width="8.5"/>
    <col min="6" max="6" width="10.5" bestFit="1" customWidth="1"/>
    <col min="7" max="12" width="8.5"/>
    <col min="13" max="13" width="10"/>
    <col min="14" max="1025" width="8.5"/>
  </cols>
  <sheetData>
    <row r="3" spans="2:14">
      <c r="B3" s="14" t="s">
        <v>0</v>
      </c>
      <c r="C3" s="14"/>
      <c r="D3" s="14"/>
      <c r="H3" s="15"/>
      <c r="I3" s="16" t="s">
        <v>1</v>
      </c>
      <c r="K3" s="17" t="s">
        <v>2</v>
      </c>
      <c r="L3" s="18">
        <v>20</v>
      </c>
    </row>
    <row r="4" spans="2:14">
      <c r="B4" s="13" t="s">
        <v>3</v>
      </c>
      <c r="C4" s="13"/>
      <c r="D4" s="13"/>
      <c r="K4" s="17" t="s">
        <v>4</v>
      </c>
      <c r="L4" s="18">
        <v>761.5</v>
      </c>
      <c r="M4">
        <f>L4/760*101325</f>
        <v>101524.98355263157</v>
      </c>
      <c r="N4" t="s">
        <v>5</v>
      </c>
    </row>
    <row r="6" spans="2:14">
      <c r="B6" s="19"/>
      <c r="C6" s="12" t="s">
        <v>6</v>
      </c>
      <c r="D6" s="12"/>
      <c r="E6" s="12"/>
      <c r="F6" s="12"/>
      <c r="G6" s="12"/>
      <c r="H6" s="12" t="s">
        <v>7</v>
      </c>
      <c r="I6" s="12"/>
      <c r="J6" s="12"/>
      <c r="K6" s="12"/>
      <c r="L6" s="12"/>
      <c r="M6" s="12"/>
    </row>
    <row r="7" spans="2:14">
      <c r="B7" s="11" t="s">
        <v>8</v>
      </c>
      <c r="C7" s="12" t="s">
        <v>9</v>
      </c>
      <c r="D7" s="12"/>
      <c r="E7" s="20" t="s">
        <v>10</v>
      </c>
      <c r="F7" s="12" t="s">
        <v>11</v>
      </c>
      <c r="G7" s="12"/>
      <c r="H7" s="12" t="s">
        <v>9</v>
      </c>
      <c r="I7" s="12"/>
      <c r="J7" s="20" t="s">
        <v>10</v>
      </c>
      <c r="K7" s="12" t="s">
        <v>11</v>
      </c>
      <c r="L7" s="12"/>
      <c r="M7" s="11" t="s">
        <v>12</v>
      </c>
    </row>
    <row r="8" spans="2:14">
      <c r="B8" s="11"/>
      <c r="C8" s="20" t="s">
        <v>13</v>
      </c>
      <c r="D8" s="20" t="s">
        <v>14</v>
      </c>
      <c r="E8" s="20" t="s">
        <v>15</v>
      </c>
      <c r="F8" s="20" t="s">
        <v>16</v>
      </c>
      <c r="G8" s="20" t="s">
        <v>17</v>
      </c>
      <c r="H8" s="20" t="s">
        <v>13</v>
      </c>
      <c r="I8" s="20" t="s">
        <v>14</v>
      </c>
      <c r="J8" s="20" t="s">
        <v>15</v>
      </c>
      <c r="K8" s="20" t="s">
        <v>16</v>
      </c>
      <c r="L8" s="20" t="s">
        <v>17</v>
      </c>
      <c r="M8" s="11"/>
    </row>
    <row r="9" spans="2:14">
      <c r="B9" s="20">
        <v>-4</v>
      </c>
      <c r="C9" s="21">
        <v>-8.2089999999999995E-4</v>
      </c>
      <c r="D9" s="21">
        <v>1.7029999999999999E-4</v>
      </c>
      <c r="E9" s="21">
        <v>3.858E-4</v>
      </c>
      <c r="F9" s="23">
        <v>8.9129999999999995E-5</v>
      </c>
      <c r="G9" s="21">
        <v>9.9630000000000009E-4</v>
      </c>
      <c r="H9" s="21">
        <v>-4.002E-2</v>
      </c>
      <c r="I9" s="21">
        <v>-2.5350000000000001E-2</v>
      </c>
      <c r="J9" s="21">
        <v>-5.0529999999999999E-2</v>
      </c>
      <c r="K9" s="21">
        <v>9.7650000000000001E-2</v>
      </c>
      <c r="L9" s="21">
        <v>5.3260000000000002E-2</v>
      </c>
      <c r="M9" s="22">
        <v>14.18</v>
      </c>
    </row>
    <row r="10" spans="2:14">
      <c r="B10" s="20">
        <v>0</v>
      </c>
      <c r="C10" s="21">
        <v>-8.2089999999999995E-4</v>
      </c>
      <c r="D10" s="21">
        <v>1.2689999999999999E-3</v>
      </c>
      <c r="E10" s="21">
        <v>8.742E-4</v>
      </c>
      <c r="F10" s="21">
        <v>5.775E-4</v>
      </c>
      <c r="G10" s="21">
        <v>-2.0560000000000001E-3</v>
      </c>
      <c r="H10" s="21">
        <v>4.3619999999999999E-2</v>
      </c>
      <c r="I10" s="21">
        <v>5.3159999999999999E-2</v>
      </c>
      <c r="J10" s="21">
        <v>-2.3179999999999999E-2</v>
      </c>
      <c r="K10" s="21">
        <v>7.5910000000000005E-2</v>
      </c>
      <c r="L10" s="21">
        <v>4.5440000000000001E-2</v>
      </c>
      <c r="M10" s="22">
        <v>14.1</v>
      </c>
    </row>
    <row r="11" spans="2:14">
      <c r="B11" s="20">
        <v>4</v>
      </c>
      <c r="C11" s="21">
        <v>-1.1869999999999999E-3</v>
      </c>
      <c r="D11" s="21">
        <v>1.2689999999999999E-3</v>
      </c>
      <c r="E11" s="21">
        <v>-3.4680000000000003E-4</v>
      </c>
      <c r="F11" s="21">
        <v>-3.993E-4</v>
      </c>
      <c r="G11" s="21">
        <v>-1.5679999999999999E-3</v>
      </c>
      <c r="H11" s="21">
        <v>0.1236</v>
      </c>
      <c r="I11" s="21">
        <v>0.1462</v>
      </c>
      <c r="J11" s="21">
        <v>1.992E-2</v>
      </c>
      <c r="K11" s="21">
        <v>7.5060000000000002E-2</v>
      </c>
      <c r="L11" s="21">
        <v>4.8129999999999999E-2</v>
      </c>
      <c r="M11" s="22">
        <v>14.25</v>
      </c>
    </row>
    <row r="12" spans="2:14">
      <c r="B12" s="20">
        <v>8</v>
      </c>
      <c r="C12" s="21">
        <v>1.743E-3</v>
      </c>
      <c r="D12" s="21">
        <v>2.124E-3</v>
      </c>
      <c r="E12" s="21">
        <v>1.7290000000000001E-3</v>
      </c>
      <c r="F12" s="21">
        <v>-2.7720000000000002E-4</v>
      </c>
      <c r="G12" s="21">
        <v>-1.6900000000000001E-3</v>
      </c>
      <c r="H12" s="21">
        <v>0.20319999999999999</v>
      </c>
      <c r="I12" s="21">
        <v>0.22339999999999999</v>
      </c>
      <c r="J12" s="21">
        <v>6.0830000000000002E-2</v>
      </c>
      <c r="K12" s="21">
        <v>8.7389999999999995E-2</v>
      </c>
      <c r="L12" s="21">
        <v>7.5109999999999996E-2</v>
      </c>
      <c r="M12" s="22">
        <v>14.45</v>
      </c>
    </row>
    <row r="13" spans="2:14">
      <c r="B13" s="20">
        <v>10</v>
      </c>
      <c r="C13" s="21">
        <v>-5.7669999999999998E-4</v>
      </c>
      <c r="D13" s="21">
        <v>3.7109999999999999E-3</v>
      </c>
      <c r="E13" s="21">
        <v>-1.026E-4</v>
      </c>
      <c r="F13" s="23">
        <v>-3.2969999999999998E-5</v>
      </c>
      <c r="G13" s="21">
        <v>3.6830000000000001E-3</v>
      </c>
      <c r="H13" s="21">
        <v>0.216</v>
      </c>
      <c r="I13" s="21">
        <v>0.2147</v>
      </c>
      <c r="J13" s="21">
        <v>7.9140000000000002E-2</v>
      </c>
      <c r="K13" s="21">
        <v>0.10829999999999999</v>
      </c>
      <c r="L13" s="21">
        <v>0.121</v>
      </c>
      <c r="M13" s="22">
        <v>13.95</v>
      </c>
    </row>
    <row r="14" spans="2:14">
      <c r="B14" s="20">
        <v>12</v>
      </c>
      <c r="C14" s="21">
        <v>1.1329999999999999E-3</v>
      </c>
      <c r="D14" s="21">
        <v>9.0289999999999999E-4</v>
      </c>
      <c r="E14" s="21">
        <v>8.742E-4</v>
      </c>
      <c r="F14" s="21">
        <v>-1.2539999999999999E-3</v>
      </c>
      <c r="G14" s="21">
        <v>9.9630000000000009E-4</v>
      </c>
      <c r="H14" s="21">
        <v>0.2346</v>
      </c>
      <c r="I14" s="21">
        <v>0.18870000000000001</v>
      </c>
      <c r="J14" s="21">
        <v>0.1095</v>
      </c>
      <c r="K14" s="21">
        <v>0.1653</v>
      </c>
      <c r="L14" s="21">
        <v>0.18479999999999999</v>
      </c>
      <c r="M14" s="22">
        <v>14.15</v>
      </c>
    </row>
    <row r="15" spans="2:14">
      <c r="B15" s="20">
        <v>13</v>
      </c>
      <c r="C15" s="21">
        <v>1.377E-3</v>
      </c>
      <c r="D15" s="21">
        <v>2.124E-3</v>
      </c>
      <c r="E15" s="21">
        <v>1.485E-3</v>
      </c>
      <c r="F15" s="21">
        <v>-1.498E-3</v>
      </c>
      <c r="G15" s="21">
        <v>1.2409999999999999E-3</v>
      </c>
      <c r="H15" s="21">
        <v>0.2243</v>
      </c>
      <c r="I15" s="21">
        <v>0.18540000000000001</v>
      </c>
      <c r="J15" s="21">
        <v>0.1181</v>
      </c>
      <c r="K15" s="21">
        <v>0.1817</v>
      </c>
      <c r="L15" s="21">
        <v>0.20660000000000001</v>
      </c>
      <c r="M15" s="22">
        <v>14.25</v>
      </c>
    </row>
    <row r="16" spans="2:14">
      <c r="B16" s="20">
        <v>15</v>
      </c>
      <c r="C16" s="21">
        <v>-1.065E-3</v>
      </c>
      <c r="D16" s="21">
        <v>-3.493E-3</v>
      </c>
      <c r="E16" s="23">
        <v>1.9539999999999999E-5</v>
      </c>
      <c r="F16" s="21">
        <v>-2.4750000000000002E-3</v>
      </c>
      <c r="G16" s="21">
        <v>-1.5679999999999999E-3</v>
      </c>
      <c r="H16" s="21">
        <v>0.19370000000000001</v>
      </c>
      <c r="I16" s="21">
        <v>0.1968</v>
      </c>
      <c r="J16" s="21">
        <v>0.13189999999999999</v>
      </c>
      <c r="K16" s="21">
        <v>0.27129999999999999</v>
      </c>
      <c r="L16" s="21">
        <v>0.26400000000000001</v>
      </c>
      <c r="M16" s="22">
        <v>14.35</v>
      </c>
    </row>
  </sheetData>
  <mergeCells count="10">
    <mergeCell ref="B3:D3"/>
    <mergeCell ref="B4:D4"/>
    <mergeCell ref="C6:G6"/>
    <mergeCell ref="H6:M6"/>
    <mergeCell ref="B7:B8"/>
    <mergeCell ref="C7:D7"/>
    <mergeCell ref="F7:G7"/>
    <mergeCell ref="H7:I7"/>
    <mergeCell ref="K7:L7"/>
    <mergeCell ref="M7:M8"/>
  </mergeCells>
  <phoneticPr fontId="3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&amp;C&amp;"TakaoPMincho,標準"&amp;A</oddHeader>
    <oddFooter>&amp;C&amp;"TakaoPMincho,標準"ページ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Z63"/>
  <sheetViews>
    <sheetView zoomScale="75" zoomScaleNormal="109" workbookViewId="0">
      <selection activeCell="L16" sqref="L16"/>
    </sheetView>
  </sheetViews>
  <sheetFormatPr baseColWidth="10" defaultColWidth="8.83203125" defaultRowHeight="15"/>
  <cols>
    <col min="1" max="12" width="12.6640625"/>
    <col min="13" max="13" width="15"/>
    <col min="14" max="1025" width="12.6640625"/>
  </cols>
  <sheetData>
    <row r="2" spans="2:13">
      <c r="B2" s="10" t="s">
        <v>18</v>
      </c>
      <c r="C2" s="10"/>
      <c r="D2" s="10"/>
      <c r="H2" s="15"/>
      <c r="I2" t="s">
        <v>1</v>
      </c>
      <c r="K2" s="24" t="s">
        <v>2</v>
      </c>
      <c r="L2" s="25">
        <v>20</v>
      </c>
    </row>
    <row r="3" spans="2:13">
      <c r="B3" s="9" t="s">
        <v>19</v>
      </c>
      <c r="C3" s="9"/>
      <c r="D3" s="9"/>
      <c r="K3" s="24" t="s">
        <v>4</v>
      </c>
      <c r="L3" s="25">
        <v>760</v>
      </c>
    </row>
    <row r="5" spans="2:13">
      <c r="B5" s="26"/>
      <c r="C5" s="8" t="s">
        <v>6</v>
      </c>
      <c r="D5" s="8"/>
      <c r="E5" s="8"/>
      <c r="F5" s="8"/>
      <c r="G5" s="8"/>
      <c r="H5" s="7" t="s">
        <v>7</v>
      </c>
      <c r="I5" s="7"/>
      <c r="J5" s="7"/>
      <c r="K5" s="7"/>
      <c r="L5" s="7"/>
      <c r="M5" s="7"/>
    </row>
    <row r="6" spans="2:13">
      <c r="B6" s="6" t="s">
        <v>8</v>
      </c>
      <c r="C6" s="5" t="s">
        <v>9</v>
      </c>
      <c r="D6" s="5"/>
      <c r="E6" s="24" t="s">
        <v>10</v>
      </c>
      <c r="F6" s="8" t="s">
        <v>11</v>
      </c>
      <c r="G6" s="8"/>
      <c r="H6" s="7" t="s">
        <v>9</v>
      </c>
      <c r="I6" s="7"/>
      <c r="J6" s="24" t="s">
        <v>10</v>
      </c>
      <c r="K6" s="5" t="s">
        <v>11</v>
      </c>
      <c r="L6" s="5"/>
      <c r="M6" s="6" t="s">
        <v>12</v>
      </c>
    </row>
    <row r="7" spans="2:13" ht="17" thickTop="1" thickBot="1">
      <c r="B7" s="6"/>
      <c r="C7" s="24" t="s">
        <v>13</v>
      </c>
      <c r="D7" s="24" t="s">
        <v>14</v>
      </c>
      <c r="E7" s="24" t="s">
        <v>15</v>
      </c>
      <c r="F7" s="24" t="s">
        <v>16</v>
      </c>
      <c r="G7" s="27" t="s">
        <v>17</v>
      </c>
      <c r="H7" s="28" t="s">
        <v>13</v>
      </c>
      <c r="I7" s="24" t="s">
        <v>14</v>
      </c>
      <c r="J7" s="24" t="s">
        <v>15</v>
      </c>
      <c r="K7" s="24" t="s">
        <v>16</v>
      </c>
      <c r="L7" s="24" t="s">
        <v>17</v>
      </c>
      <c r="M7" s="6"/>
    </row>
    <row r="8" spans="2:13" ht="17" thickTop="1" thickBot="1">
      <c r="B8" s="24">
        <v>-3</v>
      </c>
      <c r="C8" s="29">
        <f>実験データ!C9</f>
        <v>-8.2089999999999995E-4</v>
      </c>
      <c r="D8" s="29">
        <f>実験データ!D9</f>
        <v>1.7029999999999999E-4</v>
      </c>
      <c r="E8" s="29">
        <f>実験データ!E9</f>
        <v>3.858E-4</v>
      </c>
      <c r="F8" s="29">
        <f>実験データ!F9</f>
        <v>8.9129999999999995E-5</v>
      </c>
      <c r="G8" s="29">
        <f>実験データ!G9</f>
        <v>9.9630000000000009E-4</v>
      </c>
      <c r="H8" s="29">
        <f>実験データ!H9</f>
        <v>-4.002E-2</v>
      </c>
      <c r="I8" s="29">
        <f>実験データ!I9</f>
        <v>-2.5350000000000001E-2</v>
      </c>
      <c r="J8" s="29">
        <f>実験データ!J9</f>
        <v>-5.0529999999999999E-2</v>
      </c>
      <c r="K8" s="29">
        <f>実験データ!K9</f>
        <v>9.7650000000000001E-2</v>
      </c>
      <c r="L8" s="29">
        <f>実験データ!L9</f>
        <v>5.3260000000000002E-2</v>
      </c>
      <c r="M8" s="25">
        <f>実験データ!M9</f>
        <v>14.18</v>
      </c>
    </row>
    <row r="9" spans="2:13">
      <c r="B9" s="24">
        <v>0</v>
      </c>
      <c r="C9" s="29">
        <f>実験データ!C10</f>
        <v>-8.2089999999999995E-4</v>
      </c>
      <c r="D9" s="29">
        <f>実験データ!D10</f>
        <v>1.2689999999999999E-3</v>
      </c>
      <c r="E9" s="29">
        <f>実験データ!E10</f>
        <v>8.742E-4</v>
      </c>
      <c r="F9" s="29">
        <f>実験データ!F10</f>
        <v>5.775E-4</v>
      </c>
      <c r="G9" s="29">
        <f>実験データ!G10</f>
        <v>-2.0560000000000001E-3</v>
      </c>
      <c r="H9" s="29">
        <f>実験データ!H10</f>
        <v>4.3619999999999999E-2</v>
      </c>
      <c r="I9" s="29">
        <f>実験データ!I10</f>
        <v>5.3159999999999999E-2</v>
      </c>
      <c r="J9" s="29">
        <f>実験データ!J10</f>
        <v>-2.3179999999999999E-2</v>
      </c>
      <c r="K9" s="29">
        <f>実験データ!K10</f>
        <v>7.5910000000000005E-2</v>
      </c>
      <c r="L9" s="29">
        <f>実験データ!L10</f>
        <v>4.5440000000000001E-2</v>
      </c>
      <c r="M9" s="25">
        <f>実験データ!M10</f>
        <v>14.1</v>
      </c>
    </row>
    <row r="10" spans="2:13" ht="17" thickTop="1" thickBot="1">
      <c r="B10" s="24">
        <v>3</v>
      </c>
      <c r="C10" s="29">
        <f>実験データ!C11</f>
        <v>-1.1869999999999999E-3</v>
      </c>
      <c r="D10" s="29">
        <f>実験データ!D11</f>
        <v>1.2689999999999999E-3</v>
      </c>
      <c r="E10" s="29">
        <f>実験データ!E11</f>
        <v>-3.4680000000000003E-4</v>
      </c>
      <c r="F10" s="29">
        <f>実験データ!F11</f>
        <v>-3.993E-4</v>
      </c>
      <c r="G10" s="29">
        <f>実験データ!G11</f>
        <v>-1.5679999999999999E-3</v>
      </c>
      <c r="H10" s="29">
        <f>実験データ!H11</f>
        <v>0.1236</v>
      </c>
      <c r="I10" s="29">
        <f>実験データ!I11</f>
        <v>0.1462</v>
      </c>
      <c r="J10" s="29">
        <f>実験データ!J11</f>
        <v>1.992E-2</v>
      </c>
      <c r="K10" s="29">
        <f>実験データ!K11</f>
        <v>7.5060000000000002E-2</v>
      </c>
      <c r="L10" s="29">
        <f>実験データ!L11</f>
        <v>4.8129999999999999E-2</v>
      </c>
      <c r="M10" s="25">
        <f>実験データ!M11</f>
        <v>14.25</v>
      </c>
    </row>
    <row r="11" spans="2:13" ht="17" thickTop="1" thickBot="1">
      <c r="B11" s="24">
        <v>8</v>
      </c>
      <c r="C11" s="29">
        <f>実験データ!C12</f>
        <v>1.743E-3</v>
      </c>
      <c r="D11" s="29">
        <f>実験データ!D12</f>
        <v>2.124E-3</v>
      </c>
      <c r="E11" s="29">
        <f>実験データ!E12</f>
        <v>1.7290000000000001E-3</v>
      </c>
      <c r="F11" s="29">
        <f>実験データ!F12</f>
        <v>-2.7720000000000002E-4</v>
      </c>
      <c r="G11" s="29">
        <f>実験データ!G12</f>
        <v>-1.6900000000000001E-3</v>
      </c>
      <c r="H11" s="29">
        <f>実験データ!H12</f>
        <v>0.20319999999999999</v>
      </c>
      <c r="I11" s="29">
        <f>実験データ!I12</f>
        <v>0.22339999999999999</v>
      </c>
      <c r="J11" s="29">
        <f>実験データ!J12</f>
        <v>6.0830000000000002E-2</v>
      </c>
      <c r="K11" s="29">
        <f>実験データ!K12</f>
        <v>8.7389999999999995E-2</v>
      </c>
      <c r="L11" s="29">
        <f>実験データ!L12</f>
        <v>7.5109999999999996E-2</v>
      </c>
      <c r="M11" s="25">
        <f>実験データ!M12</f>
        <v>14.45</v>
      </c>
    </row>
    <row r="12" spans="2:13" ht="17" thickTop="1" thickBot="1">
      <c r="B12" s="24">
        <v>10</v>
      </c>
      <c r="C12" s="29">
        <f>実験データ!C13</f>
        <v>-5.7669999999999998E-4</v>
      </c>
      <c r="D12" s="29">
        <f>実験データ!D13</f>
        <v>3.7109999999999999E-3</v>
      </c>
      <c r="E12" s="29">
        <f>実験データ!E13</f>
        <v>-1.026E-4</v>
      </c>
      <c r="F12" s="29">
        <f>実験データ!F13</f>
        <v>-3.2969999999999998E-5</v>
      </c>
      <c r="G12" s="29">
        <f>実験データ!G13</f>
        <v>3.6830000000000001E-3</v>
      </c>
      <c r="H12" s="29">
        <f>実験データ!H13</f>
        <v>0.216</v>
      </c>
      <c r="I12" s="29">
        <f>実験データ!I13</f>
        <v>0.2147</v>
      </c>
      <c r="J12" s="29">
        <f>実験データ!J13</f>
        <v>7.9140000000000002E-2</v>
      </c>
      <c r="K12" s="29">
        <f>実験データ!K13</f>
        <v>0.10829999999999999</v>
      </c>
      <c r="L12" s="29">
        <f>実験データ!L13</f>
        <v>0.121</v>
      </c>
      <c r="M12" s="25">
        <f>実験データ!M13</f>
        <v>13.95</v>
      </c>
    </row>
    <row r="13" spans="2:13" ht="17" thickTop="1" thickBot="1">
      <c r="B13" s="24">
        <v>12</v>
      </c>
      <c r="C13" s="29">
        <f>実験データ!C14</f>
        <v>1.1329999999999999E-3</v>
      </c>
      <c r="D13" s="29">
        <f>実験データ!D14</f>
        <v>9.0289999999999999E-4</v>
      </c>
      <c r="E13" s="29">
        <f>実験データ!E14</f>
        <v>8.742E-4</v>
      </c>
      <c r="F13" s="29">
        <f>実験データ!F14</f>
        <v>-1.2539999999999999E-3</v>
      </c>
      <c r="G13" s="29">
        <f>実験データ!G14</f>
        <v>9.9630000000000009E-4</v>
      </c>
      <c r="H13" s="29">
        <f>実験データ!H14</f>
        <v>0.2346</v>
      </c>
      <c r="I13" s="29">
        <f>実験データ!I14</f>
        <v>0.18870000000000001</v>
      </c>
      <c r="J13" s="29">
        <f>実験データ!J14</f>
        <v>0.1095</v>
      </c>
      <c r="K13" s="29">
        <f>実験データ!K14</f>
        <v>0.1653</v>
      </c>
      <c r="L13" s="29">
        <f>実験データ!L14</f>
        <v>0.18479999999999999</v>
      </c>
      <c r="M13" s="25">
        <f>実験データ!M14</f>
        <v>14.15</v>
      </c>
    </row>
    <row r="14" spans="2:13" ht="17" thickTop="1" thickBot="1">
      <c r="B14" s="24">
        <v>13</v>
      </c>
      <c r="C14" s="29">
        <f>実験データ!C15</f>
        <v>1.377E-3</v>
      </c>
      <c r="D14" s="29">
        <f>実験データ!D15</f>
        <v>2.124E-3</v>
      </c>
      <c r="E14" s="29">
        <f>実験データ!E15</f>
        <v>1.485E-3</v>
      </c>
      <c r="F14" s="29">
        <f>実験データ!F15</f>
        <v>-1.498E-3</v>
      </c>
      <c r="G14" s="29">
        <f>実験データ!G15</f>
        <v>1.2409999999999999E-3</v>
      </c>
      <c r="H14" s="29">
        <f>実験データ!H15</f>
        <v>0.2243</v>
      </c>
      <c r="I14" s="29">
        <f>実験データ!I15</f>
        <v>0.18540000000000001</v>
      </c>
      <c r="J14" s="29">
        <f>実験データ!J15</f>
        <v>0.1181</v>
      </c>
      <c r="K14" s="29">
        <f>実験データ!K15</f>
        <v>0.1817</v>
      </c>
      <c r="L14" s="29">
        <f>実験データ!L15</f>
        <v>0.20660000000000001</v>
      </c>
      <c r="M14" s="25">
        <f>実験データ!M15</f>
        <v>14.25</v>
      </c>
    </row>
    <row r="15" spans="2:13" ht="17" thickTop="1" thickBot="1">
      <c r="B15" s="24">
        <v>15</v>
      </c>
      <c r="C15" s="29">
        <f>実験データ!C16</f>
        <v>-1.065E-3</v>
      </c>
      <c r="D15" s="29">
        <f>実験データ!D16</f>
        <v>-3.493E-3</v>
      </c>
      <c r="E15" s="29">
        <f>実験データ!E16</f>
        <v>1.9539999999999999E-5</v>
      </c>
      <c r="F15" s="29">
        <f>実験データ!F16</f>
        <v>-2.4750000000000002E-3</v>
      </c>
      <c r="G15" s="29">
        <f>実験データ!G16</f>
        <v>-1.5679999999999999E-3</v>
      </c>
      <c r="H15" s="29">
        <f>実験データ!H16</f>
        <v>0.19370000000000001</v>
      </c>
      <c r="I15" s="29">
        <f>実験データ!I16</f>
        <v>0.1968</v>
      </c>
      <c r="J15" s="29">
        <f>実験データ!J16</f>
        <v>0.13189999999999999</v>
      </c>
      <c r="K15" s="29">
        <f>実験データ!K16</f>
        <v>0.27129999999999999</v>
      </c>
      <c r="L15" s="29">
        <f>実験データ!L16</f>
        <v>0.26400000000000001</v>
      </c>
      <c r="M15" s="25">
        <f>実験データ!M16</f>
        <v>14.35</v>
      </c>
    </row>
    <row r="17" spans="2:26" ht="18" customHeight="1">
      <c r="B17" s="4" t="s">
        <v>20</v>
      </c>
      <c r="C17" s="24" t="s">
        <v>21</v>
      </c>
      <c r="D17" s="24" t="s">
        <v>22</v>
      </c>
      <c r="E17" s="24" t="s">
        <v>23</v>
      </c>
      <c r="F17" s="24" t="s">
        <v>24</v>
      </c>
      <c r="G17" s="24" t="s">
        <v>25</v>
      </c>
      <c r="K17" s="4" t="s">
        <v>26</v>
      </c>
      <c r="L17" s="4"/>
      <c r="M17" s="30">
        <v>4.5999999999999999E-3</v>
      </c>
    </row>
    <row r="18" spans="2:26">
      <c r="B18" s="4"/>
      <c r="C18" s="24">
        <v>2.5175999999999998</v>
      </c>
      <c r="D18" s="24">
        <v>2.5163000000000002</v>
      </c>
      <c r="E18" s="24">
        <v>2.5672000000000001</v>
      </c>
      <c r="F18" s="24">
        <v>0.75444999999999995</v>
      </c>
      <c r="G18" s="24">
        <v>0.75541000000000003</v>
      </c>
      <c r="K18" s="31"/>
      <c r="L18" s="31"/>
      <c r="M18" s="32"/>
    </row>
    <row r="20" spans="2:26">
      <c r="B20" s="26"/>
      <c r="C20" s="8" t="s">
        <v>6</v>
      </c>
      <c r="D20" s="8"/>
      <c r="E20" s="8"/>
      <c r="F20" s="8"/>
      <c r="G20" s="8"/>
      <c r="H20" s="7" t="s">
        <v>7</v>
      </c>
      <c r="I20" s="7"/>
      <c r="J20" s="7"/>
      <c r="K20" s="7"/>
      <c r="L20" s="7"/>
      <c r="M20" s="7"/>
      <c r="O20" s="26"/>
      <c r="P20" s="8" t="s">
        <v>6</v>
      </c>
      <c r="Q20" s="8"/>
      <c r="R20" s="8"/>
      <c r="S20" s="8"/>
      <c r="T20" s="8"/>
      <c r="U20" s="7" t="s">
        <v>7</v>
      </c>
      <c r="V20" s="7"/>
      <c r="W20" s="7"/>
      <c r="X20" s="7"/>
      <c r="Y20" s="7"/>
      <c r="Z20" s="7"/>
    </row>
    <row r="21" spans="2:26">
      <c r="B21" s="6" t="s">
        <v>8</v>
      </c>
      <c r="C21" s="5" t="s">
        <v>9</v>
      </c>
      <c r="D21" s="5"/>
      <c r="E21" s="24" t="s">
        <v>10</v>
      </c>
      <c r="F21" s="8" t="s">
        <v>11</v>
      </c>
      <c r="G21" s="8"/>
      <c r="H21" s="7" t="s">
        <v>9</v>
      </c>
      <c r="I21" s="7"/>
      <c r="J21" s="24" t="s">
        <v>10</v>
      </c>
      <c r="K21" s="5" t="s">
        <v>11</v>
      </c>
      <c r="L21" s="5"/>
      <c r="M21" s="6" t="s">
        <v>27</v>
      </c>
      <c r="O21" s="6" t="s">
        <v>8</v>
      </c>
      <c r="P21" s="5" t="s">
        <v>9</v>
      </c>
      <c r="Q21" s="5"/>
      <c r="R21" s="24" t="s">
        <v>10</v>
      </c>
      <c r="S21" s="8" t="s">
        <v>11</v>
      </c>
      <c r="T21" s="8"/>
      <c r="U21" s="7" t="s">
        <v>9</v>
      </c>
      <c r="V21" s="7"/>
      <c r="W21" s="24" t="s">
        <v>10</v>
      </c>
      <c r="X21" s="5" t="s">
        <v>11</v>
      </c>
      <c r="Y21" s="5"/>
      <c r="Z21" s="6" t="s">
        <v>28</v>
      </c>
    </row>
    <row r="22" spans="2:26" ht="17" thickTop="1" thickBot="1">
      <c r="B22" s="6"/>
      <c r="C22" s="24" t="s">
        <v>29</v>
      </c>
      <c r="D22" s="24" t="s">
        <v>30</v>
      </c>
      <c r="E22" s="24" t="s">
        <v>31</v>
      </c>
      <c r="F22" s="24" t="s">
        <v>32</v>
      </c>
      <c r="G22" s="27" t="s">
        <v>33</v>
      </c>
      <c r="H22" s="28" t="s">
        <v>29</v>
      </c>
      <c r="I22" s="24" t="s">
        <v>30</v>
      </c>
      <c r="J22" s="24" t="s">
        <v>31</v>
      </c>
      <c r="K22" s="24" t="s">
        <v>32</v>
      </c>
      <c r="L22" s="24" t="s">
        <v>33</v>
      </c>
      <c r="M22" s="6"/>
      <c r="O22" s="6"/>
      <c r="P22" s="24" t="s">
        <v>34</v>
      </c>
      <c r="Q22" s="24" t="s">
        <v>35</v>
      </c>
      <c r="R22" s="24" t="s">
        <v>36</v>
      </c>
      <c r="S22" s="24" t="s">
        <v>37</v>
      </c>
      <c r="T22" s="27" t="s">
        <v>38</v>
      </c>
      <c r="U22" s="28" t="s">
        <v>34</v>
      </c>
      <c r="V22" s="24" t="s">
        <v>35</v>
      </c>
      <c r="W22" s="24" t="s">
        <v>36</v>
      </c>
      <c r="X22" s="24" t="s">
        <v>37</v>
      </c>
      <c r="Y22" s="24" t="s">
        <v>38</v>
      </c>
      <c r="Z22" s="6"/>
    </row>
    <row r="23" spans="2:26" ht="17" thickTop="1" thickBot="1">
      <c r="B23" s="24">
        <v>-4</v>
      </c>
      <c r="C23" s="24">
        <f>C8*C$18</f>
        <v>-2.0666978399999998E-3</v>
      </c>
      <c r="D23" s="24">
        <f>D8*D$18</f>
        <v>4.2852588999999999E-4</v>
      </c>
      <c r="E23" s="24">
        <f>E8*E$18</f>
        <v>9.9042576000000007E-4</v>
      </c>
      <c r="F23" s="24">
        <f>F8*F$18</f>
        <v>6.7244128499999997E-5</v>
      </c>
      <c r="G23" s="27">
        <f>G8*G$18</f>
        <v>7.5261498300000006E-4</v>
      </c>
      <c r="H23" s="28">
        <f>H8*C$18</f>
        <v>-0.10075435199999999</v>
      </c>
      <c r="I23" s="28">
        <f>I8*D$18</f>
        <v>-6.3788205000000014E-2</v>
      </c>
      <c r="J23" s="28">
        <f>J8*E$18</f>
        <v>-0.12972061600000001</v>
      </c>
      <c r="K23" s="28">
        <f>K8*F$18</f>
        <v>7.3672042499999993E-2</v>
      </c>
      <c r="L23" s="28">
        <f>L8*G$18</f>
        <v>4.0233136600000004E-2</v>
      </c>
      <c r="M23" s="24">
        <f>$M$17*M8</f>
        <v>6.5227999999999994E-2</v>
      </c>
      <c r="O23" s="24">
        <v>-4</v>
      </c>
      <c r="P23" s="24">
        <f t="shared" ref="P23:P30" si="0">C23*9.80665</f>
        <v>-2.0267382372635995E-2</v>
      </c>
      <c r="Q23" s="24">
        <f t="shared" ref="Q23:Q30" si="1">D23*9.80665</f>
        <v>4.2024034191684998E-3</v>
      </c>
      <c r="R23" s="24">
        <f t="shared" ref="R23:R30" si="2">E23*9.80665</f>
        <v>9.712758779304E-3</v>
      </c>
      <c r="S23" s="24">
        <f t="shared" ref="S23:S30" si="3">F23*9.80665</f>
        <v>6.5943963275452494E-4</v>
      </c>
      <c r="T23" s="27">
        <f t="shared" ref="T23:T30" si="4">G23*9.80665</f>
        <v>7.3806317230369501E-3</v>
      </c>
      <c r="U23" s="28">
        <f t="shared" ref="U23:U30" si="5">H23*9.80665</f>
        <v>-0.98806266604079984</v>
      </c>
      <c r="V23" s="28">
        <f t="shared" ref="V23:V30" si="6">I23*9.80665</f>
        <v>-0.62554860056325012</v>
      </c>
      <c r="W23" s="28">
        <f t="shared" ref="W23:W30" si="7">J23*9.80665</f>
        <v>-1.2721246788964</v>
      </c>
      <c r="X23" s="28">
        <f t="shared" ref="X23:X30" si="8">K23*9.80665</f>
        <v>0.72247593558262491</v>
      </c>
      <c r="Y23" s="28">
        <f t="shared" ref="Y23:Y30" si="9">L23*9.80665</f>
        <v>0.39455228903839001</v>
      </c>
      <c r="Z23" s="24">
        <f t="shared" ref="Z23:Z30" si="10">M23*9.80665</f>
        <v>0.63966816619999989</v>
      </c>
    </row>
    <row r="24" spans="2:26">
      <c r="B24" s="24">
        <v>0</v>
      </c>
      <c r="C24" s="24">
        <f>C9*C$18</f>
        <v>-2.0666978399999998E-3</v>
      </c>
      <c r="D24" s="24">
        <f>D9*D$18</f>
        <v>3.1931847000000002E-3</v>
      </c>
      <c r="E24" s="24">
        <f>E9*E$18</f>
        <v>2.24424624E-3</v>
      </c>
      <c r="F24" s="24">
        <f>F9*F$18</f>
        <v>4.3569487499999995E-4</v>
      </c>
      <c r="G24" s="27">
        <f>G9*G$18</f>
        <v>-1.5531229600000002E-3</v>
      </c>
      <c r="H24" s="28">
        <f>H9*C$18</f>
        <v>0.10981771199999998</v>
      </c>
      <c r="I24" s="28">
        <f>I9*D$18</f>
        <v>0.13376650800000001</v>
      </c>
      <c r="J24" s="28">
        <f>J9*E$18</f>
        <v>-5.9507695999999999E-2</v>
      </c>
      <c r="K24" s="28">
        <f>K9*F$18</f>
        <v>5.7270299500000003E-2</v>
      </c>
      <c r="L24" s="28">
        <f>L9*G$18</f>
        <v>3.43258304E-2</v>
      </c>
      <c r="M24" s="24">
        <f>$M$17*M9</f>
        <v>6.4860000000000001E-2</v>
      </c>
      <c r="O24" s="24">
        <v>0</v>
      </c>
      <c r="P24" s="24">
        <f t="shared" si="0"/>
        <v>-2.0267382372635995E-2</v>
      </c>
      <c r="Q24" s="24">
        <f t="shared" si="1"/>
        <v>3.1314444738255003E-2</v>
      </c>
      <c r="R24" s="24">
        <f t="shared" si="2"/>
        <v>2.2008537389496E-2</v>
      </c>
      <c r="S24" s="24">
        <f t="shared" si="3"/>
        <v>4.272707145918749E-3</v>
      </c>
      <c r="T24" s="27">
        <f t="shared" si="4"/>
        <v>-1.5230933275684E-2</v>
      </c>
      <c r="U24" s="28">
        <f t="shared" si="5"/>
        <v>1.0769438653847998</v>
      </c>
      <c r="V24" s="28">
        <f t="shared" si="6"/>
        <v>1.3118013256782</v>
      </c>
      <c r="W24" s="28">
        <f t="shared" si="7"/>
        <v>-0.58357114697839996</v>
      </c>
      <c r="X24" s="28">
        <f t="shared" si="8"/>
        <v>0.56162978259167495</v>
      </c>
      <c r="Y24" s="28">
        <f t="shared" si="9"/>
        <v>0.33662140469215995</v>
      </c>
      <c r="Z24" s="24">
        <f t="shared" si="10"/>
        <v>0.63605931900000001</v>
      </c>
    </row>
    <row r="25" spans="2:26" ht="17" thickTop="1" thickBot="1">
      <c r="B25" s="24">
        <v>3</v>
      </c>
      <c r="C25" s="24">
        <f>C10*C$18</f>
        <v>-2.9883911999999996E-3</v>
      </c>
      <c r="D25" s="24">
        <f>D10*D$18</f>
        <v>3.1931847000000002E-3</v>
      </c>
      <c r="E25" s="24">
        <f>E10*E$18</f>
        <v>-8.9030496000000014E-4</v>
      </c>
      <c r="F25" s="24">
        <f>F10*F$18</f>
        <v>-3.0125188499999998E-4</v>
      </c>
      <c r="G25" s="27">
        <f>G10*G$18</f>
        <v>-1.1844828800000001E-3</v>
      </c>
      <c r="H25" s="28">
        <f>H10*C$18</f>
        <v>0.31117535999999996</v>
      </c>
      <c r="I25" s="28">
        <f>I10*D$18</f>
        <v>0.36788306000000004</v>
      </c>
      <c r="J25" s="28">
        <f>J10*E$18</f>
        <v>5.1138624000000001E-2</v>
      </c>
      <c r="K25" s="28">
        <f>K10*F$18</f>
        <v>5.6629016999999997E-2</v>
      </c>
      <c r="L25" s="28">
        <f>L10*G$18</f>
        <v>3.6357883299999998E-2</v>
      </c>
      <c r="M25" s="24">
        <f>$M$17*M10</f>
        <v>6.5549999999999997E-2</v>
      </c>
      <c r="O25" s="24">
        <v>3</v>
      </c>
      <c r="P25" s="24">
        <f t="shared" si="0"/>
        <v>-2.9306106561479993E-2</v>
      </c>
      <c r="Q25" s="24">
        <f t="shared" si="1"/>
        <v>3.1314444738255003E-2</v>
      </c>
      <c r="R25" s="24">
        <f t="shared" si="2"/>
        <v>-8.7309091359840003E-3</v>
      </c>
      <c r="S25" s="24">
        <f t="shared" si="3"/>
        <v>-2.9542717980352495E-3</v>
      </c>
      <c r="T25" s="27">
        <f t="shared" si="4"/>
        <v>-1.1615809035152001E-2</v>
      </c>
      <c r="U25" s="28">
        <f t="shared" si="5"/>
        <v>3.0515878441439992</v>
      </c>
      <c r="V25" s="28">
        <f t="shared" si="6"/>
        <v>3.607700410349</v>
      </c>
      <c r="W25" s="28">
        <f t="shared" si="7"/>
        <v>0.50149858704959993</v>
      </c>
      <c r="X25" s="28">
        <f t="shared" si="8"/>
        <v>0.55534094956304991</v>
      </c>
      <c r="Y25" s="28">
        <f t="shared" si="9"/>
        <v>0.35654903626394496</v>
      </c>
      <c r="Z25" s="24">
        <f t="shared" si="10"/>
        <v>0.6428259074999999</v>
      </c>
    </row>
    <row r="26" spans="2:26" ht="17" thickTop="1" thickBot="1">
      <c r="B26" s="24">
        <v>8</v>
      </c>
      <c r="C26" s="24">
        <f>C11*C$18</f>
        <v>4.3881768E-3</v>
      </c>
      <c r="D26" s="24">
        <f>D11*D$18</f>
        <v>5.3446212000000009E-3</v>
      </c>
      <c r="E26" s="24">
        <f>E11*E$18</f>
        <v>4.4386888000000008E-3</v>
      </c>
      <c r="F26" s="24">
        <f>F11*F$18</f>
        <v>-2.0913354E-4</v>
      </c>
      <c r="G26" s="27">
        <f>G11*G$18</f>
        <v>-1.2766429E-3</v>
      </c>
      <c r="H26" s="28">
        <f>H11*C$18</f>
        <v>0.51157631999999997</v>
      </c>
      <c r="I26" s="28">
        <f>I11*D$18</f>
        <v>0.56214142</v>
      </c>
      <c r="J26" s="28">
        <f>J11*E$18</f>
        <v>0.156162776</v>
      </c>
      <c r="K26" s="28">
        <f>K11*F$18</f>
        <v>6.5931385499999995E-2</v>
      </c>
      <c r="L26" s="28">
        <f>L11*G$18</f>
        <v>5.6738845099999997E-2</v>
      </c>
      <c r="M26" s="24">
        <f>$M$17*M11</f>
        <v>6.6470000000000001E-2</v>
      </c>
      <c r="O26" s="24">
        <v>8</v>
      </c>
      <c r="P26" s="24">
        <f t="shared" si="0"/>
        <v>4.3033314015719998E-2</v>
      </c>
      <c r="Q26" s="24">
        <f t="shared" si="1"/>
        <v>5.2412829490980008E-2</v>
      </c>
      <c r="R26" s="24">
        <f t="shared" si="2"/>
        <v>4.3528667520520002E-2</v>
      </c>
      <c r="S26" s="24">
        <f t="shared" si="3"/>
        <v>-2.0508994300409999E-3</v>
      </c>
      <c r="T26" s="27">
        <f t="shared" si="4"/>
        <v>-1.2519590095284999E-2</v>
      </c>
      <c r="U26" s="28">
        <f t="shared" si="5"/>
        <v>5.0168499185279991</v>
      </c>
      <c r="V26" s="28">
        <f t="shared" si="6"/>
        <v>5.5127241564429994</v>
      </c>
      <c r="W26" s="28">
        <f t="shared" si="7"/>
        <v>1.5314336872604</v>
      </c>
      <c r="X26" s="28">
        <f t="shared" si="8"/>
        <v>0.6465660216135749</v>
      </c>
      <c r="Y26" s="28">
        <f t="shared" si="9"/>
        <v>0.55641799529991498</v>
      </c>
      <c r="Z26" s="24">
        <f t="shared" si="10"/>
        <v>0.65184802549999998</v>
      </c>
    </row>
    <row r="27" spans="2:26" ht="17" thickTop="1" thickBot="1">
      <c r="B27" s="24">
        <v>10</v>
      </c>
      <c r="C27" s="24">
        <f>C12*C$18</f>
        <v>-1.4518999199999998E-3</v>
      </c>
      <c r="D27" s="24">
        <f>D12*D$18</f>
        <v>9.3379893000000002E-3</v>
      </c>
      <c r="E27" s="24">
        <f>E12*E$18</f>
        <v>-2.6339472000000002E-4</v>
      </c>
      <c r="F27" s="24">
        <f>F12*F$18</f>
        <v>-2.4874216499999998E-5</v>
      </c>
      <c r="G27" s="27">
        <f>G12*G$18</f>
        <v>2.7821750300000003E-3</v>
      </c>
      <c r="H27" s="28">
        <f>H12*C$18</f>
        <v>0.5438016</v>
      </c>
      <c r="I27" s="28">
        <f>I12*D$18</f>
        <v>0.54024961000000005</v>
      </c>
      <c r="J27" s="28">
        <f>J12*E$18</f>
        <v>0.20316820800000002</v>
      </c>
      <c r="K27" s="28">
        <f>K12*F$18</f>
        <v>8.1706934999999994E-2</v>
      </c>
      <c r="L27" s="28">
        <f>L12*G$18</f>
        <v>9.1404609999999997E-2</v>
      </c>
      <c r="M27" s="24">
        <f>$M$17*M12</f>
        <v>6.4169999999999991E-2</v>
      </c>
      <c r="O27" s="24">
        <v>10</v>
      </c>
      <c r="P27" s="24">
        <f t="shared" si="0"/>
        <v>-1.4238274350467997E-2</v>
      </c>
      <c r="Q27" s="24">
        <f t="shared" si="1"/>
        <v>9.1574392768844992E-2</v>
      </c>
      <c r="R27" s="24">
        <f t="shared" si="2"/>
        <v>-2.5830198308880001E-3</v>
      </c>
      <c r="S27" s="24">
        <f t="shared" si="3"/>
        <v>-2.4393273523972496E-4</v>
      </c>
      <c r="T27" s="27">
        <f t="shared" si="4"/>
        <v>2.7283816757949501E-2</v>
      </c>
      <c r="U27" s="28">
        <f t="shared" si="5"/>
        <v>5.3328719606399995</v>
      </c>
      <c r="V27" s="28">
        <f t="shared" si="6"/>
        <v>5.2980388379064998</v>
      </c>
      <c r="W27" s="28">
        <f t="shared" si="7"/>
        <v>1.9923995069832001</v>
      </c>
      <c r="X27" s="28">
        <f t="shared" si="8"/>
        <v>0.80127131411774988</v>
      </c>
      <c r="Y27" s="28">
        <f t="shared" si="9"/>
        <v>0.89637301865649988</v>
      </c>
      <c r="Z27" s="24">
        <f t="shared" si="10"/>
        <v>0.6292927304999999</v>
      </c>
    </row>
    <row r="28" spans="2:26" ht="17" thickTop="1" thickBot="1">
      <c r="B28" s="24">
        <v>12</v>
      </c>
      <c r="C28" s="24">
        <f>C13*C$18</f>
        <v>2.8524407999999998E-3</v>
      </c>
      <c r="D28" s="24">
        <f>D13*D$18</f>
        <v>2.27196727E-3</v>
      </c>
      <c r="E28" s="24">
        <f>E13*E$18</f>
        <v>2.24424624E-3</v>
      </c>
      <c r="F28" s="24">
        <f>F13*F$18</f>
        <v>-9.4608029999999985E-4</v>
      </c>
      <c r="G28" s="27">
        <f>G13*G$18</f>
        <v>7.5261498300000006E-4</v>
      </c>
      <c r="H28" s="28">
        <f>H13*C$18</f>
        <v>0.59062895999999998</v>
      </c>
      <c r="I28" s="28">
        <f>I13*D$18</f>
        <v>0.47482581000000007</v>
      </c>
      <c r="J28" s="28">
        <f>J13*E$18</f>
        <v>0.28110840000000004</v>
      </c>
      <c r="K28" s="28">
        <f>K13*F$18</f>
        <v>0.124710585</v>
      </c>
      <c r="L28" s="28">
        <f>L13*G$18</f>
        <v>0.13959976799999999</v>
      </c>
      <c r="M28" s="24">
        <f>$M$17*M13</f>
        <v>6.5089999999999995E-2</v>
      </c>
      <c r="O28" s="24">
        <v>12</v>
      </c>
      <c r="P28" s="24">
        <f t="shared" si="0"/>
        <v>2.7972888571319996E-2</v>
      </c>
      <c r="Q28" s="24">
        <f t="shared" si="1"/>
        <v>2.2280387828345499E-2</v>
      </c>
      <c r="R28" s="24">
        <f t="shared" si="2"/>
        <v>2.2008537389496E-2</v>
      </c>
      <c r="S28" s="24">
        <f t="shared" si="3"/>
        <v>-9.277878373994998E-3</v>
      </c>
      <c r="T28" s="27">
        <f t="shared" si="4"/>
        <v>7.3806317230369501E-3</v>
      </c>
      <c r="U28" s="28">
        <f t="shared" si="5"/>
        <v>5.7920914905839993</v>
      </c>
      <c r="V28" s="28">
        <f t="shared" si="6"/>
        <v>4.6564505296365004</v>
      </c>
      <c r="W28" s="28">
        <f t="shared" si="7"/>
        <v>2.7567316908600001</v>
      </c>
      <c r="X28" s="28">
        <f t="shared" si="8"/>
        <v>1.22299305839025</v>
      </c>
      <c r="Y28" s="28">
        <f t="shared" si="9"/>
        <v>1.3690060648571998</v>
      </c>
      <c r="Z28" s="24">
        <f t="shared" si="10"/>
        <v>0.63831484849999987</v>
      </c>
    </row>
    <row r="29" spans="2:26" ht="17" thickTop="1" thickBot="1">
      <c r="B29" s="24">
        <v>13</v>
      </c>
      <c r="C29" s="24">
        <f>C14*C$18</f>
        <v>3.4667351999999995E-3</v>
      </c>
      <c r="D29" s="24">
        <f>D14*D$18</f>
        <v>5.3446212000000009E-3</v>
      </c>
      <c r="E29" s="24">
        <f>E14*E$18</f>
        <v>3.8122920000000001E-3</v>
      </c>
      <c r="F29" s="24">
        <f>F14*F$18</f>
        <v>-1.1301661E-3</v>
      </c>
      <c r="G29" s="27">
        <f>G14*G$18</f>
        <v>9.3746380999999994E-4</v>
      </c>
      <c r="H29" s="28">
        <f>H14*C$18</f>
        <v>0.56469767999999998</v>
      </c>
      <c r="I29" s="28">
        <f>I14*D$18</f>
        <v>0.46652202000000004</v>
      </c>
      <c r="J29" s="28">
        <f>J14*E$18</f>
        <v>0.30318632000000001</v>
      </c>
      <c r="K29" s="28">
        <f>K14*F$18</f>
        <v>0.13708356499999999</v>
      </c>
      <c r="L29" s="28">
        <f>L14*G$18</f>
        <v>0.156067706</v>
      </c>
      <c r="M29" s="24">
        <f>$M$17*M14</f>
        <v>6.5549999999999997E-2</v>
      </c>
      <c r="O29" s="24">
        <v>13</v>
      </c>
      <c r="P29" s="24">
        <f t="shared" si="0"/>
        <v>3.3997058749079996E-2</v>
      </c>
      <c r="Q29" s="24">
        <f t="shared" si="1"/>
        <v>5.2412829490980008E-2</v>
      </c>
      <c r="R29" s="24">
        <f t="shared" si="2"/>
        <v>3.7385813341800002E-2</v>
      </c>
      <c r="S29" s="24">
        <f t="shared" si="3"/>
        <v>-1.1083143384565E-2</v>
      </c>
      <c r="T29" s="27">
        <f t="shared" si="4"/>
        <v>9.1933794723364996E-3</v>
      </c>
      <c r="U29" s="28">
        <f t="shared" si="5"/>
        <v>5.5377925035719997</v>
      </c>
      <c r="V29" s="28">
        <f t="shared" si="6"/>
        <v>4.5750181674329999</v>
      </c>
      <c r="W29" s="28">
        <f t="shared" si="7"/>
        <v>2.9732421250279999</v>
      </c>
      <c r="X29" s="28">
        <f t="shared" si="8"/>
        <v>1.3443305427072498</v>
      </c>
      <c r="Y29" s="28">
        <f t="shared" si="9"/>
        <v>1.5305013690448999</v>
      </c>
      <c r="Z29" s="24">
        <f t="shared" si="10"/>
        <v>0.6428259074999999</v>
      </c>
    </row>
    <row r="30" spans="2:26" ht="17" thickTop="1" thickBot="1">
      <c r="B30" s="24">
        <v>15</v>
      </c>
      <c r="C30" s="24">
        <f>C15*C$18</f>
        <v>-2.6812439999999997E-3</v>
      </c>
      <c r="D30" s="24">
        <f>D15*D$18</f>
        <v>-8.7894359000000016E-3</v>
      </c>
      <c r="E30" s="24">
        <f>E15*E$18</f>
        <v>5.0163088000000001E-5</v>
      </c>
      <c r="F30" s="24">
        <f>F15*F$18</f>
        <v>-1.8672637500000001E-3</v>
      </c>
      <c r="G30" s="27">
        <f>G15*G$18</f>
        <v>-1.1844828800000001E-3</v>
      </c>
      <c r="H30" s="28">
        <f>H15*C$18</f>
        <v>0.48765912</v>
      </c>
      <c r="I30" s="28">
        <f>I15*D$18</f>
        <v>0.49520784000000007</v>
      </c>
      <c r="J30" s="28">
        <f>J15*E$18</f>
        <v>0.33861367999999997</v>
      </c>
      <c r="K30" s="28">
        <f>K15*F$18</f>
        <v>0.20468228499999996</v>
      </c>
      <c r="L30" s="28">
        <f>L15*G$18</f>
        <v>0.19942824000000001</v>
      </c>
      <c r="M30" s="24">
        <f>$M$17*M15</f>
        <v>6.6009999999999999E-2</v>
      </c>
      <c r="O30" s="24">
        <v>15</v>
      </c>
      <c r="P30" s="24">
        <f t="shared" si="0"/>
        <v>-2.6294021472599995E-2</v>
      </c>
      <c r="Q30" s="24">
        <f t="shared" si="1"/>
        <v>-8.6194921568735011E-2</v>
      </c>
      <c r="R30" s="24">
        <f t="shared" si="2"/>
        <v>4.9193184693519995E-4</v>
      </c>
      <c r="S30" s="24">
        <f t="shared" si="3"/>
        <v>-1.83116020539375E-2</v>
      </c>
      <c r="T30" s="27">
        <f t="shared" si="4"/>
        <v>-1.1615809035152001E-2</v>
      </c>
      <c r="U30" s="28">
        <f t="shared" si="5"/>
        <v>4.7823023091480001</v>
      </c>
      <c r="V30" s="28">
        <f t="shared" si="6"/>
        <v>4.856329964136</v>
      </c>
      <c r="W30" s="28">
        <f t="shared" si="7"/>
        <v>3.3206658449719995</v>
      </c>
      <c r="X30" s="28">
        <f t="shared" si="8"/>
        <v>2.0072475301952495</v>
      </c>
      <c r="Y30" s="28">
        <f t="shared" si="9"/>
        <v>1.955722949796</v>
      </c>
      <c r="Z30" s="24">
        <f t="shared" si="10"/>
        <v>0.64733696649999994</v>
      </c>
    </row>
    <row r="32" spans="2:26">
      <c r="B32" s="3" t="s">
        <v>39</v>
      </c>
      <c r="C32" s="3"/>
    </row>
    <row r="33" spans="2:21">
      <c r="B33" s="2" t="s">
        <v>40</v>
      </c>
      <c r="C33" s="2"/>
    </row>
    <row r="34" spans="2:21">
      <c r="B34" s="1" t="s">
        <v>41</v>
      </c>
      <c r="C34" s="1"/>
    </row>
    <row r="35" spans="2:21">
      <c r="B35" s="33"/>
      <c r="C35" s="33"/>
    </row>
    <row r="36" spans="2:21">
      <c r="C36" s="8" t="s">
        <v>42</v>
      </c>
      <c r="D36" s="8"/>
      <c r="E36" s="8"/>
      <c r="F36" s="7" t="s">
        <v>43</v>
      </c>
      <c r="G36" s="7"/>
      <c r="H36" s="7"/>
      <c r="O36" s="34"/>
      <c r="P36" s="41" t="s">
        <v>6</v>
      </c>
      <c r="Q36" s="41"/>
      <c r="R36" s="41"/>
      <c r="S36" s="41" t="s">
        <v>44</v>
      </c>
      <c r="T36" s="41"/>
      <c r="U36" s="41"/>
    </row>
    <row r="37" spans="2:21">
      <c r="B37" s="6" t="s">
        <v>8</v>
      </c>
      <c r="C37" s="5" t="s">
        <v>45</v>
      </c>
      <c r="D37" s="5"/>
      <c r="E37" s="27" t="s">
        <v>46</v>
      </c>
      <c r="F37" s="7" t="s">
        <v>45</v>
      </c>
      <c r="G37" s="7"/>
      <c r="H37" s="24" t="s">
        <v>46</v>
      </c>
      <c r="O37" s="35" t="s">
        <v>47</v>
      </c>
      <c r="P37" s="36" t="s">
        <v>48</v>
      </c>
      <c r="Q37" s="36" t="s">
        <v>49</v>
      </c>
      <c r="R37" s="36" t="s">
        <v>11</v>
      </c>
      <c r="S37" s="36" t="s">
        <v>48</v>
      </c>
      <c r="T37" s="36" t="s">
        <v>49</v>
      </c>
      <c r="U37" s="36" t="s">
        <v>11</v>
      </c>
    </row>
    <row r="38" spans="2:21" ht="17" thickTop="1" thickBot="1">
      <c r="B38" s="6"/>
      <c r="C38" s="24" t="s">
        <v>50</v>
      </c>
      <c r="D38" s="24" t="s">
        <v>51</v>
      </c>
      <c r="E38" s="27" t="s">
        <v>52</v>
      </c>
      <c r="F38" s="28" t="s">
        <v>53</v>
      </c>
      <c r="G38" s="24" t="s">
        <v>54</v>
      </c>
      <c r="H38" s="24" t="s">
        <v>55</v>
      </c>
      <c r="O38" s="35" t="s">
        <v>56</v>
      </c>
      <c r="P38" s="36" t="s">
        <v>57</v>
      </c>
      <c r="Q38" s="36" t="s">
        <v>57</v>
      </c>
      <c r="R38" s="36" t="s">
        <v>57</v>
      </c>
      <c r="S38" s="36" t="s">
        <v>57</v>
      </c>
      <c r="T38" s="36" t="s">
        <v>57</v>
      </c>
      <c r="U38" s="36" t="s">
        <v>57</v>
      </c>
    </row>
    <row r="39" spans="2:21" ht="17" thickTop="1" thickBot="1">
      <c r="B39" s="24">
        <v>-4</v>
      </c>
      <c r="C39" s="24">
        <f>H23+I23-C23-D23</f>
        <v>-0.16290438505000002</v>
      </c>
      <c r="D39" s="24">
        <f>J23-E23</f>
        <v>-0.13071104176000001</v>
      </c>
      <c r="E39" s="27">
        <f>K23+L23-F23-G23-M23</f>
        <v>4.7857319988500013E-2</v>
      </c>
      <c r="F39" s="28">
        <f t="shared" ref="F39:F46" si="11">C39*9.80665</f>
        <v>-1.5975462876505826</v>
      </c>
      <c r="G39" s="24">
        <f t="shared" ref="G39:G46" si="12">D39*9.80665</f>
        <v>-1.281837437675704</v>
      </c>
      <c r="H39" s="24">
        <f t="shared" ref="H39:H46" si="13">E39*9.80665</f>
        <v>0.46931998706522365</v>
      </c>
      <c r="O39" s="36">
        <v>-3</v>
      </c>
      <c r="P39" s="36">
        <f>P23+Q23</f>
        <v>-1.6064978953467497E-2</v>
      </c>
      <c r="Q39" s="36">
        <f>R23</f>
        <v>9.712758779304E-3</v>
      </c>
      <c r="R39" s="36">
        <f>S23+T23</f>
        <v>8.0400713557914755E-3</v>
      </c>
      <c r="S39" s="36">
        <f>U23+V23</f>
        <v>-1.6136112666040501</v>
      </c>
      <c r="T39" s="36">
        <f>W23</f>
        <v>-1.2721246788964</v>
      </c>
      <c r="U39" s="36">
        <f>X23+Y23</f>
        <v>1.117028224621015</v>
      </c>
    </row>
    <row r="40" spans="2:21">
      <c r="B40" s="24">
        <v>0</v>
      </c>
      <c r="C40" s="24">
        <f>H24+I24-C24-D24</f>
        <v>0.24245773313999999</v>
      </c>
      <c r="D40" s="24">
        <f>J24-E24</f>
        <v>-6.1751942239999996E-2</v>
      </c>
      <c r="E40" s="27">
        <f>K24+L24-F24-G24-M24</f>
        <v>2.7853557984999999E-2</v>
      </c>
      <c r="F40" s="28">
        <f t="shared" si="11"/>
        <v>2.3776981286973808</v>
      </c>
      <c r="G40" s="24">
        <f t="shared" si="12"/>
        <v>-0.60557968436789589</v>
      </c>
      <c r="H40" s="24">
        <f t="shared" si="13"/>
        <v>0.27315009441360022</v>
      </c>
      <c r="O40" s="36">
        <v>0</v>
      </c>
      <c r="P40" s="36">
        <f>P24+Q24</f>
        <v>1.1047062365619007E-2</v>
      </c>
      <c r="Q40" s="36">
        <f>R24</f>
        <v>2.2008537389496E-2</v>
      </c>
      <c r="R40" s="36">
        <f>S24+T24</f>
        <v>-1.0958226129765252E-2</v>
      </c>
      <c r="S40" s="36">
        <f>U24+V24</f>
        <v>2.3887451910629998</v>
      </c>
      <c r="T40" s="36">
        <f>W24</f>
        <v>-0.58357114697839996</v>
      </c>
      <c r="U40" s="36">
        <f>X24+Y24</f>
        <v>0.89825118728383491</v>
      </c>
    </row>
    <row r="41" spans="2:21" ht="17" thickTop="1" thickBot="1">
      <c r="B41" s="24">
        <v>3</v>
      </c>
      <c r="C41" s="24">
        <f>H25+I25-C25-D25</f>
        <v>0.67885362650000014</v>
      </c>
      <c r="D41" s="24">
        <f>J25-E25</f>
        <v>5.2028928959999998E-2</v>
      </c>
      <c r="E41" s="27">
        <f>K25+L25-F25-G25-M25</f>
        <v>2.8922635065000007E-2</v>
      </c>
      <c r="F41" s="28">
        <f t="shared" si="11"/>
        <v>6.6572799163162264</v>
      </c>
      <c r="G41" s="24">
        <f t="shared" si="12"/>
        <v>0.510229496185584</v>
      </c>
      <c r="H41" s="24">
        <f t="shared" si="13"/>
        <v>0.28363415916018231</v>
      </c>
      <c r="O41" s="36">
        <v>3</v>
      </c>
      <c r="P41" s="36">
        <f>P25+Q25</f>
        <v>2.0083381767750097E-3</v>
      </c>
      <c r="Q41" s="36">
        <f>R25</f>
        <v>-8.7309091359840003E-3</v>
      </c>
      <c r="R41" s="36">
        <f>S25+T25</f>
        <v>-1.4570080833187251E-2</v>
      </c>
      <c r="S41" s="36">
        <f>U25+V25</f>
        <v>6.6592882544929992</v>
      </c>
      <c r="T41" s="36">
        <f>W25</f>
        <v>0.50149858704959993</v>
      </c>
      <c r="U41" s="36">
        <f>X25+Y25</f>
        <v>0.91188998582699488</v>
      </c>
    </row>
    <row r="42" spans="2:21" ht="17" thickTop="1" thickBot="1">
      <c r="B42" s="24">
        <v>8</v>
      </c>
      <c r="C42" s="24">
        <f>H26+I26-C26-D26</f>
        <v>1.063984942</v>
      </c>
      <c r="D42" s="24">
        <f>J26-E26</f>
        <v>0.1517240872</v>
      </c>
      <c r="E42" s="27">
        <f>K26+L26-F26-G26-M26</f>
        <v>5.7686007039999987E-2</v>
      </c>
      <c r="F42" s="28">
        <f t="shared" si="11"/>
        <v>10.4341279314643</v>
      </c>
      <c r="G42" s="24">
        <f t="shared" si="12"/>
        <v>1.48790501973988</v>
      </c>
      <c r="H42" s="24">
        <f t="shared" si="13"/>
        <v>0.56570648093881581</v>
      </c>
      <c r="O42" s="36">
        <v>8</v>
      </c>
      <c r="P42" s="36">
        <f>P26+Q26</f>
        <v>9.5446143506699999E-2</v>
      </c>
      <c r="Q42" s="36">
        <f>R26</f>
        <v>4.3528667520520002E-2</v>
      </c>
      <c r="R42" s="36">
        <f>S26+T26</f>
        <v>-1.4570489525325999E-2</v>
      </c>
      <c r="S42" s="36">
        <f>U26+V26</f>
        <v>10.529574074970999</v>
      </c>
      <c r="T42" s="36">
        <f>W26</f>
        <v>1.5314336872604</v>
      </c>
      <c r="U42" s="36">
        <f>X26+Y26</f>
        <v>1.20298401691349</v>
      </c>
    </row>
    <row r="43" spans="2:21" ht="17" thickTop="1" thickBot="1">
      <c r="B43" s="24">
        <v>10</v>
      </c>
      <c r="C43" s="24">
        <f>H27+I27-C27-D27</f>
        <v>1.07616512062</v>
      </c>
      <c r="D43" s="24">
        <f>J27-E27</f>
        <v>0.20343160272000002</v>
      </c>
      <c r="E43" s="27">
        <f>K27+L27-F27-G27-M27</f>
        <v>0.10618424418649998</v>
      </c>
      <c r="F43" s="28">
        <f t="shared" si="11"/>
        <v>10.553574680128122</v>
      </c>
      <c r="G43" s="24">
        <f t="shared" si="12"/>
        <v>1.9949825268140882</v>
      </c>
      <c r="H43" s="24">
        <f t="shared" si="13"/>
        <v>1.0413117182515399</v>
      </c>
      <c r="O43" s="36">
        <v>10</v>
      </c>
      <c r="P43" s="36">
        <f>P27+Q27</f>
        <v>7.7336118418376995E-2</v>
      </c>
      <c r="Q43" s="36">
        <f>R27</f>
        <v>-2.5830198308880001E-3</v>
      </c>
      <c r="R43" s="36">
        <f>S27+T27</f>
        <v>2.7039884022709775E-2</v>
      </c>
      <c r="S43" s="36">
        <f>U27+V27</f>
        <v>10.630910798546498</v>
      </c>
      <c r="T43" s="36">
        <f>W27</f>
        <v>1.9923995069832001</v>
      </c>
      <c r="U43" s="36">
        <f>X27+Y27</f>
        <v>1.6976443327742499</v>
      </c>
    </row>
    <row r="44" spans="2:21" ht="17" thickTop="1" thickBot="1">
      <c r="B44" s="24">
        <v>12</v>
      </c>
      <c r="C44" s="24">
        <f>H28+I28-C28-D28</f>
        <v>1.0603303619300002</v>
      </c>
      <c r="D44" s="24">
        <f>J28-E28</f>
        <v>0.27886415376000001</v>
      </c>
      <c r="E44" s="27">
        <f>K28+L28-F28-G28-M28</f>
        <v>0.199413818317</v>
      </c>
      <c r="F44" s="28">
        <f t="shared" si="11"/>
        <v>10.398288743820835</v>
      </c>
      <c r="G44" s="24">
        <f t="shared" si="12"/>
        <v>2.7347231534705041</v>
      </c>
      <c r="H44" s="24">
        <f t="shared" si="13"/>
        <v>1.955581521398408</v>
      </c>
      <c r="O44" s="36">
        <v>12</v>
      </c>
      <c r="P44" s="36">
        <f>P28+Q28</f>
        <v>5.0253276399665495E-2</v>
      </c>
      <c r="Q44" s="36">
        <f>R28</f>
        <v>2.2008537389496E-2</v>
      </c>
      <c r="R44" s="36">
        <f>S28+T28</f>
        <v>-1.8972466509580479E-3</v>
      </c>
      <c r="S44" s="36">
        <f>U28+V28</f>
        <v>10.448542020220501</v>
      </c>
      <c r="T44" s="36">
        <f>W28</f>
        <v>2.7567316908600001</v>
      </c>
      <c r="U44" s="36">
        <f>X28+Y28</f>
        <v>2.59199912324745</v>
      </c>
    </row>
    <row r="45" spans="2:21" ht="17" thickTop="1" thickBot="1">
      <c r="B45" s="24">
        <v>13</v>
      </c>
      <c r="C45" s="24">
        <f>H29+I29-C29-D29</f>
        <v>1.0224083436000002</v>
      </c>
      <c r="D45" s="24">
        <f>J29-E29</f>
        <v>0.29937402800000001</v>
      </c>
      <c r="E45" s="27">
        <f>K29+L29-F29-G29-M29</f>
        <v>0.22779397329000001</v>
      </c>
      <c r="F45" s="28">
        <f t="shared" si="11"/>
        <v>10.026400782764942</v>
      </c>
      <c r="G45" s="24">
        <f t="shared" si="12"/>
        <v>2.9358563116861998</v>
      </c>
      <c r="H45" s="24">
        <f t="shared" si="13"/>
        <v>2.2338957681643783</v>
      </c>
      <c r="O45" s="36">
        <v>13</v>
      </c>
      <c r="P45" s="36">
        <f>P29+Q29</f>
        <v>8.6409888240060004E-2</v>
      </c>
      <c r="Q45" s="36">
        <f>R29</f>
        <v>3.7385813341800002E-2</v>
      </c>
      <c r="R45" s="36">
        <f>S29+T29</f>
        <v>-1.8897639122285002E-3</v>
      </c>
      <c r="S45" s="36">
        <f>U29+V29</f>
        <v>10.112810671005001</v>
      </c>
      <c r="T45" s="36">
        <f>W29</f>
        <v>2.9732421250279999</v>
      </c>
      <c r="U45" s="36">
        <f>X29+Y29</f>
        <v>2.8748319117521497</v>
      </c>
    </row>
    <row r="46" spans="2:21" ht="17" thickTop="1" thickBot="1">
      <c r="B46" s="24">
        <v>15</v>
      </c>
      <c r="C46" s="24">
        <f>H30+I30-C30-D30</f>
        <v>0.99433763990000013</v>
      </c>
      <c r="D46" s="24">
        <f>J30-E30</f>
        <v>0.33856351691199998</v>
      </c>
      <c r="E46" s="27">
        <f>K30+L30-F30-G30-M30</f>
        <v>0.34115227163</v>
      </c>
      <c r="F46" s="28">
        <f t="shared" si="11"/>
        <v>9.7511212163253358</v>
      </c>
      <c r="G46" s="24">
        <f t="shared" si="12"/>
        <v>3.3201739131250645</v>
      </c>
      <c r="H46" s="24">
        <f t="shared" si="13"/>
        <v>3.3455609245803393</v>
      </c>
      <c r="O46" s="36">
        <v>15</v>
      </c>
      <c r="P46" s="36">
        <f>P30+Q30</f>
        <v>-0.112488943041335</v>
      </c>
      <c r="Q46" s="36">
        <f>R30</f>
        <v>4.9193184693519995E-4</v>
      </c>
      <c r="R46" s="36">
        <f>S30+T30</f>
        <v>-2.9927411089089501E-2</v>
      </c>
      <c r="S46" s="36">
        <f>U30+V30</f>
        <v>9.6386322732839993</v>
      </c>
      <c r="T46" s="36">
        <f>W30</f>
        <v>3.3206658449719995</v>
      </c>
      <c r="U46" s="36">
        <f>X30+Y30</f>
        <v>3.9629704799912497</v>
      </c>
    </row>
    <row r="48" spans="2:21">
      <c r="B48" s="24" t="s">
        <v>58</v>
      </c>
      <c r="D48" s="24" t="s">
        <v>59</v>
      </c>
      <c r="E48" s="24">
        <f>L2+273.15</f>
        <v>293.14999999999998</v>
      </c>
    </row>
    <row r="49" spans="2:7">
      <c r="D49" s="24" t="s">
        <v>60</v>
      </c>
      <c r="E49" s="24">
        <f>L3/760*101325</f>
        <v>101325</v>
      </c>
    </row>
    <row r="50" spans="2:7">
      <c r="D50" s="24" t="s">
        <v>61</v>
      </c>
      <c r="E50" s="37">
        <f>E49/(287.058*E48)</f>
        <v>1.2040847588826422</v>
      </c>
    </row>
    <row r="51" spans="2:7">
      <c r="D51" s="24" t="s">
        <v>62</v>
      </c>
      <c r="E51" s="37">
        <v>9.6299999999999997E-2</v>
      </c>
    </row>
    <row r="53" spans="2:7">
      <c r="B53" s="38"/>
      <c r="C53" s="5" t="s">
        <v>43</v>
      </c>
      <c r="D53" s="5"/>
      <c r="E53" s="42" t="s">
        <v>63</v>
      </c>
      <c r="F53" s="7" t="s">
        <v>64</v>
      </c>
      <c r="G53" s="7"/>
    </row>
    <row r="54" spans="2:7" ht="17" thickTop="1" thickBot="1">
      <c r="B54" s="39" t="s">
        <v>8</v>
      </c>
      <c r="C54" s="24" t="s">
        <v>65</v>
      </c>
      <c r="D54" s="24" t="s">
        <v>66</v>
      </c>
      <c r="E54" s="42"/>
      <c r="F54" s="28" t="s">
        <v>67</v>
      </c>
      <c r="G54" s="24" t="s">
        <v>68</v>
      </c>
    </row>
    <row r="55" spans="2:7" ht="17" thickTop="1" thickBot="1">
      <c r="B55" s="24">
        <v>-4</v>
      </c>
      <c r="C55" s="24">
        <f>F39+G39</f>
        <v>-2.8793837253262868</v>
      </c>
      <c r="D55" s="24">
        <f>H39</f>
        <v>0.46931998706522365</v>
      </c>
      <c r="E55" s="40">
        <f>SQRT(2*9.80665*M8/$E$50)</f>
        <v>15.197946852660042</v>
      </c>
      <c r="F55" s="28">
        <f>C55/(0.5*$E$50*$E55^2*$E$51)</f>
        <v>-0.21501875955487018</v>
      </c>
      <c r="G55" s="24">
        <f>D55/(0.5*$E$50*$E55^2*$E$51)</f>
        <v>3.504659714697695E-2</v>
      </c>
    </row>
    <row r="56" spans="2:7">
      <c r="B56" s="24">
        <v>0</v>
      </c>
      <c r="C56" s="24">
        <f>F40+G40</f>
        <v>1.7721184443294851</v>
      </c>
      <c r="D56" s="24">
        <f>H40</f>
        <v>0.27315009441360022</v>
      </c>
      <c r="E56" s="40">
        <f>SQRT(2*9.80665*M9/$E$50)</f>
        <v>15.155014713634866</v>
      </c>
      <c r="F56" s="28">
        <f>C56/(0.5*$E$50*$E56^2*$E$51)</f>
        <v>0.13308425274150668</v>
      </c>
      <c r="G56" s="24">
        <f>D56/(0.5*$E$50*$E56^2*$E$51)</f>
        <v>2.0513288103076229E-2</v>
      </c>
    </row>
    <row r="57" spans="2:7" ht="17" thickTop="1" thickBot="1">
      <c r="B57" s="24">
        <v>3</v>
      </c>
      <c r="C57" s="24">
        <f>F41+G41</f>
        <v>7.1675094125018104</v>
      </c>
      <c r="D57" s="24">
        <f>H41</f>
        <v>0.28363415916018231</v>
      </c>
      <c r="E57" s="40">
        <f>SQRT(2*9.80665*M10/$E$50)</f>
        <v>15.235413233855704</v>
      </c>
      <c r="F57" s="28">
        <f>C57/(0.5*$E$50*$E57^2*$E$51)</f>
        <v>0.53260647862855504</v>
      </c>
      <c r="G57" s="24">
        <f>D57/(0.5*$E$50*$E57^2*$E$51)</f>
        <v>2.1076413302727231E-2</v>
      </c>
    </row>
    <row r="58" spans="2:7" ht="17" thickTop="1" thickBot="1">
      <c r="B58" s="24">
        <v>8</v>
      </c>
      <c r="C58" s="24">
        <f>F42+G42</f>
        <v>11.92203295120418</v>
      </c>
      <c r="D58" s="24">
        <f>H42</f>
        <v>0.56570648093881581</v>
      </c>
      <c r="E58" s="40">
        <f>SQRT(2*9.80665*M11/$E$50)</f>
        <v>15.341955883159766</v>
      </c>
      <c r="F58" s="28">
        <f>C58/(0.5*$E$50*$E58^2*$E$51)</f>
        <v>0.8736460306064886</v>
      </c>
      <c r="G58" s="24">
        <f>D58/(0.5*$E$50*$E58^2*$E$51)</f>
        <v>4.1454945107381409E-2</v>
      </c>
    </row>
    <row r="59" spans="2:7" ht="17" thickTop="1" thickBot="1">
      <c r="B59" s="24">
        <v>10</v>
      </c>
      <c r="C59" s="24">
        <f>F43+G43</f>
        <v>12.54855720694221</v>
      </c>
      <c r="D59" s="24">
        <f>H43</f>
        <v>1.0413117182515399</v>
      </c>
      <c r="E59" s="40">
        <f>SQRT(2*9.80665*M12/$E$50)</f>
        <v>15.074187392182472</v>
      </c>
      <c r="F59" s="28">
        <f>C59/(0.5*$E$50*$E59^2*$E$51)</f>
        <v>0.95251675680463899</v>
      </c>
      <c r="G59" s="24">
        <f>D59/(0.5*$E$50*$E59^2*$E$51)</f>
        <v>7.9042302978297341E-2</v>
      </c>
    </row>
    <row r="60" spans="2:7" ht="17" thickTop="1" thickBot="1">
      <c r="B60" s="24">
        <v>12</v>
      </c>
      <c r="C60" s="24">
        <f>F44+G44</f>
        <v>13.13301189729134</v>
      </c>
      <c r="D60" s="24">
        <f>H44</f>
        <v>1.955581521398408</v>
      </c>
      <c r="E60" s="40">
        <f>SQRT(2*9.80665*M13/$E$50)</f>
        <v>15.181861527793885</v>
      </c>
      <c r="F60" s="28">
        <f>C60/(0.5*$E$50*$E60^2*$E$51)</f>
        <v>0.98279046684206073</v>
      </c>
      <c r="G60" s="24">
        <f>D60/(0.5*$E$50*$E60^2*$E$51)</f>
        <v>0.14634319159942608</v>
      </c>
    </row>
    <row r="61" spans="2:7" ht="17" thickTop="1" thickBot="1">
      <c r="B61" s="24">
        <v>13</v>
      </c>
      <c r="C61" s="24">
        <f>F45+G45</f>
        <v>12.962257094451141</v>
      </c>
      <c r="D61" s="24">
        <f>H45</f>
        <v>2.2338957681643783</v>
      </c>
      <c r="E61" s="40">
        <f>SQRT(2*9.80665*M14/$E$50)</f>
        <v>15.235413233855704</v>
      </c>
      <c r="F61" s="28">
        <f>C61/(0.5*$E$50*$E61^2*$E$51)</f>
        <v>0.96320516776885134</v>
      </c>
      <c r="G61" s="24">
        <f>D61/(0.5*$E$50*$E61^2*$E$51)</f>
        <v>0.16599732071924361</v>
      </c>
    </row>
    <row r="62" spans="2:7" ht="17" thickTop="1" thickBot="1">
      <c r="B62" s="24">
        <v>15</v>
      </c>
      <c r="C62" s="24">
        <f>F46+G46</f>
        <v>13.0712951294504</v>
      </c>
      <c r="D62" s="24">
        <f>H46</f>
        <v>3.3455609245803393</v>
      </c>
      <c r="E62" s="40">
        <f>SQRT(2*9.80665*M15/$E$50)</f>
        <v>15.288777366538604</v>
      </c>
      <c r="F62" s="28">
        <f>C62/(0.5*$E$50*$E62^2*$E$51)</f>
        <v>0.96453892041204004</v>
      </c>
      <c r="G62" s="24">
        <f>D62/(0.5*$E$50*$E62^2*$E$51)</f>
        <v>0.24687100171864201</v>
      </c>
    </row>
    <row r="63" spans="2:7" ht="16" thickTop="1"/>
  </sheetData>
  <mergeCells count="41">
    <mergeCell ref="C53:D53"/>
    <mergeCell ref="E53:E54"/>
    <mergeCell ref="F53:G53"/>
    <mergeCell ref="P36:R36"/>
    <mergeCell ref="S36:U36"/>
    <mergeCell ref="B37:B38"/>
    <mergeCell ref="C37:D37"/>
    <mergeCell ref="F37:G37"/>
    <mergeCell ref="B32:C32"/>
    <mergeCell ref="B33:C33"/>
    <mergeCell ref="B34:C34"/>
    <mergeCell ref="C36:E36"/>
    <mergeCell ref="F36:H36"/>
    <mergeCell ref="U20:Z20"/>
    <mergeCell ref="B21:B22"/>
    <mergeCell ref="C21:D21"/>
    <mergeCell ref="F21:G21"/>
    <mergeCell ref="H21:I21"/>
    <mergeCell ref="K21:L21"/>
    <mergeCell ref="M21:M22"/>
    <mergeCell ref="O21:O22"/>
    <mergeCell ref="P21:Q21"/>
    <mergeCell ref="S21:T21"/>
    <mergeCell ref="U21:V21"/>
    <mergeCell ref="X21:Y21"/>
    <mergeCell ref="Z21:Z22"/>
    <mergeCell ref="B17:B18"/>
    <mergeCell ref="K17:L17"/>
    <mergeCell ref="C20:G20"/>
    <mergeCell ref="H20:M20"/>
    <mergeCell ref="P20:T20"/>
    <mergeCell ref="B2:D2"/>
    <mergeCell ref="B3:D3"/>
    <mergeCell ref="C5:G5"/>
    <mergeCell ref="H5:M5"/>
    <mergeCell ref="B6:B7"/>
    <mergeCell ref="C6:D6"/>
    <mergeCell ref="F6:G6"/>
    <mergeCell ref="H6:I6"/>
    <mergeCell ref="K6:L6"/>
    <mergeCell ref="M6:M7"/>
  </mergeCells>
  <phoneticPr fontId="3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12"/>
  <sheetViews>
    <sheetView zoomScaleNormal="100" workbookViewId="0">
      <selection activeCell="G16" sqref="G16"/>
    </sheetView>
  </sheetViews>
  <sheetFormatPr baseColWidth="10" defaultColWidth="8.83203125" defaultRowHeight="15"/>
  <cols>
    <col min="1" max="1" width="7.83203125"/>
    <col min="2" max="12" width="8.5"/>
    <col min="13" max="13" width="10"/>
    <col min="14" max="1025" width="8.5"/>
  </cols>
  <sheetData>
    <row r="3" spans="2:14">
      <c r="B3" s="14" t="s">
        <v>0</v>
      </c>
      <c r="C3" s="14"/>
      <c r="D3" s="14"/>
      <c r="H3" s="15"/>
      <c r="I3" s="16" t="s">
        <v>1</v>
      </c>
      <c r="K3" s="17" t="s">
        <v>2</v>
      </c>
      <c r="L3" s="18">
        <v>20</v>
      </c>
    </row>
    <row r="4" spans="2:14">
      <c r="B4" s="13" t="s">
        <v>3</v>
      </c>
      <c r="C4" s="13"/>
      <c r="D4" s="13"/>
      <c r="F4" t="s">
        <v>69</v>
      </c>
      <c r="G4">
        <v>20</v>
      </c>
      <c r="K4" s="17" t="s">
        <v>4</v>
      </c>
      <c r="L4" s="18">
        <v>761.5</v>
      </c>
      <c r="M4">
        <f>L4/760*101325</f>
        <v>101524.98355263157</v>
      </c>
      <c r="N4" t="s">
        <v>5</v>
      </c>
    </row>
    <row r="6" spans="2:14">
      <c r="B6" s="19"/>
      <c r="C6" s="12" t="s">
        <v>6</v>
      </c>
      <c r="D6" s="12"/>
      <c r="E6" s="12"/>
      <c r="F6" s="12"/>
      <c r="G6" s="12"/>
      <c r="H6" s="12" t="s">
        <v>7</v>
      </c>
      <c r="I6" s="12"/>
      <c r="J6" s="12"/>
      <c r="K6" s="12"/>
      <c r="L6" s="12"/>
      <c r="M6" s="12"/>
    </row>
    <row r="7" spans="2:14">
      <c r="B7" s="11" t="s">
        <v>8</v>
      </c>
      <c r="C7" s="12" t="s">
        <v>9</v>
      </c>
      <c r="D7" s="12"/>
      <c r="E7" s="20" t="s">
        <v>10</v>
      </c>
      <c r="F7" s="12" t="s">
        <v>11</v>
      </c>
      <c r="G7" s="12"/>
      <c r="H7" s="12" t="s">
        <v>9</v>
      </c>
      <c r="I7" s="12"/>
      <c r="J7" s="20" t="s">
        <v>10</v>
      </c>
      <c r="K7" s="12" t="s">
        <v>11</v>
      </c>
      <c r="L7" s="12"/>
      <c r="M7" s="11" t="s">
        <v>12</v>
      </c>
    </row>
    <row r="8" spans="2:14">
      <c r="B8" s="11"/>
      <c r="C8" s="20" t="s">
        <v>13</v>
      </c>
      <c r="D8" s="20" t="s">
        <v>14</v>
      </c>
      <c r="E8" s="20" t="s">
        <v>15</v>
      </c>
      <c r="F8" s="20" t="s">
        <v>16</v>
      </c>
      <c r="G8" s="20" t="s">
        <v>17</v>
      </c>
      <c r="H8" s="20" t="s">
        <v>13</v>
      </c>
      <c r="I8" s="20" t="s">
        <v>14</v>
      </c>
      <c r="J8" s="20" t="s">
        <v>15</v>
      </c>
      <c r="K8" s="20" t="s">
        <v>16</v>
      </c>
      <c r="L8" s="20" t="s">
        <v>17</v>
      </c>
      <c r="M8" s="11"/>
    </row>
    <row r="9" spans="2:14">
      <c r="B9" s="20">
        <v>0</v>
      </c>
      <c r="C9" s="23">
        <v>3.3819999999999998E-5</v>
      </c>
      <c r="D9" s="21">
        <v>2.6120000000000002E-3</v>
      </c>
      <c r="E9" s="21">
        <v>1.3630000000000001E-3</v>
      </c>
      <c r="F9" s="21">
        <v>8.2169999999999997E-4</v>
      </c>
      <c r="G9" s="21">
        <v>-3.4680000000000003E-4</v>
      </c>
      <c r="H9" s="21">
        <v>0.1162</v>
      </c>
      <c r="I9" s="21">
        <v>0.17230000000000001</v>
      </c>
      <c r="J9" s="21">
        <v>-1.0970000000000001E-2</v>
      </c>
      <c r="K9" s="21">
        <v>0.10290000000000001</v>
      </c>
      <c r="L9" s="21">
        <v>5.3010000000000002E-2</v>
      </c>
      <c r="M9" s="22">
        <v>14</v>
      </c>
    </row>
    <row r="10" spans="2:14">
      <c r="B10" s="20">
        <v>4</v>
      </c>
      <c r="C10" s="21">
        <v>-3.5070000000000001E-3</v>
      </c>
      <c r="D10" s="21">
        <v>1.758E-3</v>
      </c>
      <c r="E10" s="21">
        <v>1.485E-3</v>
      </c>
      <c r="F10" s="21">
        <v>-6.4349999999999997E-4</v>
      </c>
      <c r="G10" s="21">
        <v>-1.5679999999999999E-3</v>
      </c>
      <c r="H10" s="21">
        <v>0.19689999999999999</v>
      </c>
      <c r="I10" s="21">
        <v>0.2535</v>
      </c>
      <c r="J10" s="21">
        <v>1.7600000000000001E-2</v>
      </c>
      <c r="K10" s="21">
        <v>0.10390000000000001</v>
      </c>
      <c r="L10" s="21">
        <v>7.4620000000000006E-2</v>
      </c>
      <c r="M10" s="22">
        <v>14.08</v>
      </c>
    </row>
    <row r="11" spans="2:14">
      <c r="B11" s="20">
        <v>8</v>
      </c>
      <c r="C11" s="21">
        <v>-4.6059999999999999E-3</v>
      </c>
      <c r="D11" s="21">
        <v>-1.0510000000000001E-3</v>
      </c>
      <c r="E11" s="21">
        <v>5.0790000000000004E-4</v>
      </c>
      <c r="F11" s="21">
        <v>-6.4349999999999997E-4</v>
      </c>
      <c r="G11" s="21">
        <v>-4.6890000000000001E-4</v>
      </c>
      <c r="H11" s="21">
        <v>0.2752</v>
      </c>
      <c r="I11" s="21">
        <v>0.31190000000000001</v>
      </c>
      <c r="J11" s="21">
        <v>5.9729999999999998E-2</v>
      </c>
      <c r="K11" s="21">
        <v>0.1305</v>
      </c>
      <c r="L11" s="21">
        <v>0.14419999999999999</v>
      </c>
      <c r="M11" s="22">
        <v>14.4</v>
      </c>
    </row>
    <row r="12" spans="2:14">
      <c r="B12" s="20">
        <v>12</v>
      </c>
      <c r="C12" s="21">
        <v>1.621E-3</v>
      </c>
      <c r="D12" s="21">
        <v>-5.6229999999999995E-4</v>
      </c>
      <c r="E12" s="21">
        <v>1.485E-3</v>
      </c>
      <c r="F12" s="21">
        <v>3.3330000000000002E-4</v>
      </c>
      <c r="G12" s="21">
        <v>-2.0560000000000001E-3</v>
      </c>
      <c r="H12" s="21">
        <v>0.27350000000000002</v>
      </c>
      <c r="I12" s="21">
        <v>0.2621</v>
      </c>
      <c r="J12" s="21">
        <v>0.11600000000000001</v>
      </c>
      <c r="K12" s="21">
        <v>0.2238</v>
      </c>
      <c r="L12" s="21">
        <v>0.26769999999999999</v>
      </c>
      <c r="M12" s="22">
        <v>13.95</v>
      </c>
    </row>
  </sheetData>
  <mergeCells count="10">
    <mergeCell ref="B3:D3"/>
    <mergeCell ref="B4:D4"/>
    <mergeCell ref="C6:G6"/>
    <mergeCell ref="H6:M6"/>
    <mergeCell ref="B7:B8"/>
    <mergeCell ref="C7:D7"/>
    <mergeCell ref="F7:G7"/>
    <mergeCell ref="H7:I7"/>
    <mergeCell ref="K7:L7"/>
    <mergeCell ref="M7:M8"/>
  </mergeCells>
  <phoneticPr fontId="3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Roman,標準"&amp;A</oddHeader>
    <oddFooter>&amp;C&amp;"Times New Roman,標準"ページ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10336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実験データ</vt:lpstr>
      <vt:lpstr>Sheet1</vt:lpstr>
      <vt:lpstr>flap20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ywata</dc:creator>
  <cp:lastModifiedBy>秀島　光樹</cp:lastModifiedBy>
  <cp:revision>50</cp:revision>
  <dcterms:created xsi:type="dcterms:W3CDTF">2014-06-03T08:55:56Z</dcterms:created>
  <dcterms:modified xsi:type="dcterms:W3CDTF">2023-10-25T12:49:43Z</dcterms:modified>
  <dc:language>ja-JP</dc:language>
</cp:coreProperties>
</file>