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/>
  <mc:AlternateContent xmlns:mc="http://schemas.openxmlformats.org/markup-compatibility/2006">
    <mc:Choice Requires="x15">
      <x15ac:absPath xmlns:x15ac="http://schemas.microsoft.com/office/spreadsheetml/2010/11/ac" url="/Users/boggle70/Desktop/국산AI반도체/"/>
    </mc:Choice>
  </mc:AlternateContent>
  <xr:revisionPtr revIDLastSave="0" documentId="13_ncr:1_{C245E081-FB32-9B45-A7D9-2B4114D39B6E}" xr6:coauthVersionLast="47" xr6:coauthVersionMax="47" xr10:uidLastSave="{00000000-0000-0000-0000-000000000000}"/>
  <bookViews>
    <workbookView xWindow="35420" yWindow="-20160" windowWidth="34160" windowHeight="20060" activeTab="3" xr2:uid="{00000000-000D-0000-FFFF-FFFF00000000}"/>
  </bookViews>
  <sheets>
    <sheet name="사업비_정출금배분" sheetId="4" r:id="rId1"/>
    <sheet name="사업비_총사업비" sheetId="2" r:id="rId2"/>
    <sheet name="과제비_1.6개월" sheetId="7" r:id="rId3"/>
    <sheet name="과제비_2.12개월" sheetId="8" r:id="rId4"/>
    <sheet name="과제비_3.12개월" sheetId="11" r:id="rId5"/>
    <sheet name="과제비_4.12개월" sheetId="9" r:id="rId6"/>
    <sheet name="과제비_5.12개월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" i="10" l="1"/>
  <c r="I66" i="9"/>
  <c r="I66" i="11"/>
  <c r="I66" i="7"/>
  <c r="J64" i="11" l="1"/>
  <c r="I63" i="11"/>
  <c r="I62" i="11"/>
  <c r="I61" i="11"/>
  <c r="I60" i="11"/>
  <c r="I59" i="11"/>
  <c r="I58" i="11"/>
  <c r="I57" i="11"/>
  <c r="I56" i="11"/>
  <c r="I55" i="11"/>
  <c r="I64" i="11" s="1"/>
  <c r="I54" i="11"/>
  <c r="I53" i="11"/>
  <c r="I52" i="11"/>
  <c r="I50" i="11"/>
  <c r="J43" i="11"/>
  <c r="I40" i="11"/>
  <c r="I39" i="11"/>
  <c r="I37" i="11"/>
  <c r="I36" i="11"/>
  <c r="I34" i="11"/>
  <c r="I43" i="11" s="1"/>
  <c r="J44" i="11" s="1"/>
  <c r="J25" i="11"/>
  <c r="N11" i="11" s="1"/>
  <c r="I17" i="11"/>
  <c r="I15" i="11"/>
  <c r="I14" i="11"/>
  <c r="I13" i="11"/>
  <c r="I25" i="11" s="1"/>
  <c r="J12" i="11"/>
  <c r="D5" i="11"/>
  <c r="G2" i="11" s="1"/>
  <c r="I4" i="11"/>
  <c r="H5" i="4"/>
  <c r="H6" i="4"/>
  <c r="H7" i="4"/>
  <c r="H8" i="4"/>
  <c r="H4" i="4"/>
  <c r="F5" i="4"/>
  <c r="F6" i="4"/>
  <c r="F7" i="4"/>
  <c r="F8" i="4"/>
  <c r="F4" i="4"/>
  <c r="D5" i="4"/>
  <c r="B5" i="4"/>
  <c r="M5" i="4"/>
  <c r="M6" i="4"/>
  <c r="M7" i="4"/>
  <c r="M8" i="4"/>
  <c r="M4" i="4"/>
  <c r="I9" i="4"/>
  <c r="G9" i="4"/>
  <c r="J7" i="4"/>
  <c r="D7" i="4"/>
  <c r="B7" i="4"/>
  <c r="J64" i="10"/>
  <c r="I63" i="10"/>
  <c r="I62" i="10"/>
  <c r="I61" i="10"/>
  <c r="I60" i="10"/>
  <c r="I59" i="10"/>
  <c r="I58" i="10"/>
  <c r="I57" i="10"/>
  <c r="I56" i="10"/>
  <c r="I55" i="10"/>
  <c r="I54" i="10"/>
  <c r="I53" i="10"/>
  <c r="I52" i="10"/>
  <c r="I50" i="10"/>
  <c r="J43" i="10"/>
  <c r="I40" i="10"/>
  <c r="I39" i="10"/>
  <c r="I37" i="10"/>
  <c r="I36" i="10"/>
  <c r="I34" i="10"/>
  <c r="J25" i="10"/>
  <c r="N11" i="10" s="1"/>
  <c r="I17" i="10"/>
  <c r="I15" i="10"/>
  <c r="I14" i="10"/>
  <c r="I13" i="10"/>
  <c r="I25" i="10" s="1"/>
  <c r="J12" i="10"/>
  <c r="D5" i="10"/>
  <c r="G2" i="10" s="1"/>
  <c r="I4" i="10"/>
  <c r="J64" i="9"/>
  <c r="I63" i="9"/>
  <c r="I62" i="9"/>
  <c r="I61" i="9"/>
  <c r="I60" i="9"/>
  <c r="I59" i="9"/>
  <c r="I58" i="9"/>
  <c r="I57" i="9"/>
  <c r="I56" i="9"/>
  <c r="I55" i="9"/>
  <c r="I54" i="9"/>
  <c r="I53" i="9"/>
  <c r="I52" i="9"/>
  <c r="I50" i="9"/>
  <c r="J43" i="9"/>
  <c r="I40" i="9"/>
  <c r="I39" i="9"/>
  <c r="I37" i="9"/>
  <c r="I36" i="9"/>
  <c r="I34" i="9"/>
  <c r="J25" i="9"/>
  <c r="N11" i="9" s="1"/>
  <c r="I17" i="9"/>
  <c r="I15" i="9"/>
  <c r="I14" i="9"/>
  <c r="I13" i="9"/>
  <c r="I25" i="9" s="1"/>
  <c r="J12" i="9"/>
  <c r="D5" i="9"/>
  <c r="G2" i="9" s="1"/>
  <c r="I4" i="9"/>
  <c r="I17" i="8"/>
  <c r="J64" i="8"/>
  <c r="I63" i="8"/>
  <c r="I62" i="8"/>
  <c r="I61" i="8"/>
  <c r="I60" i="8"/>
  <c r="I59" i="8"/>
  <c r="I58" i="8"/>
  <c r="I57" i="8"/>
  <c r="I56" i="8"/>
  <c r="I55" i="8"/>
  <c r="I54" i="8"/>
  <c r="I53" i="8"/>
  <c r="I52" i="8"/>
  <c r="I50" i="8"/>
  <c r="J43" i="8"/>
  <c r="I40" i="8"/>
  <c r="I43" i="8" s="1"/>
  <c r="J44" i="8" s="1"/>
  <c r="I39" i="8"/>
  <c r="I37" i="8"/>
  <c r="I36" i="8"/>
  <c r="I34" i="8"/>
  <c r="I15" i="8"/>
  <c r="I14" i="8"/>
  <c r="I13" i="8"/>
  <c r="J12" i="8"/>
  <c r="J25" i="8" s="1"/>
  <c r="N11" i="8" s="1"/>
  <c r="D5" i="8"/>
  <c r="I4" i="8"/>
  <c r="G2" i="8"/>
  <c r="G4" i="11" l="1"/>
  <c r="G3" i="11"/>
  <c r="J26" i="11"/>
  <c r="K26" i="11" s="1"/>
  <c r="M11" i="11"/>
  <c r="K62" i="11"/>
  <c r="I67" i="11"/>
  <c r="J65" i="11"/>
  <c r="K65" i="11" s="1"/>
  <c r="K44" i="11"/>
  <c r="G5" i="11"/>
  <c r="L62" i="11"/>
  <c r="N12" i="11"/>
  <c r="G6" i="11"/>
  <c r="F9" i="4"/>
  <c r="H9" i="4"/>
  <c r="I64" i="10"/>
  <c r="I67" i="10" s="1"/>
  <c r="I43" i="9"/>
  <c r="J44" i="9" s="1"/>
  <c r="I64" i="9"/>
  <c r="M11" i="9" s="1"/>
  <c r="I43" i="10"/>
  <c r="J44" i="10" s="1"/>
  <c r="G4" i="10"/>
  <c r="G3" i="10"/>
  <c r="J26" i="10"/>
  <c r="K26" i="10" s="1"/>
  <c r="K44" i="10"/>
  <c r="L62" i="10"/>
  <c r="G5" i="10"/>
  <c r="G6" i="10"/>
  <c r="K62" i="10"/>
  <c r="N12" i="10"/>
  <c r="G4" i="9"/>
  <c r="G3" i="9"/>
  <c r="J26" i="9"/>
  <c r="K26" i="9" s="1"/>
  <c r="K44" i="9"/>
  <c r="L62" i="9"/>
  <c r="G5" i="9"/>
  <c r="G6" i="9"/>
  <c r="K62" i="9"/>
  <c r="N12" i="9"/>
  <c r="I64" i="8"/>
  <c r="I66" i="8" s="1"/>
  <c r="I25" i="8"/>
  <c r="M11" i="8" s="1"/>
  <c r="N12" i="8"/>
  <c r="K44" i="8"/>
  <c r="I67" i="8"/>
  <c r="J65" i="8"/>
  <c r="K65" i="8" s="1"/>
  <c r="G3" i="8"/>
  <c r="G4" i="8"/>
  <c r="K62" i="8"/>
  <c r="G5" i="8"/>
  <c r="G6" i="8"/>
  <c r="J65" i="9" l="1"/>
  <c r="K65" i="9" s="1"/>
  <c r="I67" i="9"/>
  <c r="J6" i="11"/>
  <c r="M11" i="10"/>
  <c r="J65" i="10"/>
  <c r="K65" i="10" s="1"/>
  <c r="J26" i="8"/>
  <c r="K26" i="8" s="1"/>
  <c r="J6" i="9"/>
  <c r="L62" i="8"/>
  <c r="J6" i="8"/>
  <c r="J6" i="10" l="1"/>
  <c r="I4" i="7"/>
  <c r="D5" i="7"/>
  <c r="I54" i="7" l="1"/>
  <c r="I40" i="7"/>
  <c r="J12" i="7"/>
  <c r="I63" i="7"/>
  <c r="I62" i="7"/>
  <c r="I61" i="7"/>
  <c r="I60" i="7"/>
  <c r="I59" i="7"/>
  <c r="I58" i="7"/>
  <c r="I57" i="7"/>
  <c r="J64" i="7"/>
  <c r="I56" i="7"/>
  <c r="I55" i="7"/>
  <c r="I53" i="7"/>
  <c r="I52" i="7"/>
  <c r="I50" i="7"/>
  <c r="J43" i="7"/>
  <c r="I39" i="7"/>
  <c r="I37" i="7"/>
  <c r="I36" i="7"/>
  <c r="I34" i="7"/>
  <c r="I15" i="7"/>
  <c r="I14" i="7"/>
  <c r="I13" i="7"/>
  <c r="G2" i="7"/>
  <c r="G6" i="7" l="1"/>
  <c r="K62" i="7"/>
  <c r="I43" i="7"/>
  <c r="J44" i="7" s="1"/>
  <c r="K44" i="7" s="1"/>
  <c r="J25" i="7"/>
  <c r="N11" i="7" s="1"/>
  <c r="N12" i="7" s="1"/>
  <c r="I25" i="7"/>
  <c r="I64" i="7"/>
  <c r="G3" i="7"/>
  <c r="G5" i="7"/>
  <c r="G4" i="7"/>
  <c r="J65" i="7" l="1"/>
  <c r="K65" i="7" s="1"/>
  <c r="I67" i="7"/>
  <c r="J26" i="7"/>
  <c r="M11" i="7"/>
  <c r="K26" i="7" l="1"/>
  <c r="L62" i="7"/>
  <c r="J6" i="7"/>
  <c r="J7" i="2"/>
  <c r="J4" i="4" l="1"/>
  <c r="J21" i="2" l="1"/>
  <c r="J20" i="2"/>
  <c r="J19" i="2"/>
  <c r="H21" i="2"/>
  <c r="H20" i="2"/>
  <c r="H19" i="2"/>
  <c r="F21" i="2"/>
  <c r="F20" i="2"/>
  <c r="F19" i="2"/>
  <c r="D21" i="2"/>
  <c r="D20" i="2"/>
  <c r="D19" i="2"/>
  <c r="L16" i="2"/>
  <c r="L15" i="2"/>
  <c r="L14" i="2"/>
  <c r="L11" i="2"/>
  <c r="L10" i="2"/>
  <c r="L9" i="2"/>
  <c r="L6" i="2"/>
  <c r="L5" i="2"/>
  <c r="L4" i="2"/>
  <c r="L3" i="4"/>
  <c r="L7" i="4" s="1"/>
  <c r="L19" i="2" l="1"/>
  <c r="L20" i="2"/>
  <c r="L21" i="2"/>
  <c r="J17" i="2"/>
  <c r="K16" i="2" s="1"/>
  <c r="H17" i="2"/>
  <c r="I16" i="2" s="1"/>
  <c r="F17" i="2"/>
  <c r="F18" i="2" s="1"/>
  <c r="G14" i="2" s="1"/>
  <c r="D12" i="2"/>
  <c r="D17" i="2"/>
  <c r="D18" i="2" s="1"/>
  <c r="E14" i="2" s="1"/>
  <c r="J8" i="2"/>
  <c r="K4" i="2" s="1"/>
  <c r="H7" i="2"/>
  <c r="H8" i="2" s="1"/>
  <c r="I4" i="2" s="1"/>
  <c r="F7" i="2"/>
  <c r="F8" i="2" s="1"/>
  <c r="G4" i="2" s="1"/>
  <c r="J12" i="2"/>
  <c r="J5" i="4"/>
  <c r="J6" i="4"/>
  <c r="J8" i="4"/>
  <c r="D6" i="4"/>
  <c r="D8" i="4"/>
  <c r="D4" i="4"/>
  <c r="K9" i="4"/>
  <c r="E9" i="4"/>
  <c r="B6" i="4"/>
  <c r="B8" i="4"/>
  <c r="B4" i="4"/>
  <c r="K15" i="2" l="1"/>
  <c r="E16" i="2"/>
  <c r="J18" i="2"/>
  <c r="K14" i="2" s="1"/>
  <c r="E10" i="2"/>
  <c r="E11" i="2"/>
  <c r="J13" i="2"/>
  <c r="K9" i="2" s="1"/>
  <c r="K10" i="2"/>
  <c r="K11" i="2"/>
  <c r="L4" i="4"/>
  <c r="L8" i="4"/>
  <c r="L6" i="4"/>
  <c r="J22" i="2"/>
  <c r="H18" i="2"/>
  <c r="I14" i="2" s="1"/>
  <c r="L17" i="2"/>
  <c r="L18" i="2" s="1"/>
  <c r="G15" i="2"/>
  <c r="G16" i="2"/>
  <c r="L12" i="2"/>
  <c r="L13" i="2" s="1"/>
  <c r="K5" i="2"/>
  <c r="K6" i="2"/>
  <c r="F22" i="2"/>
  <c r="F23" i="2" s="1"/>
  <c r="K7" i="2"/>
  <c r="K8" i="2" s="1"/>
  <c r="H22" i="2"/>
  <c r="I15" i="2"/>
  <c r="G17" i="2"/>
  <c r="G18" i="2" s="1"/>
  <c r="E15" i="2"/>
  <c r="E17" i="2"/>
  <c r="E18" i="2" s="1"/>
  <c r="I5" i="2"/>
  <c r="I6" i="2"/>
  <c r="I7" i="2"/>
  <c r="I8" i="2" s="1"/>
  <c r="G5" i="2"/>
  <c r="G6" i="2"/>
  <c r="G7" i="2"/>
  <c r="G8" i="2" s="1"/>
  <c r="J9" i="4"/>
  <c r="M9" i="4"/>
  <c r="D9" i="4"/>
  <c r="L5" i="4"/>
  <c r="H12" i="2"/>
  <c r="F12" i="2"/>
  <c r="F13" i="2" s="1"/>
  <c r="G9" i="2" s="1"/>
  <c r="K17" i="2" l="1"/>
  <c r="K18" i="2" s="1"/>
  <c r="K12" i="2"/>
  <c r="K13" i="2" s="1"/>
  <c r="J23" i="2"/>
  <c r="K19" i="2" s="1"/>
  <c r="K20" i="2"/>
  <c r="K21" i="2"/>
  <c r="H23" i="2"/>
  <c r="I19" i="2" s="1"/>
  <c r="I20" i="2"/>
  <c r="I21" i="2"/>
  <c r="M14" i="2"/>
  <c r="M15" i="2"/>
  <c r="M16" i="2"/>
  <c r="M11" i="2"/>
  <c r="M10" i="2"/>
  <c r="M9" i="2"/>
  <c r="L9" i="4"/>
  <c r="I17" i="2"/>
  <c r="I18" i="2" s="1"/>
  <c r="H13" i="2"/>
  <c r="I9" i="2" s="1"/>
  <c r="I10" i="2"/>
  <c r="I11" i="2"/>
  <c r="L22" i="2"/>
  <c r="L23" i="2" s="1"/>
  <c r="M19" i="2" s="1"/>
  <c r="G11" i="2"/>
  <c r="G10" i="2"/>
  <c r="G12" i="2"/>
  <c r="G13" i="2" s="1"/>
  <c r="M17" i="2" l="1"/>
  <c r="M18" i="2" s="1"/>
  <c r="I12" i="2"/>
  <c r="I13" i="2" s="1"/>
  <c r="K22" i="2"/>
  <c r="K23" i="2" s="1"/>
  <c r="I22" i="2"/>
  <c r="I23" i="2" s="1"/>
  <c r="M20" i="2"/>
  <c r="M21" i="2"/>
  <c r="M12" i="2"/>
  <c r="M13" i="2" s="1"/>
  <c r="G19" i="2"/>
  <c r="D13" i="2"/>
  <c r="D7" i="2"/>
  <c r="E6" i="2" s="1"/>
  <c r="E9" i="2" l="1"/>
  <c r="E12" i="2"/>
  <c r="M22" i="2"/>
  <c r="M23" i="2" s="1"/>
  <c r="G20" i="2"/>
  <c r="G22" i="2"/>
  <c r="G23" i="2" s="1"/>
  <c r="D22" i="2"/>
  <c r="G21" i="2"/>
  <c r="D8" i="2"/>
  <c r="E4" i="2" s="1"/>
  <c r="E5" i="2"/>
  <c r="E13" i="2" l="1"/>
  <c r="E21" i="2"/>
  <c r="D23" i="2"/>
  <c r="E19" i="2" s="1"/>
  <c r="E20" i="2"/>
  <c r="E7" i="2"/>
  <c r="E8" i="2" s="1"/>
  <c r="L7" i="2"/>
  <c r="E22" i="2" l="1"/>
  <c r="E23" i="2" s="1"/>
  <c r="L8" i="2"/>
  <c r="M6" i="2" l="1"/>
  <c r="M4" i="2"/>
  <c r="M5" i="2"/>
  <c r="B9" i="4"/>
  <c r="C9" i="4"/>
  <c r="M7" i="2" l="1"/>
  <c r="M8" i="2" s="1"/>
</calcChain>
</file>

<file path=xl/sharedStrings.xml><?xml version="1.0" encoding="utf-8"?>
<sst xmlns="http://schemas.openxmlformats.org/spreadsheetml/2006/main" count="463" uniqueCount="105">
  <si>
    <t>계</t>
  </si>
  <si>
    <t>정부출연금</t>
  </si>
  <si>
    <t>민 간</t>
  </si>
  <si>
    <t>부담금</t>
  </si>
  <si>
    <t>민간현금</t>
  </si>
  <si>
    <t>민간현물</t>
  </si>
  <si>
    <t>소계</t>
  </si>
  <si>
    <t>합계</t>
  </si>
  <si>
    <t>비고</t>
    <phoneticPr fontId="6" type="noConversion"/>
  </si>
  <si>
    <t>합계</t>
    <phoneticPr fontId="6" type="noConversion"/>
  </si>
  <si>
    <t>정부출연금</t>
    <phoneticPr fontId="6" type="noConversion"/>
  </si>
  <si>
    <t>합계</t>
    <phoneticPr fontId="6" type="noConversion"/>
  </si>
  <si>
    <t>1차년도</t>
    <phoneticPr fontId="6" type="noConversion"/>
  </si>
  <si>
    <t>2차년도</t>
    <phoneticPr fontId="6" type="noConversion"/>
  </si>
  <si>
    <t>3차년도</t>
    <phoneticPr fontId="6" type="noConversion"/>
  </si>
  <si>
    <r>
      <t xml:space="preserve">구분
</t>
    </r>
    <r>
      <rPr>
        <sz val="8"/>
        <color theme="1"/>
        <rFont val="맑은 고딕"/>
        <family val="3"/>
        <charset val="129"/>
        <scheme val="minor"/>
      </rPr>
      <t>(단위:천원)</t>
    </r>
    <phoneticPr fontId="6" type="noConversion"/>
  </si>
  <si>
    <t>연구소</t>
    <phoneticPr fontId="6" type="noConversion"/>
  </si>
  <si>
    <t>중소</t>
    <phoneticPr fontId="6" type="noConversion"/>
  </si>
  <si>
    <r>
      <t xml:space="preserve">구 분
</t>
    </r>
    <r>
      <rPr>
        <b/>
        <sz val="8"/>
        <color rgb="FF000000"/>
        <rFont val="맑은 고딕"/>
        <family val="3"/>
        <charset val="129"/>
        <scheme val="minor"/>
      </rPr>
      <t>(단위 : 천원)</t>
    </r>
    <phoneticPr fontId="6" type="noConversion"/>
  </si>
  <si>
    <t>계산 (민간현금+민간현물)</t>
    <phoneticPr fontId="6" type="noConversion"/>
  </si>
  <si>
    <t>계산 (민간현금)</t>
    <phoneticPr fontId="6" type="noConversion"/>
  </si>
  <si>
    <t>계산 (민간현물)</t>
    <phoneticPr fontId="6" type="noConversion"/>
  </si>
  <si>
    <t>1차년도</t>
    <phoneticPr fontId="6" type="noConversion"/>
  </si>
  <si>
    <t>2차년도</t>
    <phoneticPr fontId="6" type="noConversion"/>
  </si>
  <si>
    <t>3차년도</t>
    <phoneticPr fontId="6" type="noConversion"/>
  </si>
  <si>
    <r>
      <t>합계</t>
    </r>
    <r>
      <rPr>
        <sz val="10"/>
        <color rgb="FF000000"/>
        <rFont val="맑은 고딕"/>
        <family val="3"/>
        <charset val="129"/>
        <scheme val="minor"/>
      </rPr>
      <t xml:space="preserve">
(50억기준)</t>
    </r>
    <phoneticPr fontId="6" type="noConversion"/>
  </si>
  <si>
    <t>비율</t>
    <phoneticPr fontId="6" type="noConversion"/>
  </si>
  <si>
    <t>대학</t>
    <phoneticPr fontId="6" type="noConversion"/>
  </si>
  <si>
    <r>
      <t>1</t>
    </r>
    <r>
      <rPr>
        <sz val="10"/>
        <color rgb="FF000000"/>
        <rFont val="맑은 고딕"/>
        <family val="3"/>
        <charset val="129"/>
        <scheme val="minor"/>
      </rPr>
      <t>차년도
(4억기준)</t>
    </r>
    <phoneticPr fontId="6" type="noConversion"/>
  </si>
  <si>
    <r>
      <t>2</t>
    </r>
    <r>
      <rPr>
        <sz val="10"/>
        <color rgb="FF000000"/>
        <rFont val="맑은 고딕"/>
        <family val="3"/>
        <charset val="129"/>
        <scheme val="minor"/>
      </rPr>
      <t>차년도
(8억기준)</t>
    </r>
    <phoneticPr fontId="6" type="noConversion"/>
  </si>
  <si>
    <r>
      <t>3차년도</t>
    </r>
    <r>
      <rPr>
        <sz val="10"/>
        <color rgb="FF000000"/>
        <rFont val="맑은 고딕"/>
        <family val="3"/>
        <charset val="129"/>
        <scheme val="minor"/>
      </rPr>
      <t xml:space="preserve">
(6억기준)</t>
    </r>
    <phoneticPr fontId="6" type="noConversion"/>
  </si>
  <si>
    <t>과제유형 : 혁신제품형</t>
    <phoneticPr fontId="6" type="noConversion"/>
  </si>
  <si>
    <t>FA리눅스</t>
    <phoneticPr fontId="6" type="noConversion"/>
  </si>
  <si>
    <t>중소</t>
    <phoneticPr fontId="6" type="noConversion"/>
  </si>
  <si>
    <t>인건비</t>
  </si>
  <si>
    <t>구 분</t>
  </si>
  <si>
    <t>인력구분</t>
  </si>
  <si>
    <t>성명</t>
  </si>
  <si>
    <t>직위(연구소등록)</t>
  </si>
  <si>
    <t>실지급액(A)</t>
  </si>
  <si>
    <t>참여율(%)(B)</t>
  </si>
  <si>
    <t>합 계(AxB/100)</t>
  </si>
  <si>
    <t>현 금</t>
  </si>
  <si>
    <t>현 물</t>
  </si>
  <si>
    <t>소 계</t>
  </si>
  <si>
    <t>합 계</t>
  </si>
  <si>
    <t>연구활동비</t>
    <phoneticPr fontId="6" type="noConversion"/>
  </si>
  <si>
    <t xml:space="preserve">1차년도 </t>
    <phoneticPr fontId="6" type="noConversion"/>
  </si>
  <si>
    <t>현금</t>
    <phoneticPr fontId="6" type="noConversion"/>
  </si>
  <si>
    <t>현물</t>
    <phoneticPr fontId="6" type="noConversion"/>
  </si>
  <si>
    <t>연구시설․장비 및 재료비</t>
    <phoneticPr fontId="6" type="noConversion"/>
  </si>
  <si>
    <t>구분</t>
    <phoneticPr fontId="6" type="noConversion"/>
  </si>
  <si>
    <t>내역</t>
    <phoneticPr fontId="6" type="noConversion"/>
  </si>
  <si>
    <t>단가</t>
    <phoneticPr fontId="6" type="noConversion"/>
  </si>
  <si>
    <t>회수</t>
    <phoneticPr fontId="6" type="noConversion"/>
  </si>
  <si>
    <t>금액</t>
    <phoneticPr fontId="6" type="noConversion"/>
  </si>
  <si>
    <t>재료비</t>
    <phoneticPr fontId="6" type="noConversion"/>
  </si>
  <si>
    <t>박문식</t>
    <phoneticPr fontId="6" type="noConversion"/>
  </si>
  <si>
    <t>장길석</t>
    <phoneticPr fontId="6" type="noConversion"/>
  </si>
  <si>
    <t>대표</t>
    <phoneticPr fontId="6" type="noConversion"/>
  </si>
  <si>
    <t>총사업비</t>
    <phoneticPr fontId="6" type="noConversion"/>
  </si>
  <si>
    <t>출연금</t>
    <phoneticPr fontId="6" type="noConversion"/>
  </si>
  <si>
    <t>현금합계</t>
    <phoneticPr fontId="6" type="noConversion"/>
  </si>
  <si>
    <t>기계장치</t>
    <phoneticPr fontId="6" type="noConversion"/>
  </si>
  <si>
    <t>보안 방화벽 장비</t>
    <phoneticPr fontId="6" type="noConversion"/>
  </si>
  <si>
    <t>비상전원공급장치</t>
    <phoneticPr fontId="6" type="noConversion"/>
  </si>
  <si>
    <t>네트워크 스위치</t>
    <phoneticPr fontId="6" type="noConversion"/>
  </si>
  <si>
    <t>L7 라우터</t>
    <phoneticPr fontId="6" type="noConversion"/>
  </si>
  <si>
    <t>특허</t>
    <phoneticPr fontId="6" type="noConversion"/>
  </si>
  <si>
    <t>지급 수수료</t>
    <phoneticPr fontId="6" type="noConversion"/>
  </si>
  <si>
    <t>현물합계</t>
    <phoneticPr fontId="6" type="noConversion"/>
  </si>
  <si>
    <t>광고 선전비</t>
    <phoneticPr fontId="6" type="noConversion"/>
  </si>
  <si>
    <t>홍보물 제작비</t>
    <phoneticPr fontId="6" type="noConversion"/>
  </si>
  <si>
    <t>로드밸런스 및 API 서버</t>
    <phoneticPr fontId="6" type="noConversion"/>
  </si>
  <si>
    <t>자기부담</t>
    <phoneticPr fontId="6" type="noConversion"/>
  </si>
  <si>
    <t>세미나 개최비</t>
    <phoneticPr fontId="6" type="noConversion"/>
  </si>
  <si>
    <t>김현기</t>
    <phoneticPr fontId="6" type="noConversion"/>
  </si>
  <si>
    <t>수석</t>
    <phoneticPr fontId="6" type="noConversion"/>
  </si>
  <si>
    <t>책임</t>
    <phoneticPr fontId="6" type="noConversion"/>
  </si>
  <si>
    <t>파일 서버 스토리지용  디스크</t>
    <phoneticPr fontId="6" type="noConversion"/>
  </si>
  <si>
    <t>개월</t>
    <phoneticPr fontId="6" type="noConversion"/>
  </si>
  <si>
    <t>전문가 활용비</t>
    <phoneticPr fontId="6" type="noConversion"/>
  </si>
  <si>
    <t>솔루션  특허</t>
    <phoneticPr fontId="6" type="noConversion"/>
  </si>
  <si>
    <t>클라우드</t>
    <phoneticPr fontId="6" type="noConversion"/>
  </si>
  <si>
    <t>연구수당</t>
    <phoneticPr fontId="6" type="noConversion"/>
  </si>
  <si>
    <t>A</t>
    <phoneticPr fontId="6" type="noConversion"/>
  </si>
  <si>
    <t>B</t>
    <phoneticPr fontId="6" type="noConversion"/>
  </si>
  <si>
    <t>C</t>
    <phoneticPr fontId="6" type="noConversion"/>
  </si>
  <si>
    <t>75%이하</t>
    <phoneticPr fontId="6" type="noConversion"/>
  </si>
  <si>
    <t>10%이상</t>
    <phoneticPr fontId="6" type="noConversion"/>
  </si>
  <si>
    <t>클라우드 시험 사용료</t>
    <phoneticPr fontId="6" type="noConversion"/>
  </si>
  <si>
    <t>인건비대비</t>
    <phoneticPr fontId="6" type="noConversion"/>
  </si>
  <si>
    <t>도서비</t>
    <phoneticPr fontId="6" type="noConversion"/>
  </si>
  <si>
    <t>기타회의비</t>
    <phoneticPr fontId="6" type="noConversion"/>
  </si>
  <si>
    <t>신규</t>
    <phoneticPr fontId="6" type="noConversion"/>
  </si>
  <si>
    <t>공인시험</t>
    <phoneticPr fontId="6" type="noConversion"/>
  </si>
  <si>
    <t>D</t>
    <phoneticPr fontId="6" type="noConversion"/>
  </si>
  <si>
    <t>4차년도</t>
    <phoneticPr fontId="6" type="noConversion"/>
  </si>
  <si>
    <t>25.7~25.12(6개월)</t>
    <phoneticPr fontId="6" type="noConversion"/>
  </si>
  <si>
    <t>26.01~26.12(12개월)</t>
    <phoneticPr fontId="6" type="noConversion"/>
  </si>
  <si>
    <t>27.01~27.12(12개월)</t>
    <phoneticPr fontId="6" type="noConversion"/>
  </si>
  <si>
    <t>28.01~28.12(12개월)</t>
    <phoneticPr fontId="6" type="noConversion"/>
  </si>
  <si>
    <t>5차년도</t>
    <phoneticPr fontId="6" type="noConversion"/>
  </si>
  <si>
    <t>29.01~29.12(12개월)</t>
    <phoneticPr fontId="6" type="noConversion"/>
  </si>
  <si>
    <t>젝사젠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</si>
</sst>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_-;_-@_-"/>
    <numFmt numFmtId="177" formatCode="_-* #,##0.00_-;\-* #,##0.00_-;_-* &quot;-&quot;??_-;_-@_-"/>
    <numFmt numFmtId="178" formatCode="0.0%"/>
    <numFmt numFmtId="179" formatCode="0.000%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i/>
      <sz val="10"/>
      <color rgb="FF000000"/>
      <name val="맑은 고딕"/>
      <family val="3"/>
      <charset val="129"/>
      <scheme val="minor"/>
    </font>
    <font>
      <sz val="10"/>
      <color rgb="FF000000"/>
      <name val="휴먼명조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rgb="FF0000CC"/>
      <name val="맑은 고딕"/>
      <family val="3"/>
      <charset val="129"/>
      <scheme val="minor"/>
    </font>
    <font>
      <b/>
      <i/>
      <sz val="8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b/>
      <sz val="10"/>
      <color rgb="FF0000CC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2"/>
      <color rgb="FF000000"/>
      <name val="휴먼명조"/>
      <charset val="129"/>
    </font>
    <font>
      <sz val="10"/>
      <color rgb="FF000000"/>
      <name val="바탕"/>
      <family val="1"/>
      <charset val="129"/>
    </font>
    <font>
      <sz val="10"/>
      <color rgb="FF000000"/>
      <name val="맑은 고딕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8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0" fillId="2" borderId="3" xfId="0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0" fontId="2" fillId="3" borderId="6" xfId="1" applyNumberFormat="1" applyFont="1" applyFill="1" applyBorder="1" applyAlignment="1">
      <alignment horizontal="center" vertical="center" wrapText="1"/>
    </xf>
    <xf numFmtId="10" fontId="2" fillId="0" borderId="6" xfId="1" applyNumberFormat="1" applyFont="1" applyBorder="1" applyAlignment="1">
      <alignment horizontal="center" vertical="center" wrapText="1"/>
    </xf>
    <xf numFmtId="10" fontId="2" fillId="0" borderId="8" xfId="1" applyNumberFormat="1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10" fontId="2" fillId="3" borderId="23" xfId="1" applyNumberFormat="1" applyFont="1" applyFill="1" applyBorder="1" applyAlignment="1">
      <alignment horizontal="center" vertical="center" wrapText="1"/>
    </xf>
    <xf numFmtId="10" fontId="2" fillId="3" borderId="27" xfId="1" applyNumberFormat="1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28" xfId="0" applyFont="1" applyBorder="1">
      <alignment vertical="center"/>
    </xf>
    <xf numFmtId="0" fontId="9" fillId="0" borderId="29" xfId="0" applyFont="1" applyBorder="1">
      <alignment vertical="center"/>
    </xf>
    <xf numFmtId="0" fontId="0" fillId="0" borderId="29" xfId="0" applyBorder="1">
      <alignment vertical="center"/>
    </xf>
    <xf numFmtId="0" fontId="0" fillId="0" borderId="32" xfId="0" applyBorder="1">
      <alignment vertical="center"/>
    </xf>
    <xf numFmtId="176" fontId="0" fillId="0" borderId="0" xfId="2" applyFont="1">
      <alignment vertical="center"/>
    </xf>
    <xf numFmtId="176" fontId="0" fillId="4" borderId="32" xfId="2" applyFont="1" applyFill="1" applyBorder="1" applyAlignment="1">
      <alignment horizontal="center" vertical="center"/>
    </xf>
    <xf numFmtId="176" fontId="9" fillId="0" borderId="33" xfId="2" applyFont="1" applyBorder="1" applyAlignment="1">
      <alignment horizontal="center" vertical="center"/>
    </xf>
    <xf numFmtId="176" fontId="9" fillId="0" borderId="29" xfId="2" applyFont="1" applyBorder="1" applyAlignment="1">
      <alignment horizontal="center" vertical="center"/>
    </xf>
    <xf numFmtId="176" fontId="9" fillId="5" borderId="32" xfId="2" applyFont="1" applyFill="1" applyBorder="1" applyAlignment="1">
      <alignment horizontal="center" vertical="center"/>
    </xf>
    <xf numFmtId="10" fontId="12" fillId="0" borderId="36" xfId="1" applyNumberFormat="1" applyFont="1" applyBorder="1">
      <alignment vertical="center"/>
    </xf>
    <xf numFmtId="10" fontId="12" fillId="5" borderId="38" xfId="0" applyNumberFormat="1" applyFont="1" applyFill="1" applyBorder="1">
      <alignment vertical="center"/>
    </xf>
    <xf numFmtId="176" fontId="13" fillId="0" borderId="37" xfId="2" applyFont="1" applyBorder="1">
      <alignment vertical="center"/>
    </xf>
    <xf numFmtId="176" fontId="13" fillId="5" borderId="39" xfId="0" applyNumberFormat="1" applyFont="1" applyFill="1" applyBorder="1">
      <alignment vertical="center"/>
    </xf>
    <xf numFmtId="0" fontId="3" fillId="2" borderId="42" xfId="0" applyFont="1" applyFill="1" applyBorder="1" applyAlignment="1">
      <alignment horizontal="center" vertical="center" wrapText="1"/>
    </xf>
    <xf numFmtId="176" fontId="16" fillId="0" borderId="26" xfId="2" applyFont="1" applyBorder="1" applyAlignment="1">
      <alignment horizontal="center" vertical="center" wrapText="1"/>
    </xf>
    <xf numFmtId="176" fontId="16" fillId="0" borderId="5" xfId="2" applyFont="1" applyBorder="1" applyAlignment="1">
      <alignment horizontal="center" vertical="center" wrapText="1"/>
    </xf>
    <xf numFmtId="176" fontId="16" fillId="0" borderId="12" xfId="2" applyFont="1" applyBorder="1" applyAlignment="1">
      <alignment horizontal="center" vertical="center" wrapText="1"/>
    </xf>
    <xf numFmtId="176" fontId="16" fillId="0" borderId="22" xfId="2" applyFont="1" applyBorder="1" applyAlignment="1">
      <alignment horizontal="center" vertical="center" wrapText="1"/>
    </xf>
    <xf numFmtId="176" fontId="16" fillId="0" borderId="9" xfId="2" applyFont="1" applyBorder="1" applyAlignment="1">
      <alignment horizontal="center" vertical="center" wrapText="1"/>
    </xf>
    <xf numFmtId="176" fontId="3" fillId="0" borderId="28" xfId="2" applyFont="1" applyBorder="1" applyAlignment="1">
      <alignment horizontal="center" vertical="center" wrapText="1"/>
    </xf>
    <xf numFmtId="176" fontId="3" fillId="0" borderId="29" xfId="2" applyFont="1" applyBorder="1" applyAlignment="1">
      <alignment horizontal="center" vertical="center" wrapText="1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0" fillId="0" borderId="52" xfId="0" applyBorder="1">
      <alignment vertical="center"/>
    </xf>
    <xf numFmtId="177" fontId="0" fillId="0" borderId="47" xfId="0" applyNumberFormat="1" applyBorder="1">
      <alignment vertical="center"/>
    </xf>
    <xf numFmtId="177" fontId="0" fillId="0" borderId="49" xfId="0" applyNumberFormat="1" applyBorder="1">
      <alignment vertical="center"/>
    </xf>
    <xf numFmtId="177" fontId="0" fillId="0" borderId="51" xfId="0" applyNumberFormat="1" applyBorder="1">
      <alignment vertical="center"/>
    </xf>
    <xf numFmtId="176" fontId="16" fillId="0" borderId="7" xfId="2" applyFont="1" applyBorder="1" applyAlignment="1">
      <alignment horizontal="center" vertical="center" wrapText="1"/>
    </xf>
    <xf numFmtId="176" fontId="16" fillId="0" borderId="10" xfId="2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10" fontId="0" fillId="0" borderId="0" xfId="1" applyNumberFormat="1" applyFont="1">
      <alignment vertical="center"/>
    </xf>
    <xf numFmtId="10" fontId="2" fillId="3" borderId="25" xfId="1" applyNumberFormat="1" applyFont="1" applyFill="1" applyBorder="1" applyAlignment="1">
      <alignment horizontal="center" vertical="center" wrapText="1"/>
    </xf>
    <xf numFmtId="10" fontId="2" fillId="3" borderId="58" xfId="1" applyNumberFormat="1" applyFont="1" applyFill="1" applyBorder="1" applyAlignment="1">
      <alignment horizontal="center" vertical="center" wrapText="1"/>
    </xf>
    <xf numFmtId="10" fontId="2" fillId="0" borderId="58" xfId="1" applyNumberFormat="1" applyFont="1" applyBorder="1" applyAlignment="1">
      <alignment horizontal="center" vertical="center" wrapText="1"/>
    </xf>
    <xf numFmtId="10" fontId="2" fillId="0" borderId="14" xfId="1" applyNumberFormat="1" applyFont="1" applyBorder="1" applyAlignment="1">
      <alignment horizontal="center" vertical="center" wrapText="1"/>
    </xf>
    <xf numFmtId="10" fontId="2" fillId="3" borderId="20" xfId="1" applyNumberFormat="1" applyFont="1" applyFill="1" applyBorder="1" applyAlignment="1">
      <alignment horizontal="center" vertical="center" wrapText="1"/>
    </xf>
    <xf numFmtId="178" fontId="3" fillId="0" borderId="34" xfId="1" applyNumberFormat="1" applyFont="1" applyBorder="1" applyAlignment="1">
      <alignment horizontal="center" vertical="center" wrapText="1"/>
    </xf>
    <xf numFmtId="178" fontId="3" fillId="0" borderId="35" xfId="1" applyNumberFormat="1" applyFont="1" applyBorder="1" applyAlignment="1">
      <alignment horizontal="center" vertical="center" wrapText="1"/>
    </xf>
    <xf numFmtId="178" fontId="3" fillId="0" borderId="37" xfId="1" applyNumberFormat="1" applyFont="1" applyBorder="1" applyAlignment="1">
      <alignment horizontal="center" vertical="center" wrapText="1"/>
    </xf>
    <xf numFmtId="178" fontId="3" fillId="0" borderId="35" xfId="2" applyNumberFormat="1" applyFont="1" applyBorder="1" applyAlignment="1">
      <alignment horizontal="center" vertical="center" wrapText="1"/>
    </xf>
    <xf numFmtId="9" fontId="3" fillId="0" borderId="59" xfId="1" applyFont="1" applyBorder="1" applyAlignment="1">
      <alignment horizontal="center" vertical="center" wrapText="1"/>
    </xf>
    <xf numFmtId="0" fontId="3" fillId="2" borderId="60" xfId="0" applyFont="1" applyFill="1" applyBorder="1" applyAlignment="1">
      <alignment horizontal="center" vertical="center" wrapText="1"/>
    </xf>
    <xf numFmtId="176" fontId="3" fillId="0" borderId="32" xfId="2" applyFont="1" applyBorder="1" applyAlignment="1">
      <alignment horizontal="center" vertical="center" wrapText="1"/>
    </xf>
    <xf numFmtId="176" fontId="3" fillId="0" borderId="33" xfId="2" applyFont="1" applyBorder="1" applyAlignment="1">
      <alignment horizontal="center" vertical="center" wrapText="1"/>
    </xf>
    <xf numFmtId="0" fontId="17" fillId="6" borderId="66" xfId="0" applyFont="1" applyFill="1" applyBorder="1" applyAlignment="1">
      <alignment horizontal="right" vertical="center"/>
    </xf>
    <xf numFmtId="0" fontId="17" fillId="6" borderId="66" xfId="0" applyFont="1" applyFill="1" applyBorder="1" applyAlignment="1">
      <alignment horizontal="center" vertical="center"/>
    </xf>
    <xf numFmtId="0" fontId="17" fillId="6" borderId="40" xfId="0" applyFont="1" applyFill="1" applyBorder="1" applyAlignment="1">
      <alignment horizontal="center" vertical="center"/>
    </xf>
    <xf numFmtId="0" fontId="17" fillId="6" borderId="69" xfId="0" applyFont="1" applyFill="1" applyBorder="1" applyAlignment="1">
      <alignment horizontal="center" vertical="center"/>
    </xf>
    <xf numFmtId="3" fontId="17" fillId="6" borderId="69" xfId="0" applyNumberFormat="1" applyFont="1" applyFill="1" applyBorder="1" applyAlignment="1">
      <alignment horizontal="right" vertical="center"/>
    </xf>
    <xf numFmtId="9" fontId="17" fillId="6" borderId="69" xfId="0" applyNumberFormat="1" applyFont="1" applyFill="1" applyBorder="1" applyAlignment="1">
      <alignment horizontal="right" vertical="center"/>
    </xf>
    <xf numFmtId="0" fontId="17" fillId="6" borderId="69" xfId="0" applyFont="1" applyFill="1" applyBorder="1" applyAlignment="1">
      <alignment horizontal="right" vertical="center"/>
    </xf>
    <xf numFmtId="3" fontId="17" fillId="6" borderId="37" xfId="0" applyNumberFormat="1" applyFont="1" applyFill="1" applyBorder="1" applyAlignment="1">
      <alignment horizontal="right" vertical="center"/>
    </xf>
    <xf numFmtId="0" fontId="17" fillId="6" borderId="70" xfId="0" applyFont="1" applyFill="1" applyBorder="1">
      <alignment vertical="center"/>
    </xf>
    <xf numFmtId="0" fontId="17" fillId="6" borderId="71" xfId="0" applyFont="1" applyFill="1" applyBorder="1" applyAlignment="1">
      <alignment horizontal="center" vertical="center"/>
    </xf>
    <xf numFmtId="3" fontId="17" fillId="6" borderId="71" xfId="0" applyNumberFormat="1" applyFont="1" applyFill="1" applyBorder="1" applyAlignment="1">
      <alignment horizontal="right" vertical="center"/>
    </xf>
    <xf numFmtId="9" fontId="17" fillId="6" borderId="71" xfId="0" applyNumberFormat="1" applyFont="1" applyFill="1" applyBorder="1" applyAlignment="1">
      <alignment horizontal="right" vertical="center"/>
    </xf>
    <xf numFmtId="0" fontId="17" fillId="6" borderId="71" xfId="0" applyFont="1" applyFill="1" applyBorder="1" applyAlignment="1">
      <alignment horizontal="right" vertical="center"/>
    </xf>
    <xf numFmtId="0" fontId="17" fillId="6" borderId="71" xfId="0" applyFont="1" applyFill="1" applyBorder="1">
      <alignment vertical="center"/>
    </xf>
    <xf numFmtId="3" fontId="17" fillId="6" borderId="0" xfId="0" applyNumberFormat="1" applyFont="1" applyFill="1" applyAlignment="1">
      <alignment horizontal="right" vertical="center"/>
    </xf>
    <xf numFmtId="3" fontId="17" fillId="6" borderId="74" xfId="0" applyNumberFormat="1" applyFont="1" applyFill="1" applyBorder="1" applyAlignment="1">
      <alignment horizontal="right" vertical="center"/>
    </xf>
    <xf numFmtId="0" fontId="0" fillId="3" borderId="0" xfId="0" applyFill="1">
      <alignment vertical="center"/>
    </xf>
    <xf numFmtId="0" fontId="18" fillId="0" borderId="0" xfId="0" applyFont="1" applyAlignment="1">
      <alignment horizontal="left" vertical="center"/>
    </xf>
    <xf numFmtId="0" fontId="0" fillId="0" borderId="78" xfId="0" applyBorder="1">
      <alignment vertical="center"/>
    </xf>
    <xf numFmtId="3" fontId="0" fillId="0" borderId="0" xfId="0" applyNumberFormat="1">
      <alignment vertical="center"/>
    </xf>
    <xf numFmtId="176" fontId="0" fillId="0" borderId="78" xfId="2" applyFont="1" applyBorder="1">
      <alignment vertical="center"/>
    </xf>
    <xf numFmtId="9" fontId="0" fillId="0" borderId="0" xfId="1" applyFont="1">
      <alignment vertical="center"/>
    </xf>
    <xf numFmtId="3" fontId="0" fillId="0" borderId="78" xfId="0" applyNumberFormat="1" applyBorder="1">
      <alignment vertical="center"/>
    </xf>
    <xf numFmtId="3" fontId="17" fillId="6" borderId="78" xfId="0" applyNumberFormat="1" applyFont="1" applyFill="1" applyBorder="1" applyAlignment="1">
      <alignment horizontal="right" vertical="center"/>
    </xf>
    <xf numFmtId="0" fontId="0" fillId="0" borderId="69" xfId="0" applyBorder="1">
      <alignment vertical="center"/>
    </xf>
    <xf numFmtId="0" fontId="0" fillId="0" borderId="0" xfId="0" applyAlignment="1">
      <alignment horizontal="left" vertical="center"/>
    </xf>
    <xf numFmtId="3" fontId="20" fillId="0" borderId="0" xfId="0" applyNumberFormat="1" applyFont="1">
      <alignment vertical="center"/>
    </xf>
    <xf numFmtId="0" fontId="19" fillId="0" borderId="0" xfId="0" applyFont="1">
      <alignment vertical="center"/>
    </xf>
    <xf numFmtId="10" fontId="20" fillId="0" borderId="0" xfId="0" applyNumberFormat="1" applyFont="1">
      <alignment vertical="center"/>
    </xf>
    <xf numFmtId="179" fontId="0" fillId="0" borderId="78" xfId="1" applyNumberFormat="1" applyFont="1" applyBorder="1">
      <alignment vertical="center"/>
    </xf>
    <xf numFmtId="179" fontId="17" fillId="6" borderId="37" xfId="1" applyNumberFormat="1" applyFont="1" applyFill="1" applyBorder="1">
      <alignment vertical="center"/>
    </xf>
    <xf numFmtId="0" fontId="0" fillId="5" borderId="31" xfId="0" applyFill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176" fontId="0" fillId="4" borderId="38" xfId="2" applyFont="1" applyFill="1" applyBorder="1" applyAlignment="1">
      <alignment horizontal="center" vertical="center"/>
    </xf>
    <xf numFmtId="176" fontId="0" fillId="4" borderId="39" xfId="2" applyFon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 wrapText="1"/>
    </xf>
    <xf numFmtId="0" fontId="0" fillId="5" borderId="33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56" xfId="0" applyFont="1" applyBorder="1" applyAlignment="1">
      <alignment horizontal="left" vertical="center"/>
    </xf>
    <xf numFmtId="0" fontId="10" fillId="0" borderId="34" xfId="0" applyFont="1" applyBorder="1" applyAlignment="1">
      <alignment horizontal="left" vertical="center"/>
    </xf>
    <xf numFmtId="0" fontId="10" fillId="0" borderId="46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0" fontId="10" fillId="0" borderId="57" xfId="0" applyFont="1" applyBorder="1" applyAlignment="1">
      <alignment horizontal="left" vertical="center"/>
    </xf>
    <xf numFmtId="0" fontId="10" fillId="0" borderId="39" xfId="0" applyFont="1" applyBorder="1" applyAlignment="1">
      <alignment horizontal="left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4" fillId="2" borderId="43" xfId="0" applyFont="1" applyFill="1" applyBorder="1" applyAlignment="1">
      <alignment horizontal="center" vertical="center" wrapText="1"/>
    </xf>
    <xf numFmtId="0" fontId="14" fillId="2" borderId="44" xfId="0" applyFont="1" applyFill="1" applyBorder="1" applyAlignment="1">
      <alignment horizontal="center" vertical="center" wrapText="1"/>
    </xf>
    <xf numFmtId="0" fontId="14" fillId="2" borderId="60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17" fillId="6" borderId="56" xfId="0" applyFont="1" applyFill="1" applyBorder="1" applyAlignment="1">
      <alignment horizontal="center" vertical="center"/>
    </xf>
    <xf numFmtId="0" fontId="17" fillId="6" borderId="65" xfId="0" applyFont="1" applyFill="1" applyBorder="1" applyAlignment="1">
      <alignment horizontal="center" vertical="center"/>
    </xf>
    <xf numFmtId="0" fontId="17" fillId="6" borderId="64" xfId="0" applyFont="1" applyFill="1" applyBorder="1" applyAlignment="1">
      <alignment horizontal="center" vertical="center"/>
    </xf>
    <xf numFmtId="0" fontId="17" fillId="6" borderId="75" xfId="0" applyFont="1" applyFill="1" applyBorder="1">
      <alignment vertical="center"/>
    </xf>
    <xf numFmtId="0" fontId="17" fillId="6" borderId="54" xfId="0" applyFont="1" applyFill="1" applyBorder="1">
      <alignment vertical="center"/>
    </xf>
    <xf numFmtId="0" fontId="17" fillId="6" borderId="76" xfId="0" applyFont="1" applyFill="1" applyBorder="1">
      <alignment vertical="center"/>
    </xf>
    <xf numFmtId="0" fontId="17" fillId="6" borderId="77" xfId="0" applyFont="1" applyFill="1" applyBorder="1" applyAlignment="1">
      <alignment horizontal="center" vertical="center"/>
    </xf>
    <xf numFmtId="0" fontId="17" fillId="6" borderId="68" xfId="0" applyFont="1" applyFill="1" applyBorder="1" applyAlignment="1">
      <alignment horizontal="center" vertical="center"/>
    </xf>
    <xf numFmtId="0" fontId="17" fillId="6" borderId="67" xfId="0" applyFont="1" applyFill="1" applyBorder="1" applyAlignment="1">
      <alignment horizontal="center" vertical="center"/>
    </xf>
    <xf numFmtId="0" fontId="17" fillId="6" borderId="38" xfId="0" applyFont="1" applyFill="1" applyBorder="1" applyAlignment="1">
      <alignment horizontal="center" vertical="center"/>
    </xf>
    <xf numFmtId="0" fontId="17" fillId="6" borderId="72" xfId="0" applyFont="1" applyFill="1" applyBorder="1" applyAlignment="1">
      <alignment horizontal="center" vertical="center"/>
    </xf>
    <xf numFmtId="0" fontId="17" fillId="6" borderId="73" xfId="0" applyFont="1" applyFill="1" applyBorder="1" applyAlignment="1">
      <alignment horizontal="center" vertical="center"/>
    </xf>
    <xf numFmtId="0" fontId="17" fillId="6" borderId="53" xfId="0" applyFont="1" applyFill="1" applyBorder="1" applyAlignment="1">
      <alignment horizontal="center" vertical="center"/>
    </xf>
    <xf numFmtId="0" fontId="17" fillId="6" borderId="61" xfId="0" applyFont="1" applyFill="1" applyBorder="1" applyAlignment="1">
      <alignment horizontal="center" vertical="center"/>
    </xf>
    <xf numFmtId="0" fontId="17" fillId="6" borderId="62" xfId="0" applyFont="1" applyFill="1" applyBorder="1" applyAlignment="1">
      <alignment horizontal="center" vertical="center"/>
    </xf>
    <xf numFmtId="0" fontId="17" fillId="6" borderId="63" xfId="0" applyFont="1" applyFill="1" applyBorder="1" applyAlignment="1">
      <alignment horizontal="center" vertical="center"/>
    </xf>
  </cellXfs>
  <cellStyles count="6">
    <cellStyle name="백분율" xfId="1" builtinId="5"/>
    <cellStyle name="백분율 2" xfId="4" xr:uid="{00000000-0005-0000-0000-000001000000}"/>
    <cellStyle name="쉼표 [0]" xfId="2" builtinId="6"/>
    <cellStyle name="쉼표 [0] 2" xfId="5" xr:uid="{00000000-0005-0000-0000-000003000000}"/>
    <cellStyle name="표준" xfId="0" builtinId="0"/>
    <cellStyle name="표준 2" xfId="3" xr:uid="{00000000-0005-0000-0000-000005000000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101600</xdr:colOff>
      <xdr:row>17</xdr:row>
      <xdr:rowOff>190500</xdr:rowOff>
    </xdr:from>
    <xdr:to>
      <xdr:col>25</xdr:col>
      <xdr:colOff>469900</xdr:colOff>
      <xdr:row>33</xdr:row>
      <xdr:rowOff>77796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9F76B68-905C-D7C9-33E9-855B1B3A8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46000" y="38862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33</xdr:row>
      <xdr:rowOff>114300</xdr:rowOff>
    </xdr:from>
    <xdr:to>
      <xdr:col>25</xdr:col>
      <xdr:colOff>558800</xdr:colOff>
      <xdr:row>48</xdr:row>
      <xdr:rowOff>128596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CE680B4-F4BB-9B4D-FB75-034CC7DE5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34900" y="73279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51</xdr:row>
      <xdr:rowOff>12700</xdr:rowOff>
    </xdr:from>
    <xdr:to>
      <xdr:col>25</xdr:col>
      <xdr:colOff>393700</xdr:colOff>
      <xdr:row>70</xdr:row>
      <xdr:rowOff>102198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AA8877A-61DE-2066-BF19-420623D08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69800" y="11264900"/>
          <a:ext cx="7772400" cy="4191598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71</xdr:row>
      <xdr:rowOff>177800</xdr:rowOff>
    </xdr:from>
    <xdr:to>
      <xdr:col>25</xdr:col>
      <xdr:colOff>393700</xdr:colOff>
      <xdr:row>88</xdr:row>
      <xdr:rowOff>157015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52EFE6B4-CCA4-2210-87F3-6893427B0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69800" y="15748000"/>
          <a:ext cx="7772400" cy="3649515"/>
        </a:xfrm>
        <a:prstGeom prst="rect">
          <a:avLst/>
        </a:prstGeom>
      </xdr:spPr>
    </xdr:pic>
    <xdr:clientData/>
  </xdr:twoCellAnchor>
  <xdr:twoCellAnchor editAs="oneCell">
    <xdr:from>
      <xdr:col>14</xdr:col>
      <xdr:colOff>88900</xdr:colOff>
      <xdr:row>90</xdr:row>
      <xdr:rowOff>0</xdr:rowOff>
    </xdr:from>
    <xdr:to>
      <xdr:col>25</xdr:col>
      <xdr:colOff>457200</xdr:colOff>
      <xdr:row>108</xdr:row>
      <xdr:rowOff>122159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825DE4B0-EB30-F03F-DE0E-60A3F0947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33300" y="19672300"/>
          <a:ext cx="7772400" cy="4008359"/>
        </a:xfrm>
        <a:prstGeom prst="rect">
          <a:avLst/>
        </a:prstGeom>
      </xdr:spPr>
    </xdr:pic>
    <xdr:clientData/>
  </xdr:twoCellAnchor>
  <xdr:twoCellAnchor editAs="oneCell">
    <xdr:from>
      <xdr:col>14</xdr:col>
      <xdr:colOff>76200</xdr:colOff>
      <xdr:row>109</xdr:row>
      <xdr:rowOff>114300</xdr:rowOff>
    </xdr:from>
    <xdr:to>
      <xdr:col>25</xdr:col>
      <xdr:colOff>444500</xdr:colOff>
      <xdr:row>136</xdr:row>
      <xdr:rowOff>72635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D2FC276-F766-C4AA-5D97-5FFBF62D6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20600" y="23888700"/>
          <a:ext cx="7772400" cy="5787635"/>
        </a:xfrm>
        <a:prstGeom prst="rect">
          <a:avLst/>
        </a:prstGeom>
      </xdr:spPr>
    </xdr:pic>
    <xdr:clientData/>
  </xdr:twoCellAnchor>
  <xdr:twoCellAnchor editAs="oneCell">
    <xdr:from>
      <xdr:col>14</xdr:col>
      <xdr:colOff>50800</xdr:colOff>
      <xdr:row>1</xdr:row>
      <xdr:rowOff>67734</xdr:rowOff>
    </xdr:from>
    <xdr:to>
      <xdr:col>25</xdr:col>
      <xdr:colOff>372533</xdr:colOff>
      <xdr:row>17</xdr:row>
      <xdr:rowOff>55034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5528922-CE73-BA05-2650-6E5A8F2BA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446000" y="287867"/>
          <a:ext cx="7772400" cy="3543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101600</xdr:colOff>
      <xdr:row>17</xdr:row>
      <xdr:rowOff>190500</xdr:rowOff>
    </xdr:from>
    <xdr:to>
      <xdr:col>25</xdr:col>
      <xdr:colOff>469900</xdr:colOff>
      <xdr:row>33</xdr:row>
      <xdr:rowOff>77796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7B02C67-3A22-6D46-B004-441D9457C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46000" y="38862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33</xdr:row>
      <xdr:rowOff>114300</xdr:rowOff>
    </xdr:from>
    <xdr:to>
      <xdr:col>25</xdr:col>
      <xdr:colOff>558800</xdr:colOff>
      <xdr:row>48</xdr:row>
      <xdr:rowOff>128596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BFFE881-2CF8-D54B-8BFC-64CC37C69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34900" y="73279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51</xdr:row>
      <xdr:rowOff>12700</xdr:rowOff>
    </xdr:from>
    <xdr:to>
      <xdr:col>25</xdr:col>
      <xdr:colOff>393700</xdr:colOff>
      <xdr:row>70</xdr:row>
      <xdr:rowOff>102198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84DBB76-DFD8-A44F-84BB-23905A2B3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69800" y="11264900"/>
          <a:ext cx="7772400" cy="4191598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71</xdr:row>
      <xdr:rowOff>177800</xdr:rowOff>
    </xdr:from>
    <xdr:to>
      <xdr:col>25</xdr:col>
      <xdr:colOff>393700</xdr:colOff>
      <xdr:row>88</xdr:row>
      <xdr:rowOff>157015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F96D779-13C1-304B-BE9A-0EB9B284E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69800" y="15748000"/>
          <a:ext cx="7772400" cy="3649515"/>
        </a:xfrm>
        <a:prstGeom prst="rect">
          <a:avLst/>
        </a:prstGeom>
      </xdr:spPr>
    </xdr:pic>
    <xdr:clientData/>
  </xdr:twoCellAnchor>
  <xdr:twoCellAnchor editAs="oneCell">
    <xdr:from>
      <xdr:col>14</xdr:col>
      <xdr:colOff>88900</xdr:colOff>
      <xdr:row>90</xdr:row>
      <xdr:rowOff>0</xdr:rowOff>
    </xdr:from>
    <xdr:to>
      <xdr:col>25</xdr:col>
      <xdr:colOff>457200</xdr:colOff>
      <xdr:row>108</xdr:row>
      <xdr:rowOff>122159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3211D73-1E80-794A-A048-5A201B8F2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33300" y="19672300"/>
          <a:ext cx="7772400" cy="4008359"/>
        </a:xfrm>
        <a:prstGeom prst="rect">
          <a:avLst/>
        </a:prstGeom>
      </xdr:spPr>
    </xdr:pic>
    <xdr:clientData/>
  </xdr:twoCellAnchor>
  <xdr:twoCellAnchor editAs="oneCell">
    <xdr:from>
      <xdr:col>14</xdr:col>
      <xdr:colOff>76200</xdr:colOff>
      <xdr:row>109</xdr:row>
      <xdr:rowOff>114300</xdr:rowOff>
    </xdr:from>
    <xdr:to>
      <xdr:col>25</xdr:col>
      <xdr:colOff>444500</xdr:colOff>
      <xdr:row>136</xdr:row>
      <xdr:rowOff>72635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EC770C3-EAFF-D14D-8371-044E3CE02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20600" y="23888700"/>
          <a:ext cx="7772400" cy="5787635"/>
        </a:xfrm>
        <a:prstGeom prst="rect">
          <a:avLst/>
        </a:prstGeom>
      </xdr:spPr>
    </xdr:pic>
    <xdr:clientData/>
  </xdr:twoCellAnchor>
  <xdr:twoCellAnchor editAs="oneCell">
    <xdr:from>
      <xdr:col>14</xdr:col>
      <xdr:colOff>50800</xdr:colOff>
      <xdr:row>0</xdr:row>
      <xdr:rowOff>190500</xdr:rowOff>
    </xdr:from>
    <xdr:to>
      <xdr:col>25</xdr:col>
      <xdr:colOff>419100</xdr:colOff>
      <xdr:row>17</xdr:row>
      <xdr:rowOff>40105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20B52563-A11A-9949-8BAD-6625F86BD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95200" y="190500"/>
          <a:ext cx="7772400" cy="35453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101600</xdr:colOff>
      <xdr:row>17</xdr:row>
      <xdr:rowOff>190500</xdr:rowOff>
    </xdr:from>
    <xdr:to>
      <xdr:col>25</xdr:col>
      <xdr:colOff>469900</xdr:colOff>
      <xdr:row>33</xdr:row>
      <xdr:rowOff>77796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DF1AD62-A2F5-AC4F-BD52-BDBFD8DA6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46000" y="38862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33</xdr:row>
      <xdr:rowOff>114300</xdr:rowOff>
    </xdr:from>
    <xdr:to>
      <xdr:col>25</xdr:col>
      <xdr:colOff>558800</xdr:colOff>
      <xdr:row>48</xdr:row>
      <xdr:rowOff>128596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3C9C197-41D8-9C49-86D4-4D78D744B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34900" y="73279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51</xdr:row>
      <xdr:rowOff>12700</xdr:rowOff>
    </xdr:from>
    <xdr:to>
      <xdr:col>25</xdr:col>
      <xdr:colOff>393700</xdr:colOff>
      <xdr:row>70</xdr:row>
      <xdr:rowOff>102198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13A2A89-27B5-5746-8B1A-F4D69A254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69800" y="11264900"/>
          <a:ext cx="7772400" cy="4191598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71</xdr:row>
      <xdr:rowOff>177800</xdr:rowOff>
    </xdr:from>
    <xdr:to>
      <xdr:col>25</xdr:col>
      <xdr:colOff>393700</xdr:colOff>
      <xdr:row>88</xdr:row>
      <xdr:rowOff>157015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DDA9D9D-74E6-1744-B2FE-41B147749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69800" y="15748000"/>
          <a:ext cx="7772400" cy="3649515"/>
        </a:xfrm>
        <a:prstGeom prst="rect">
          <a:avLst/>
        </a:prstGeom>
      </xdr:spPr>
    </xdr:pic>
    <xdr:clientData/>
  </xdr:twoCellAnchor>
  <xdr:twoCellAnchor editAs="oneCell">
    <xdr:from>
      <xdr:col>14</xdr:col>
      <xdr:colOff>88900</xdr:colOff>
      <xdr:row>90</xdr:row>
      <xdr:rowOff>0</xdr:rowOff>
    </xdr:from>
    <xdr:to>
      <xdr:col>25</xdr:col>
      <xdr:colOff>457200</xdr:colOff>
      <xdr:row>108</xdr:row>
      <xdr:rowOff>122159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5B889D15-8E9D-9142-B6E4-2B969C927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33300" y="19672300"/>
          <a:ext cx="7772400" cy="4008359"/>
        </a:xfrm>
        <a:prstGeom prst="rect">
          <a:avLst/>
        </a:prstGeom>
      </xdr:spPr>
    </xdr:pic>
    <xdr:clientData/>
  </xdr:twoCellAnchor>
  <xdr:twoCellAnchor editAs="oneCell">
    <xdr:from>
      <xdr:col>14</xdr:col>
      <xdr:colOff>76200</xdr:colOff>
      <xdr:row>109</xdr:row>
      <xdr:rowOff>114300</xdr:rowOff>
    </xdr:from>
    <xdr:to>
      <xdr:col>25</xdr:col>
      <xdr:colOff>444500</xdr:colOff>
      <xdr:row>136</xdr:row>
      <xdr:rowOff>72635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79A54879-ED5D-CB4C-B384-F6288EE63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20600" y="23888700"/>
          <a:ext cx="7772400" cy="5787635"/>
        </a:xfrm>
        <a:prstGeom prst="rect">
          <a:avLst/>
        </a:prstGeom>
      </xdr:spPr>
    </xdr:pic>
    <xdr:clientData/>
  </xdr:twoCellAnchor>
  <xdr:twoCellAnchor editAs="oneCell">
    <xdr:from>
      <xdr:col>14</xdr:col>
      <xdr:colOff>50800</xdr:colOff>
      <xdr:row>0</xdr:row>
      <xdr:rowOff>190500</xdr:rowOff>
    </xdr:from>
    <xdr:to>
      <xdr:col>25</xdr:col>
      <xdr:colOff>419100</xdr:colOff>
      <xdr:row>17</xdr:row>
      <xdr:rowOff>40105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8939776D-B6A3-384A-833E-8A1718C5F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95200" y="190500"/>
          <a:ext cx="7772400" cy="35453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101600</xdr:colOff>
      <xdr:row>17</xdr:row>
      <xdr:rowOff>190500</xdr:rowOff>
    </xdr:from>
    <xdr:to>
      <xdr:col>25</xdr:col>
      <xdr:colOff>469900</xdr:colOff>
      <xdr:row>33</xdr:row>
      <xdr:rowOff>77796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B9B7BDE-D4E3-9C48-8DDC-C01F73E6B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46000" y="38862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33</xdr:row>
      <xdr:rowOff>114300</xdr:rowOff>
    </xdr:from>
    <xdr:to>
      <xdr:col>25</xdr:col>
      <xdr:colOff>558800</xdr:colOff>
      <xdr:row>48</xdr:row>
      <xdr:rowOff>128596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301201C-5652-7840-A1EB-717C69098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34900" y="73279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51</xdr:row>
      <xdr:rowOff>12700</xdr:rowOff>
    </xdr:from>
    <xdr:to>
      <xdr:col>25</xdr:col>
      <xdr:colOff>393700</xdr:colOff>
      <xdr:row>70</xdr:row>
      <xdr:rowOff>102198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00B8293-2625-EA46-8267-D0653CCC7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69800" y="11264900"/>
          <a:ext cx="7772400" cy="4191598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71</xdr:row>
      <xdr:rowOff>177800</xdr:rowOff>
    </xdr:from>
    <xdr:to>
      <xdr:col>25</xdr:col>
      <xdr:colOff>393700</xdr:colOff>
      <xdr:row>88</xdr:row>
      <xdr:rowOff>157015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F9BE551-D6E1-F243-BDCA-20346D495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69800" y="15748000"/>
          <a:ext cx="7772400" cy="3649515"/>
        </a:xfrm>
        <a:prstGeom prst="rect">
          <a:avLst/>
        </a:prstGeom>
      </xdr:spPr>
    </xdr:pic>
    <xdr:clientData/>
  </xdr:twoCellAnchor>
  <xdr:twoCellAnchor editAs="oneCell">
    <xdr:from>
      <xdr:col>14</xdr:col>
      <xdr:colOff>88900</xdr:colOff>
      <xdr:row>90</xdr:row>
      <xdr:rowOff>0</xdr:rowOff>
    </xdr:from>
    <xdr:to>
      <xdr:col>25</xdr:col>
      <xdr:colOff>457200</xdr:colOff>
      <xdr:row>108</xdr:row>
      <xdr:rowOff>122159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2466AB2-A1FC-BD48-905E-4258E603C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33300" y="19672300"/>
          <a:ext cx="7772400" cy="4008359"/>
        </a:xfrm>
        <a:prstGeom prst="rect">
          <a:avLst/>
        </a:prstGeom>
      </xdr:spPr>
    </xdr:pic>
    <xdr:clientData/>
  </xdr:twoCellAnchor>
  <xdr:twoCellAnchor editAs="oneCell">
    <xdr:from>
      <xdr:col>14</xdr:col>
      <xdr:colOff>76200</xdr:colOff>
      <xdr:row>109</xdr:row>
      <xdr:rowOff>114300</xdr:rowOff>
    </xdr:from>
    <xdr:to>
      <xdr:col>25</xdr:col>
      <xdr:colOff>444500</xdr:colOff>
      <xdr:row>136</xdr:row>
      <xdr:rowOff>72635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0F29FB7-6C39-DA4B-A963-FF6866C79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20600" y="23888700"/>
          <a:ext cx="7772400" cy="5787635"/>
        </a:xfrm>
        <a:prstGeom prst="rect">
          <a:avLst/>
        </a:prstGeom>
      </xdr:spPr>
    </xdr:pic>
    <xdr:clientData/>
  </xdr:twoCellAnchor>
  <xdr:twoCellAnchor editAs="oneCell">
    <xdr:from>
      <xdr:col>14</xdr:col>
      <xdr:colOff>50800</xdr:colOff>
      <xdr:row>0</xdr:row>
      <xdr:rowOff>190500</xdr:rowOff>
    </xdr:from>
    <xdr:to>
      <xdr:col>25</xdr:col>
      <xdr:colOff>419100</xdr:colOff>
      <xdr:row>17</xdr:row>
      <xdr:rowOff>40105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5B040F97-7E0B-AC49-BDCE-CA6007422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95200" y="190500"/>
          <a:ext cx="7772400" cy="35453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101600</xdr:colOff>
      <xdr:row>17</xdr:row>
      <xdr:rowOff>190500</xdr:rowOff>
    </xdr:from>
    <xdr:to>
      <xdr:col>25</xdr:col>
      <xdr:colOff>469900</xdr:colOff>
      <xdr:row>33</xdr:row>
      <xdr:rowOff>77796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BBAB2D-D9CA-604A-91F0-72842393F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46000" y="38862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33</xdr:row>
      <xdr:rowOff>114300</xdr:rowOff>
    </xdr:from>
    <xdr:to>
      <xdr:col>25</xdr:col>
      <xdr:colOff>558800</xdr:colOff>
      <xdr:row>48</xdr:row>
      <xdr:rowOff>128596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B87A355-A668-F04F-BFC7-4468F6D8B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34900" y="7327900"/>
          <a:ext cx="7772400" cy="3405196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51</xdr:row>
      <xdr:rowOff>12700</xdr:rowOff>
    </xdr:from>
    <xdr:to>
      <xdr:col>25</xdr:col>
      <xdr:colOff>393700</xdr:colOff>
      <xdr:row>70</xdr:row>
      <xdr:rowOff>102198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E9B8AC1-26CA-BE45-9C63-22F68D0E8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69800" y="11264900"/>
          <a:ext cx="7772400" cy="4191598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71</xdr:row>
      <xdr:rowOff>177800</xdr:rowOff>
    </xdr:from>
    <xdr:to>
      <xdr:col>25</xdr:col>
      <xdr:colOff>393700</xdr:colOff>
      <xdr:row>88</xdr:row>
      <xdr:rowOff>157015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CACA116-8CAB-7B43-B4B3-7580CB64B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69800" y="15748000"/>
          <a:ext cx="7772400" cy="3649515"/>
        </a:xfrm>
        <a:prstGeom prst="rect">
          <a:avLst/>
        </a:prstGeom>
      </xdr:spPr>
    </xdr:pic>
    <xdr:clientData/>
  </xdr:twoCellAnchor>
  <xdr:twoCellAnchor editAs="oneCell">
    <xdr:from>
      <xdr:col>14</xdr:col>
      <xdr:colOff>88900</xdr:colOff>
      <xdr:row>90</xdr:row>
      <xdr:rowOff>0</xdr:rowOff>
    </xdr:from>
    <xdr:to>
      <xdr:col>25</xdr:col>
      <xdr:colOff>457200</xdr:colOff>
      <xdr:row>108</xdr:row>
      <xdr:rowOff>122159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EC438EA-EB5C-FF44-8B58-36816A1E6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433300" y="19672300"/>
          <a:ext cx="7772400" cy="4008359"/>
        </a:xfrm>
        <a:prstGeom prst="rect">
          <a:avLst/>
        </a:prstGeom>
      </xdr:spPr>
    </xdr:pic>
    <xdr:clientData/>
  </xdr:twoCellAnchor>
  <xdr:twoCellAnchor editAs="oneCell">
    <xdr:from>
      <xdr:col>14</xdr:col>
      <xdr:colOff>76200</xdr:colOff>
      <xdr:row>109</xdr:row>
      <xdr:rowOff>114300</xdr:rowOff>
    </xdr:from>
    <xdr:to>
      <xdr:col>25</xdr:col>
      <xdr:colOff>444500</xdr:colOff>
      <xdr:row>136</xdr:row>
      <xdr:rowOff>72635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2CC2EF8-9D35-4047-8FCE-F1C3B3C5B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420600" y="23888700"/>
          <a:ext cx="7772400" cy="5787635"/>
        </a:xfrm>
        <a:prstGeom prst="rect">
          <a:avLst/>
        </a:prstGeom>
      </xdr:spPr>
    </xdr:pic>
    <xdr:clientData/>
  </xdr:twoCellAnchor>
  <xdr:twoCellAnchor editAs="oneCell">
    <xdr:from>
      <xdr:col>14</xdr:col>
      <xdr:colOff>50800</xdr:colOff>
      <xdr:row>0</xdr:row>
      <xdr:rowOff>190500</xdr:rowOff>
    </xdr:from>
    <xdr:to>
      <xdr:col>25</xdr:col>
      <xdr:colOff>419100</xdr:colOff>
      <xdr:row>17</xdr:row>
      <xdr:rowOff>40105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40943D2-15F1-9646-ABD5-6364F0AD9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95200" y="190500"/>
          <a:ext cx="7772400" cy="3545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zoomScale="150" workbookViewId="0">
      <selection activeCell="I5" sqref="I5"/>
    </sheetView>
  </sheetViews>
  <sheetFormatPr baseColWidth="10" defaultColWidth="8.83203125" defaultRowHeight="17"/>
  <cols>
    <col min="1" max="1" width="19.6640625" bestFit="1" customWidth="1"/>
    <col min="2" max="13" width="13" customWidth="1"/>
  </cols>
  <sheetData>
    <row r="1" spans="1:13" ht="20.25" customHeight="1">
      <c r="A1" s="94" t="s">
        <v>15</v>
      </c>
      <c r="B1" s="96" t="s">
        <v>12</v>
      </c>
      <c r="C1" s="97"/>
      <c r="D1" s="96" t="s">
        <v>13</v>
      </c>
      <c r="E1" s="97"/>
      <c r="F1" s="96" t="s">
        <v>14</v>
      </c>
      <c r="G1" s="97"/>
      <c r="H1" s="96" t="s">
        <v>97</v>
      </c>
      <c r="I1" s="97"/>
      <c r="J1" s="96" t="s">
        <v>102</v>
      </c>
      <c r="K1" s="97"/>
      <c r="L1" s="98" t="s">
        <v>11</v>
      </c>
      <c r="M1" s="99"/>
    </row>
    <row r="2" spans="1:13" ht="20.25" customHeight="1">
      <c r="A2" s="95"/>
      <c r="B2" s="90" t="s">
        <v>98</v>
      </c>
      <c r="C2" s="91"/>
      <c r="D2" s="90" t="s">
        <v>99</v>
      </c>
      <c r="E2" s="91"/>
      <c r="F2" s="90" t="s">
        <v>100</v>
      </c>
      <c r="G2" s="91"/>
      <c r="H2" s="90" t="s">
        <v>101</v>
      </c>
      <c r="I2" s="91"/>
      <c r="J2" s="90" t="s">
        <v>103</v>
      </c>
      <c r="K2" s="91"/>
      <c r="L2" s="100"/>
      <c r="M2" s="101"/>
    </row>
    <row r="3" spans="1:13" ht="20.25" customHeight="1" thickBot="1">
      <c r="A3" s="17" t="s">
        <v>10</v>
      </c>
      <c r="B3" s="92">
        <v>2100000</v>
      </c>
      <c r="C3" s="93"/>
      <c r="D3" s="92">
        <v>4200000</v>
      </c>
      <c r="E3" s="93"/>
      <c r="F3" s="92">
        <v>4200000</v>
      </c>
      <c r="G3" s="93"/>
      <c r="H3" s="92">
        <v>2100000</v>
      </c>
      <c r="I3" s="93"/>
      <c r="J3" s="92">
        <v>2100000</v>
      </c>
      <c r="K3" s="93"/>
      <c r="L3" s="92">
        <f>SUM(B3:K3)</f>
        <v>14700000</v>
      </c>
      <c r="M3" s="93"/>
    </row>
    <row r="4" spans="1:13" ht="20.25" customHeight="1">
      <c r="A4" s="18" t="s">
        <v>85</v>
      </c>
      <c r="B4" s="21">
        <f>C4/$B$3</f>
        <v>0.38095238095238093</v>
      </c>
      <c r="C4" s="23">
        <v>800000</v>
      </c>
      <c r="D4" s="21">
        <f>E4/$D$3</f>
        <v>0.38095238095238093</v>
      </c>
      <c r="E4" s="23">
        <v>1600000</v>
      </c>
      <c r="F4" s="21">
        <f>G4/$F$3</f>
        <v>0.38095238095238093</v>
      </c>
      <c r="G4" s="23">
        <v>1600000</v>
      </c>
      <c r="H4" s="21">
        <f>I4/$H$3</f>
        <v>0.38095238095238093</v>
      </c>
      <c r="I4" s="23">
        <v>800000</v>
      </c>
      <c r="J4" s="21">
        <f>K4/$J$3</f>
        <v>0.38095238095238093</v>
      </c>
      <c r="K4" s="23">
        <v>800000</v>
      </c>
      <c r="L4" s="21">
        <f>M4/$L$3</f>
        <v>0.38095238095238093</v>
      </c>
      <c r="M4" s="23">
        <f>SUM(C4,G4,I4,E4,K4)</f>
        <v>5600000</v>
      </c>
    </row>
    <row r="5" spans="1:13" ht="20.25" customHeight="1">
      <c r="A5" s="19" t="s">
        <v>104</v>
      </c>
      <c r="B5" s="21">
        <f>C5/$B$3</f>
        <v>4.7619047619047616E-2</v>
      </c>
      <c r="C5" s="23">
        <v>100000</v>
      </c>
      <c r="D5" s="21">
        <f>E5/$D$3</f>
        <v>4.7619047619047616E-2</v>
      </c>
      <c r="E5" s="23">
        <v>200000</v>
      </c>
      <c r="F5" s="21">
        <f t="shared" ref="F5:F8" si="0">G5/$F$3</f>
        <v>4.7619047619047616E-2</v>
      </c>
      <c r="G5" s="23">
        <v>200000</v>
      </c>
      <c r="H5" s="21">
        <f t="shared" ref="H5:H8" si="1">I5/$H$3</f>
        <v>4.7619047619047616E-2</v>
      </c>
      <c r="I5" s="23">
        <v>100000</v>
      </c>
      <c r="J5" s="21">
        <f t="shared" ref="J5:J8" si="2">K5/$J$3</f>
        <v>4.7619047619047616E-2</v>
      </c>
      <c r="K5" s="23">
        <v>100000</v>
      </c>
      <c r="L5" s="21">
        <f t="shared" ref="L5:L8" si="3">M5/$L$3</f>
        <v>4.7619047619047616E-2</v>
      </c>
      <c r="M5" s="23">
        <f t="shared" ref="M5:M8" si="4">SUM(C5,G5,I5,E5,K5)</f>
        <v>700000</v>
      </c>
    </row>
    <row r="6" spans="1:13" ht="20.25" customHeight="1">
      <c r="A6" s="19" t="s">
        <v>86</v>
      </c>
      <c r="B6" s="21">
        <f t="shared" ref="B6:B8" si="5">C6/$B$3</f>
        <v>0.19047619047619047</v>
      </c>
      <c r="C6" s="23">
        <v>400000</v>
      </c>
      <c r="D6" s="21">
        <f t="shared" ref="D6:D8" si="6">E6/$D$3</f>
        <v>0.19047619047619047</v>
      </c>
      <c r="E6" s="23">
        <v>800000</v>
      </c>
      <c r="F6" s="21">
        <f t="shared" si="0"/>
        <v>0.19047619047619047</v>
      </c>
      <c r="G6" s="23">
        <v>800000</v>
      </c>
      <c r="H6" s="21">
        <f t="shared" si="1"/>
        <v>0.19047619047619047</v>
      </c>
      <c r="I6" s="23">
        <v>400000</v>
      </c>
      <c r="J6" s="21">
        <f t="shared" si="2"/>
        <v>0.19047619047619047</v>
      </c>
      <c r="K6" s="23">
        <v>400000</v>
      </c>
      <c r="L6" s="21">
        <f t="shared" si="3"/>
        <v>0.19047619047619047</v>
      </c>
      <c r="M6" s="23">
        <f t="shared" si="4"/>
        <v>2800000</v>
      </c>
    </row>
    <row r="7" spans="1:13" ht="20.25" customHeight="1">
      <c r="A7" s="19" t="s">
        <v>87</v>
      </c>
      <c r="B7" s="21">
        <f t="shared" ref="B7" si="7">C7/$B$3</f>
        <v>0.19047619047619047</v>
      </c>
      <c r="C7" s="23">
        <v>400000</v>
      </c>
      <c r="D7" s="21">
        <f t="shared" ref="D7" si="8">E7/$D$3</f>
        <v>0.19047619047619047</v>
      </c>
      <c r="E7" s="23">
        <v>800000</v>
      </c>
      <c r="F7" s="21">
        <f t="shared" si="0"/>
        <v>0.19047619047619047</v>
      </c>
      <c r="G7" s="23">
        <v>800000</v>
      </c>
      <c r="H7" s="21">
        <f t="shared" si="1"/>
        <v>0.19047619047619047</v>
      </c>
      <c r="I7" s="23">
        <v>400000</v>
      </c>
      <c r="J7" s="21">
        <f t="shared" ref="J7" si="9">K7/$J$3</f>
        <v>0.19047619047619047</v>
      </c>
      <c r="K7" s="23">
        <v>400000</v>
      </c>
      <c r="L7" s="21">
        <f t="shared" ref="L7" si="10">M7/$L$3</f>
        <v>0.19047619047619047</v>
      </c>
      <c r="M7" s="23">
        <f t="shared" si="4"/>
        <v>2800000</v>
      </c>
    </row>
    <row r="8" spans="1:13" ht="20.25" customHeight="1">
      <c r="A8" s="19" t="s">
        <v>96</v>
      </c>
      <c r="B8" s="21">
        <f t="shared" si="5"/>
        <v>0.19047619047619047</v>
      </c>
      <c r="C8" s="23">
        <v>400000</v>
      </c>
      <c r="D8" s="21">
        <f t="shared" si="6"/>
        <v>0.19047619047619047</v>
      </c>
      <c r="E8" s="23">
        <v>800000</v>
      </c>
      <c r="F8" s="21">
        <f t="shared" si="0"/>
        <v>0.19047619047619047</v>
      </c>
      <c r="G8" s="23">
        <v>800000</v>
      </c>
      <c r="H8" s="21">
        <f t="shared" si="1"/>
        <v>0.19047619047619047</v>
      </c>
      <c r="I8" s="23">
        <v>400000</v>
      </c>
      <c r="J8" s="21">
        <f t="shared" si="2"/>
        <v>0.19047619047619047</v>
      </c>
      <c r="K8" s="23">
        <v>400000</v>
      </c>
      <c r="L8" s="21">
        <f t="shared" si="3"/>
        <v>0.19047619047619047</v>
      </c>
      <c r="M8" s="23">
        <f t="shared" si="4"/>
        <v>2800000</v>
      </c>
    </row>
    <row r="9" spans="1:13" ht="20.25" customHeight="1" thickBot="1">
      <c r="A9" s="20" t="s">
        <v>9</v>
      </c>
      <c r="B9" s="22">
        <f t="shared" ref="B9:M9" si="11">SUM(B4:B8)</f>
        <v>1</v>
      </c>
      <c r="C9" s="24">
        <f t="shared" si="11"/>
        <v>2100000</v>
      </c>
      <c r="D9" s="22">
        <f t="shared" si="11"/>
        <v>1</v>
      </c>
      <c r="E9" s="24">
        <f t="shared" si="11"/>
        <v>4200000</v>
      </c>
      <c r="F9" s="22">
        <f t="shared" ref="F9:I9" si="12">SUM(F4:F8)</f>
        <v>1</v>
      </c>
      <c r="G9" s="24">
        <f t="shared" si="12"/>
        <v>4200000</v>
      </c>
      <c r="H9" s="22">
        <f t="shared" si="12"/>
        <v>1</v>
      </c>
      <c r="I9" s="24">
        <f t="shared" si="12"/>
        <v>2100000</v>
      </c>
      <c r="J9" s="22">
        <f t="shared" si="11"/>
        <v>1</v>
      </c>
      <c r="K9" s="24">
        <f t="shared" si="11"/>
        <v>2100000</v>
      </c>
      <c r="L9" s="22">
        <f t="shared" si="11"/>
        <v>1</v>
      </c>
      <c r="M9" s="24">
        <f t="shared" si="11"/>
        <v>14700000</v>
      </c>
    </row>
    <row r="10" spans="1:1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3">
      <c r="A11" s="16"/>
      <c r="B11" s="45"/>
      <c r="C11" s="16"/>
      <c r="D11" s="16"/>
      <c r="E11" s="16"/>
      <c r="F11" s="16"/>
      <c r="G11" s="16"/>
      <c r="H11" s="16"/>
      <c r="I11" s="16"/>
      <c r="J11" s="16"/>
      <c r="K11" s="16"/>
    </row>
    <row r="12" spans="1:13">
      <c r="A12" s="16"/>
      <c r="B12" s="45"/>
      <c r="C12" s="16"/>
      <c r="D12" s="16"/>
      <c r="E12" s="16"/>
      <c r="F12" s="16"/>
      <c r="G12" s="16"/>
      <c r="H12" s="16"/>
      <c r="I12" s="16"/>
      <c r="J12" s="16"/>
      <c r="K12" s="16"/>
    </row>
    <row r="13" spans="1:13">
      <c r="A13" s="16"/>
      <c r="B13" s="45"/>
      <c r="C13" s="16"/>
      <c r="D13" s="16"/>
      <c r="E13" s="16"/>
      <c r="F13" s="16"/>
      <c r="G13" s="16"/>
      <c r="H13" s="16"/>
      <c r="I13" s="16"/>
      <c r="J13" s="16"/>
      <c r="K13" s="16"/>
    </row>
    <row r="14" spans="1:13">
      <c r="A14" s="16"/>
      <c r="B14" s="45"/>
      <c r="C14" s="16"/>
      <c r="D14" s="16"/>
      <c r="E14" s="16"/>
      <c r="F14" s="16"/>
      <c r="G14" s="16"/>
      <c r="H14" s="16"/>
      <c r="I14" s="16"/>
      <c r="J14" s="16"/>
      <c r="K14" s="16"/>
    </row>
    <row r="15" spans="1:13">
      <c r="A15" s="16"/>
      <c r="B15" s="45"/>
      <c r="C15" s="16"/>
      <c r="D15" s="16"/>
      <c r="E15" s="16"/>
      <c r="F15" s="16"/>
      <c r="G15" s="16"/>
      <c r="H15" s="16"/>
      <c r="I15" s="16"/>
      <c r="J15" s="16"/>
      <c r="K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</sheetData>
  <mergeCells count="18">
    <mergeCell ref="J2:K2"/>
    <mergeCell ref="L3:M3"/>
    <mergeCell ref="B3:C3"/>
    <mergeCell ref="B1:C1"/>
    <mergeCell ref="D1:E1"/>
    <mergeCell ref="D3:E3"/>
    <mergeCell ref="J1:K1"/>
    <mergeCell ref="J3:K3"/>
    <mergeCell ref="L1:M2"/>
    <mergeCell ref="F1:G1"/>
    <mergeCell ref="F2:G2"/>
    <mergeCell ref="F3:G3"/>
    <mergeCell ref="H1:I1"/>
    <mergeCell ref="H2:I2"/>
    <mergeCell ref="H3:I3"/>
    <mergeCell ref="A1:A2"/>
    <mergeCell ref="B2:C2"/>
    <mergeCell ref="D2:E2"/>
  </mergeCells>
  <phoneticPr fontId="6" type="noConversion"/>
  <pageMargins left="0.7" right="0.7" top="0.75" bottom="0.75" header="0.3" footer="0.3"/>
  <pageSetup paperSize="9" orientation="portrait" r:id="rId1"/>
  <ignoredErrors>
    <ignoredError sqref="L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workbookViewId="0">
      <selection activeCell="F38" sqref="F38"/>
    </sheetView>
  </sheetViews>
  <sheetFormatPr baseColWidth="10" defaultColWidth="8.83203125" defaultRowHeight="17"/>
  <cols>
    <col min="1" max="3" width="11.5" customWidth="1"/>
    <col min="4" max="4" width="10.5" bestFit="1" customWidth="1"/>
    <col min="5" max="5" width="7.6640625" bestFit="1" customWidth="1"/>
    <col min="6" max="6" width="11.83203125" bestFit="1" customWidth="1"/>
    <col min="7" max="7" width="7.6640625" customWidth="1"/>
    <col min="8" max="8" width="10.5" bestFit="1" customWidth="1"/>
    <col min="9" max="9" width="7.6640625" bestFit="1" customWidth="1"/>
    <col min="10" max="10" width="11.83203125" bestFit="1" customWidth="1"/>
    <col min="11" max="11" width="7.6640625" customWidth="1"/>
    <col min="12" max="12" width="10.5" bestFit="1" customWidth="1"/>
    <col min="13" max="13" width="10.5" customWidth="1"/>
    <col min="14" max="14" width="9.33203125" bestFit="1" customWidth="1"/>
  </cols>
  <sheetData>
    <row r="1" spans="1:14" ht="18" thickBot="1">
      <c r="A1" s="11" t="s">
        <v>31</v>
      </c>
    </row>
    <row r="2" spans="1:14" ht="17.25" customHeight="1">
      <c r="A2" s="129" t="s">
        <v>18</v>
      </c>
      <c r="B2" s="130"/>
      <c r="C2" s="131"/>
      <c r="D2" s="111" t="s">
        <v>85</v>
      </c>
      <c r="E2" s="127"/>
      <c r="F2" s="111" t="s">
        <v>32</v>
      </c>
      <c r="G2" s="127"/>
      <c r="H2" s="111" t="s">
        <v>86</v>
      </c>
      <c r="I2" s="127"/>
      <c r="J2" s="111" t="s">
        <v>87</v>
      </c>
      <c r="K2" s="112"/>
      <c r="L2" s="8" t="s">
        <v>0</v>
      </c>
      <c r="M2" s="44" t="s">
        <v>26</v>
      </c>
      <c r="N2" s="8" t="s">
        <v>8</v>
      </c>
    </row>
    <row r="3" spans="1:14" ht="17.25" customHeight="1" thickBot="1">
      <c r="A3" s="132"/>
      <c r="B3" s="133"/>
      <c r="C3" s="134"/>
      <c r="D3" s="124" t="s">
        <v>16</v>
      </c>
      <c r="E3" s="125"/>
      <c r="F3" s="124" t="s">
        <v>17</v>
      </c>
      <c r="G3" s="125"/>
      <c r="H3" s="124" t="s">
        <v>27</v>
      </c>
      <c r="I3" s="125"/>
      <c r="J3" s="124" t="s">
        <v>33</v>
      </c>
      <c r="K3" s="126"/>
      <c r="L3" s="25"/>
      <c r="M3" s="56"/>
      <c r="N3" s="25"/>
    </row>
    <row r="4" spans="1:14">
      <c r="A4" s="128" t="s">
        <v>28</v>
      </c>
      <c r="B4" s="122" t="s">
        <v>1</v>
      </c>
      <c r="C4" s="123"/>
      <c r="D4" s="26"/>
      <c r="E4" s="10" t="e">
        <f>D4/D8</f>
        <v>#DIV/0!</v>
      </c>
      <c r="F4" s="26">
        <v>120000</v>
      </c>
      <c r="G4" s="10">
        <f>F4/F8</f>
        <v>0.75</v>
      </c>
      <c r="H4" s="26"/>
      <c r="I4" s="10" t="e">
        <f>H4/H8</f>
        <v>#DIV/0!</v>
      </c>
      <c r="J4" s="26"/>
      <c r="K4" s="46" t="e">
        <f>J4/J8</f>
        <v>#DIV/0!</v>
      </c>
      <c r="L4" s="31">
        <f>SUM(D4,F4,H4,J4)</f>
        <v>120000</v>
      </c>
      <c r="M4" s="51">
        <f>L4/$L$8</f>
        <v>0.75</v>
      </c>
      <c r="N4" s="12" t="s">
        <v>88</v>
      </c>
    </row>
    <row r="5" spans="1:14">
      <c r="A5" s="114"/>
      <c r="B5" s="2" t="s">
        <v>2</v>
      </c>
      <c r="C5" s="7" t="s">
        <v>4</v>
      </c>
      <c r="D5" s="27">
        <v>0</v>
      </c>
      <c r="E5" s="4" t="e">
        <f>D5/D7</f>
        <v>#DIV/0!</v>
      </c>
      <c r="F5" s="27">
        <v>4000</v>
      </c>
      <c r="G5" s="4">
        <f>F5/F7</f>
        <v>0.1</v>
      </c>
      <c r="H5" s="27">
        <v>0</v>
      </c>
      <c r="I5" s="4" t="e">
        <f>H5/H7</f>
        <v>#DIV/0!</v>
      </c>
      <c r="J5" s="27"/>
      <c r="K5" s="47" t="e">
        <f>J5/J7</f>
        <v>#DIV/0!</v>
      </c>
      <c r="L5" s="32">
        <f>SUM(D5,F5,H5,J5)</f>
        <v>4000</v>
      </c>
      <c r="M5" s="52">
        <f>L5/$L$8</f>
        <v>2.5000000000000001E-2</v>
      </c>
      <c r="N5" s="13" t="s">
        <v>89</v>
      </c>
    </row>
    <row r="6" spans="1:14">
      <c r="A6" s="114"/>
      <c r="B6" s="3" t="s">
        <v>3</v>
      </c>
      <c r="C6" s="7" t="s">
        <v>5</v>
      </c>
      <c r="D6" s="27">
        <v>0</v>
      </c>
      <c r="E6" s="5" t="e">
        <f>D6/D7</f>
        <v>#DIV/0!</v>
      </c>
      <c r="F6" s="27">
        <v>36000</v>
      </c>
      <c r="G6" s="5">
        <f>F6/F7</f>
        <v>0.9</v>
      </c>
      <c r="H6" s="27">
        <v>0</v>
      </c>
      <c r="I6" s="5" t="e">
        <f>H6/H7</f>
        <v>#DIV/0!</v>
      </c>
      <c r="J6" s="27"/>
      <c r="K6" s="48" t="e">
        <f>J6/J7</f>
        <v>#DIV/0!</v>
      </c>
      <c r="L6" s="32">
        <f>SUM(D6,F6,H6,J6)</f>
        <v>36000</v>
      </c>
      <c r="M6" s="53">
        <f>L6/$L$8</f>
        <v>0.22500000000000001</v>
      </c>
      <c r="N6" s="14"/>
    </row>
    <row r="7" spans="1:14">
      <c r="A7" s="114"/>
      <c r="B7" s="1"/>
      <c r="C7" s="7" t="s">
        <v>6</v>
      </c>
      <c r="D7" s="27">
        <f>SUM(D5:D6)</f>
        <v>0</v>
      </c>
      <c r="E7" s="5" t="e">
        <f>D7/D8</f>
        <v>#DIV/0!</v>
      </c>
      <c r="F7" s="27">
        <f>SUM(F5:F6)</f>
        <v>40000</v>
      </c>
      <c r="G7" s="5">
        <f>F7/F8</f>
        <v>0.25</v>
      </c>
      <c r="H7" s="27">
        <f>SUM(H5:H6)</f>
        <v>0</v>
      </c>
      <c r="I7" s="5" t="e">
        <f>H7/H8</f>
        <v>#DIV/0!</v>
      </c>
      <c r="J7" s="27">
        <f>SUM(J5:J6)</f>
        <v>0</v>
      </c>
      <c r="K7" s="48" t="e">
        <f>J7/J8</f>
        <v>#DIV/0!</v>
      </c>
      <c r="L7" s="32">
        <f>SUM(L5:L6)</f>
        <v>40000</v>
      </c>
      <c r="M7" s="54">
        <f>SUM(M5:M6)</f>
        <v>0.25</v>
      </c>
      <c r="N7" s="14"/>
    </row>
    <row r="8" spans="1:14" ht="18" thickBot="1">
      <c r="A8" s="115"/>
      <c r="B8" s="118" t="s">
        <v>7</v>
      </c>
      <c r="C8" s="119"/>
      <c r="D8" s="42">
        <f>SUM(D4,D7)</f>
        <v>0</v>
      </c>
      <c r="E8" s="6" t="e">
        <f>E4+E7</f>
        <v>#DIV/0!</v>
      </c>
      <c r="F8" s="42">
        <f>SUM(F4,F7)</f>
        <v>160000</v>
      </c>
      <c r="G8" s="6">
        <f>G4+G7</f>
        <v>1</v>
      </c>
      <c r="H8" s="42">
        <f>SUM(H4,H7)</f>
        <v>0</v>
      </c>
      <c r="I8" s="6" t="e">
        <f>I4+I7</f>
        <v>#DIV/0!</v>
      </c>
      <c r="J8" s="42">
        <f>SUM(J4,J7)</f>
        <v>0</v>
      </c>
      <c r="K8" s="49" t="e">
        <f>K4+K7</f>
        <v>#DIV/0!</v>
      </c>
      <c r="L8" s="57">
        <f>SUM(L4,L7)</f>
        <v>160000</v>
      </c>
      <c r="M8" s="55">
        <f>SUM(M4,M7)</f>
        <v>1</v>
      </c>
      <c r="N8" s="15"/>
    </row>
    <row r="9" spans="1:14" ht="16.5" customHeight="1">
      <c r="A9" s="120" t="s">
        <v>29</v>
      </c>
      <c r="B9" s="122" t="s">
        <v>1</v>
      </c>
      <c r="C9" s="123"/>
      <c r="D9" s="28"/>
      <c r="E9" s="9" t="e">
        <f>D9/D13</f>
        <v>#DIV/0!</v>
      </c>
      <c r="F9" s="28"/>
      <c r="G9" s="9" t="e">
        <f>F9/F13</f>
        <v>#DIV/0!</v>
      </c>
      <c r="H9" s="29"/>
      <c r="I9" s="9" t="e">
        <f>H9/H13</f>
        <v>#DIV/0!</v>
      </c>
      <c r="J9" s="29"/>
      <c r="K9" s="50" t="e">
        <f>J9/J13</f>
        <v>#DIV/0!</v>
      </c>
      <c r="L9" s="31">
        <f>SUM(D9,F9,H9,J9)</f>
        <v>0</v>
      </c>
      <c r="M9" s="51" t="e">
        <f>L9/$L$13</f>
        <v>#DIV/0!</v>
      </c>
      <c r="N9" s="12"/>
    </row>
    <row r="10" spans="1:14">
      <c r="A10" s="113"/>
      <c r="B10" s="2" t="s">
        <v>2</v>
      </c>
      <c r="C10" s="7" t="s">
        <v>4</v>
      </c>
      <c r="D10" s="27"/>
      <c r="E10" s="4" t="e">
        <f>D10/D12</f>
        <v>#DIV/0!</v>
      </c>
      <c r="F10" s="27"/>
      <c r="G10" s="4" t="e">
        <f>F10/F12</f>
        <v>#DIV/0!</v>
      </c>
      <c r="H10" s="30"/>
      <c r="I10" s="4" t="e">
        <f>H10/H12</f>
        <v>#DIV/0!</v>
      </c>
      <c r="J10" s="30"/>
      <c r="K10" s="47" t="e">
        <f>J10/J12</f>
        <v>#DIV/0!</v>
      </c>
      <c r="L10" s="32">
        <f>SUM(D10,F10,H10,J10)</f>
        <v>0</v>
      </c>
      <c r="M10" s="52" t="e">
        <f>L10/$L$13</f>
        <v>#DIV/0!</v>
      </c>
      <c r="N10" s="13"/>
    </row>
    <row r="11" spans="1:14">
      <c r="A11" s="113"/>
      <c r="B11" s="3" t="s">
        <v>3</v>
      </c>
      <c r="C11" s="7" t="s">
        <v>5</v>
      </c>
      <c r="D11" s="27"/>
      <c r="E11" s="5" t="e">
        <f>D11/D12</f>
        <v>#DIV/0!</v>
      </c>
      <c r="F11" s="27"/>
      <c r="G11" s="5" t="e">
        <f>F11/F12</f>
        <v>#DIV/0!</v>
      </c>
      <c r="H11" s="30"/>
      <c r="I11" s="5" t="e">
        <f>H11/H12</f>
        <v>#DIV/0!</v>
      </c>
      <c r="J11" s="30"/>
      <c r="K11" s="48" t="e">
        <f>J11/J12</f>
        <v>#DIV/0!</v>
      </c>
      <c r="L11" s="32">
        <f>SUM(D11,F11,H11,J11)</f>
        <v>0</v>
      </c>
      <c r="M11" s="53" t="e">
        <f>L11/$L$13</f>
        <v>#DIV/0!</v>
      </c>
      <c r="N11" s="14"/>
    </row>
    <row r="12" spans="1:14">
      <c r="A12" s="113"/>
      <c r="B12" s="1"/>
      <c r="C12" s="7" t="s">
        <v>6</v>
      </c>
      <c r="D12" s="27">
        <f>SUM(D10:D11)</f>
        <v>0</v>
      </c>
      <c r="E12" s="5" t="e">
        <f>D12/D13</f>
        <v>#DIV/0!</v>
      </c>
      <c r="F12" s="27">
        <f>SUM(F10:F11)</f>
        <v>0</v>
      </c>
      <c r="G12" s="5" t="e">
        <f>F12/F13</f>
        <v>#DIV/0!</v>
      </c>
      <c r="H12" s="30">
        <f>SUM(H10:H11)</f>
        <v>0</v>
      </c>
      <c r="I12" s="5" t="e">
        <f>H12/H13</f>
        <v>#DIV/0!</v>
      </c>
      <c r="J12" s="30">
        <f>SUM(J10:J11)</f>
        <v>0</v>
      </c>
      <c r="K12" s="48" t="e">
        <f>J12/J13</f>
        <v>#DIV/0!</v>
      </c>
      <c r="L12" s="32">
        <f>SUM(L10:L11)</f>
        <v>0</v>
      </c>
      <c r="M12" s="54" t="e">
        <f>SUM(M10:M11)</f>
        <v>#DIV/0!</v>
      </c>
      <c r="N12" s="14"/>
    </row>
    <row r="13" spans="1:14" ht="18" thickBot="1">
      <c r="A13" s="121"/>
      <c r="B13" s="118" t="s">
        <v>7</v>
      </c>
      <c r="C13" s="119"/>
      <c r="D13" s="42">
        <f>SUM(D9,D12)</f>
        <v>0</v>
      </c>
      <c r="E13" s="6" t="e">
        <f>E9+E12</f>
        <v>#DIV/0!</v>
      </c>
      <c r="F13" s="42">
        <f>SUM(F9,F12)</f>
        <v>0</v>
      </c>
      <c r="G13" s="6" t="e">
        <f>G9+G12</f>
        <v>#DIV/0!</v>
      </c>
      <c r="H13" s="43">
        <f>SUM(H9,H12)</f>
        <v>0</v>
      </c>
      <c r="I13" s="6" t="e">
        <f>I9+I12</f>
        <v>#DIV/0!</v>
      </c>
      <c r="J13" s="43">
        <f>SUM(J9,J12)</f>
        <v>0</v>
      </c>
      <c r="K13" s="49" t="e">
        <f>K9+K12</f>
        <v>#DIV/0!</v>
      </c>
      <c r="L13" s="57">
        <f>SUM(L9,L12)</f>
        <v>0</v>
      </c>
      <c r="M13" s="55" t="e">
        <f>SUM(M9,M12)</f>
        <v>#DIV/0!</v>
      </c>
      <c r="N13" s="15"/>
    </row>
    <row r="14" spans="1:14">
      <c r="A14" s="113" t="s">
        <v>30</v>
      </c>
      <c r="B14" s="116" t="s">
        <v>1</v>
      </c>
      <c r="C14" s="117"/>
      <c r="D14" s="28"/>
      <c r="E14" s="9" t="e">
        <f>D14/D18</f>
        <v>#DIV/0!</v>
      </c>
      <c r="F14" s="28"/>
      <c r="G14" s="9" t="e">
        <f>F14/F18</f>
        <v>#DIV/0!</v>
      </c>
      <c r="H14" s="28"/>
      <c r="I14" s="9" t="e">
        <f>H14/H18</f>
        <v>#DIV/0!</v>
      </c>
      <c r="J14" s="28"/>
      <c r="K14" s="50" t="e">
        <f>J14/J18</f>
        <v>#DIV/0!</v>
      </c>
      <c r="L14" s="31">
        <f>SUM(D14,F14,H14,J14)</f>
        <v>0</v>
      </c>
      <c r="M14" s="51" t="e">
        <f>L14/$L$18</f>
        <v>#DIV/0!</v>
      </c>
      <c r="N14" s="12"/>
    </row>
    <row r="15" spans="1:14">
      <c r="A15" s="114"/>
      <c r="B15" s="2" t="s">
        <v>2</v>
      </c>
      <c r="C15" s="7" t="s">
        <v>4</v>
      </c>
      <c r="D15" s="27"/>
      <c r="E15" s="4" t="e">
        <f>D15/D17</f>
        <v>#DIV/0!</v>
      </c>
      <c r="F15" s="27"/>
      <c r="G15" s="4" t="e">
        <f>F15/F17</f>
        <v>#DIV/0!</v>
      </c>
      <c r="H15" s="27"/>
      <c r="I15" s="4" t="e">
        <f>H15/H17</f>
        <v>#DIV/0!</v>
      </c>
      <c r="J15" s="27"/>
      <c r="K15" s="47" t="e">
        <f>J15/J17</f>
        <v>#DIV/0!</v>
      </c>
      <c r="L15" s="32">
        <f>SUM(D15,F15,H15,J15)</f>
        <v>0</v>
      </c>
      <c r="M15" s="52" t="e">
        <f>L15/$L$18</f>
        <v>#DIV/0!</v>
      </c>
      <c r="N15" s="13"/>
    </row>
    <row r="16" spans="1:14">
      <c r="A16" s="114"/>
      <c r="B16" s="3" t="s">
        <v>3</v>
      </c>
      <c r="C16" s="7" t="s">
        <v>5</v>
      </c>
      <c r="D16" s="27"/>
      <c r="E16" s="5" t="e">
        <f>D16/D17</f>
        <v>#DIV/0!</v>
      </c>
      <c r="F16" s="27"/>
      <c r="G16" s="5" t="e">
        <f>F16/F17</f>
        <v>#DIV/0!</v>
      </c>
      <c r="H16" s="27"/>
      <c r="I16" s="5" t="e">
        <f>H16/H17</f>
        <v>#DIV/0!</v>
      </c>
      <c r="J16" s="27"/>
      <c r="K16" s="48" t="e">
        <f>J16/J17</f>
        <v>#DIV/0!</v>
      </c>
      <c r="L16" s="32">
        <f>SUM(D16,F16,H16,J16)</f>
        <v>0</v>
      </c>
      <c r="M16" s="53" t="e">
        <f>L16/$L$18</f>
        <v>#DIV/0!</v>
      </c>
      <c r="N16" s="14"/>
    </row>
    <row r="17" spans="1:14">
      <c r="A17" s="114"/>
      <c r="B17" s="1"/>
      <c r="C17" s="7" t="s">
        <v>6</v>
      </c>
      <c r="D17" s="27">
        <f>SUM(D15:D16)</f>
        <v>0</v>
      </c>
      <c r="E17" s="5" t="e">
        <f>D17/D18</f>
        <v>#DIV/0!</v>
      </c>
      <c r="F17" s="27">
        <f>SUM(F15:F16)</f>
        <v>0</v>
      </c>
      <c r="G17" s="5" t="e">
        <f>F17/F18</f>
        <v>#DIV/0!</v>
      </c>
      <c r="H17" s="27">
        <f>SUM(H15:H16)</f>
        <v>0</v>
      </c>
      <c r="I17" s="5" t="e">
        <f>H17/H18</f>
        <v>#DIV/0!</v>
      </c>
      <c r="J17" s="27">
        <f>SUM(J15:J16)</f>
        <v>0</v>
      </c>
      <c r="K17" s="48" t="e">
        <f>J17/J18</f>
        <v>#DIV/0!</v>
      </c>
      <c r="L17" s="32">
        <f>SUM(L15:L16)</f>
        <v>0</v>
      </c>
      <c r="M17" s="54" t="e">
        <f>SUM(M15:M16)</f>
        <v>#DIV/0!</v>
      </c>
      <c r="N17" s="14"/>
    </row>
    <row r="18" spans="1:14" ht="18" thickBot="1">
      <c r="A18" s="115"/>
      <c r="B18" s="118" t="s">
        <v>7</v>
      </c>
      <c r="C18" s="119"/>
      <c r="D18" s="42">
        <f>SUM(D14,D17)</f>
        <v>0</v>
      </c>
      <c r="E18" s="6" t="e">
        <f>E14+E17</f>
        <v>#DIV/0!</v>
      </c>
      <c r="F18" s="42">
        <f>SUM(F14,F17)</f>
        <v>0</v>
      </c>
      <c r="G18" s="6" t="e">
        <f>G14+G17</f>
        <v>#DIV/0!</v>
      </c>
      <c r="H18" s="42">
        <f>SUM(H14,H17)</f>
        <v>0</v>
      </c>
      <c r="I18" s="6" t="e">
        <f>I14+I17</f>
        <v>#DIV/0!</v>
      </c>
      <c r="J18" s="42">
        <f>SUM(J14,J17)</f>
        <v>0</v>
      </c>
      <c r="K18" s="49" t="e">
        <f>K14+K17</f>
        <v>#DIV/0!</v>
      </c>
      <c r="L18" s="57">
        <f>SUM(L14,L17)</f>
        <v>0</v>
      </c>
      <c r="M18" s="55" t="e">
        <f>SUM(M14,M17)</f>
        <v>#DIV/0!</v>
      </c>
      <c r="N18" s="15"/>
    </row>
    <row r="19" spans="1:14" ht="18" customHeight="1">
      <c r="A19" s="113" t="s">
        <v>25</v>
      </c>
      <c r="B19" s="116" t="s">
        <v>1</v>
      </c>
      <c r="C19" s="117"/>
      <c r="D19" s="28">
        <f>SUM(D4,D9,D14)</f>
        <v>0</v>
      </c>
      <c r="E19" s="9" t="e">
        <f>D19/D23</f>
        <v>#DIV/0!</v>
      </c>
      <c r="F19" s="28">
        <f>SUM(F4,F9,F14)</f>
        <v>120000</v>
      </c>
      <c r="G19" s="9">
        <f>F19/F23</f>
        <v>0.75</v>
      </c>
      <c r="H19" s="28">
        <f>SUM(H4,H9,H14)</f>
        <v>0</v>
      </c>
      <c r="I19" s="9" t="e">
        <f>H19/H23</f>
        <v>#DIV/0!</v>
      </c>
      <c r="J19" s="28">
        <f>SUM(J4,J9,J14)</f>
        <v>0</v>
      </c>
      <c r="K19" s="50" t="e">
        <f>J19/J23</f>
        <v>#DIV/0!</v>
      </c>
      <c r="L19" s="58">
        <f>SUM(D19,F19,H19,J19)</f>
        <v>120000</v>
      </c>
      <c r="M19" s="51">
        <f>L19/$L$23</f>
        <v>0.75</v>
      </c>
      <c r="N19" s="12"/>
    </row>
    <row r="20" spans="1:14">
      <c r="A20" s="114"/>
      <c r="B20" s="2" t="s">
        <v>2</v>
      </c>
      <c r="C20" s="7" t="s">
        <v>4</v>
      </c>
      <c r="D20" s="28">
        <f>SUM(D5,D10,D15)</f>
        <v>0</v>
      </c>
      <c r="E20" s="4" t="e">
        <f>D20/D22</f>
        <v>#DIV/0!</v>
      </c>
      <c r="F20" s="28">
        <f>SUM(F5,F10,F15)</f>
        <v>4000</v>
      </c>
      <c r="G20" s="4">
        <f>F20/F22</f>
        <v>0.1</v>
      </c>
      <c r="H20" s="28">
        <f>SUM(H5,H10,H15)</f>
        <v>0</v>
      </c>
      <c r="I20" s="4" t="e">
        <f>H20/H22</f>
        <v>#DIV/0!</v>
      </c>
      <c r="J20" s="28">
        <f>SUM(J5,J10,J15)</f>
        <v>0</v>
      </c>
      <c r="K20" s="47" t="e">
        <f>J20/J22</f>
        <v>#DIV/0!</v>
      </c>
      <c r="L20" s="32">
        <f>SUM(D20,F20,H20,J20)</f>
        <v>4000</v>
      </c>
      <c r="M20" s="52">
        <f>L20/$L$23</f>
        <v>2.5000000000000001E-2</v>
      </c>
      <c r="N20" s="13"/>
    </row>
    <row r="21" spans="1:14">
      <c r="A21" s="114"/>
      <c r="B21" s="3" t="s">
        <v>3</v>
      </c>
      <c r="C21" s="7" t="s">
        <v>5</v>
      </c>
      <c r="D21" s="28">
        <f>SUM(D6,D11,D16)</f>
        <v>0</v>
      </c>
      <c r="E21" s="5" t="e">
        <f>D21/D22</f>
        <v>#DIV/0!</v>
      </c>
      <c r="F21" s="28">
        <f>SUM(F6,F11,F16)</f>
        <v>36000</v>
      </c>
      <c r="G21" s="5">
        <f>F21/F22</f>
        <v>0.9</v>
      </c>
      <c r="H21" s="28">
        <f>SUM(H6,H11,H16)</f>
        <v>0</v>
      </c>
      <c r="I21" s="5" t="e">
        <f>H21/H22</f>
        <v>#DIV/0!</v>
      </c>
      <c r="J21" s="28">
        <f>SUM(J6,J11,J16)</f>
        <v>0</v>
      </c>
      <c r="K21" s="48" t="e">
        <f>J21/J22</f>
        <v>#DIV/0!</v>
      </c>
      <c r="L21" s="32">
        <f>SUM(D21,F21,H21,J21)</f>
        <v>36000</v>
      </c>
      <c r="M21" s="53">
        <f>L21/$L$23</f>
        <v>0.22500000000000001</v>
      </c>
      <c r="N21" s="14"/>
    </row>
    <row r="22" spans="1:14">
      <c r="A22" s="114"/>
      <c r="B22" s="1"/>
      <c r="C22" s="7" t="s">
        <v>6</v>
      </c>
      <c r="D22" s="27">
        <f>SUM(D20:D21)</f>
        <v>0</v>
      </c>
      <c r="E22" s="5" t="e">
        <f>D22/D23</f>
        <v>#DIV/0!</v>
      </c>
      <c r="F22" s="27">
        <f>SUM(F20:F21)</f>
        <v>40000</v>
      </c>
      <c r="G22" s="5">
        <f>F22/F23</f>
        <v>0.25</v>
      </c>
      <c r="H22" s="27">
        <f>SUM(H20:H21)</f>
        <v>0</v>
      </c>
      <c r="I22" s="5" t="e">
        <f>H22/H23</f>
        <v>#DIV/0!</v>
      </c>
      <c r="J22" s="27">
        <f>SUM(J20:J21)</f>
        <v>0</v>
      </c>
      <c r="K22" s="48" t="e">
        <f>J22/J23</f>
        <v>#DIV/0!</v>
      </c>
      <c r="L22" s="32">
        <f>SUM(L20:L21)</f>
        <v>40000</v>
      </c>
      <c r="M22" s="54">
        <f>SUM(M20:M21)</f>
        <v>0.25</v>
      </c>
      <c r="N22" s="14"/>
    </row>
    <row r="23" spans="1:14" ht="18" thickBot="1">
      <c r="A23" s="115"/>
      <c r="B23" s="118" t="s">
        <v>7</v>
      </c>
      <c r="C23" s="119"/>
      <c r="D23" s="42">
        <f>SUM(D19,D22)</f>
        <v>0</v>
      </c>
      <c r="E23" s="6" t="e">
        <f>E19+E22</f>
        <v>#DIV/0!</v>
      </c>
      <c r="F23" s="42">
        <f>SUM(F19,F22)</f>
        <v>160000</v>
      </c>
      <c r="G23" s="6">
        <f>G19+G22</f>
        <v>1</v>
      </c>
      <c r="H23" s="42">
        <f>SUM(H19,H22)</f>
        <v>0</v>
      </c>
      <c r="I23" s="6" t="e">
        <f>I19+I22</f>
        <v>#DIV/0!</v>
      </c>
      <c r="J23" s="42">
        <f>SUM(J19,J22)</f>
        <v>0</v>
      </c>
      <c r="K23" s="49" t="e">
        <f>K19+K22</f>
        <v>#DIV/0!</v>
      </c>
      <c r="L23" s="57">
        <f>SUM(L19,L22)</f>
        <v>160000</v>
      </c>
      <c r="M23" s="55">
        <f>SUM(M19,M22)</f>
        <v>1</v>
      </c>
      <c r="N23" s="15"/>
    </row>
    <row r="24" spans="1:14" ht="12.75" customHeight="1" thickBot="1"/>
    <row r="25" spans="1:14">
      <c r="A25" s="102" t="s">
        <v>22</v>
      </c>
      <c r="B25" s="105" t="s">
        <v>19</v>
      </c>
      <c r="C25" s="106"/>
      <c r="D25" s="33"/>
      <c r="E25" s="34"/>
      <c r="F25" s="39"/>
      <c r="G25" s="34"/>
      <c r="H25" s="39"/>
      <c r="I25" s="34"/>
      <c r="J25" s="39"/>
      <c r="K25" s="34"/>
    </row>
    <row r="26" spans="1:14">
      <c r="A26" s="103"/>
      <c r="B26" s="107" t="s">
        <v>20</v>
      </c>
      <c r="C26" s="108"/>
      <c r="D26" s="35"/>
      <c r="E26" s="36"/>
      <c r="F26" s="40"/>
      <c r="G26" s="36"/>
      <c r="H26" s="40"/>
      <c r="I26" s="36"/>
      <c r="J26" s="40"/>
      <c r="K26" s="36"/>
    </row>
    <row r="27" spans="1:14" ht="18" thickBot="1">
      <c r="A27" s="104"/>
      <c r="B27" s="109" t="s">
        <v>21</v>
      </c>
      <c r="C27" s="110"/>
      <c r="D27" s="37"/>
      <c r="E27" s="38"/>
      <c r="F27" s="41"/>
      <c r="G27" s="38"/>
      <c r="H27" s="41"/>
      <c r="I27" s="38"/>
      <c r="J27" s="41"/>
      <c r="K27" s="38"/>
    </row>
    <row r="28" spans="1:14">
      <c r="A28" s="102" t="s">
        <v>23</v>
      </c>
      <c r="B28" s="105" t="s">
        <v>19</v>
      </c>
      <c r="C28" s="106"/>
      <c r="D28" s="33"/>
      <c r="E28" s="34"/>
      <c r="F28" s="39"/>
      <c r="G28" s="34"/>
      <c r="H28" s="39"/>
      <c r="I28" s="34"/>
      <c r="J28" s="39"/>
      <c r="K28" s="34"/>
    </row>
    <row r="29" spans="1:14">
      <c r="A29" s="103"/>
      <c r="B29" s="107" t="s">
        <v>20</v>
      </c>
      <c r="C29" s="108"/>
      <c r="D29" s="35"/>
      <c r="E29" s="36"/>
      <c r="F29" s="40"/>
      <c r="G29" s="36"/>
      <c r="H29" s="40"/>
      <c r="I29" s="36"/>
      <c r="J29" s="40"/>
      <c r="K29" s="36"/>
    </row>
    <row r="30" spans="1:14" ht="18" thickBot="1">
      <c r="A30" s="104"/>
      <c r="B30" s="109" t="s">
        <v>21</v>
      </c>
      <c r="C30" s="110"/>
      <c r="D30" s="37"/>
      <c r="E30" s="38"/>
      <c r="F30" s="41"/>
      <c r="G30" s="38"/>
      <c r="H30" s="41"/>
      <c r="I30" s="38"/>
      <c r="J30" s="41"/>
      <c r="K30" s="38"/>
    </row>
    <row r="31" spans="1:14">
      <c r="A31" s="102" t="s">
        <v>24</v>
      </c>
      <c r="B31" s="105" t="s">
        <v>19</v>
      </c>
      <c r="C31" s="106"/>
      <c r="D31" s="33"/>
      <c r="E31" s="34"/>
      <c r="F31" s="39"/>
      <c r="G31" s="34"/>
      <c r="H31" s="39"/>
      <c r="I31" s="34"/>
      <c r="J31" s="39"/>
      <c r="K31" s="34"/>
    </row>
    <row r="32" spans="1:14">
      <c r="A32" s="103"/>
      <c r="B32" s="107" t="s">
        <v>20</v>
      </c>
      <c r="C32" s="108"/>
      <c r="D32" s="35"/>
      <c r="E32" s="36"/>
      <c r="F32" s="40"/>
      <c r="G32" s="36"/>
      <c r="H32" s="40"/>
      <c r="I32" s="36"/>
      <c r="J32" s="40"/>
      <c r="K32" s="36"/>
    </row>
    <row r="33" spans="1:11" ht="18" thickBot="1">
      <c r="A33" s="104"/>
      <c r="B33" s="109" t="s">
        <v>21</v>
      </c>
      <c r="C33" s="110"/>
      <c r="D33" s="37"/>
      <c r="E33" s="38"/>
      <c r="F33" s="41"/>
      <c r="G33" s="38"/>
      <c r="H33" s="41"/>
      <c r="I33" s="38"/>
      <c r="J33" s="41"/>
      <c r="K33" s="38"/>
    </row>
  </sheetData>
  <mergeCells count="33">
    <mergeCell ref="H2:I2"/>
    <mergeCell ref="F2:G2"/>
    <mergeCell ref="B13:C13"/>
    <mergeCell ref="A4:A8"/>
    <mergeCell ref="B4:C4"/>
    <mergeCell ref="B8:C8"/>
    <mergeCell ref="D2:E2"/>
    <mergeCell ref="A2:C3"/>
    <mergeCell ref="D3:E3"/>
    <mergeCell ref="A25:A27"/>
    <mergeCell ref="B25:C25"/>
    <mergeCell ref="B26:C26"/>
    <mergeCell ref="B27:C27"/>
    <mergeCell ref="J2:K2"/>
    <mergeCell ref="A19:A23"/>
    <mergeCell ref="B19:C19"/>
    <mergeCell ref="B23:C23"/>
    <mergeCell ref="A14:A18"/>
    <mergeCell ref="B14:C14"/>
    <mergeCell ref="B18:C18"/>
    <mergeCell ref="A9:A13"/>
    <mergeCell ref="B9:C9"/>
    <mergeCell ref="F3:G3"/>
    <mergeCell ref="H3:I3"/>
    <mergeCell ref="J3:K3"/>
    <mergeCell ref="A28:A30"/>
    <mergeCell ref="B28:C28"/>
    <mergeCell ref="B29:C29"/>
    <mergeCell ref="B30:C30"/>
    <mergeCell ref="A31:A33"/>
    <mergeCell ref="B31:C31"/>
    <mergeCell ref="B32:C32"/>
    <mergeCell ref="B33:C33"/>
  </mergeCells>
  <phoneticPr fontId="6" type="noConversion"/>
  <pageMargins left="0.7" right="0.7" top="0.75" bottom="0.75" header="0.3" footer="0.3"/>
  <pageSetup paperSize="9" orientation="portrait" r:id="rId1"/>
  <ignoredErrors>
    <ignoredError sqref="D7 D12 D17" formulaRange="1"/>
    <ignoredError sqref="E7:E8 F13 H13 G13 G12 E17:E18 F8 F18 H8 H18" formula="1"/>
    <ignoredError sqref="F12 H12 F7 F17 H7 H17" formula="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BC032-EEBE-7947-B62C-E3FC1DF96CF3}">
  <dimension ref="B2:N87"/>
  <sheetViews>
    <sheetView topLeftCell="A36" zoomScale="119" zoomScaleNormal="119" workbookViewId="0">
      <selection activeCell="I66" sqref="I66"/>
    </sheetView>
  </sheetViews>
  <sheetFormatPr baseColWidth="10" defaultColWidth="8.83203125" defaultRowHeight="17"/>
  <cols>
    <col min="3" max="3" width="13.83203125" bestFit="1" customWidth="1"/>
    <col min="4" max="4" width="35.5" bestFit="1" customWidth="1"/>
    <col min="7" max="7" width="12" customWidth="1"/>
    <col min="9" max="9" width="9.6640625" bestFit="1" customWidth="1"/>
    <col min="10" max="10" width="11.5" bestFit="1" customWidth="1"/>
  </cols>
  <sheetData>
    <row r="2" spans="2:14">
      <c r="F2" t="s">
        <v>60</v>
      </c>
      <c r="G2">
        <f>D3+D4+D5</f>
        <v>134000</v>
      </c>
    </row>
    <row r="3" spans="2:14">
      <c r="B3" s="75" t="s">
        <v>47</v>
      </c>
      <c r="C3" t="s">
        <v>61</v>
      </c>
      <c r="D3">
        <v>100000</v>
      </c>
      <c r="F3" t="s">
        <v>61</v>
      </c>
      <c r="G3" s="45">
        <f>D3/$G$2</f>
        <v>0.74626865671641796</v>
      </c>
      <c r="I3">
        <v>34000</v>
      </c>
    </row>
    <row r="4" spans="2:14">
      <c r="C4" t="s">
        <v>48</v>
      </c>
      <c r="D4">
        <v>3400</v>
      </c>
      <c r="F4" t="s">
        <v>48</v>
      </c>
      <c r="G4" s="45">
        <f>D4/$G$2</f>
        <v>2.5373134328358207E-2</v>
      </c>
      <c r="I4" s="45">
        <f>D4/I3</f>
        <v>0.1</v>
      </c>
    </row>
    <row r="5" spans="2:14">
      <c r="C5" t="s">
        <v>49</v>
      </c>
      <c r="D5">
        <f>I3-D4</f>
        <v>30600</v>
      </c>
      <c r="F5" t="s">
        <v>49</v>
      </c>
      <c r="G5" s="45">
        <f>D5/$G$2</f>
        <v>0.22835820895522388</v>
      </c>
    </row>
    <row r="6" spans="2:14">
      <c r="F6" t="s">
        <v>74</v>
      </c>
      <c r="G6" s="45">
        <f>(D4+D5)/G2</f>
        <v>0.2537313432835821</v>
      </c>
      <c r="J6" s="78">
        <f>G2-J26-J44-J65</f>
        <v>0</v>
      </c>
    </row>
    <row r="7" spans="2:14">
      <c r="G7" s="80"/>
      <c r="J7" s="78"/>
    </row>
    <row r="8" spans="2:14">
      <c r="G8" s="80"/>
      <c r="J8" s="78"/>
    </row>
    <row r="9" spans="2:14" ht="18" thickBot="1">
      <c r="B9" t="s">
        <v>34</v>
      </c>
      <c r="H9">
        <v>6</v>
      </c>
      <c r="I9" s="84" t="s">
        <v>80</v>
      </c>
    </row>
    <row r="10" spans="2:14">
      <c r="C10" s="152" t="s">
        <v>35</v>
      </c>
      <c r="D10" s="154" t="s">
        <v>36</v>
      </c>
      <c r="E10" s="154" t="s">
        <v>37</v>
      </c>
      <c r="F10" s="154" t="s">
        <v>38</v>
      </c>
      <c r="G10" s="154" t="s">
        <v>39</v>
      </c>
      <c r="H10" s="154" t="s">
        <v>40</v>
      </c>
      <c r="I10" s="140" t="s">
        <v>41</v>
      </c>
      <c r="J10" s="141"/>
      <c r="K10" s="142"/>
      <c r="M10" t="s">
        <v>62</v>
      </c>
      <c r="N10" t="s">
        <v>70</v>
      </c>
    </row>
    <row r="11" spans="2:14" ht="18" thickBot="1">
      <c r="C11" s="153"/>
      <c r="D11" s="155"/>
      <c r="E11" s="155"/>
      <c r="F11" s="155"/>
      <c r="G11" s="155"/>
      <c r="H11" s="155"/>
      <c r="I11" s="59" t="s">
        <v>42</v>
      </c>
      <c r="J11" s="60" t="s">
        <v>43</v>
      </c>
      <c r="K11" s="61" t="s">
        <v>0</v>
      </c>
      <c r="M11" s="78">
        <f>I25+I43+I64</f>
        <v>103400</v>
      </c>
      <c r="N11" s="78">
        <f>J25+J43+J64</f>
        <v>30600</v>
      </c>
    </row>
    <row r="12" spans="2:14">
      <c r="C12" s="143"/>
      <c r="D12" s="146"/>
      <c r="E12" s="62" t="s">
        <v>57</v>
      </c>
      <c r="F12" s="62" t="s">
        <v>59</v>
      </c>
      <c r="G12" s="63">
        <v>120000</v>
      </c>
      <c r="H12" s="64">
        <v>0.51</v>
      </c>
      <c r="I12" s="65"/>
      <c r="J12" s="66">
        <f>G12*H12/12*$H$9</f>
        <v>30600</v>
      </c>
      <c r="K12" s="67"/>
      <c r="N12" s="78">
        <f>D5-N11</f>
        <v>0</v>
      </c>
    </row>
    <row r="13" spans="2:14">
      <c r="C13" s="144"/>
      <c r="D13" s="147"/>
      <c r="E13" s="62" t="s">
        <v>57</v>
      </c>
      <c r="F13" s="62" t="s">
        <v>59</v>
      </c>
      <c r="G13" s="63">
        <v>120000</v>
      </c>
      <c r="H13" s="70">
        <v>0.15</v>
      </c>
      <c r="I13" s="66">
        <f>G13*H13/12*$H$9</f>
        <v>9000</v>
      </c>
      <c r="J13" s="66"/>
      <c r="K13" s="67"/>
    </row>
    <row r="14" spans="2:14">
      <c r="C14" s="144"/>
      <c r="D14" s="147"/>
      <c r="E14" s="68" t="s">
        <v>58</v>
      </c>
      <c r="F14" s="68" t="s">
        <v>77</v>
      </c>
      <c r="G14" s="69">
        <v>90000</v>
      </c>
      <c r="H14" s="70">
        <v>0.75</v>
      </c>
      <c r="I14" s="66">
        <f t="shared" ref="I14:I15" si="0">G14*H14/12*$H$9</f>
        <v>33750</v>
      </c>
      <c r="J14" s="66"/>
      <c r="K14" s="67"/>
    </row>
    <row r="15" spans="2:14">
      <c r="C15" s="144"/>
      <c r="D15" s="147"/>
      <c r="E15" s="68" t="s">
        <v>76</v>
      </c>
      <c r="F15" s="68" t="s">
        <v>78</v>
      </c>
      <c r="G15" s="69">
        <v>80000</v>
      </c>
      <c r="H15" s="70">
        <v>0.75</v>
      </c>
      <c r="I15" s="66">
        <f t="shared" si="0"/>
        <v>30000</v>
      </c>
      <c r="J15" s="66"/>
      <c r="K15" s="67"/>
    </row>
    <row r="16" spans="2:14">
      <c r="C16" s="144"/>
      <c r="D16" s="147"/>
      <c r="E16" s="68"/>
      <c r="F16" s="68"/>
      <c r="G16" s="69"/>
      <c r="H16" s="70">
        <v>0.05</v>
      </c>
      <c r="I16" s="71"/>
      <c r="J16" s="66"/>
      <c r="K16" s="67"/>
    </row>
    <row r="17" spans="2:11">
      <c r="C17" s="144"/>
      <c r="D17" s="147"/>
      <c r="E17" s="68"/>
      <c r="F17" s="68"/>
      <c r="G17" s="69"/>
      <c r="H17" s="70">
        <v>0.2</v>
      </c>
      <c r="I17" s="71"/>
      <c r="J17" s="66"/>
      <c r="K17" s="67"/>
    </row>
    <row r="18" spans="2:11">
      <c r="C18" s="144"/>
      <c r="D18" s="147"/>
      <c r="E18" s="68"/>
      <c r="F18" s="68"/>
      <c r="G18" s="69"/>
      <c r="H18" s="70">
        <v>0.2</v>
      </c>
      <c r="I18" s="71"/>
      <c r="J18" s="66"/>
      <c r="K18" s="67"/>
    </row>
    <row r="19" spans="2:11">
      <c r="C19" s="144"/>
      <c r="D19" s="147"/>
      <c r="E19" s="68"/>
      <c r="F19" s="68"/>
      <c r="G19" s="69"/>
      <c r="H19" s="70">
        <v>0.2</v>
      </c>
      <c r="I19" s="71"/>
      <c r="J19" s="66"/>
      <c r="K19" s="67"/>
    </row>
    <row r="20" spans="2:11">
      <c r="C20" s="144"/>
      <c r="D20" s="147"/>
      <c r="E20" s="68"/>
      <c r="F20" s="68"/>
      <c r="G20" s="69"/>
      <c r="H20" s="70">
        <v>0.1</v>
      </c>
      <c r="I20" s="71"/>
      <c r="J20" s="66"/>
      <c r="K20" s="67"/>
    </row>
    <row r="21" spans="2:11">
      <c r="C21" s="144"/>
      <c r="D21" s="147"/>
      <c r="E21" s="68"/>
      <c r="F21" s="68"/>
      <c r="G21" s="69"/>
      <c r="H21" s="70">
        <v>0.2</v>
      </c>
      <c r="I21" s="71"/>
      <c r="J21" s="66"/>
      <c r="K21" s="67"/>
    </row>
    <row r="22" spans="2:11">
      <c r="C22" s="144"/>
      <c r="D22" s="147"/>
      <c r="E22" s="68"/>
      <c r="F22" s="68"/>
      <c r="G22" s="69"/>
      <c r="H22" s="70">
        <v>0.13</v>
      </c>
      <c r="I22" s="71"/>
      <c r="J22" s="66"/>
      <c r="K22" s="67"/>
    </row>
    <row r="23" spans="2:11">
      <c r="C23" s="144"/>
      <c r="D23" s="147"/>
      <c r="E23" s="68"/>
      <c r="F23" s="68"/>
      <c r="G23" s="69"/>
      <c r="H23" s="70">
        <v>1</v>
      </c>
      <c r="I23" s="82"/>
      <c r="J23" s="83"/>
      <c r="K23" s="67"/>
    </row>
    <row r="24" spans="2:11">
      <c r="C24" s="144"/>
      <c r="D24" s="148"/>
      <c r="E24" s="68"/>
      <c r="F24" s="68"/>
      <c r="G24" s="69"/>
      <c r="H24" s="70">
        <v>1</v>
      </c>
      <c r="I24" s="82"/>
      <c r="J24" s="83"/>
      <c r="K24" s="67"/>
    </row>
    <row r="25" spans="2:11">
      <c r="C25" s="145"/>
      <c r="D25" s="68" t="s">
        <v>44</v>
      </c>
      <c r="E25" s="72"/>
      <c r="F25" s="72"/>
      <c r="G25" s="72"/>
      <c r="H25" s="72"/>
      <c r="I25" s="82">
        <f>SUM(I11:I24)</f>
        <v>72750</v>
      </c>
      <c r="J25" s="73">
        <f>SUM(J11:J24)</f>
        <v>30600</v>
      </c>
      <c r="K25" s="67"/>
    </row>
    <row r="26" spans="2:11" ht="18" thickBot="1">
      <c r="C26" s="149" t="s">
        <v>45</v>
      </c>
      <c r="D26" s="150"/>
      <c r="E26" s="150"/>
      <c r="F26" s="150"/>
      <c r="G26" s="150"/>
      <c r="H26" s="151"/>
      <c r="I26" s="59">
        <v>0</v>
      </c>
      <c r="J26" s="74">
        <f>I25+J25</f>
        <v>103350</v>
      </c>
      <c r="K26" s="89">
        <f>J26/G2</f>
        <v>0.77126865671641787</v>
      </c>
    </row>
    <row r="27" spans="2:11">
      <c r="J27" s="73"/>
    </row>
    <row r="29" spans="2:11">
      <c r="B29" t="s">
        <v>50</v>
      </c>
    </row>
    <row r="30" spans="2:11" ht="18">
      <c r="B30" s="76"/>
      <c r="C30" s="138" t="s">
        <v>51</v>
      </c>
      <c r="D30" s="138" t="s">
        <v>52</v>
      </c>
      <c r="E30" s="138" t="s">
        <v>53</v>
      </c>
      <c r="F30" s="138" t="s">
        <v>54</v>
      </c>
      <c r="G30" s="135"/>
      <c r="H30" s="136"/>
      <c r="I30" s="135" t="s">
        <v>55</v>
      </c>
      <c r="J30" s="136"/>
      <c r="K30" s="77" t="s">
        <v>8</v>
      </c>
    </row>
    <row r="31" spans="2:11" ht="18">
      <c r="B31" s="76"/>
      <c r="C31" s="139"/>
      <c r="D31" s="139"/>
      <c r="E31" s="139"/>
      <c r="F31" s="139"/>
      <c r="G31" s="77"/>
      <c r="H31" s="77"/>
      <c r="I31" s="77" t="s">
        <v>48</v>
      </c>
      <c r="J31" s="77" t="s">
        <v>49</v>
      </c>
      <c r="K31" s="77"/>
    </row>
    <row r="32" spans="2:11" ht="18">
      <c r="B32" s="76"/>
      <c r="C32" s="77"/>
      <c r="D32" s="77"/>
      <c r="E32" s="77"/>
      <c r="F32" s="77"/>
      <c r="G32" s="77"/>
      <c r="H32" s="77"/>
      <c r="I32" s="81"/>
      <c r="J32" s="81"/>
      <c r="K32" s="77"/>
    </row>
    <row r="33" spans="2:11" ht="18">
      <c r="B33" s="76"/>
      <c r="C33" s="77" t="s">
        <v>63</v>
      </c>
      <c r="D33" s="77" t="s">
        <v>67</v>
      </c>
      <c r="E33" s="77">
        <v>3000</v>
      </c>
      <c r="F33" s="77"/>
      <c r="G33" s="77"/>
      <c r="H33" s="77"/>
      <c r="I33" s="81">
        <v>0</v>
      </c>
      <c r="J33" s="81"/>
      <c r="K33" s="77"/>
    </row>
    <row r="34" spans="2:11" ht="18">
      <c r="B34" s="76"/>
      <c r="C34" s="77"/>
      <c r="D34" s="77" t="s">
        <v>66</v>
      </c>
      <c r="E34" s="77">
        <v>2000</v>
      </c>
      <c r="F34" s="77"/>
      <c r="G34" s="77"/>
      <c r="H34" s="77"/>
      <c r="I34" s="81">
        <f>E34*F34</f>
        <v>0</v>
      </c>
      <c r="J34" s="81"/>
      <c r="K34" s="77"/>
    </row>
    <row r="35" spans="2:11" ht="18">
      <c r="B35" s="76"/>
      <c r="C35" s="77"/>
      <c r="D35" s="77" t="s">
        <v>64</v>
      </c>
      <c r="E35" s="77">
        <v>4000</v>
      </c>
      <c r="F35" s="77"/>
      <c r="G35" s="77"/>
      <c r="H35" s="77"/>
      <c r="I35" s="81">
        <v>0</v>
      </c>
      <c r="J35" s="81"/>
      <c r="K35" s="77"/>
    </row>
    <row r="36" spans="2:11" ht="18">
      <c r="B36" s="76"/>
      <c r="C36" s="77"/>
      <c r="D36" s="77" t="s">
        <v>65</v>
      </c>
      <c r="E36" s="77">
        <v>6000</v>
      </c>
      <c r="F36" s="77"/>
      <c r="G36" s="77"/>
      <c r="H36" s="77"/>
      <c r="I36" s="81">
        <f t="shared" ref="I36:I37" si="1">E36*F36</f>
        <v>0</v>
      </c>
      <c r="J36" s="81"/>
      <c r="K36" s="77"/>
    </row>
    <row r="37" spans="2:11" ht="18">
      <c r="B37" s="76"/>
      <c r="C37" s="77"/>
      <c r="D37" s="77" t="s">
        <v>73</v>
      </c>
      <c r="E37" s="77">
        <v>10000</v>
      </c>
      <c r="F37" s="77"/>
      <c r="G37" s="77"/>
      <c r="H37" s="77"/>
      <c r="I37" s="81">
        <f t="shared" si="1"/>
        <v>0</v>
      </c>
      <c r="J37" s="81"/>
      <c r="K37" s="77"/>
    </row>
    <row r="38" spans="2:11" ht="18">
      <c r="B38" s="76"/>
      <c r="C38" s="77"/>
      <c r="D38" s="77"/>
      <c r="E38" s="77"/>
      <c r="F38" s="77"/>
      <c r="G38" s="77"/>
      <c r="H38" s="77"/>
      <c r="I38" s="81"/>
      <c r="J38" s="81"/>
      <c r="K38" s="77"/>
    </row>
    <row r="39" spans="2:11" ht="18">
      <c r="B39" s="76"/>
      <c r="C39" s="77" t="s">
        <v>56</v>
      </c>
      <c r="D39" s="77" t="s">
        <v>79</v>
      </c>
      <c r="E39" s="77">
        <v>300</v>
      </c>
      <c r="F39" s="77"/>
      <c r="G39" s="77"/>
      <c r="H39" s="77"/>
      <c r="I39" s="81">
        <f t="shared" ref="I39:I40" si="2">E39*F39</f>
        <v>0</v>
      </c>
      <c r="J39" s="81"/>
      <c r="K39" s="77"/>
    </row>
    <row r="40" spans="2:11" ht="18">
      <c r="B40" s="76"/>
      <c r="C40" s="77" t="s">
        <v>83</v>
      </c>
      <c r="D40" s="77" t="s">
        <v>90</v>
      </c>
      <c r="E40" s="77">
        <v>1000</v>
      </c>
      <c r="F40" s="77">
        <v>6</v>
      </c>
      <c r="G40" s="77"/>
      <c r="H40" s="77"/>
      <c r="I40" s="81">
        <f t="shared" si="2"/>
        <v>6000</v>
      </c>
      <c r="J40" s="81">
        <v>0</v>
      </c>
      <c r="K40" s="77"/>
    </row>
    <row r="41" spans="2:11" ht="18">
      <c r="B41" s="76"/>
      <c r="C41" s="77"/>
      <c r="D41" s="77"/>
      <c r="E41" s="77"/>
      <c r="F41" s="77"/>
      <c r="G41" s="77"/>
      <c r="H41" s="77"/>
      <c r="I41" s="81">
        <v>0</v>
      </c>
      <c r="J41" s="81">
        <v>0</v>
      </c>
      <c r="K41" s="77"/>
    </row>
    <row r="42" spans="2:11" ht="18">
      <c r="B42" s="76"/>
      <c r="C42" s="77"/>
      <c r="D42" s="77"/>
      <c r="E42" s="77"/>
      <c r="F42" s="77"/>
      <c r="G42" s="77"/>
      <c r="H42" s="77"/>
      <c r="I42" s="81">
        <v>0</v>
      </c>
      <c r="J42" s="81">
        <v>0</v>
      </c>
      <c r="K42" s="77"/>
    </row>
    <row r="43" spans="2:11" ht="18">
      <c r="B43" s="76"/>
      <c r="C43" s="77"/>
      <c r="D43" s="68" t="s">
        <v>44</v>
      </c>
      <c r="E43" s="72"/>
      <c r="F43" s="72"/>
      <c r="G43" s="72"/>
      <c r="H43" s="72"/>
      <c r="I43" s="81">
        <f>SUM(I32:I42)</f>
        <v>6000</v>
      </c>
      <c r="J43" s="81">
        <f>SUM(J32:J42)</f>
        <v>0</v>
      </c>
      <c r="K43" s="77"/>
    </row>
    <row r="44" spans="2:11" ht="18">
      <c r="B44" s="76"/>
      <c r="C44" s="135" t="s">
        <v>9</v>
      </c>
      <c r="D44" s="137"/>
      <c r="E44" s="137"/>
      <c r="F44" s="137"/>
      <c r="G44" s="137"/>
      <c r="H44" s="136"/>
      <c r="I44" s="79"/>
      <c r="J44" s="81">
        <f>I43+J43</f>
        <v>6000</v>
      </c>
      <c r="K44" s="88">
        <f>J44/G2</f>
        <v>4.4776119402985072E-2</v>
      </c>
    </row>
    <row r="45" spans="2:11" ht="18">
      <c r="B45" s="76"/>
    </row>
    <row r="46" spans="2:11">
      <c r="B46" t="s">
        <v>46</v>
      </c>
    </row>
    <row r="47" spans="2:11">
      <c r="C47" s="138" t="s">
        <v>51</v>
      </c>
      <c r="D47" s="138" t="s">
        <v>52</v>
      </c>
      <c r="E47" s="138" t="s">
        <v>53</v>
      </c>
      <c r="F47" s="138" t="s">
        <v>54</v>
      </c>
      <c r="G47" s="135"/>
      <c r="H47" s="136"/>
      <c r="I47" s="135" t="s">
        <v>55</v>
      </c>
      <c r="J47" s="136"/>
      <c r="K47" s="77" t="s">
        <v>8</v>
      </c>
    </row>
    <row r="48" spans="2:11">
      <c r="C48" s="139"/>
      <c r="D48" s="139"/>
      <c r="E48" s="139"/>
      <c r="F48" s="139"/>
      <c r="G48" s="77"/>
      <c r="H48" s="77"/>
      <c r="I48" s="77" t="s">
        <v>48</v>
      </c>
      <c r="J48" s="77" t="s">
        <v>49</v>
      </c>
      <c r="K48" s="77"/>
    </row>
    <row r="49" spans="3:13">
      <c r="C49" s="77"/>
      <c r="D49" s="77"/>
      <c r="E49" s="77"/>
      <c r="F49" s="77"/>
      <c r="G49" s="77"/>
      <c r="H49" s="77"/>
      <c r="I49" s="81"/>
      <c r="J49" s="81"/>
      <c r="K49" s="77"/>
    </row>
    <row r="50" spans="3:13">
      <c r="C50" s="77" t="s">
        <v>68</v>
      </c>
      <c r="D50" s="77" t="s">
        <v>82</v>
      </c>
      <c r="E50" s="77">
        <v>1500</v>
      </c>
      <c r="F50" s="77"/>
      <c r="G50" s="77"/>
      <c r="H50" s="77"/>
      <c r="I50" s="81">
        <f t="shared" ref="I50:I63" si="3">E50*F50</f>
        <v>0</v>
      </c>
      <c r="J50" s="81">
        <v>0</v>
      </c>
      <c r="K50" s="77"/>
    </row>
    <row r="51" spans="3:13">
      <c r="C51" s="77"/>
      <c r="D51" s="77"/>
      <c r="E51" s="77"/>
      <c r="F51" s="77"/>
      <c r="G51" s="77"/>
      <c r="H51" s="77"/>
      <c r="I51" s="81"/>
      <c r="J51" s="81"/>
      <c r="K51" s="77"/>
    </row>
    <row r="52" spans="3:13">
      <c r="C52" s="77" t="s">
        <v>69</v>
      </c>
      <c r="D52" s="77"/>
      <c r="E52" s="77">
        <v>1500</v>
      </c>
      <c r="F52" s="77"/>
      <c r="G52" s="77"/>
      <c r="H52" s="77"/>
      <c r="I52" s="81">
        <f t="shared" si="3"/>
        <v>0</v>
      </c>
      <c r="J52" s="81">
        <v>0</v>
      </c>
      <c r="K52" s="77"/>
    </row>
    <row r="53" spans="3:13">
      <c r="C53" s="77"/>
      <c r="D53" s="77"/>
      <c r="E53" s="77"/>
      <c r="F53" s="77"/>
      <c r="G53" s="77"/>
      <c r="H53" s="77"/>
      <c r="I53" s="81">
        <f t="shared" si="3"/>
        <v>0</v>
      </c>
      <c r="J53" s="81"/>
      <c r="K53" s="77"/>
    </row>
    <row r="54" spans="3:13">
      <c r="C54" s="77" t="s">
        <v>81</v>
      </c>
      <c r="D54" s="77"/>
      <c r="E54" s="77">
        <v>300</v>
      </c>
      <c r="F54" s="77">
        <v>3</v>
      </c>
      <c r="G54" s="77"/>
      <c r="H54" s="77"/>
      <c r="I54" s="81">
        <f t="shared" si="3"/>
        <v>900</v>
      </c>
      <c r="J54" s="81"/>
      <c r="K54" s="77"/>
    </row>
    <row r="55" spans="3:13">
      <c r="C55" s="77" t="s">
        <v>92</v>
      </c>
      <c r="D55" s="77"/>
      <c r="E55" s="77">
        <v>300</v>
      </c>
      <c r="F55" s="77">
        <v>10</v>
      </c>
      <c r="G55" s="77"/>
      <c r="H55" s="77"/>
      <c r="I55" s="81">
        <f t="shared" si="3"/>
        <v>3000</v>
      </c>
      <c r="J55" s="81"/>
      <c r="K55" s="77"/>
    </row>
    <row r="56" spans="3:13">
      <c r="C56" s="77" t="s">
        <v>93</v>
      </c>
      <c r="D56" s="77"/>
      <c r="E56" s="77">
        <v>575</v>
      </c>
      <c r="F56" s="77">
        <v>10</v>
      </c>
      <c r="G56" s="77"/>
      <c r="H56" s="77"/>
      <c r="I56" s="81">
        <f t="shared" si="3"/>
        <v>5750</v>
      </c>
      <c r="J56" s="81"/>
      <c r="K56" s="77"/>
    </row>
    <row r="57" spans="3:13">
      <c r="C57" s="77"/>
      <c r="D57" s="77"/>
      <c r="E57" s="77"/>
      <c r="F57" s="77"/>
      <c r="G57" s="77"/>
      <c r="H57" s="77"/>
      <c r="I57" s="81">
        <f t="shared" si="3"/>
        <v>0</v>
      </c>
      <c r="J57" s="81"/>
      <c r="K57" s="77"/>
    </row>
    <row r="58" spans="3:13">
      <c r="C58" s="77"/>
      <c r="D58" s="77"/>
      <c r="E58" s="77"/>
      <c r="F58" s="77"/>
      <c r="G58" s="77"/>
      <c r="H58" s="77"/>
      <c r="I58" s="81">
        <f t="shared" si="3"/>
        <v>0</v>
      </c>
      <c r="J58" s="81"/>
      <c r="K58" s="77"/>
    </row>
    <row r="59" spans="3:13">
      <c r="C59" s="77" t="s">
        <v>71</v>
      </c>
      <c r="D59" s="77" t="s">
        <v>72</v>
      </c>
      <c r="E59" s="77">
        <v>2000</v>
      </c>
      <c r="F59" s="77"/>
      <c r="G59" s="77"/>
      <c r="H59" s="77"/>
      <c r="I59" s="81">
        <f t="shared" si="3"/>
        <v>0</v>
      </c>
      <c r="J59" s="81"/>
      <c r="K59" s="77"/>
    </row>
    <row r="60" spans="3:13">
      <c r="C60" s="77"/>
      <c r="D60" s="77" t="s">
        <v>75</v>
      </c>
      <c r="E60" s="77">
        <v>3000</v>
      </c>
      <c r="F60" s="77"/>
      <c r="G60" s="77"/>
      <c r="H60" s="77"/>
      <c r="I60" s="81">
        <f t="shared" si="3"/>
        <v>0</v>
      </c>
      <c r="J60" s="81"/>
      <c r="K60" s="77"/>
    </row>
    <row r="61" spans="3:13">
      <c r="C61" s="77"/>
      <c r="D61" s="77"/>
      <c r="E61" s="77"/>
      <c r="F61" s="77"/>
      <c r="G61" s="77"/>
      <c r="H61" s="77"/>
      <c r="I61" s="81">
        <f t="shared" si="3"/>
        <v>0</v>
      </c>
      <c r="J61" s="81"/>
      <c r="K61" s="77"/>
    </row>
    <row r="62" spans="3:13">
      <c r="C62" s="77" t="s">
        <v>84</v>
      </c>
      <c r="D62" s="77"/>
      <c r="E62" s="77">
        <v>15000</v>
      </c>
      <c r="F62" s="77">
        <v>1</v>
      </c>
      <c r="G62" s="77"/>
      <c r="H62" s="77"/>
      <c r="I62" s="81">
        <f t="shared" si="3"/>
        <v>15000</v>
      </c>
      <c r="J62" s="81"/>
      <c r="K62" s="88">
        <f>I62/G2</f>
        <v>0.11194029850746269</v>
      </c>
      <c r="L62" s="80">
        <f>I62/J26</f>
        <v>0.14513788098693758</v>
      </c>
      <c r="M62" t="s">
        <v>91</v>
      </c>
    </row>
    <row r="63" spans="3:13">
      <c r="C63" s="77"/>
      <c r="D63" s="77"/>
      <c r="E63" s="77"/>
      <c r="F63" s="77"/>
      <c r="G63" s="77"/>
      <c r="H63" s="77"/>
      <c r="I63" s="81">
        <f t="shared" si="3"/>
        <v>0</v>
      </c>
      <c r="J63" s="81">
        <v>0</v>
      </c>
      <c r="K63" s="77"/>
    </row>
    <row r="64" spans="3:13">
      <c r="C64" s="77"/>
      <c r="D64" s="68" t="s">
        <v>44</v>
      </c>
      <c r="E64" s="72"/>
      <c r="F64" s="72"/>
      <c r="G64" s="72"/>
      <c r="H64" s="72"/>
      <c r="I64" s="81">
        <f>SUM(I49:I63)</f>
        <v>24650</v>
      </c>
      <c r="J64" s="81">
        <f>SUM(J49:J63)</f>
        <v>0</v>
      </c>
      <c r="K64" s="77"/>
    </row>
    <row r="65" spans="3:11">
      <c r="C65" s="135" t="s">
        <v>9</v>
      </c>
      <c r="D65" s="137"/>
      <c r="E65" s="137"/>
      <c r="F65" s="137"/>
      <c r="G65" s="137"/>
      <c r="H65" s="136"/>
      <c r="I65" s="79"/>
      <c r="J65" s="81">
        <f>I64+J64</f>
        <v>24650</v>
      </c>
      <c r="K65" s="88">
        <f>J65/G2</f>
        <v>0.18395522388059701</v>
      </c>
    </row>
    <row r="66" spans="3:11">
      <c r="I66" s="78">
        <f>I64-I62</f>
        <v>9650</v>
      </c>
    </row>
    <row r="67" spans="3:11">
      <c r="G67" s="16"/>
      <c r="I67">
        <f>(I64-I62)/2</f>
        <v>4825</v>
      </c>
    </row>
    <row r="70" spans="3:11">
      <c r="G70" s="16"/>
    </row>
    <row r="74" spans="3:11">
      <c r="C74" s="85"/>
      <c r="D74" s="85"/>
      <c r="F74" s="87"/>
    </row>
    <row r="75" spans="3:11">
      <c r="C75" s="86"/>
      <c r="D75" s="86"/>
      <c r="F75" s="87"/>
    </row>
    <row r="76" spans="3:11">
      <c r="C76" s="86"/>
      <c r="D76" s="86"/>
      <c r="F76" s="87"/>
    </row>
    <row r="77" spans="3:11">
      <c r="C77" s="85"/>
      <c r="D77" s="85"/>
      <c r="F77" s="87"/>
    </row>
    <row r="78" spans="3:11">
      <c r="C78" s="85"/>
      <c r="D78" s="85"/>
    </row>
    <row r="79" spans="3:11">
      <c r="C79" s="85"/>
      <c r="D79" s="85"/>
    </row>
    <row r="80" spans="3:11">
      <c r="C80" s="85"/>
      <c r="D80" s="85"/>
    </row>
    <row r="81" spans="3:4">
      <c r="C81" s="85"/>
      <c r="D81" s="85"/>
    </row>
    <row r="82" spans="3:4">
      <c r="C82" s="85"/>
      <c r="D82" s="85"/>
    </row>
    <row r="83" spans="3:4">
      <c r="C83" s="85"/>
      <c r="D83" s="85"/>
    </row>
    <row r="84" spans="3:4">
      <c r="C84" s="85"/>
      <c r="D84" s="85"/>
    </row>
    <row r="86" spans="3:4">
      <c r="C86" s="85"/>
    </row>
    <row r="87" spans="3:4">
      <c r="C87" s="85"/>
    </row>
  </sheetData>
  <mergeCells count="24">
    <mergeCell ref="I10:K10"/>
    <mergeCell ref="C12:C25"/>
    <mergeCell ref="D12:D24"/>
    <mergeCell ref="C26:H26"/>
    <mergeCell ref="C30:C31"/>
    <mergeCell ref="D30:D31"/>
    <mergeCell ref="E30:E31"/>
    <mergeCell ref="F30:F31"/>
    <mergeCell ref="G30:H30"/>
    <mergeCell ref="I30:J30"/>
    <mergeCell ref="C10:C11"/>
    <mergeCell ref="D10:D11"/>
    <mergeCell ref="E10:E11"/>
    <mergeCell ref="F10:F11"/>
    <mergeCell ref="G10:G11"/>
    <mergeCell ref="H10:H11"/>
    <mergeCell ref="I47:J47"/>
    <mergeCell ref="C65:H65"/>
    <mergeCell ref="C44:H44"/>
    <mergeCell ref="C47:C48"/>
    <mergeCell ref="D47:D48"/>
    <mergeCell ref="E47:E48"/>
    <mergeCell ref="F47:F48"/>
    <mergeCell ref="G47:H47"/>
  </mergeCells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F377D-A098-CE48-BA3D-DF9D83F1580B}">
  <dimension ref="B2:N87"/>
  <sheetViews>
    <sheetView tabSelected="1" topLeftCell="A35" workbookViewId="0">
      <selection activeCell="M54" sqref="M54"/>
    </sheetView>
  </sheetViews>
  <sheetFormatPr baseColWidth="10" defaultColWidth="8.83203125" defaultRowHeight="17"/>
  <cols>
    <col min="3" max="3" width="13.83203125" bestFit="1" customWidth="1"/>
    <col min="4" max="4" width="35.5" bestFit="1" customWidth="1"/>
    <col min="7" max="7" width="12" customWidth="1"/>
    <col min="9" max="9" width="9.6640625" bestFit="1" customWidth="1"/>
    <col min="10" max="10" width="11.5" bestFit="1" customWidth="1"/>
  </cols>
  <sheetData>
    <row r="2" spans="2:14">
      <c r="F2" t="s">
        <v>60</v>
      </c>
      <c r="G2">
        <f>D3+D4+D5</f>
        <v>268000</v>
      </c>
    </row>
    <row r="3" spans="2:14">
      <c r="B3" s="75" t="s">
        <v>47</v>
      </c>
      <c r="C3" t="s">
        <v>61</v>
      </c>
      <c r="D3">
        <v>200000</v>
      </c>
      <c r="F3" t="s">
        <v>61</v>
      </c>
      <c r="G3" s="45">
        <f>D3/$G$2</f>
        <v>0.74626865671641796</v>
      </c>
      <c r="I3">
        <v>68000</v>
      </c>
    </row>
    <row r="4" spans="2:14">
      <c r="C4" t="s">
        <v>48</v>
      </c>
      <c r="D4">
        <v>6800</v>
      </c>
      <c r="F4" t="s">
        <v>48</v>
      </c>
      <c r="G4" s="45">
        <f>D4/$G$2</f>
        <v>2.5373134328358207E-2</v>
      </c>
      <c r="I4" s="45">
        <f>D4/I3</f>
        <v>0.1</v>
      </c>
    </row>
    <row r="5" spans="2:14">
      <c r="C5" t="s">
        <v>49</v>
      </c>
      <c r="D5">
        <f>I3-D4</f>
        <v>61200</v>
      </c>
      <c r="F5" t="s">
        <v>49</v>
      </c>
      <c r="G5" s="45">
        <f>D5/$G$2</f>
        <v>0.22835820895522388</v>
      </c>
    </row>
    <row r="6" spans="2:14">
      <c r="F6" t="s">
        <v>74</v>
      </c>
      <c r="G6" s="45">
        <f>(D4+D5)/G2</f>
        <v>0.2537313432835821</v>
      </c>
      <c r="J6" s="78">
        <f>G2-J26-J44-J65</f>
        <v>0</v>
      </c>
    </row>
    <row r="7" spans="2:14">
      <c r="G7" s="80"/>
      <c r="J7" s="78"/>
    </row>
    <row r="8" spans="2:14">
      <c r="G8" s="80"/>
      <c r="J8" s="78"/>
    </row>
    <row r="9" spans="2:14" ht="18" thickBot="1">
      <c r="B9" t="s">
        <v>34</v>
      </c>
      <c r="H9">
        <v>12</v>
      </c>
      <c r="I9" s="84" t="s">
        <v>80</v>
      </c>
    </row>
    <row r="10" spans="2:14">
      <c r="C10" s="152" t="s">
        <v>35</v>
      </c>
      <c r="D10" s="154" t="s">
        <v>36</v>
      </c>
      <c r="E10" s="154" t="s">
        <v>37</v>
      </c>
      <c r="F10" s="154" t="s">
        <v>38</v>
      </c>
      <c r="G10" s="154" t="s">
        <v>39</v>
      </c>
      <c r="H10" s="154" t="s">
        <v>40</v>
      </c>
      <c r="I10" s="140" t="s">
        <v>41</v>
      </c>
      <c r="J10" s="141"/>
      <c r="K10" s="142"/>
      <c r="M10" t="s">
        <v>62</v>
      </c>
      <c r="N10" t="s">
        <v>70</v>
      </c>
    </row>
    <row r="11" spans="2:14" ht="18" thickBot="1">
      <c r="C11" s="153"/>
      <c r="D11" s="155"/>
      <c r="E11" s="155"/>
      <c r="F11" s="155"/>
      <c r="G11" s="155"/>
      <c r="H11" s="155"/>
      <c r="I11" s="59" t="s">
        <v>42</v>
      </c>
      <c r="J11" s="60" t="s">
        <v>43</v>
      </c>
      <c r="K11" s="61" t="s">
        <v>0</v>
      </c>
      <c r="M11" s="78">
        <f>I25+I43+I64</f>
        <v>206800</v>
      </c>
      <c r="N11" s="78">
        <f>J25+J43+J64</f>
        <v>61200</v>
      </c>
    </row>
    <row r="12" spans="2:14">
      <c r="C12" s="143"/>
      <c r="D12" s="146"/>
      <c r="E12" s="62" t="s">
        <v>57</v>
      </c>
      <c r="F12" s="62" t="s">
        <v>59</v>
      </c>
      <c r="G12" s="63">
        <v>120000</v>
      </c>
      <c r="H12" s="64">
        <v>0.51</v>
      </c>
      <c r="I12" s="65"/>
      <c r="J12" s="66">
        <f>G12*H12/12*$H$9</f>
        <v>61200</v>
      </c>
      <c r="K12" s="67"/>
      <c r="N12" s="78">
        <f>D5-N11</f>
        <v>0</v>
      </c>
    </row>
    <row r="13" spans="2:14">
      <c r="C13" s="144"/>
      <c r="D13" s="147"/>
      <c r="E13" s="62" t="s">
        <v>57</v>
      </c>
      <c r="F13" s="62" t="s">
        <v>59</v>
      </c>
      <c r="G13" s="63">
        <v>120000</v>
      </c>
      <c r="H13" s="70"/>
      <c r="I13" s="66">
        <f>G13*H13/12*$H$9</f>
        <v>0</v>
      </c>
      <c r="J13" s="66"/>
      <c r="K13" s="67"/>
    </row>
    <row r="14" spans="2:14">
      <c r="C14" s="144"/>
      <c r="D14" s="147"/>
      <c r="E14" s="68" t="s">
        <v>58</v>
      </c>
      <c r="F14" s="68" t="s">
        <v>77</v>
      </c>
      <c r="G14" s="69">
        <v>90000</v>
      </c>
      <c r="H14" s="70">
        <v>0.6</v>
      </c>
      <c r="I14" s="66">
        <f t="shared" ref="I14:I17" si="0">G14*H14/12*$H$9</f>
        <v>54000</v>
      </c>
      <c r="J14" s="66"/>
      <c r="K14" s="67"/>
    </row>
    <row r="15" spans="2:14">
      <c r="C15" s="144"/>
      <c r="D15" s="147"/>
      <c r="E15" s="68" t="s">
        <v>76</v>
      </c>
      <c r="F15" s="68" t="s">
        <v>78</v>
      </c>
      <c r="G15" s="69">
        <v>80000</v>
      </c>
      <c r="H15" s="70">
        <v>0.6</v>
      </c>
      <c r="I15" s="66">
        <f t="shared" si="0"/>
        <v>48000</v>
      </c>
      <c r="J15" s="66"/>
      <c r="K15" s="67"/>
    </row>
    <row r="16" spans="2:14">
      <c r="C16" s="144"/>
      <c r="D16" s="147"/>
      <c r="E16" s="68"/>
      <c r="F16" s="68"/>
      <c r="G16" s="69"/>
      <c r="H16" s="70">
        <v>0.05</v>
      </c>
      <c r="I16" s="71"/>
      <c r="J16" s="66"/>
      <c r="K16" s="67"/>
    </row>
    <row r="17" spans="2:11">
      <c r="C17" s="144"/>
      <c r="D17" s="147"/>
      <c r="E17" s="68" t="s">
        <v>94</v>
      </c>
      <c r="F17" s="68"/>
      <c r="G17" s="69">
        <v>60000</v>
      </c>
      <c r="H17" s="70">
        <v>1</v>
      </c>
      <c r="I17" s="66">
        <f t="shared" si="0"/>
        <v>60000</v>
      </c>
      <c r="J17" s="66"/>
      <c r="K17" s="67"/>
    </row>
    <row r="18" spans="2:11">
      <c r="C18" s="144"/>
      <c r="D18" s="147"/>
      <c r="E18" s="68"/>
      <c r="F18" s="68"/>
      <c r="G18" s="69"/>
      <c r="H18" s="70">
        <v>0.2</v>
      </c>
      <c r="I18" s="71"/>
      <c r="J18" s="66"/>
      <c r="K18" s="67"/>
    </row>
    <row r="19" spans="2:11">
      <c r="C19" s="144"/>
      <c r="D19" s="147"/>
      <c r="E19" s="68"/>
      <c r="F19" s="68"/>
      <c r="G19" s="69"/>
      <c r="H19" s="70">
        <v>0.2</v>
      </c>
      <c r="I19" s="71"/>
      <c r="J19" s="66"/>
      <c r="K19" s="67"/>
    </row>
    <row r="20" spans="2:11">
      <c r="C20" s="144"/>
      <c r="D20" s="147"/>
      <c r="E20" s="68"/>
      <c r="F20" s="68"/>
      <c r="G20" s="69"/>
      <c r="H20" s="70">
        <v>0.1</v>
      </c>
      <c r="I20" s="71"/>
      <c r="J20" s="66"/>
      <c r="K20" s="67"/>
    </row>
    <row r="21" spans="2:11">
      <c r="C21" s="144"/>
      <c r="D21" s="147"/>
      <c r="E21" s="68"/>
      <c r="F21" s="68"/>
      <c r="G21" s="69"/>
      <c r="H21" s="70">
        <v>0.2</v>
      </c>
      <c r="I21" s="71"/>
      <c r="J21" s="66"/>
      <c r="K21" s="67"/>
    </row>
    <row r="22" spans="2:11">
      <c r="C22" s="144"/>
      <c r="D22" s="147"/>
      <c r="E22" s="68"/>
      <c r="F22" s="68"/>
      <c r="G22" s="69"/>
      <c r="H22" s="70">
        <v>0.13</v>
      </c>
      <c r="I22" s="71"/>
      <c r="J22" s="66"/>
      <c r="K22" s="67"/>
    </row>
    <row r="23" spans="2:11">
      <c r="C23" s="144"/>
      <c r="D23" s="147"/>
      <c r="E23" s="68"/>
      <c r="F23" s="68"/>
      <c r="G23" s="69"/>
      <c r="H23" s="70">
        <v>1</v>
      </c>
      <c r="I23" s="82"/>
      <c r="J23" s="83"/>
      <c r="K23" s="67"/>
    </row>
    <row r="24" spans="2:11">
      <c r="C24" s="144"/>
      <c r="D24" s="148"/>
      <c r="E24" s="68"/>
      <c r="F24" s="68"/>
      <c r="G24" s="69"/>
      <c r="H24" s="70">
        <v>1</v>
      </c>
      <c r="I24" s="82"/>
      <c r="J24" s="83"/>
      <c r="K24" s="67"/>
    </row>
    <row r="25" spans="2:11">
      <c r="C25" s="145"/>
      <c r="D25" s="68" t="s">
        <v>44</v>
      </c>
      <c r="E25" s="72"/>
      <c r="F25" s="72"/>
      <c r="G25" s="72"/>
      <c r="H25" s="72"/>
      <c r="I25" s="82">
        <f>SUM(I11:I24)</f>
        <v>162000</v>
      </c>
      <c r="J25" s="73">
        <f>SUM(J11:J24)</f>
        <v>61200</v>
      </c>
      <c r="K25" s="67"/>
    </row>
    <row r="26" spans="2:11" ht="18" thickBot="1">
      <c r="C26" s="149" t="s">
        <v>45</v>
      </c>
      <c r="D26" s="150"/>
      <c r="E26" s="150"/>
      <c r="F26" s="150"/>
      <c r="G26" s="150"/>
      <c r="H26" s="151"/>
      <c r="I26" s="59">
        <v>0</v>
      </c>
      <c r="J26" s="74">
        <f>I25+J25</f>
        <v>223200</v>
      </c>
      <c r="K26" s="89">
        <f>J26/G2</f>
        <v>0.83283582089552244</v>
      </c>
    </row>
    <row r="27" spans="2:11">
      <c r="J27" s="73"/>
    </row>
    <row r="29" spans="2:11">
      <c r="B29" t="s">
        <v>50</v>
      </c>
    </row>
    <row r="30" spans="2:11" ht="18">
      <c r="B30" s="76"/>
      <c r="C30" s="138" t="s">
        <v>51</v>
      </c>
      <c r="D30" s="138" t="s">
        <v>52</v>
      </c>
      <c r="E30" s="138" t="s">
        <v>53</v>
      </c>
      <c r="F30" s="138" t="s">
        <v>54</v>
      </c>
      <c r="G30" s="135"/>
      <c r="H30" s="136"/>
      <c r="I30" s="135" t="s">
        <v>55</v>
      </c>
      <c r="J30" s="136"/>
      <c r="K30" s="77" t="s">
        <v>8</v>
      </c>
    </row>
    <row r="31" spans="2:11" ht="18">
      <c r="B31" s="76"/>
      <c r="C31" s="139"/>
      <c r="D31" s="139"/>
      <c r="E31" s="139"/>
      <c r="F31" s="139"/>
      <c r="G31" s="77"/>
      <c r="H31" s="77"/>
      <c r="I31" s="77" t="s">
        <v>48</v>
      </c>
      <c r="J31" s="77" t="s">
        <v>49</v>
      </c>
      <c r="K31" s="77"/>
    </row>
    <row r="32" spans="2:11" ht="18">
      <c r="B32" s="76"/>
      <c r="C32" s="77"/>
      <c r="D32" s="77"/>
      <c r="E32" s="77"/>
      <c r="F32" s="77"/>
      <c r="G32" s="77"/>
      <c r="H32" s="77"/>
      <c r="I32" s="81"/>
      <c r="J32" s="81"/>
      <c r="K32" s="77"/>
    </row>
    <row r="33" spans="2:11" ht="18">
      <c r="B33" s="76"/>
      <c r="C33" s="77" t="s">
        <v>63</v>
      </c>
      <c r="D33" s="77" t="s">
        <v>67</v>
      </c>
      <c r="E33" s="77">
        <v>3000</v>
      </c>
      <c r="F33" s="77"/>
      <c r="G33" s="77"/>
      <c r="H33" s="77"/>
      <c r="I33" s="81">
        <v>0</v>
      </c>
      <c r="J33" s="81"/>
      <c r="K33" s="77"/>
    </row>
    <row r="34" spans="2:11" ht="18">
      <c r="B34" s="76"/>
      <c r="C34" s="77"/>
      <c r="D34" s="77" t="s">
        <v>66</v>
      </c>
      <c r="E34" s="77">
        <v>2000</v>
      </c>
      <c r="F34" s="77"/>
      <c r="G34" s="77"/>
      <c r="H34" s="77"/>
      <c r="I34" s="81">
        <f>E34*F34</f>
        <v>0</v>
      </c>
      <c r="J34" s="81"/>
      <c r="K34" s="77"/>
    </row>
    <row r="35" spans="2:11" ht="18">
      <c r="B35" s="76"/>
      <c r="C35" s="77"/>
      <c r="D35" s="77" t="s">
        <v>64</v>
      </c>
      <c r="E35" s="77">
        <v>4000</v>
      </c>
      <c r="F35" s="77"/>
      <c r="G35" s="77"/>
      <c r="H35" s="77"/>
      <c r="I35" s="81">
        <v>0</v>
      </c>
      <c r="J35" s="81"/>
      <c r="K35" s="77"/>
    </row>
    <row r="36" spans="2:11" ht="18">
      <c r="B36" s="76"/>
      <c r="C36" s="77"/>
      <c r="D36" s="77" t="s">
        <v>65</v>
      </c>
      <c r="E36" s="77">
        <v>6000</v>
      </c>
      <c r="F36" s="77"/>
      <c r="G36" s="77"/>
      <c r="H36" s="77"/>
      <c r="I36" s="81">
        <f t="shared" ref="I36:I37" si="1">E36*F36</f>
        <v>0</v>
      </c>
      <c r="J36" s="81"/>
      <c r="K36" s="77"/>
    </row>
    <row r="37" spans="2:11" ht="18">
      <c r="B37" s="76"/>
      <c r="C37" s="77"/>
      <c r="D37" s="77" t="s">
        <v>73</v>
      </c>
      <c r="E37" s="77">
        <v>10000</v>
      </c>
      <c r="F37" s="77"/>
      <c r="G37" s="77"/>
      <c r="H37" s="77"/>
      <c r="I37" s="81">
        <f t="shared" si="1"/>
        <v>0</v>
      </c>
      <c r="J37" s="81"/>
      <c r="K37" s="77"/>
    </row>
    <row r="38" spans="2:11" ht="18">
      <c r="B38" s="76"/>
      <c r="C38" s="77"/>
      <c r="D38" s="77"/>
      <c r="E38" s="77"/>
      <c r="F38" s="77"/>
      <c r="G38" s="77"/>
      <c r="H38" s="77"/>
      <c r="I38" s="81"/>
      <c r="J38" s="81"/>
      <c r="K38" s="77"/>
    </row>
    <row r="39" spans="2:11" ht="18">
      <c r="B39" s="76"/>
      <c r="C39" s="77" t="s">
        <v>56</v>
      </c>
      <c r="D39" s="77" t="s">
        <v>79</v>
      </c>
      <c r="E39" s="77">
        <v>300</v>
      </c>
      <c r="F39" s="77"/>
      <c r="G39" s="77"/>
      <c r="H39" s="77"/>
      <c r="I39" s="81">
        <f t="shared" ref="I39:I40" si="2">E39*F39</f>
        <v>0</v>
      </c>
      <c r="J39" s="81"/>
      <c r="K39" s="77"/>
    </row>
    <row r="40" spans="2:11" ht="18">
      <c r="B40" s="76"/>
      <c r="C40" s="77" t="s">
        <v>83</v>
      </c>
      <c r="D40" s="77" t="s">
        <v>90</v>
      </c>
      <c r="E40" s="77">
        <v>800</v>
      </c>
      <c r="F40" s="77">
        <v>12</v>
      </c>
      <c r="G40" s="77"/>
      <c r="H40" s="77"/>
      <c r="I40" s="81">
        <f t="shared" si="2"/>
        <v>9600</v>
      </c>
      <c r="J40" s="81">
        <v>0</v>
      </c>
      <c r="K40" s="77"/>
    </row>
    <row r="41" spans="2:11" ht="18">
      <c r="B41" s="76"/>
      <c r="C41" s="77"/>
      <c r="D41" s="77"/>
      <c r="E41" s="77"/>
      <c r="F41" s="77"/>
      <c r="G41" s="77"/>
      <c r="H41" s="77"/>
      <c r="I41" s="81">
        <v>0</v>
      </c>
      <c r="J41" s="81">
        <v>0</v>
      </c>
      <c r="K41" s="77"/>
    </row>
    <row r="42" spans="2:11" ht="18">
      <c r="B42" s="76"/>
      <c r="C42" s="77"/>
      <c r="D42" s="77"/>
      <c r="E42" s="77"/>
      <c r="F42" s="77"/>
      <c r="G42" s="77"/>
      <c r="H42" s="77"/>
      <c r="I42" s="81">
        <v>0</v>
      </c>
      <c r="J42" s="81">
        <v>0</v>
      </c>
      <c r="K42" s="77"/>
    </row>
    <row r="43" spans="2:11" ht="18">
      <c r="B43" s="76"/>
      <c r="C43" s="77"/>
      <c r="D43" s="68" t="s">
        <v>44</v>
      </c>
      <c r="E43" s="72"/>
      <c r="F43" s="72"/>
      <c r="G43" s="72"/>
      <c r="H43" s="72"/>
      <c r="I43" s="81">
        <f>SUM(I32:I42)</f>
        <v>9600</v>
      </c>
      <c r="J43" s="81">
        <f>SUM(J32:J42)</f>
        <v>0</v>
      </c>
      <c r="K43" s="77"/>
    </row>
    <row r="44" spans="2:11" ht="18">
      <c r="B44" s="76"/>
      <c r="C44" s="135" t="s">
        <v>9</v>
      </c>
      <c r="D44" s="137"/>
      <c r="E44" s="137"/>
      <c r="F44" s="137"/>
      <c r="G44" s="137"/>
      <c r="H44" s="136"/>
      <c r="I44" s="79"/>
      <c r="J44" s="81">
        <f>I43+J43</f>
        <v>9600</v>
      </c>
      <c r="K44" s="88">
        <f>J44/G2</f>
        <v>3.5820895522388062E-2</v>
      </c>
    </row>
    <row r="45" spans="2:11" ht="18">
      <c r="B45" s="76"/>
    </row>
    <row r="46" spans="2:11">
      <c r="B46" t="s">
        <v>46</v>
      </c>
    </row>
    <row r="47" spans="2:11">
      <c r="C47" s="138" t="s">
        <v>51</v>
      </c>
      <c r="D47" s="138" t="s">
        <v>52</v>
      </c>
      <c r="E47" s="138" t="s">
        <v>53</v>
      </c>
      <c r="F47" s="138" t="s">
        <v>54</v>
      </c>
      <c r="G47" s="135"/>
      <c r="H47" s="136"/>
      <c r="I47" s="135" t="s">
        <v>55</v>
      </c>
      <c r="J47" s="136"/>
      <c r="K47" s="77" t="s">
        <v>8</v>
      </c>
    </row>
    <row r="48" spans="2:11">
      <c r="C48" s="139"/>
      <c r="D48" s="139"/>
      <c r="E48" s="139"/>
      <c r="F48" s="139"/>
      <c r="G48" s="77"/>
      <c r="H48" s="77"/>
      <c r="I48" s="77" t="s">
        <v>48</v>
      </c>
      <c r="J48" s="77" t="s">
        <v>49</v>
      </c>
      <c r="K48" s="77"/>
    </row>
    <row r="49" spans="3:13">
      <c r="C49" s="77"/>
      <c r="D49" s="77"/>
      <c r="E49" s="77"/>
      <c r="F49" s="77"/>
      <c r="G49" s="77"/>
      <c r="H49" s="77"/>
      <c r="I49" s="81"/>
      <c r="J49" s="81"/>
      <c r="K49" s="77"/>
    </row>
    <row r="50" spans="3:13">
      <c r="C50" s="77" t="s">
        <v>68</v>
      </c>
      <c r="D50" s="77" t="s">
        <v>82</v>
      </c>
      <c r="E50" s="77">
        <v>150</v>
      </c>
      <c r="F50" s="77"/>
      <c r="G50" s="77"/>
      <c r="H50" s="77"/>
      <c r="I50" s="81">
        <f t="shared" ref="I50:I63" si="3">E50*F50</f>
        <v>0</v>
      </c>
      <c r="J50" s="81">
        <v>0</v>
      </c>
      <c r="K50" s="77"/>
    </row>
    <row r="51" spans="3:13">
      <c r="C51" s="77"/>
      <c r="D51" s="77"/>
      <c r="E51" s="77"/>
      <c r="F51" s="77"/>
      <c r="G51" s="77"/>
      <c r="H51" s="77"/>
      <c r="I51" s="81"/>
      <c r="J51" s="81"/>
      <c r="K51" s="77"/>
    </row>
    <row r="52" spans="3:13">
      <c r="C52" s="77" t="s">
        <v>69</v>
      </c>
      <c r="D52" s="77"/>
      <c r="E52" s="77">
        <v>1500</v>
      </c>
      <c r="F52" s="77"/>
      <c r="G52" s="77"/>
      <c r="H52" s="77"/>
      <c r="I52" s="81">
        <f t="shared" si="3"/>
        <v>0</v>
      </c>
      <c r="J52" s="81">
        <v>0</v>
      </c>
      <c r="K52" s="77"/>
    </row>
    <row r="53" spans="3:13">
      <c r="C53" s="77"/>
      <c r="D53" s="77"/>
      <c r="E53" s="77"/>
      <c r="F53" s="77"/>
      <c r="G53" s="77"/>
      <c r="H53" s="77"/>
      <c r="I53" s="81">
        <f t="shared" si="3"/>
        <v>0</v>
      </c>
      <c r="J53" s="81"/>
      <c r="K53" s="77"/>
    </row>
    <row r="54" spans="3:13">
      <c r="C54" s="77" t="s">
        <v>81</v>
      </c>
      <c r="D54" s="77"/>
      <c r="E54" s="77">
        <v>300</v>
      </c>
      <c r="F54" s="77">
        <v>3</v>
      </c>
      <c r="G54" s="77"/>
      <c r="H54" s="77"/>
      <c r="I54" s="81">
        <f t="shared" si="3"/>
        <v>900</v>
      </c>
      <c r="J54" s="81"/>
      <c r="K54" s="77"/>
    </row>
    <row r="55" spans="3:13">
      <c r="C55" s="77" t="s">
        <v>92</v>
      </c>
      <c r="D55" s="77"/>
      <c r="E55" s="77">
        <v>300</v>
      </c>
      <c r="F55" s="77">
        <v>10</v>
      </c>
      <c r="G55" s="77"/>
      <c r="H55" s="77"/>
      <c r="I55" s="81">
        <f t="shared" si="3"/>
        <v>3000</v>
      </c>
      <c r="J55" s="81"/>
      <c r="K55" s="77"/>
    </row>
    <row r="56" spans="3:13">
      <c r="C56" s="77" t="s">
        <v>93</v>
      </c>
      <c r="D56" s="77"/>
      <c r="E56" s="77">
        <v>630</v>
      </c>
      <c r="F56" s="77">
        <v>10</v>
      </c>
      <c r="G56" s="77"/>
      <c r="H56" s="77"/>
      <c r="I56" s="81">
        <f t="shared" si="3"/>
        <v>6300</v>
      </c>
      <c r="J56" s="81"/>
      <c r="K56" s="77"/>
    </row>
    <row r="57" spans="3:13">
      <c r="C57" s="77"/>
      <c r="D57" s="77"/>
      <c r="E57" s="77"/>
      <c r="F57" s="77"/>
      <c r="G57" s="77"/>
      <c r="H57" s="77"/>
      <c r="I57" s="81">
        <f t="shared" si="3"/>
        <v>0</v>
      </c>
      <c r="J57" s="81"/>
      <c r="K57" s="77"/>
    </row>
    <row r="58" spans="3:13">
      <c r="C58" s="77"/>
      <c r="D58" s="77"/>
      <c r="E58" s="77"/>
      <c r="F58" s="77"/>
      <c r="G58" s="77"/>
      <c r="H58" s="77"/>
      <c r="I58" s="81">
        <f t="shared" si="3"/>
        <v>0</v>
      </c>
      <c r="J58" s="81"/>
      <c r="K58" s="77"/>
    </row>
    <row r="59" spans="3:13">
      <c r="C59" s="77" t="s">
        <v>71</v>
      </c>
      <c r="D59" s="77" t="s">
        <v>72</v>
      </c>
      <c r="E59" s="77">
        <v>2000</v>
      </c>
      <c r="F59" s="77"/>
      <c r="G59" s="77"/>
      <c r="H59" s="77"/>
      <c r="I59" s="81">
        <f t="shared" si="3"/>
        <v>0</v>
      </c>
      <c r="J59" s="81"/>
      <c r="K59" s="77"/>
    </row>
    <row r="60" spans="3:13">
      <c r="C60" s="77"/>
      <c r="D60" s="77" t="s">
        <v>75</v>
      </c>
      <c r="E60" s="77">
        <v>3000</v>
      </c>
      <c r="F60" s="77"/>
      <c r="G60" s="77"/>
      <c r="H60" s="77"/>
      <c r="I60" s="81">
        <f t="shared" si="3"/>
        <v>0</v>
      </c>
      <c r="J60" s="81"/>
      <c r="K60" s="77"/>
    </row>
    <row r="61" spans="3:13">
      <c r="C61" s="77"/>
      <c r="D61" s="77"/>
      <c r="E61" s="77"/>
      <c r="F61" s="77"/>
      <c r="G61" s="77"/>
      <c r="H61" s="77"/>
      <c r="I61" s="81">
        <f t="shared" si="3"/>
        <v>0</v>
      </c>
      <c r="J61" s="81"/>
      <c r="K61" s="77"/>
    </row>
    <row r="62" spans="3:13">
      <c r="C62" s="77" t="s">
        <v>84</v>
      </c>
      <c r="D62" s="77"/>
      <c r="E62" s="77">
        <v>25000</v>
      </c>
      <c r="F62" s="77">
        <v>1</v>
      </c>
      <c r="G62" s="77"/>
      <c r="H62" s="77"/>
      <c r="I62" s="81">
        <f t="shared" si="3"/>
        <v>25000</v>
      </c>
      <c r="J62" s="81"/>
      <c r="K62" s="88">
        <f>I62/G2</f>
        <v>9.3283582089552244E-2</v>
      </c>
      <c r="L62" s="80">
        <f>I62/J26</f>
        <v>0.11200716845878136</v>
      </c>
      <c r="M62" t="s">
        <v>91</v>
      </c>
    </row>
    <row r="63" spans="3:13">
      <c r="C63" s="77"/>
      <c r="D63" s="77"/>
      <c r="E63" s="77"/>
      <c r="F63" s="77"/>
      <c r="G63" s="77"/>
      <c r="H63" s="77"/>
      <c r="I63" s="81">
        <f t="shared" si="3"/>
        <v>0</v>
      </c>
      <c r="J63" s="81">
        <v>0</v>
      </c>
      <c r="K63" s="77"/>
    </row>
    <row r="64" spans="3:13">
      <c r="C64" s="77"/>
      <c r="D64" s="68" t="s">
        <v>44</v>
      </c>
      <c r="E64" s="72"/>
      <c r="F64" s="72"/>
      <c r="G64" s="72"/>
      <c r="H64" s="72"/>
      <c r="I64" s="81">
        <f>SUM(I49:I63)</f>
        <v>35200</v>
      </c>
      <c r="J64" s="81">
        <f>SUM(J49:J63)</f>
        <v>0</v>
      </c>
      <c r="K64" s="77"/>
    </row>
    <row r="65" spans="3:11">
      <c r="C65" s="135" t="s">
        <v>9</v>
      </c>
      <c r="D65" s="137"/>
      <c r="E65" s="137"/>
      <c r="F65" s="137"/>
      <c r="G65" s="137"/>
      <c r="H65" s="136"/>
      <c r="I65" s="79"/>
      <c r="J65" s="81">
        <f>I64+J64</f>
        <v>35200</v>
      </c>
      <c r="K65" s="88">
        <f>J65/G2</f>
        <v>0.13134328358208955</v>
      </c>
    </row>
    <row r="66" spans="3:11">
      <c r="I66" s="78">
        <f>I64-I62</f>
        <v>10200</v>
      </c>
    </row>
    <row r="67" spans="3:11">
      <c r="G67" s="16"/>
      <c r="I67">
        <f>(I64-I62)/2</f>
        <v>5100</v>
      </c>
    </row>
    <row r="70" spans="3:11">
      <c r="G70" s="16"/>
    </row>
    <row r="74" spans="3:11">
      <c r="C74" s="85"/>
      <c r="D74" s="85"/>
      <c r="F74" s="87"/>
    </row>
    <row r="75" spans="3:11">
      <c r="C75" s="86"/>
      <c r="D75" s="86"/>
      <c r="F75" s="87"/>
    </row>
    <row r="76" spans="3:11">
      <c r="C76" s="86"/>
      <c r="D76" s="86"/>
      <c r="F76" s="87"/>
    </row>
    <row r="77" spans="3:11">
      <c r="C77" s="85"/>
      <c r="D77" s="85"/>
      <c r="F77" s="87"/>
    </row>
    <row r="78" spans="3:11">
      <c r="C78" s="85"/>
      <c r="D78" s="85"/>
    </row>
    <row r="79" spans="3:11">
      <c r="C79" s="85"/>
      <c r="D79" s="85"/>
    </row>
    <row r="80" spans="3:11">
      <c r="C80" s="85"/>
      <c r="D80" s="85"/>
    </row>
    <row r="81" spans="3:4">
      <c r="C81" s="85"/>
      <c r="D81" s="85"/>
    </row>
    <row r="82" spans="3:4">
      <c r="C82" s="85"/>
      <c r="D82" s="85"/>
    </row>
    <row r="83" spans="3:4">
      <c r="C83" s="85"/>
      <c r="D83" s="85"/>
    </row>
    <row r="84" spans="3:4">
      <c r="C84" s="85"/>
      <c r="D84" s="85"/>
    </row>
    <row r="86" spans="3:4">
      <c r="C86" s="85"/>
    </row>
    <row r="87" spans="3:4">
      <c r="C87" s="85"/>
    </row>
  </sheetData>
  <mergeCells count="24">
    <mergeCell ref="I47:J47"/>
    <mergeCell ref="C65:H65"/>
    <mergeCell ref="C44:H44"/>
    <mergeCell ref="C47:C48"/>
    <mergeCell ref="D47:D48"/>
    <mergeCell ref="E47:E48"/>
    <mergeCell ref="F47:F48"/>
    <mergeCell ref="G47:H47"/>
    <mergeCell ref="I10:K10"/>
    <mergeCell ref="C12:C25"/>
    <mergeCell ref="D12:D24"/>
    <mergeCell ref="C26:H26"/>
    <mergeCell ref="C30:C31"/>
    <mergeCell ref="D30:D31"/>
    <mergeCell ref="E30:E31"/>
    <mergeCell ref="F30:F31"/>
    <mergeCell ref="G30:H30"/>
    <mergeCell ref="I30:J30"/>
    <mergeCell ref="C10:C11"/>
    <mergeCell ref="D10:D11"/>
    <mergeCell ref="E10:E11"/>
    <mergeCell ref="F10:F11"/>
    <mergeCell ref="G10:G11"/>
    <mergeCell ref="H10:H11"/>
  </mergeCells>
  <phoneticPr fontId="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5C6D-BCE6-724C-B608-7A897EE9E74D}">
  <dimension ref="B2:N87"/>
  <sheetViews>
    <sheetView topLeftCell="A26" workbookViewId="0">
      <selection activeCell="I66" sqref="I66"/>
    </sheetView>
  </sheetViews>
  <sheetFormatPr baseColWidth="10" defaultColWidth="8.83203125" defaultRowHeight="17"/>
  <cols>
    <col min="3" max="3" width="13.83203125" bestFit="1" customWidth="1"/>
    <col min="4" max="4" width="35.5" bestFit="1" customWidth="1"/>
    <col min="7" max="7" width="12" customWidth="1"/>
    <col min="9" max="9" width="9.6640625" bestFit="1" customWidth="1"/>
    <col min="10" max="10" width="11.5" bestFit="1" customWidth="1"/>
  </cols>
  <sheetData>
    <row r="2" spans="2:14">
      <c r="F2" t="s">
        <v>60</v>
      </c>
      <c r="G2">
        <f>D3+D4+D5</f>
        <v>268000</v>
      </c>
    </row>
    <row r="3" spans="2:14">
      <c r="B3" s="75" t="s">
        <v>47</v>
      </c>
      <c r="C3" t="s">
        <v>61</v>
      </c>
      <c r="D3">
        <v>200000</v>
      </c>
      <c r="F3" t="s">
        <v>61</v>
      </c>
      <c r="G3" s="45">
        <f>D3/$G$2</f>
        <v>0.74626865671641796</v>
      </c>
      <c r="I3">
        <v>68000</v>
      </c>
    </row>
    <row r="4" spans="2:14">
      <c r="C4" t="s">
        <v>48</v>
      </c>
      <c r="D4">
        <v>6800</v>
      </c>
      <c r="F4" t="s">
        <v>48</v>
      </c>
      <c r="G4" s="45">
        <f>D4/$G$2</f>
        <v>2.5373134328358207E-2</v>
      </c>
      <c r="I4" s="45">
        <f>D4/I3</f>
        <v>0.1</v>
      </c>
    </row>
    <row r="5" spans="2:14">
      <c r="C5" t="s">
        <v>49</v>
      </c>
      <c r="D5">
        <f>I3-D4</f>
        <v>61200</v>
      </c>
      <c r="F5" t="s">
        <v>49</v>
      </c>
      <c r="G5" s="45">
        <f>D5/$G$2</f>
        <v>0.22835820895522388</v>
      </c>
    </row>
    <row r="6" spans="2:14">
      <c r="F6" t="s">
        <v>74</v>
      </c>
      <c r="G6" s="45">
        <f>(D4+D5)/G2</f>
        <v>0.2537313432835821</v>
      </c>
      <c r="J6" s="78">
        <f>G2-J26-J44-J65</f>
        <v>0</v>
      </c>
    </row>
    <row r="7" spans="2:14">
      <c r="G7" s="80"/>
      <c r="J7" s="78"/>
    </row>
    <row r="8" spans="2:14">
      <c r="G8" s="80"/>
      <c r="J8" s="78"/>
    </row>
    <row r="9" spans="2:14" ht="18" thickBot="1">
      <c r="B9" t="s">
        <v>34</v>
      </c>
      <c r="H9">
        <v>12</v>
      </c>
      <c r="I9" s="84" t="s">
        <v>80</v>
      </c>
    </row>
    <row r="10" spans="2:14">
      <c r="C10" s="152" t="s">
        <v>35</v>
      </c>
      <c r="D10" s="154" t="s">
        <v>36</v>
      </c>
      <c r="E10" s="154" t="s">
        <v>37</v>
      </c>
      <c r="F10" s="154" t="s">
        <v>38</v>
      </c>
      <c r="G10" s="154" t="s">
        <v>39</v>
      </c>
      <c r="H10" s="154" t="s">
        <v>40</v>
      </c>
      <c r="I10" s="140" t="s">
        <v>41</v>
      </c>
      <c r="J10" s="141"/>
      <c r="K10" s="142"/>
      <c r="M10" t="s">
        <v>62</v>
      </c>
      <c r="N10" t="s">
        <v>70</v>
      </c>
    </row>
    <row r="11" spans="2:14" ht="18" thickBot="1">
      <c r="C11" s="153"/>
      <c r="D11" s="155"/>
      <c r="E11" s="155"/>
      <c r="F11" s="155"/>
      <c r="G11" s="155"/>
      <c r="H11" s="155"/>
      <c r="I11" s="59" t="s">
        <v>42</v>
      </c>
      <c r="J11" s="60" t="s">
        <v>43</v>
      </c>
      <c r="K11" s="61" t="s">
        <v>0</v>
      </c>
      <c r="M11" s="78">
        <f>I25+I43+I64</f>
        <v>206800</v>
      </c>
      <c r="N11" s="78">
        <f>J25+J43+J64</f>
        <v>61200</v>
      </c>
    </row>
    <row r="12" spans="2:14">
      <c r="C12" s="143"/>
      <c r="D12" s="146"/>
      <c r="E12" s="62" t="s">
        <v>57</v>
      </c>
      <c r="F12" s="62" t="s">
        <v>59</v>
      </c>
      <c r="G12" s="63">
        <v>120000</v>
      </c>
      <c r="H12" s="64">
        <v>0.51</v>
      </c>
      <c r="I12" s="65"/>
      <c r="J12" s="66">
        <f>G12*H12/12*$H$9</f>
        <v>61200</v>
      </c>
      <c r="K12" s="67"/>
      <c r="N12" s="78">
        <f>D5-N11</f>
        <v>0</v>
      </c>
    </row>
    <row r="13" spans="2:14">
      <c r="C13" s="144"/>
      <c r="D13" s="147"/>
      <c r="E13" s="62" t="s">
        <v>57</v>
      </c>
      <c r="F13" s="62" t="s">
        <v>59</v>
      </c>
      <c r="G13" s="63">
        <v>120000</v>
      </c>
      <c r="H13" s="70"/>
      <c r="I13" s="66">
        <f>G13*H13/12*$H$9</f>
        <v>0</v>
      </c>
      <c r="J13" s="66"/>
      <c r="K13" s="67"/>
    </row>
    <row r="14" spans="2:14">
      <c r="C14" s="144"/>
      <c r="D14" s="147"/>
      <c r="E14" s="68" t="s">
        <v>58</v>
      </c>
      <c r="F14" s="68" t="s">
        <v>77</v>
      </c>
      <c r="G14" s="69">
        <v>90000</v>
      </c>
      <c r="H14" s="70">
        <v>0.6</v>
      </c>
      <c r="I14" s="66">
        <f t="shared" ref="I14:I17" si="0">G14*H14/12*$H$9</f>
        <v>54000</v>
      </c>
      <c r="J14" s="66"/>
      <c r="K14" s="67"/>
    </row>
    <row r="15" spans="2:14">
      <c r="C15" s="144"/>
      <c r="D15" s="147"/>
      <c r="E15" s="68" t="s">
        <v>76</v>
      </c>
      <c r="F15" s="68" t="s">
        <v>78</v>
      </c>
      <c r="G15" s="69">
        <v>80000</v>
      </c>
      <c r="H15" s="70">
        <v>0.6</v>
      </c>
      <c r="I15" s="66">
        <f t="shared" si="0"/>
        <v>48000</v>
      </c>
      <c r="J15" s="66"/>
      <c r="K15" s="67"/>
    </row>
    <row r="16" spans="2:14">
      <c r="C16" s="144"/>
      <c r="D16" s="147"/>
      <c r="E16" s="68"/>
      <c r="F16" s="68"/>
      <c r="G16" s="69"/>
      <c r="H16" s="70">
        <v>0.05</v>
      </c>
      <c r="I16" s="71"/>
      <c r="J16" s="66"/>
      <c r="K16" s="67"/>
    </row>
    <row r="17" spans="2:11">
      <c r="C17" s="144"/>
      <c r="D17" s="147"/>
      <c r="E17" s="68" t="s">
        <v>94</v>
      </c>
      <c r="F17" s="68"/>
      <c r="G17" s="69">
        <v>60000</v>
      </c>
      <c r="H17" s="70">
        <v>1</v>
      </c>
      <c r="I17" s="66">
        <f t="shared" si="0"/>
        <v>60000</v>
      </c>
      <c r="J17" s="66"/>
      <c r="K17" s="67"/>
    </row>
    <row r="18" spans="2:11">
      <c r="C18" s="144"/>
      <c r="D18" s="147"/>
      <c r="E18" s="68"/>
      <c r="F18" s="68"/>
      <c r="G18" s="69"/>
      <c r="H18" s="70">
        <v>0.2</v>
      </c>
      <c r="I18" s="71"/>
      <c r="J18" s="66"/>
      <c r="K18" s="67"/>
    </row>
    <row r="19" spans="2:11">
      <c r="C19" s="144"/>
      <c r="D19" s="147"/>
      <c r="E19" s="68"/>
      <c r="F19" s="68"/>
      <c r="G19" s="69"/>
      <c r="H19" s="70">
        <v>0.2</v>
      </c>
      <c r="I19" s="71"/>
      <c r="J19" s="66"/>
      <c r="K19" s="67"/>
    </row>
    <row r="20" spans="2:11">
      <c r="C20" s="144"/>
      <c r="D20" s="147"/>
      <c r="E20" s="68"/>
      <c r="F20" s="68"/>
      <c r="G20" s="69"/>
      <c r="H20" s="70">
        <v>0.1</v>
      </c>
      <c r="I20" s="71"/>
      <c r="J20" s="66"/>
      <c r="K20" s="67"/>
    </row>
    <row r="21" spans="2:11">
      <c r="C21" s="144"/>
      <c r="D21" s="147"/>
      <c r="E21" s="68"/>
      <c r="F21" s="68"/>
      <c r="G21" s="69"/>
      <c r="H21" s="70">
        <v>0.2</v>
      </c>
      <c r="I21" s="71"/>
      <c r="J21" s="66"/>
      <c r="K21" s="67"/>
    </row>
    <row r="22" spans="2:11">
      <c r="C22" s="144"/>
      <c r="D22" s="147"/>
      <c r="E22" s="68"/>
      <c r="F22" s="68"/>
      <c r="G22" s="69"/>
      <c r="H22" s="70">
        <v>0.13</v>
      </c>
      <c r="I22" s="71"/>
      <c r="J22" s="66"/>
      <c r="K22" s="67"/>
    </row>
    <row r="23" spans="2:11">
      <c r="C23" s="144"/>
      <c r="D23" s="147"/>
      <c r="E23" s="68"/>
      <c r="F23" s="68"/>
      <c r="G23" s="69"/>
      <c r="H23" s="70">
        <v>1</v>
      </c>
      <c r="I23" s="82"/>
      <c r="J23" s="83"/>
      <c r="K23" s="67"/>
    </row>
    <row r="24" spans="2:11">
      <c r="C24" s="144"/>
      <c r="D24" s="148"/>
      <c r="E24" s="68"/>
      <c r="F24" s="68"/>
      <c r="G24" s="69"/>
      <c r="H24" s="70">
        <v>1</v>
      </c>
      <c r="I24" s="82"/>
      <c r="J24" s="83"/>
      <c r="K24" s="67"/>
    </row>
    <row r="25" spans="2:11">
      <c r="C25" s="145"/>
      <c r="D25" s="68" t="s">
        <v>44</v>
      </c>
      <c r="E25" s="72"/>
      <c r="F25" s="72"/>
      <c r="G25" s="72"/>
      <c r="H25" s="72"/>
      <c r="I25" s="82">
        <f>SUM(I11:I24)</f>
        <v>162000</v>
      </c>
      <c r="J25" s="73">
        <f>SUM(J11:J24)</f>
        <v>61200</v>
      </c>
      <c r="K25" s="67"/>
    </row>
    <row r="26" spans="2:11" ht="18" thickBot="1">
      <c r="C26" s="149" t="s">
        <v>45</v>
      </c>
      <c r="D26" s="150"/>
      <c r="E26" s="150"/>
      <c r="F26" s="150"/>
      <c r="G26" s="150"/>
      <c r="H26" s="151"/>
      <c r="I26" s="59">
        <v>0</v>
      </c>
      <c r="J26" s="74">
        <f>I25+J25</f>
        <v>223200</v>
      </c>
      <c r="K26" s="89">
        <f>J26/G2</f>
        <v>0.83283582089552244</v>
      </c>
    </row>
    <row r="27" spans="2:11">
      <c r="J27" s="73"/>
    </row>
    <row r="29" spans="2:11">
      <c r="B29" t="s">
        <v>50</v>
      </c>
    </row>
    <row r="30" spans="2:11" ht="18">
      <c r="B30" s="76"/>
      <c r="C30" s="138" t="s">
        <v>51</v>
      </c>
      <c r="D30" s="138" t="s">
        <v>52</v>
      </c>
      <c r="E30" s="138" t="s">
        <v>53</v>
      </c>
      <c r="F30" s="138" t="s">
        <v>54</v>
      </c>
      <c r="G30" s="135"/>
      <c r="H30" s="136"/>
      <c r="I30" s="135" t="s">
        <v>55</v>
      </c>
      <c r="J30" s="136"/>
      <c r="K30" s="77" t="s">
        <v>8</v>
      </c>
    </row>
    <row r="31" spans="2:11" ht="18">
      <c r="B31" s="76"/>
      <c r="C31" s="139"/>
      <c r="D31" s="139"/>
      <c r="E31" s="139"/>
      <c r="F31" s="139"/>
      <c r="G31" s="77"/>
      <c r="H31" s="77"/>
      <c r="I31" s="77" t="s">
        <v>48</v>
      </c>
      <c r="J31" s="77" t="s">
        <v>49</v>
      </c>
      <c r="K31" s="77"/>
    </row>
    <row r="32" spans="2:11" ht="18">
      <c r="B32" s="76"/>
      <c r="C32" s="77"/>
      <c r="D32" s="77"/>
      <c r="E32" s="77"/>
      <c r="F32" s="77"/>
      <c r="G32" s="77"/>
      <c r="H32" s="77"/>
      <c r="I32" s="81"/>
      <c r="J32" s="81"/>
      <c r="K32" s="77"/>
    </row>
    <row r="33" spans="2:11" ht="18">
      <c r="B33" s="76"/>
      <c r="C33" s="77" t="s">
        <v>63</v>
      </c>
      <c r="D33" s="77" t="s">
        <v>67</v>
      </c>
      <c r="E33" s="77">
        <v>3000</v>
      </c>
      <c r="F33" s="77"/>
      <c r="G33" s="77"/>
      <c r="H33" s="77"/>
      <c r="I33" s="81">
        <v>0</v>
      </c>
      <c r="J33" s="81"/>
      <c r="K33" s="77"/>
    </row>
    <row r="34" spans="2:11" ht="18">
      <c r="B34" s="76"/>
      <c r="C34" s="77"/>
      <c r="D34" s="77" t="s">
        <v>66</v>
      </c>
      <c r="E34" s="77">
        <v>2000</v>
      </c>
      <c r="F34" s="77"/>
      <c r="G34" s="77"/>
      <c r="H34" s="77"/>
      <c r="I34" s="81">
        <f>E34*F34</f>
        <v>0</v>
      </c>
      <c r="J34" s="81"/>
      <c r="K34" s="77"/>
    </row>
    <row r="35" spans="2:11" ht="18">
      <c r="B35" s="76"/>
      <c r="C35" s="77"/>
      <c r="D35" s="77" t="s">
        <v>64</v>
      </c>
      <c r="E35" s="77">
        <v>4000</v>
      </c>
      <c r="F35" s="77"/>
      <c r="G35" s="77"/>
      <c r="H35" s="77"/>
      <c r="I35" s="81">
        <v>0</v>
      </c>
      <c r="J35" s="81"/>
      <c r="K35" s="77"/>
    </row>
    <row r="36" spans="2:11" ht="18">
      <c r="B36" s="76"/>
      <c r="C36" s="77"/>
      <c r="D36" s="77" t="s">
        <v>65</v>
      </c>
      <c r="E36" s="77">
        <v>6000</v>
      </c>
      <c r="F36" s="77"/>
      <c r="G36" s="77"/>
      <c r="H36" s="77"/>
      <c r="I36" s="81">
        <f t="shared" ref="I36:I37" si="1">E36*F36</f>
        <v>0</v>
      </c>
      <c r="J36" s="81"/>
      <c r="K36" s="77"/>
    </row>
    <row r="37" spans="2:11" ht="18">
      <c r="B37" s="76"/>
      <c r="C37" s="77"/>
      <c r="D37" s="77" t="s">
        <v>73</v>
      </c>
      <c r="E37" s="77">
        <v>10000</v>
      </c>
      <c r="F37" s="77"/>
      <c r="G37" s="77"/>
      <c r="H37" s="77"/>
      <c r="I37" s="81">
        <f t="shared" si="1"/>
        <v>0</v>
      </c>
      <c r="J37" s="81"/>
      <c r="K37" s="77"/>
    </row>
    <row r="38" spans="2:11" ht="18">
      <c r="B38" s="76"/>
      <c r="C38" s="77"/>
      <c r="D38" s="77"/>
      <c r="E38" s="77"/>
      <c r="F38" s="77"/>
      <c r="G38" s="77"/>
      <c r="H38" s="77"/>
      <c r="I38" s="81"/>
      <c r="J38" s="81"/>
      <c r="K38" s="77"/>
    </row>
    <row r="39" spans="2:11" ht="18">
      <c r="B39" s="76"/>
      <c r="C39" s="77" t="s">
        <v>56</v>
      </c>
      <c r="D39" s="77" t="s">
        <v>79</v>
      </c>
      <c r="E39" s="77">
        <v>300</v>
      </c>
      <c r="F39" s="77"/>
      <c r="G39" s="77"/>
      <c r="H39" s="77"/>
      <c r="I39" s="81">
        <f t="shared" ref="I39:I40" si="2">E39*F39</f>
        <v>0</v>
      </c>
      <c r="J39" s="81"/>
      <c r="K39" s="77"/>
    </row>
    <row r="40" spans="2:11" ht="18">
      <c r="B40" s="76"/>
      <c r="C40" s="77" t="s">
        <v>83</v>
      </c>
      <c r="D40" s="77" t="s">
        <v>90</v>
      </c>
      <c r="E40" s="77">
        <v>800</v>
      </c>
      <c r="F40" s="77">
        <v>12</v>
      </c>
      <c r="G40" s="77"/>
      <c r="H40" s="77"/>
      <c r="I40" s="81">
        <f t="shared" si="2"/>
        <v>9600</v>
      </c>
      <c r="J40" s="81">
        <v>0</v>
      </c>
      <c r="K40" s="77"/>
    </row>
    <row r="41" spans="2:11" ht="18">
      <c r="B41" s="76"/>
      <c r="C41" s="77"/>
      <c r="D41" s="77"/>
      <c r="E41" s="77"/>
      <c r="F41" s="77"/>
      <c r="G41" s="77"/>
      <c r="H41" s="77"/>
      <c r="I41" s="81">
        <v>0</v>
      </c>
      <c r="J41" s="81">
        <v>0</v>
      </c>
      <c r="K41" s="77"/>
    </row>
    <row r="42" spans="2:11" ht="18">
      <c r="B42" s="76"/>
      <c r="C42" s="77"/>
      <c r="D42" s="77"/>
      <c r="E42" s="77"/>
      <c r="F42" s="77"/>
      <c r="G42" s="77"/>
      <c r="H42" s="77"/>
      <c r="I42" s="81">
        <v>0</v>
      </c>
      <c r="J42" s="81">
        <v>0</v>
      </c>
      <c r="K42" s="77"/>
    </row>
    <row r="43" spans="2:11" ht="18">
      <c r="B43" s="76"/>
      <c r="C43" s="77"/>
      <c r="D43" s="68" t="s">
        <v>44</v>
      </c>
      <c r="E43" s="72"/>
      <c r="F43" s="72"/>
      <c r="G43" s="72"/>
      <c r="H43" s="72"/>
      <c r="I43" s="81">
        <f>SUM(I32:I42)</f>
        <v>9600</v>
      </c>
      <c r="J43" s="81">
        <f>SUM(J32:J42)</f>
        <v>0</v>
      </c>
      <c r="K43" s="77"/>
    </row>
    <row r="44" spans="2:11" ht="18">
      <c r="B44" s="76"/>
      <c r="C44" s="135" t="s">
        <v>9</v>
      </c>
      <c r="D44" s="137"/>
      <c r="E44" s="137"/>
      <c r="F44" s="137"/>
      <c r="G44" s="137"/>
      <c r="H44" s="136"/>
      <c r="I44" s="79"/>
      <c r="J44" s="81">
        <f>I43+J43</f>
        <v>9600</v>
      </c>
      <c r="K44" s="88">
        <f>J44/G2</f>
        <v>3.5820895522388062E-2</v>
      </c>
    </row>
    <row r="45" spans="2:11" ht="18">
      <c r="B45" s="76"/>
    </row>
    <row r="46" spans="2:11">
      <c r="B46" t="s">
        <v>46</v>
      </c>
    </row>
    <row r="47" spans="2:11">
      <c r="C47" s="138" t="s">
        <v>51</v>
      </c>
      <c r="D47" s="138" t="s">
        <v>52</v>
      </c>
      <c r="E47" s="138" t="s">
        <v>53</v>
      </c>
      <c r="F47" s="138" t="s">
        <v>54</v>
      </c>
      <c r="G47" s="135"/>
      <c r="H47" s="136"/>
      <c r="I47" s="135" t="s">
        <v>55</v>
      </c>
      <c r="J47" s="136"/>
      <c r="K47" s="77" t="s">
        <v>8</v>
      </c>
    </row>
    <row r="48" spans="2:11">
      <c r="C48" s="139"/>
      <c r="D48" s="139"/>
      <c r="E48" s="139"/>
      <c r="F48" s="139"/>
      <c r="G48" s="77"/>
      <c r="H48" s="77"/>
      <c r="I48" s="77" t="s">
        <v>48</v>
      </c>
      <c r="J48" s="77" t="s">
        <v>49</v>
      </c>
      <c r="K48" s="77"/>
    </row>
    <row r="49" spans="3:13">
      <c r="C49" s="77"/>
      <c r="D49" s="77"/>
      <c r="E49" s="77"/>
      <c r="F49" s="77"/>
      <c r="G49" s="77"/>
      <c r="H49" s="77"/>
      <c r="I49" s="81"/>
      <c r="J49" s="81"/>
      <c r="K49" s="77"/>
    </row>
    <row r="50" spans="3:13">
      <c r="C50" s="77" t="s">
        <v>68</v>
      </c>
      <c r="D50" s="77" t="s">
        <v>82</v>
      </c>
      <c r="E50" s="77">
        <v>150</v>
      </c>
      <c r="F50" s="77">
        <v>1</v>
      </c>
      <c r="G50" s="77"/>
      <c r="H50" s="77"/>
      <c r="I50" s="81">
        <f t="shared" ref="I50:I63" si="3">E50*F50</f>
        <v>150</v>
      </c>
      <c r="J50" s="81">
        <v>0</v>
      </c>
      <c r="K50" s="77"/>
    </row>
    <row r="51" spans="3:13">
      <c r="C51" s="77"/>
      <c r="D51" s="77"/>
      <c r="E51" s="77"/>
      <c r="F51" s="77"/>
      <c r="G51" s="77"/>
      <c r="H51" s="77"/>
      <c r="I51" s="81"/>
      <c r="J51" s="81"/>
      <c r="K51" s="77"/>
    </row>
    <row r="52" spans="3:13">
      <c r="C52" s="77" t="s">
        <v>69</v>
      </c>
      <c r="D52" s="77"/>
      <c r="E52" s="77">
        <v>1500</v>
      </c>
      <c r="F52" s="77"/>
      <c r="G52" s="77"/>
      <c r="H52" s="77"/>
      <c r="I52" s="81">
        <f t="shared" si="3"/>
        <v>0</v>
      </c>
      <c r="J52" s="81">
        <v>0</v>
      </c>
      <c r="K52" s="77"/>
    </row>
    <row r="53" spans="3:13">
      <c r="C53" s="77"/>
      <c r="D53" s="77"/>
      <c r="E53" s="77"/>
      <c r="F53" s="77"/>
      <c r="G53" s="77"/>
      <c r="H53" s="77"/>
      <c r="I53" s="81">
        <f t="shared" si="3"/>
        <v>0</v>
      </c>
      <c r="J53" s="81"/>
      <c r="K53" s="77"/>
    </row>
    <row r="54" spans="3:13">
      <c r="C54" s="77" t="s">
        <v>81</v>
      </c>
      <c r="D54" s="77"/>
      <c r="E54" s="77">
        <v>300</v>
      </c>
      <c r="F54" s="77">
        <v>3</v>
      </c>
      <c r="G54" s="77"/>
      <c r="H54" s="77"/>
      <c r="I54" s="81">
        <f t="shared" si="3"/>
        <v>900</v>
      </c>
      <c r="J54" s="81"/>
      <c r="K54" s="77"/>
    </row>
    <row r="55" spans="3:13">
      <c r="C55" s="77" t="s">
        <v>92</v>
      </c>
      <c r="D55" s="77"/>
      <c r="E55" s="77">
        <v>300</v>
      </c>
      <c r="F55" s="77">
        <v>10</v>
      </c>
      <c r="G55" s="77"/>
      <c r="H55" s="77"/>
      <c r="I55" s="81">
        <f t="shared" si="3"/>
        <v>3000</v>
      </c>
      <c r="J55" s="81"/>
      <c r="K55" s="77"/>
    </row>
    <row r="56" spans="3:13">
      <c r="C56" s="77" t="s">
        <v>93</v>
      </c>
      <c r="D56" s="77"/>
      <c r="E56" s="77">
        <v>615</v>
      </c>
      <c r="F56" s="77">
        <v>10</v>
      </c>
      <c r="G56" s="77"/>
      <c r="H56" s="77"/>
      <c r="I56" s="81">
        <f t="shared" si="3"/>
        <v>6150</v>
      </c>
      <c r="J56" s="81"/>
      <c r="K56" s="77"/>
    </row>
    <row r="57" spans="3:13">
      <c r="C57" s="77"/>
      <c r="D57" s="77"/>
      <c r="E57" s="77"/>
      <c r="F57" s="77"/>
      <c r="G57" s="77"/>
      <c r="H57" s="77"/>
      <c r="I57" s="81">
        <f t="shared" si="3"/>
        <v>0</v>
      </c>
      <c r="J57" s="81"/>
      <c r="K57" s="77"/>
    </row>
    <row r="58" spans="3:13">
      <c r="C58" s="77"/>
      <c r="D58" s="77"/>
      <c r="E58" s="77"/>
      <c r="F58" s="77"/>
      <c r="G58" s="77"/>
      <c r="H58" s="77"/>
      <c r="I58" s="81">
        <f t="shared" si="3"/>
        <v>0</v>
      </c>
      <c r="J58" s="81"/>
      <c r="K58" s="77"/>
    </row>
    <row r="59" spans="3:13">
      <c r="C59" s="77" t="s">
        <v>71</v>
      </c>
      <c r="D59" s="77" t="s">
        <v>72</v>
      </c>
      <c r="E59" s="77">
        <v>2000</v>
      </c>
      <c r="F59" s="77"/>
      <c r="G59" s="77"/>
      <c r="H59" s="77"/>
      <c r="I59" s="81">
        <f t="shared" si="3"/>
        <v>0</v>
      </c>
      <c r="J59" s="81"/>
      <c r="K59" s="77"/>
    </row>
    <row r="60" spans="3:13">
      <c r="C60" s="77"/>
      <c r="D60" s="77" t="s">
        <v>75</v>
      </c>
      <c r="E60" s="77">
        <v>3000</v>
      </c>
      <c r="F60" s="77"/>
      <c r="G60" s="77"/>
      <c r="H60" s="77"/>
      <c r="I60" s="81">
        <f t="shared" si="3"/>
        <v>0</v>
      </c>
      <c r="J60" s="81"/>
      <c r="K60" s="77"/>
    </row>
    <row r="61" spans="3:13">
      <c r="C61" s="77"/>
      <c r="D61" s="77"/>
      <c r="E61" s="77"/>
      <c r="F61" s="77"/>
      <c r="G61" s="77"/>
      <c r="H61" s="77"/>
      <c r="I61" s="81">
        <f t="shared" si="3"/>
        <v>0</v>
      </c>
      <c r="J61" s="81"/>
      <c r="K61" s="77"/>
    </row>
    <row r="62" spans="3:13">
      <c r="C62" s="77" t="s">
        <v>84</v>
      </c>
      <c r="D62" s="77"/>
      <c r="E62" s="77">
        <v>25000</v>
      </c>
      <c r="F62" s="77">
        <v>1</v>
      </c>
      <c r="G62" s="77"/>
      <c r="H62" s="77"/>
      <c r="I62" s="81">
        <f t="shared" si="3"/>
        <v>25000</v>
      </c>
      <c r="J62" s="81"/>
      <c r="K62" s="88">
        <f>I62/G2</f>
        <v>9.3283582089552244E-2</v>
      </c>
      <c r="L62" s="80">
        <f>I62/J26</f>
        <v>0.11200716845878136</v>
      </c>
      <c r="M62" t="s">
        <v>91</v>
      </c>
    </row>
    <row r="63" spans="3:13">
      <c r="C63" s="77"/>
      <c r="D63" s="77"/>
      <c r="E63" s="77"/>
      <c r="F63" s="77"/>
      <c r="G63" s="77"/>
      <c r="H63" s="77"/>
      <c r="I63" s="81">
        <f t="shared" si="3"/>
        <v>0</v>
      </c>
      <c r="J63" s="81">
        <v>0</v>
      </c>
      <c r="K63" s="77"/>
    </row>
    <row r="64" spans="3:13">
      <c r="C64" s="77"/>
      <c r="D64" s="68" t="s">
        <v>44</v>
      </c>
      <c r="E64" s="72"/>
      <c r="F64" s="72"/>
      <c r="G64" s="72"/>
      <c r="H64" s="72"/>
      <c r="I64" s="81">
        <f>SUM(I49:I63)</f>
        <v>35200</v>
      </c>
      <c r="J64" s="81">
        <f>SUM(J49:J63)</f>
        <v>0</v>
      </c>
      <c r="K64" s="77"/>
    </row>
    <row r="65" spans="3:11">
      <c r="C65" s="135" t="s">
        <v>9</v>
      </c>
      <c r="D65" s="137"/>
      <c r="E65" s="137"/>
      <c r="F65" s="137"/>
      <c r="G65" s="137"/>
      <c r="H65" s="136"/>
      <c r="I65" s="79"/>
      <c r="J65" s="81">
        <f>I64+J64</f>
        <v>35200</v>
      </c>
      <c r="K65" s="88">
        <f>J65/G2</f>
        <v>0.13134328358208955</v>
      </c>
    </row>
    <row r="66" spans="3:11">
      <c r="I66" s="78">
        <f>I64-I62</f>
        <v>10200</v>
      </c>
    </row>
    <row r="67" spans="3:11">
      <c r="G67" s="16"/>
      <c r="I67">
        <f>(I64-I62)/2</f>
        <v>5100</v>
      </c>
    </row>
    <row r="70" spans="3:11">
      <c r="G70" s="16"/>
    </row>
    <row r="74" spans="3:11">
      <c r="C74" s="85"/>
      <c r="D74" s="85"/>
      <c r="F74" s="87"/>
    </row>
    <row r="75" spans="3:11">
      <c r="C75" s="86"/>
      <c r="D75" s="86"/>
      <c r="F75" s="87"/>
    </row>
    <row r="76" spans="3:11">
      <c r="C76" s="86"/>
      <c r="D76" s="86"/>
      <c r="F76" s="87"/>
    </row>
    <row r="77" spans="3:11">
      <c r="C77" s="85"/>
      <c r="D77" s="85"/>
      <c r="F77" s="87"/>
    </row>
    <row r="78" spans="3:11">
      <c r="C78" s="85"/>
      <c r="D78" s="85"/>
    </row>
    <row r="79" spans="3:11">
      <c r="C79" s="85"/>
      <c r="D79" s="85"/>
    </row>
    <row r="80" spans="3:11">
      <c r="C80" s="85"/>
      <c r="D80" s="85"/>
    </row>
    <row r="81" spans="3:4">
      <c r="C81" s="85"/>
      <c r="D81" s="85"/>
    </row>
    <row r="82" spans="3:4">
      <c r="C82" s="85"/>
      <c r="D82" s="85"/>
    </row>
    <row r="83" spans="3:4">
      <c r="C83" s="85"/>
      <c r="D83" s="85"/>
    </row>
    <row r="84" spans="3:4">
      <c r="C84" s="85"/>
      <c r="D84" s="85"/>
    </row>
    <row r="86" spans="3:4">
      <c r="C86" s="85"/>
    </row>
    <row r="87" spans="3:4">
      <c r="C87" s="85"/>
    </row>
  </sheetData>
  <mergeCells count="24">
    <mergeCell ref="I47:J47"/>
    <mergeCell ref="C65:H65"/>
    <mergeCell ref="C44:H44"/>
    <mergeCell ref="C47:C48"/>
    <mergeCell ref="D47:D48"/>
    <mergeCell ref="E47:E48"/>
    <mergeCell ref="F47:F48"/>
    <mergeCell ref="G47:H47"/>
    <mergeCell ref="I10:K10"/>
    <mergeCell ref="C12:C25"/>
    <mergeCell ref="D12:D24"/>
    <mergeCell ref="C26:H26"/>
    <mergeCell ref="C30:C31"/>
    <mergeCell ref="D30:D31"/>
    <mergeCell ref="E30:E31"/>
    <mergeCell ref="F30:F31"/>
    <mergeCell ref="G30:H30"/>
    <mergeCell ref="I30:J30"/>
    <mergeCell ref="C10:C11"/>
    <mergeCell ref="D10:D11"/>
    <mergeCell ref="E10:E11"/>
    <mergeCell ref="F10:F11"/>
    <mergeCell ref="G10:G11"/>
    <mergeCell ref="H10:H11"/>
  </mergeCells>
  <phoneticPr fontId="6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7CAA-4061-D44D-8705-E279332FFC29}">
  <dimension ref="B2:N87"/>
  <sheetViews>
    <sheetView topLeftCell="A27" workbookViewId="0">
      <selection activeCell="I66" sqref="I66"/>
    </sheetView>
  </sheetViews>
  <sheetFormatPr baseColWidth="10" defaultColWidth="8.83203125" defaultRowHeight="17"/>
  <cols>
    <col min="3" max="3" width="13.83203125" bestFit="1" customWidth="1"/>
    <col min="4" max="4" width="35.5" bestFit="1" customWidth="1"/>
    <col min="7" max="7" width="12" customWidth="1"/>
    <col min="9" max="9" width="9.6640625" bestFit="1" customWidth="1"/>
    <col min="10" max="10" width="11.5" bestFit="1" customWidth="1"/>
  </cols>
  <sheetData>
    <row r="2" spans="2:14">
      <c r="F2" t="s">
        <v>60</v>
      </c>
      <c r="G2">
        <f>D3+D4+D5</f>
        <v>268000</v>
      </c>
    </row>
    <row r="3" spans="2:14">
      <c r="B3" s="75" t="s">
        <v>47</v>
      </c>
      <c r="C3" t="s">
        <v>61</v>
      </c>
      <c r="D3">
        <v>200000</v>
      </c>
      <c r="F3" t="s">
        <v>61</v>
      </c>
      <c r="G3" s="45">
        <f>D3/$G$2</f>
        <v>0.74626865671641796</v>
      </c>
      <c r="I3">
        <v>68000</v>
      </c>
    </row>
    <row r="4" spans="2:14">
      <c r="C4" t="s">
        <v>48</v>
      </c>
      <c r="D4">
        <v>6800</v>
      </c>
      <c r="F4" t="s">
        <v>48</v>
      </c>
      <c r="G4" s="45">
        <f>D4/$G$2</f>
        <v>2.5373134328358207E-2</v>
      </c>
      <c r="I4" s="45">
        <f>D4/I3</f>
        <v>0.1</v>
      </c>
    </row>
    <row r="5" spans="2:14">
      <c r="C5" t="s">
        <v>49</v>
      </c>
      <c r="D5">
        <f>I3-D4</f>
        <v>61200</v>
      </c>
      <c r="F5" t="s">
        <v>49</v>
      </c>
      <c r="G5" s="45">
        <f>D5/$G$2</f>
        <v>0.22835820895522388</v>
      </c>
    </row>
    <row r="6" spans="2:14">
      <c r="F6" t="s">
        <v>74</v>
      </c>
      <c r="G6" s="45">
        <f>(D4+D5)/G2</f>
        <v>0.2537313432835821</v>
      </c>
      <c r="J6" s="78">
        <f>G2-J26-J44-J65</f>
        <v>0</v>
      </c>
    </row>
    <row r="7" spans="2:14">
      <c r="G7" s="80"/>
      <c r="J7" s="78"/>
    </row>
    <row r="8" spans="2:14">
      <c r="G8" s="80"/>
      <c r="J8" s="78"/>
    </row>
    <row r="9" spans="2:14" ht="18" thickBot="1">
      <c r="B9" t="s">
        <v>34</v>
      </c>
      <c r="H9">
        <v>12</v>
      </c>
      <c r="I9" s="84" t="s">
        <v>80</v>
      </c>
    </row>
    <row r="10" spans="2:14">
      <c r="C10" s="152" t="s">
        <v>35</v>
      </c>
      <c r="D10" s="154" t="s">
        <v>36</v>
      </c>
      <c r="E10" s="154" t="s">
        <v>37</v>
      </c>
      <c r="F10" s="154" t="s">
        <v>38</v>
      </c>
      <c r="G10" s="154" t="s">
        <v>39</v>
      </c>
      <c r="H10" s="154" t="s">
        <v>40</v>
      </c>
      <c r="I10" s="140" t="s">
        <v>41</v>
      </c>
      <c r="J10" s="141"/>
      <c r="K10" s="142"/>
      <c r="M10" t="s">
        <v>62</v>
      </c>
      <c r="N10" t="s">
        <v>70</v>
      </c>
    </row>
    <row r="11" spans="2:14" ht="18" thickBot="1">
      <c r="C11" s="153"/>
      <c r="D11" s="155"/>
      <c r="E11" s="155"/>
      <c r="F11" s="155"/>
      <c r="G11" s="155"/>
      <c r="H11" s="155"/>
      <c r="I11" s="59" t="s">
        <v>42</v>
      </c>
      <c r="J11" s="60" t="s">
        <v>43</v>
      </c>
      <c r="K11" s="61" t="s">
        <v>0</v>
      </c>
      <c r="M11" s="78">
        <f>I25+I43+I64</f>
        <v>206800</v>
      </c>
      <c r="N11" s="78">
        <f>J25+J43+J64</f>
        <v>61200</v>
      </c>
    </row>
    <row r="12" spans="2:14">
      <c r="C12" s="143"/>
      <c r="D12" s="146"/>
      <c r="E12" s="62" t="s">
        <v>57</v>
      </c>
      <c r="F12" s="62" t="s">
        <v>59</v>
      </c>
      <c r="G12" s="63">
        <v>120000</v>
      </c>
      <c r="H12" s="64">
        <v>0.51</v>
      </c>
      <c r="I12" s="65"/>
      <c r="J12" s="66">
        <f>G12*H12/12*$H$9</f>
        <v>61200</v>
      </c>
      <c r="K12" s="67"/>
      <c r="N12" s="78">
        <f>D5-N11</f>
        <v>0</v>
      </c>
    </row>
    <row r="13" spans="2:14">
      <c r="C13" s="144"/>
      <c r="D13" s="147"/>
      <c r="E13" s="62" t="s">
        <v>57</v>
      </c>
      <c r="F13" s="62" t="s">
        <v>59</v>
      </c>
      <c r="G13" s="63">
        <v>120000</v>
      </c>
      <c r="H13" s="70"/>
      <c r="I13" s="66">
        <f>G13*H13/12*$H$9</f>
        <v>0</v>
      </c>
      <c r="J13" s="66"/>
      <c r="K13" s="67"/>
    </row>
    <row r="14" spans="2:14">
      <c r="C14" s="144"/>
      <c r="D14" s="147"/>
      <c r="E14" s="68" t="s">
        <v>58</v>
      </c>
      <c r="F14" s="68" t="s">
        <v>77</v>
      </c>
      <c r="G14" s="69">
        <v>90000</v>
      </c>
      <c r="H14" s="70">
        <v>0.6</v>
      </c>
      <c r="I14" s="66">
        <f t="shared" ref="I14:I17" si="0">G14*H14/12*$H$9</f>
        <v>54000</v>
      </c>
      <c r="J14" s="66"/>
      <c r="K14" s="67"/>
    </row>
    <row r="15" spans="2:14">
      <c r="C15" s="144"/>
      <c r="D15" s="147"/>
      <c r="E15" s="68" t="s">
        <v>76</v>
      </c>
      <c r="F15" s="68" t="s">
        <v>78</v>
      </c>
      <c r="G15" s="69">
        <v>80000</v>
      </c>
      <c r="H15" s="70">
        <v>0.6</v>
      </c>
      <c r="I15" s="66">
        <f t="shared" si="0"/>
        <v>48000</v>
      </c>
      <c r="J15" s="66"/>
      <c r="K15" s="67"/>
    </row>
    <row r="16" spans="2:14">
      <c r="C16" s="144"/>
      <c r="D16" s="147"/>
      <c r="E16" s="68"/>
      <c r="F16" s="68"/>
      <c r="G16" s="69"/>
      <c r="H16" s="70">
        <v>0.05</v>
      </c>
      <c r="I16" s="71"/>
      <c r="J16" s="66"/>
      <c r="K16" s="67"/>
    </row>
    <row r="17" spans="2:11">
      <c r="C17" s="144"/>
      <c r="D17" s="147"/>
      <c r="E17" s="68" t="s">
        <v>94</v>
      </c>
      <c r="F17" s="68"/>
      <c r="G17" s="69">
        <v>60000</v>
      </c>
      <c r="H17" s="70">
        <v>1</v>
      </c>
      <c r="I17" s="66">
        <f t="shared" si="0"/>
        <v>60000</v>
      </c>
      <c r="J17" s="66"/>
      <c r="K17" s="67"/>
    </row>
    <row r="18" spans="2:11">
      <c r="C18" s="144"/>
      <c r="D18" s="147"/>
      <c r="E18" s="68"/>
      <c r="F18" s="68"/>
      <c r="G18" s="69"/>
      <c r="H18" s="70">
        <v>0.2</v>
      </c>
      <c r="I18" s="71"/>
      <c r="J18" s="66"/>
      <c r="K18" s="67"/>
    </row>
    <row r="19" spans="2:11">
      <c r="C19" s="144"/>
      <c r="D19" s="147"/>
      <c r="E19" s="68"/>
      <c r="F19" s="68"/>
      <c r="G19" s="69"/>
      <c r="H19" s="70">
        <v>0.2</v>
      </c>
      <c r="I19" s="71"/>
      <c r="J19" s="66"/>
      <c r="K19" s="67"/>
    </row>
    <row r="20" spans="2:11">
      <c r="C20" s="144"/>
      <c r="D20" s="147"/>
      <c r="E20" s="68"/>
      <c r="F20" s="68"/>
      <c r="G20" s="69"/>
      <c r="H20" s="70">
        <v>0.1</v>
      </c>
      <c r="I20" s="71"/>
      <c r="J20" s="66"/>
      <c r="K20" s="67"/>
    </row>
    <row r="21" spans="2:11">
      <c r="C21" s="144"/>
      <c r="D21" s="147"/>
      <c r="E21" s="68"/>
      <c r="F21" s="68"/>
      <c r="G21" s="69"/>
      <c r="H21" s="70">
        <v>0.2</v>
      </c>
      <c r="I21" s="71"/>
      <c r="J21" s="66"/>
      <c r="K21" s="67"/>
    </row>
    <row r="22" spans="2:11">
      <c r="C22" s="144"/>
      <c r="D22" s="147"/>
      <c r="E22" s="68"/>
      <c r="F22" s="68"/>
      <c r="G22" s="69"/>
      <c r="H22" s="70">
        <v>0.13</v>
      </c>
      <c r="I22" s="71"/>
      <c r="J22" s="66"/>
      <c r="K22" s="67"/>
    </row>
    <row r="23" spans="2:11">
      <c r="C23" s="144"/>
      <c r="D23" s="147"/>
      <c r="E23" s="68"/>
      <c r="F23" s="68"/>
      <c r="G23" s="69"/>
      <c r="H23" s="70">
        <v>1</v>
      </c>
      <c r="I23" s="82"/>
      <c r="J23" s="83"/>
      <c r="K23" s="67"/>
    </row>
    <row r="24" spans="2:11">
      <c r="C24" s="144"/>
      <c r="D24" s="148"/>
      <c r="E24" s="68"/>
      <c r="F24" s="68"/>
      <c r="G24" s="69"/>
      <c r="H24" s="70">
        <v>1</v>
      </c>
      <c r="I24" s="82"/>
      <c r="J24" s="83"/>
      <c r="K24" s="67"/>
    </row>
    <row r="25" spans="2:11">
      <c r="C25" s="145"/>
      <c r="D25" s="68" t="s">
        <v>44</v>
      </c>
      <c r="E25" s="72"/>
      <c r="F25" s="72"/>
      <c r="G25" s="72"/>
      <c r="H25" s="72"/>
      <c r="I25" s="82">
        <f>SUM(I11:I24)</f>
        <v>162000</v>
      </c>
      <c r="J25" s="73">
        <f>SUM(J11:J24)</f>
        <v>61200</v>
      </c>
      <c r="K25" s="67"/>
    </row>
    <row r="26" spans="2:11" ht="18" thickBot="1">
      <c r="C26" s="149" t="s">
        <v>45</v>
      </c>
      <c r="D26" s="150"/>
      <c r="E26" s="150"/>
      <c r="F26" s="150"/>
      <c r="G26" s="150"/>
      <c r="H26" s="151"/>
      <c r="I26" s="59">
        <v>0</v>
      </c>
      <c r="J26" s="74">
        <f>I25+J25</f>
        <v>223200</v>
      </c>
      <c r="K26" s="89">
        <f>J26/G2</f>
        <v>0.83283582089552244</v>
      </c>
    </row>
    <row r="27" spans="2:11">
      <c r="J27" s="73"/>
    </row>
    <row r="29" spans="2:11">
      <c r="B29" t="s">
        <v>50</v>
      </c>
    </row>
    <row r="30" spans="2:11" ht="18">
      <c r="B30" s="76"/>
      <c r="C30" s="138" t="s">
        <v>51</v>
      </c>
      <c r="D30" s="138" t="s">
        <v>52</v>
      </c>
      <c r="E30" s="138" t="s">
        <v>53</v>
      </c>
      <c r="F30" s="138" t="s">
        <v>54</v>
      </c>
      <c r="G30" s="135"/>
      <c r="H30" s="136"/>
      <c r="I30" s="135" t="s">
        <v>55</v>
      </c>
      <c r="J30" s="136"/>
      <c r="K30" s="77" t="s">
        <v>8</v>
      </c>
    </row>
    <row r="31" spans="2:11" ht="18">
      <c r="B31" s="76"/>
      <c r="C31" s="139"/>
      <c r="D31" s="139"/>
      <c r="E31" s="139"/>
      <c r="F31" s="139"/>
      <c r="G31" s="77"/>
      <c r="H31" s="77"/>
      <c r="I31" s="77" t="s">
        <v>48</v>
      </c>
      <c r="J31" s="77" t="s">
        <v>49</v>
      </c>
      <c r="K31" s="77"/>
    </row>
    <row r="32" spans="2:11" ht="18">
      <c r="B32" s="76"/>
      <c r="C32" s="77"/>
      <c r="D32" s="77"/>
      <c r="E32" s="77"/>
      <c r="F32" s="77"/>
      <c r="G32" s="77"/>
      <c r="H32" s="77"/>
      <c r="I32" s="81"/>
      <c r="J32" s="81"/>
      <c r="K32" s="77"/>
    </row>
    <row r="33" spans="2:11" ht="18">
      <c r="B33" s="76"/>
      <c r="C33" s="77" t="s">
        <v>63</v>
      </c>
      <c r="D33" s="77" t="s">
        <v>67</v>
      </c>
      <c r="E33" s="77">
        <v>3000</v>
      </c>
      <c r="F33" s="77"/>
      <c r="G33" s="77"/>
      <c r="H33" s="77"/>
      <c r="I33" s="81">
        <v>0</v>
      </c>
      <c r="J33" s="81"/>
      <c r="K33" s="77"/>
    </row>
    <row r="34" spans="2:11" ht="18">
      <c r="B34" s="76"/>
      <c r="C34" s="77"/>
      <c r="D34" s="77" t="s">
        <v>66</v>
      </c>
      <c r="E34" s="77">
        <v>2000</v>
      </c>
      <c r="F34" s="77"/>
      <c r="G34" s="77"/>
      <c r="H34" s="77"/>
      <c r="I34" s="81">
        <f>E34*F34</f>
        <v>0</v>
      </c>
      <c r="J34" s="81"/>
      <c r="K34" s="77"/>
    </row>
    <row r="35" spans="2:11" ht="18">
      <c r="B35" s="76"/>
      <c r="C35" s="77"/>
      <c r="D35" s="77" t="s">
        <v>64</v>
      </c>
      <c r="E35" s="77">
        <v>4000</v>
      </c>
      <c r="F35" s="77"/>
      <c r="G35" s="77"/>
      <c r="H35" s="77"/>
      <c r="I35" s="81">
        <v>0</v>
      </c>
      <c r="J35" s="81"/>
      <c r="K35" s="77"/>
    </row>
    <row r="36" spans="2:11" ht="18">
      <c r="B36" s="76"/>
      <c r="C36" s="77"/>
      <c r="D36" s="77" t="s">
        <v>65</v>
      </c>
      <c r="E36" s="77">
        <v>6000</v>
      </c>
      <c r="F36" s="77"/>
      <c r="G36" s="77"/>
      <c r="H36" s="77"/>
      <c r="I36" s="81">
        <f t="shared" ref="I36:I37" si="1">E36*F36</f>
        <v>0</v>
      </c>
      <c r="J36" s="81"/>
      <c r="K36" s="77"/>
    </row>
    <row r="37" spans="2:11" ht="18">
      <c r="B37" s="76"/>
      <c r="C37" s="77"/>
      <c r="D37" s="77" t="s">
        <v>73</v>
      </c>
      <c r="E37" s="77">
        <v>10000</v>
      </c>
      <c r="F37" s="77"/>
      <c r="G37" s="77"/>
      <c r="H37" s="77"/>
      <c r="I37" s="81">
        <f t="shared" si="1"/>
        <v>0</v>
      </c>
      <c r="J37" s="81"/>
      <c r="K37" s="77"/>
    </row>
    <row r="38" spans="2:11" ht="18">
      <c r="B38" s="76"/>
      <c r="C38" s="77"/>
      <c r="D38" s="77"/>
      <c r="E38" s="77"/>
      <c r="F38" s="77"/>
      <c r="G38" s="77"/>
      <c r="H38" s="77"/>
      <c r="I38" s="81"/>
      <c r="J38" s="81"/>
      <c r="K38" s="77"/>
    </row>
    <row r="39" spans="2:11" ht="18">
      <c r="B39" s="76"/>
      <c r="C39" s="77" t="s">
        <v>56</v>
      </c>
      <c r="D39" s="77" t="s">
        <v>79</v>
      </c>
      <c r="E39" s="77">
        <v>300</v>
      </c>
      <c r="F39" s="77"/>
      <c r="G39" s="77"/>
      <c r="H39" s="77"/>
      <c r="I39" s="81">
        <f t="shared" ref="I39:I40" si="2">E39*F39</f>
        <v>0</v>
      </c>
      <c r="J39" s="81"/>
      <c r="K39" s="77"/>
    </row>
    <row r="40" spans="2:11" ht="18">
      <c r="B40" s="76"/>
      <c r="C40" s="77" t="s">
        <v>83</v>
      </c>
      <c r="D40" s="77" t="s">
        <v>90</v>
      </c>
      <c r="E40" s="77">
        <v>500</v>
      </c>
      <c r="F40" s="77">
        <v>12</v>
      </c>
      <c r="G40" s="77"/>
      <c r="H40" s="77"/>
      <c r="I40" s="81">
        <f t="shared" si="2"/>
        <v>6000</v>
      </c>
      <c r="J40" s="81">
        <v>0</v>
      </c>
      <c r="K40" s="77"/>
    </row>
    <row r="41" spans="2:11" ht="18">
      <c r="B41" s="76"/>
      <c r="C41" s="77"/>
      <c r="D41" s="77"/>
      <c r="E41" s="77"/>
      <c r="F41" s="77"/>
      <c r="G41" s="77"/>
      <c r="H41" s="77"/>
      <c r="I41" s="81">
        <v>0</v>
      </c>
      <c r="J41" s="81">
        <v>0</v>
      </c>
      <c r="K41" s="77"/>
    </row>
    <row r="42" spans="2:11" ht="18">
      <c r="B42" s="76"/>
      <c r="C42" s="77"/>
      <c r="D42" s="77"/>
      <c r="E42" s="77"/>
      <c r="F42" s="77"/>
      <c r="G42" s="77"/>
      <c r="H42" s="77"/>
      <c r="I42" s="81">
        <v>0</v>
      </c>
      <c r="J42" s="81">
        <v>0</v>
      </c>
      <c r="K42" s="77"/>
    </row>
    <row r="43" spans="2:11" ht="18">
      <c r="B43" s="76"/>
      <c r="C43" s="77"/>
      <c r="D43" s="68" t="s">
        <v>44</v>
      </c>
      <c r="E43" s="72"/>
      <c r="F43" s="72"/>
      <c r="G43" s="72"/>
      <c r="H43" s="72"/>
      <c r="I43" s="81">
        <f>SUM(I32:I42)</f>
        <v>6000</v>
      </c>
      <c r="J43" s="81">
        <f>SUM(J32:J42)</f>
        <v>0</v>
      </c>
      <c r="K43" s="77"/>
    </row>
    <row r="44" spans="2:11" ht="18">
      <c r="B44" s="76"/>
      <c r="C44" s="135" t="s">
        <v>9</v>
      </c>
      <c r="D44" s="137"/>
      <c r="E44" s="137"/>
      <c r="F44" s="137"/>
      <c r="G44" s="137"/>
      <c r="H44" s="136"/>
      <c r="I44" s="79"/>
      <c r="J44" s="81">
        <f>I43+J43</f>
        <v>6000</v>
      </c>
      <c r="K44" s="88">
        <f>J44/G2</f>
        <v>2.2388059701492536E-2</v>
      </c>
    </row>
    <row r="45" spans="2:11" ht="18">
      <c r="B45" s="76"/>
    </row>
    <row r="46" spans="2:11">
      <c r="B46" t="s">
        <v>46</v>
      </c>
    </row>
    <row r="47" spans="2:11">
      <c r="C47" s="138" t="s">
        <v>51</v>
      </c>
      <c r="D47" s="138" t="s">
        <v>52</v>
      </c>
      <c r="E47" s="138" t="s">
        <v>53</v>
      </c>
      <c r="F47" s="138" t="s">
        <v>54</v>
      </c>
      <c r="G47" s="135"/>
      <c r="H47" s="136"/>
      <c r="I47" s="135" t="s">
        <v>55</v>
      </c>
      <c r="J47" s="136"/>
      <c r="K47" s="77" t="s">
        <v>8</v>
      </c>
    </row>
    <row r="48" spans="2:11">
      <c r="C48" s="139"/>
      <c r="D48" s="139"/>
      <c r="E48" s="139"/>
      <c r="F48" s="139"/>
      <c r="G48" s="77"/>
      <c r="H48" s="77"/>
      <c r="I48" s="77" t="s">
        <v>48</v>
      </c>
      <c r="J48" s="77" t="s">
        <v>49</v>
      </c>
      <c r="K48" s="77"/>
    </row>
    <row r="49" spans="3:13">
      <c r="C49" s="77"/>
      <c r="D49" s="77"/>
      <c r="E49" s="77"/>
      <c r="F49" s="77"/>
      <c r="G49" s="77"/>
      <c r="H49" s="77"/>
      <c r="I49" s="81"/>
      <c r="J49" s="81"/>
      <c r="K49" s="77"/>
    </row>
    <row r="50" spans="3:13">
      <c r="C50" s="77" t="s">
        <v>68</v>
      </c>
      <c r="D50" s="77" t="s">
        <v>82</v>
      </c>
      <c r="E50" s="77">
        <v>1500</v>
      </c>
      <c r="F50" s="77"/>
      <c r="G50" s="77"/>
      <c r="H50" s="77"/>
      <c r="I50" s="81">
        <f t="shared" ref="I50:I63" si="3">E50*F50</f>
        <v>0</v>
      </c>
      <c r="J50" s="81">
        <v>0</v>
      </c>
      <c r="K50" s="77"/>
    </row>
    <row r="51" spans="3:13">
      <c r="C51" s="77"/>
      <c r="D51" s="77"/>
      <c r="E51" s="77"/>
      <c r="F51" s="77"/>
      <c r="G51" s="77"/>
      <c r="H51" s="77"/>
      <c r="I51" s="81"/>
      <c r="J51" s="81"/>
      <c r="K51" s="77"/>
    </row>
    <row r="52" spans="3:13">
      <c r="C52" s="77" t="s">
        <v>69</v>
      </c>
      <c r="D52" s="77"/>
      <c r="E52" s="77">
        <v>1500</v>
      </c>
      <c r="F52" s="77"/>
      <c r="G52" s="77"/>
      <c r="H52" s="77"/>
      <c r="I52" s="81">
        <f t="shared" si="3"/>
        <v>0</v>
      </c>
      <c r="J52" s="81">
        <v>0</v>
      </c>
      <c r="K52" s="77"/>
    </row>
    <row r="53" spans="3:13">
      <c r="C53" s="77"/>
      <c r="D53" s="77"/>
      <c r="E53" s="77"/>
      <c r="F53" s="77"/>
      <c r="G53" s="77"/>
      <c r="H53" s="77"/>
      <c r="I53" s="81">
        <f t="shared" si="3"/>
        <v>0</v>
      </c>
      <c r="J53" s="81"/>
      <c r="K53" s="77"/>
    </row>
    <row r="54" spans="3:13">
      <c r="C54" s="77" t="s">
        <v>81</v>
      </c>
      <c r="D54" s="77"/>
      <c r="E54" s="77">
        <v>300</v>
      </c>
      <c r="F54" s="77">
        <v>3</v>
      </c>
      <c r="G54" s="77"/>
      <c r="H54" s="77"/>
      <c r="I54" s="81">
        <f t="shared" si="3"/>
        <v>900</v>
      </c>
      <c r="J54" s="81"/>
      <c r="K54" s="77"/>
    </row>
    <row r="55" spans="3:13">
      <c r="C55" s="77" t="s">
        <v>92</v>
      </c>
      <c r="D55" s="77"/>
      <c r="E55" s="77">
        <v>300</v>
      </c>
      <c r="F55" s="77">
        <v>10</v>
      </c>
      <c r="G55" s="77"/>
      <c r="H55" s="77"/>
      <c r="I55" s="81">
        <f t="shared" si="3"/>
        <v>3000</v>
      </c>
      <c r="J55" s="81"/>
      <c r="K55" s="77"/>
    </row>
    <row r="56" spans="3:13">
      <c r="C56" s="77" t="s">
        <v>93</v>
      </c>
      <c r="D56" s="77"/>
      <c r="E56" s="77">
        <v>690</v>
      </c>
      <c r="F56" s="77">
        <v>10</v>
      </c>
      <c r="G56" s="77"/>
      <c r="H56" s="77"/>
      <c r="I56" s="81">
        <f t="shared" si="3"/>
        <v>6900</v>
      </c>
      <c r="J56" s="81"/>
      <c r="K56" s="77"/>
    </row>
    <row r="57" spans="3:13">
      <c r="C57" s="77"/>
      <c r="D57" s="77"/>
      <c r="E57" s="77"/>
      <c r="F57" s="77"/>
      <c r="G57" s="77"/>
      <c r="H57" s="77"/>
      <c r="I57" s="81">
        <f t="shared" si="3"/>
        <v>0</v>
      </c>
      <c r="J57" s="81"/>
      <c r="K57" s="77"/>
    </row>
    <row r="58" spans="3:13">
      <c r="C58" s="77"/>
      <c r="D58" s="77"/>
      <c r="E58" s="77"/>
      <c r="F58" s="77"/>
      <c r="G58" s="77"/>
      <c r="H58" s="77"/>
      <c r="I58" s="81">
        <f t="shared" si="3"/>
        <v>0</v>
      </c>
      <c r="J58" s="81"/>
      <c r="K58" s="77"/>
    </row>
    <row r="59" spans="3:13">
      <c r="C59" s="77" t="s">
        <v>71</v>
      </c>
      <c r="D59" s="77" t="s">
        <v>72</v>
      </c>
      <c r="E59" s="77">
        <v>2000</v>
      </c>
      <c r="F59" s="77"/>
      <c r="G59" s="77"/>
      <c r="H59" s="77"/>
      <c r="I59" s="81">
        <f t="shared" si="3"/>
        <v>0</v>
      </c>
      <c r="J59" s="81"/>
      <c r="K59" s="77"/>
    </row>
    <row r="60" spans="3:13">
      <c r="C60" s="77"/>
      <c r="D60" s="77" t="s">
        <v>75</v>
      </c>
      <c r="E60" s="77">
        <v>3000</v>
      </c>
      <c r="F60" s="77"/>
      <c r="G60" s="77"/>
      <c r="H60" s="77"/>
      <c r="I60" s="81">
        <f t="shared" si="3"/>
        <v>0</v>
      </c>
      <c r="J60" s="81"/>
      <c r="K60" s="77"/>
    </row>
    <row r="61" spans="3:13">
      <c r="C61" s="77"/>
      <c r="D61" s="77"/>
      <c r="E61" s="77"/>
      <c r="F61" s="77"/>
      <c r="G61" s="77"/>
      <c r="H61" s="77"/>
      <c r="I61" s="81">
        <f t="shared" si="3"/>
        <v>0</v>
      </c>
      <c r="J61" s="81"/>
      <c r="K61" s="77"/>
    </row>
    <row r="62" spans="3:13">
      <c r="C62" s="77" t="s">
        <v>84</v>
      </c>
      <c r="D62" s="77"/>
      <c r="E62" s="77">
        <v>28000</v>
      </c>
      <c r="F62" s="77">
        <v>1</v>
      </c>
      <c r="G62" s="77"/>
      <c r="H62" s="77"/>
      <c r="I62" s="81">
        <f t="shared" si="3"/>
        <v>28000</v>
      </c>
      <c r="J62" s="81"/>
      <c r="K62" s="88">
        <f>I62/G2</f>
        <v>0.1044776119402985</v>
      </c>
      <c r="L62" s="80">
        <f>I62/J26</f>
        <v>0.12544802867383512</v>
      </c>
      <c r="M62" t="s">
        <v>91</v>
      </c>
    </row>
    <row r="63" spans="3:13">
      <c r="C63" s="77"/>
      <c r="D63" s="77"/>
      <c r="E63" s="77"/>
      <c r="F63" s="77"/>
      <c r="G63" s="77"/>
      <c r="H63" s="77"/>
      <c r="I63" s="81">
        <f t="shared" si="3"/>
        <v>0</v>
      </c>
      <c r="J63" s="81">
        <v>0</v>
      </c>
      <c r="K63" s="77"/>
    </row>
    <row r="64" spans="3:13">
      <c r="C64" s="77"/>
      <c r="D64" s="68" t="s">
        <v>44</v>
      </c>
      <c r="E64" s="72"/>
      <c r="F64" s="72"/>
      <c r="G64" s="72"/>
      <c r="H64" s="72"/>
      <c r="I64" s="81">
        <f>SUM(I49:I63)</f>
        <v>38800</v>
      </c>
      <c r="J64" s="81">
        <f>SUM(J49:J63)</f>
        <v>0</v>
      </c>
      <c r="K64" s="77"/>
    </row>
    <row r="65" spans="3:11">
      <c r="C65" s="135" t="s">
        <v>9</v>
      </c>
      <c r="D65" s="137"/>
      <c r="E65" s="137"/>
      <c r="F65" s="137"/>
      <c r="G65" s="137"/>
      <c r="H65" s="136"/>
      <c r="I65" s="79"/>
      <c r="J65" s="81">
        <f>I64+J64</f>
        <v>38800</v>
      </c>
      <c r="K65" s="88">
        <f>J65/G2</f>
        <v>0.14477611940298507</v>
      </c>
    </row>
    <row r="66" spans="3:11">
      <c r="I66" s="78">
        <f>I64-I62</f>
        <v>10800</v>
      </c>
    </row>
    <row r="67" spans="3:11">
      <c r="G67" s="16"/>
      <c r="I67">
        <f>(I64-I62)/2</f>
        <v>5400</v>
      </c>
    </row>
    <row r="70" spans="3:11">
      <c r="G70" s="16"/>
    </row>
    <row r="74" spans="3:11">
      <c r="C74" s="85"/>
      <c r="D74" s="85"/>
      <c r="F74" s="87"/>
    </row>
    <row r="75" spans="3:11">
      <c r="C75" s="86"/>
      <c r="D75" s="86"/>
      <c r="F75" s="87"/>
    </row>
    <row r="76" spans="3:11">
      <c r="C76" s="86"/>
      <c r="D76" s="86"/>
      <c r="F76" s="87"/>
    </row>
    <row r="77" spans="3:11">
      <c r="C77" s="85"/>
      <c r="D77" s="85"/>
      <c r="F77" s="87"/>
    </row>
    <row r="78" spans="3:11">
      <c r="C78" s="85"/>
      <c r="D78" s="85"/>
    </row>
    <row r="79" spans="3:11">
      <c r="C79" s="85"/>
      <c r="D79" s="85"/>
    </row>
    <row r="80" spans="3:11">
      <c r="C80" s="85"/>
      <c r="D80" s="85"/>
    </row>
    <row r="81" spans="3:4">
      <c r="C81" s="85"/>
      <c r="D81" s="85"/>
    </row>
    <row r="82" spans="3:4">
      <c r="C82" s="85"/>
      <c r="D82" s="85"/>
    </row>
    <row r="83" spans="3:4">
      <c r="C83" s="85"/>
      <c r="D83" s="85"/>
    </row>
    <row r="84" spans="3:4">
      <c r="C84" s="85"/>
      <c r="D84" s="85"/>
    </row>
    <row r="86" spans="3:4">
      <c r="C86" s="85"/>
    </row>
    <row r="87" spans="3:4">
      <c r="C87" s="85"/>
    </row>
  </sheetData>
  <mergeCells count="24">
    <mergeCell ref="I10:K10"/>
    <mergeCell ref="C12:C25"/>
    <mergeCell ref="D12:D24"/>
    <mergeCell ref="C26:H26"/>
    <mergeCell ref="C30:C31"/>
    <mergeCell ref="D30:D31"/>
    <mergeCell ref="E30:E31"/>
    <mergeCell ref="F30:F31"/>
    <mergeCell ref="G30:H30"/>
    <mergeCell ref="I30:J30"/>
    <mergeCell ref="C10:C11"/>
    <mergeCell ref="D10:D11"/>
    <mergeCell ref="E10:E11"/>
    <mergeCell ref="F10:F11"/>
    <mergeCell ref="G10:G11"/>
    <mergeCell ref="H10:H11"/>
    <mergeCell ref="I47:J47"/>
    <mergeCell ref="C65:H65"/>
    <mergeCell ref="C44:H44"/>
    <mergeCell ref="C47:C48"/>
    <mergeCell ref="D47:D48"/>
    <mergeCell ref="E47:E48"/>
    <mergeCell ref="F47:F48"/>
    <mergeCell ref="G47:H47"/>
  </mergeCells>
  <phoneticPr fontId="6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7FA74-EF3F-B843-9902-90DD6C4D4E02}">
  <dimension ref="B2:N87"/>
  <sheetViews>
    <sheetView topLeftCell="A44" workbookViewId="0">
      <selection activeCell="I66" sqref="I66"/>
    </sheetView>
  </sheetViews>
  <sheetFormatPr baseColWidth="10" defaultColWidth="8.83203125" defaultRowHeight="17"/>
  <cols>
    <col min="3" max="3" width="13.83203125" bestFit="1" customWidth="1"/>
    <col min="4" max="4" width="35.5" bestFit="1" customWidth="1"/>
    <col min="7" max="7" width="12" customWidth="1"/>
    <col min="9" max="9" width="9.6640625" bestFit="1" customWidth="1"/>
    <col min="10" max="10" width="11.5" bestFit="1" customWidth="1"/>
  </cols>
  <sheetData>
    <row r="2" spans="2:14">
      <c r="F2" t="s">
        <v>60</v>
      </c>
      <c r="G2">
        <f>D3+D4+D5</f>
        <v>268000</v>
      </c>
    </row>
    <row r="3" spans="2:14">
      <c r="B3" s="75" t="s">
        <v>47</v>
      </c>
      <c r="C3" t="s">
        <v>61</v>
      </c>
      <c r="D3">
        <v>200000</v>
      </c>
      <c r="F3" t="s">
        <v>61</v>
      </c>
      <c r="G3" s="45">
        <f>D3/$G$2</f>
        <v>0.74626865671641796</v>
      </c>
      <c r="I3">
        <v>68000</v>
      </c>
    </row>
    <row r="4" spans="2:14">
      <c r="C4" t="s">
        <v>48</v>
      </c>
      <c r="D4">
        <v>6800</v>
      </c>
      <c r="F4" t="s">
        <v>48</v>
      </c>
      <c r="G4" s="45">
        <f>D4/$G$2</f>
        <v>2.5373134328358207E-2</v>
      </c>
      <c r="I4" s="45">
        <f>D4/I3</f>
        <v>0.1</v>
      </c>
    </row>
    <row r="5" spans="2:14">
      <c r="C5" t="s">
        <v>49</v>
      </c>
      <c r="D5">
        <f>I3-D4</f>
        <v>61200</v>
      </c>
      <c r="F5" t="s">
        <v>49</v>
      </c>
      <c r="G5" s="45">
        <f>D5/$G$2</f>
        <v>0.22835820895522388</v>
      </c>
    </row>
    <row r="6" spans="2:14">
      <c r="F6" t="s">
        <v>74</v>
      </c>
      <c r="G6" s="45">
        <f>(D4+D5)/G2</f>
        <v>0.2537313432835821</v>
      </c>
      <c r="J6" s="78">
        <f>G2-J26-J44-J65</f>
        <v>0</v>
      </c>
    </row>
    <row r="7" spans="2:14">
      <c r="G7" s="80"/>
      <c r="J7" s="78"/>
    </row>
    <row r="8" spans="2:14">
      <c r="G8" s="80"/>
      <c r="J8" s="78"/>
    </row>
    <row r="9" spans="2:14" ht="18" thickBot="1">
      <c r="B9" t="s">
        <v>34</v>
      </c>
      <c r="H9">
        <v>12</v>
      </c>
      <c r="I9" s="84" t="s">
        <v>80</v>
      </c>
    </row>
    <row r="10" spans="2:14">
      <c r="C10" s="152" t="s">
        <v>35</v>
      </c>
      <c r="D10" s="154" t="s">
        <v>36</v>
      </c>
      <c r="E10" s="154" t="s">
        <v>37</v>
      </c>
      <c r="F10" s="154" t="s">
        <v>38</v>
      </c>
      <c r="G10" s="154" t="s">
        <v>39</v>
      </c>
      <c r="H10" s="154" t="s">
        <v>40</v>
      </c>
      <c r="I10" s="140" t="s">
        <v>41</v>
      </c>
      <c r="J10" s="141"/>
      <c r="K10" s="142"/>
      <c r="M10" t="s">
        <v>62</v>
      </c>
      <c r="N10" t="s">
        <v>70</v>
      </c>
    </row>
    <row r="11" spans="2:14" ht="18" thickBot="1">
      <c r="C11" s="153"/>
      <c r="D11" s="155"/>
      <c r="E11" s="155"/>
      <c r="F11" s="155"/>
      <c r="G11" s="155"/>
      <c r="H11" s="155"/>
      <c r="I11" s="59" t="s">
        <v>42</v>
      </c>
      <c r="J11" s="60" t="s">
        <v>43</v>
      </c>
      <c r="K11" s="61" t="s">
        <v>0</v>
      </c>
      <c r="M11" s="78">
        <f>I25+I43+I64</f>
        <v>206800</v>
      </c>
      <c r="N11" s="78">
        <f>J25+J43+J64</f>
        <v>61200</v>
      </c>
    </row>
    <row r="12" spans="2:14">
      <c r="C12" s="143"/>
      <c r="D12" s="146"/>
      <c r="E12" s="62" t="s">
        <v>57</v>
      </c>
      <c r="F12" s="62" t="s">
        <v>59</v>
      </c>
      <c r="G12" s="63">
        <v>120000</v>
      </c>
      <c r="H12" s="64">
        <v>0.51</v>
      </c>
      <c r="I12" s="65"/>
      <c r="J12" s="66">
        <f>G12*H12/12*$H$9</f>
        <v>61200</v>
      </c>
      <c r="K12" s="67"/>
      <c r="N12" s="78">
        <f>D5-N11</f>
        <v>0</v>
      </c>
    </row>
    <row r="13" spans="2:14">
      <c r="C13" s="144"/>
      <c r="D13" s="147"/>
      <c r="E13" s="62" t="s">
        <v>57</v>
      </c>
      <c r="F13" s="62" t="s">
        <v>59</v>
      </c>
      <c r="G13" s="63">
        <v>120000</v>
      </c>
      <c r="H13" s="70"/>
      <c r="I13" s="66">
        <f>G13*H13/12*$H$9</f>
        <v>0</v>
      </c>
      <c r="J13" s="66"/>
      <c r="K13" s="67"/>
    </row>
    <row r="14" spans="2:14">
      <c r="C14" s="144"/>
      <c r="D14" s="147"/>
      <c r="E14" s="68" t="s">
        <v>58</v>
      </c>
      <c r="F14" s="68" t="s">
        <v>77</v>
      </c>
      <c r="G14" s="69">
        <v>90000</v>
      </c>
      <c r="H14" s="70">
        <v>0.6</v>
      </c>
      <c r="I14" s="66">
        <f t="shared" ref="I14:I17" si="0">G14*H14/12*$H$9</f>
        <v>54000</v>
      </c>
      <c r="J14" s="66"/>
      <c r="K14" s="67"/>
    </row>
    <row r="15" spans="2:14">
      <c r="C15" s="144"/>
      <c r="D15" s="147"/>
      <c r="E15" s="68" t="s">
        <v>76</v>
      </c>
      <c r="F15" s="68" t="s">
        <v>78</v>
      </c>
      <c r="G15" s="69">
        <v>80000</v>
      </c>
      <c r="H15" s="70">
        <v>0.66</v>
      </c>
      <c r="I15" s="66">
        <f t="shared" si="0"/>
        <v>52800</v>
      </c>
      <c r="J15" s="66"/>
      <c r="K15" s="67"/>
    </row>
    <row r="16" spans="2:14">
      <c r="C16" s="144"/>
      <c r="D16" s="147"/>
      <c r="E16" s="68"/>
      <c r="F16" s="68"/>
      <c r="G16" s="69"/>
      <c r="H16" s="70">
        <v>0.05</v>
      </c>
      <c r="I16" s="71"/>
      <c r="J16" s="66"/>
      <c r="K16" s="67"/>
    </row>
    <row r="17" spans="2:11">
      <c r="C17" s="144"/>
      <c r="D17" s="147"/>
      <c r="E17" s="68" t="s">
        <v>94</v>
      </c>
      <c r="F17" s="68"/>
      <c r="G17" s="69">
        <v>60000</v>
      </c>
      <c r="H17" s="70">
        <v>1</v>
      </c>
      <c r="I17" s="66">
        <f t="shared" si="0"/>
        <v>60000</v>
      </c>
      <c r="J17" s="66"/>
      <c r="K17" s="67"/>
    </row>
    <row r="18" spans="2:11">
      <c r="C18" s="144"/>
      <c r="D18" s="147"/>
      <c r="E18" s="68"/>
      <c r="F18" s="68"/>
      <c r="G18" s="69"/>
      <c r="H18" s="70">
        <v>0.2</v>
      </c>
      <c r="I18" s="71"/>
      <c r="J18" s="66"/>
      <c r="K18" s="67"/>
    </row>
    <row r="19" spans="2:11">
      <c r="C19" s="144"/>
      <c r="D19" s="147"/>
      <c r="E19" s="68"/>
      <c r="F19" s="68"/>
      <c r="G19" s="69"/>
      <c r="H19" s="70">
        <v>0.2</v>
      </c>
      <c r="I19" s="71"/>
      <c r="J19" s="66"/>
      <c r="K19" s="67"/>
    </row>
    <row r="20" spans="2:11">
      <c r="C20" s="144"/>
      <c r="D20" s="147"/>
      <c r="E20" s="68"/>
      <c r="F20" s="68"/>
      <c r="G20" s="69"/>
      <c r="H20" s="70">
        <v>0.1</v>
      </c>
      <c r="I20" s="71"/>
      <c r="J20" s="66"/>
      <c r="K20" s="67"/>
    </row>
    <row r="21" spans="2:11">
      <c r="C21" s="144"/>
      <c r="D21" s="147"/>
      <c r="E21" s="68"/>
      <c r="F21" s="68"/>
      <c r="G21" s="69"/>
      <c r="H21" s="70">
        <v>0.2</v>
      </c>
      <c r="I21" s="71"/>
      <c r="J21" s="66"/>
      <c r="K21" s="67"/>
    </row>
    <row r="22" spans="2:11">
      <c r="C22" s="144"/>
      <c r="D22" s="147"/>
      <c r="E22" s="68"/>
      <c r="F22" s="68"/>
      <c r="G22" s="69"/>
      <c r="H22" s="70">
        <v>0.13</v>
      </c>
      <c r="I22" s="71"/>
      <c r="J22" s="66"/>
      <c r="K22" s="67"/>
    </row>
    <row r="23" spans="2:11">
      <c r="C23" s="144"/>
      <c r="D23" s="147"/>
      <c r="E23" s="68"/>
      <c r="F23" s="68"/>
      <c r="G23" s="69"/>
      <c r="H23" s="70">
        <v>1</v>
      </c>
      <c r="I23" s="82"/>
      <c r="J23" s="83"/>
      <c r="K23" s="67"/>
    </row>
    <row r="24" spans="2:11">
      <c r="C24" s="144"/>
      <c r="D24" s="148"/>
      <c r="E24" s="68"/>
      <c r="F24" s="68"/>
      <c r="G24" s="69"/>
      <c r="H24" s="70">
        <v>1</v>
      </c>
      <c r="I24" s="82"/>
      <c r="J24" s="83"/>
      <c r="K24" s="67"/>
    </row>
    <row r="25" spans="2:11">
      <c r="C25" s="145"/>
      <c r="D25" s="68" t="s">
        <v>44</v>
      </c>
      <c r="E25" s="72"/>
      <c r="F25" s="72"/>
      <c r="G25" s="72"/>
      <c r="H25" s="72"/>
      <c r="I25" s="82">
        <f>SUM(I11:I24)</f>
        <v>166800</v>
      </c>
      <c r="J25" s="73">
        <f>SUM(J11:J24)</f>
        <v>61200</v>
      </c>
      <c r="K25" s="67"/>
    </row>
    <row r="26" spans="2:11" ht="18" thickBot="1">
      <c r="C26" s="149" t="s">
        <v>45</v>
      </c>
      <c r="D26" s="150"/>
      <c r="E26" s="150"/>
      <c r="F26" s="150"/>
      <c r="G26" s="150"/>
      <c r="H26" s="151"/>
      <c r="I26" s="59">
        <v>0</v>
      </c>
      <c r="J26" s="74">
        <f>I25+J25</f>
        <v>228000</v>
      </c>
      <c r="K26" s="89">
        <f>J26/G2</f>
        <v>0.85074626865671643</v>
      </c>
    </row>
    <row r="27" spans="2:11">
      <c r="J27" s="73"/>
    </row>
    <row r="29" spans="2:11">
      <c r="B29" t="s">
        <v>50</v>
      </c>
    </row>
    <row r="30" spans="2:11" ht="18">
      <c r="B30" s="76"/>
      <c r="C30" s="138" t="s">
        <v>51</v>
      </c>
      <c r="D30" s="138" t="s">
        <v>52</v>
      </c>
      <c r="E30" s="138" t="s">
        <v>53</v>
      </c>
      <c r="F30" s="138" t="s">
        <v>54</v>
      </c>
      <c r="G30" s="135"/>
      <c r="H30" s="136"/>
      <c r="I30" s="135" t="s">
        <v>55</v>
      </c>
      <c r="J30" s="136"/>
      <c r="K30" s="77" t="s">
        <v>8</v>
      </c>
    </row>
    <row r="31" spans="2:11" ht="18">
      <c r="B31" s="76"/>
      <c r="C31" s="139"/>
      <c r="D31" s="139"/>
      <c r="E31" s="139"/>
      <c r="F31" s="139"/>
      <c r="G31" s="77"/>
      <c r="H31" s="77"/>
      <c r="I31" s="77" t="s">
        <v>48</v>
      </c>
      <c r="J31" s="77" t="s">
        <v>49</v>
      </c>
      <c r="K31" s="77"/>
    </row>
    <row r="32" spans="2:11" ht="18">
      <c r="B32" s="76"/>
      <c r="C32" s="77"/>
      <c r="D32" s="77"/>
      <c r="E32" s="77"/>
      <c r="F32" s="77"/>
      <c r="G32" s="77"/>
      <c r="H32" s="77"/>
      <c r="I32" s="81"/>
      <c r="J32" s="81"/>
      <c r="K32" s="77"/>
    </row>
    <row r="33" spans="2:11" ht="18">
      <c r="B33" s="76"/>
      <c r="C33" s="77" t="s">
        <v>63</v>
      </c>
      <c r="D33" s="77" t="s">
        <v>67</v>
      </c>
      <c r="E33" s="77">
        <v>3000</v>
      </c>
      <c r="F33" s="77"/>
      <c r="G33" s="77"/>
      <c r="H33" s="77"/>
      <c r="I33" s="81">
        <v>0</v>
      </c>
      <c r="J33" s="81"/>
      <c r="K33" s="77"/>
    </row>
    <row r="34" spans="2:11" ht="18">
      <c r="B34" s="76"/>
      <c r="C34" s="77"/>
      <c r="D34" s="77" t="s">
        <v>66</v>
      </c>
      <c r="E34" s="77">
        <v>2000</v>
      </c>
      <c r="F34" s="77"/>
      <c r="G34" s="77"/>
      <c r="H34" s="77"/>
      <c r="I34" s="81">
        <f>E34*F34</f>
        <v>0</v>
      </c>
      <c r="J34" s="81"/>
      <c r="K34" s="77"/>
    </row>
    <row r="35" spans="2:11" ht="18">
      <c r="B35" s="76"/>
      <c r="C35" s="77"/>
      <c r="D35" s="77" t="s">
        <v>64</v>
      </c>
      <c r="E35" s="77">
        <v>4000</v>
      </c>
      <c r="F35" s="77"/>
      <c r="G35" s="77"/>
      <c r="H35" s="77"/>
      <c r="I35" s="81">
        <v>0</v>
      </c>
      <c r="J35" s="81"/>
      <c r="K35" s="77"/>
    </row>
    <row r="36" spans="2:11" ht="18">
      <c r="B36" s="76"/>
      <c r="C36" s="77"/>
      <c r="D36" s="77" t="s">
        <v>65</v>
      </c>
      <c r="E36" s="77">
        <v>6000</v>
      </c>
      <c r="F36" s="77"/>
      <c r="G36" s="77"/>
      <c r="H36" s="77"/>
      <c r="I36" s="81">
        <f t="shared" ref="I36:I37" si="1">E36*F36</f>
        <v>0</v>
      </c>
      <c r="J36" s="81"/>
      <c r="K36" s="77"/>
    </row>
    <row r="37" spans="2:11" ht="18">
      <c r="B37" s="76"/>
      <c r="C37" s="77"/>
      <c r="D37" s="77" t="s">
        <v>73</v>
      </c>
      <c r="E37" s="77">
        <v>10000</v>
      </c>
      <c r="F37" s="77"/>
      <c r="G37" s="77"/>
      <c r="H37" s="77"/>
      <c r="I37" s="81">
        <f t="shared" si="1"/>
        <v>0</v>
      </c>
      <c r="J37" s="81"/>
      <c r="K37" s="77"/>
    </row>
    <row r="38" spans="2:11" ht="18">
      <c r="B38" s="76"/>
      <c r="C38" s="77"/>
      <c r="D38" s="77"/>
      <c r="E38" s="77"/>
      <c r="F38" s="77"/>
      <c r="G38" s="77"/>
      <c r="H38" s="77"/>
      <c r="I38" s="81"/>
      <c r="J38" s="81"/>
      <c r="K38" s="77"/>
    </row>
    <row r="39" spans="2:11" ht="18">
      <c r="B39" s="76"/>
      <c r="C39" s="77" t="s">
        <v>56</v>
      </c>
      <c r="D39" s="77" t="s">
        <v>79</v>
      </c>
      <c r="E39" s="77">
        <v>300</v>
      </c>
      <c r="F39" s="77"/>
      <c r="G39" s="77"/>
      <c r="H39" s="77"/>
      <c r="I39" s="81">
        <f t="shared" ref="I39:I40" si="2">E39*F39</f>
        <v>0</v>
      </c>
      <c r="J39" s="81"/>
      <c r="K39" s="77"/>
    </row>
    <row r="40" spans="2:11" ht="18">
      <c r="B40" s="76"/>
      <c r="C40" s="77" t="s">
        <v>83</v>
      </c>
      <c r="D40" s="77" t="s">
        <v>90</v>
      </c>
      <c r="E40" s="77">
        <v>1000</v>
      </c>
      <c r="F40" s="77"/>
      <c r="G40" s="77"/>
      <c r="H40" s="77"/>
      <c r="I40" s="81">
        <f t="shared" si="2"/>
        <v>0</v>
      </c>
      <c r="J40" s="81">
        <v>0</v>
      </c>
      <c r="K40" s="77"/>
    </row>
    <row r="41" spans="2:11" ht="18">
      <c r="B41" s="76"/>
      <c r="C41" s="77"/>
      <c r="D41" s="77"/>
      <c r="E41" s="77"/>
      <c r="F41" s="77"/>
      <c r="G41" s="77"/>
      <c r="H41" s="77"/>
      <c r="I41" s="81">
        <v>0</v>
      </c>
      <c r="J41" s="81">
        <v>0</v>
      </c>
      <c r="K41" s="77"/>
    </row>
    <row r="42" spans="2:11" ht="18">
      <c r="B42" s="76"/>
      <c r="C42" s="77"/>
      <c r="D42" s="77"/>
      <c r="E42" s="77"/>
      <c r="F42" s="77"/>
      <c r="G42" s="77"/>
      <c r="H42" s="77"/>
      <c r="I42" s="81">
        <v>0</v>
      </c>
      <c r="J42" s="81">
        <v>0</v>
      </c>
      <c r="K42" s="77"/>
    </row>
    <row r="43" spans="2:11" ht="18">
      <c r="B43" s="76"/>
      <c r="C43" s="77"/>
      <c r="D43" s="68" t="s">
        <v>44</v>
      </c>
      <c r="E43" s="72"/>
      <c r="F43" s="72"/>
      <c r="G43" s="72"/>
      <c r="H43" s="72"/>
      <c r="I43" s="81">
        <f>SUM(I32:I42)</f>
        <v>0</v>
      </c>
      <c r="J43" s="81">
        <f>SUM(J32:J42)</f>
        <v>0</v>
      </c>
      <c r="K43" s="77"/>
    </row>
    <row r="44" spans="2:11" ht="18">
      <c r="B44" s="76"/>
      <c r="C44" s="135" t="s">
        <v>9</v>
      </c>
      <c r="D44" s="137"/>
      <c r="E44" s="137"/>
      <c r="F44" s="137"/>
      <c r="G44" s="137"/>
      <c r="H44" s="136"/>
      <c r="I44" s="79"/>
      <c r="J44" s="81">
        <f>I43+J43</f>
        <v>0</v>
      </c>
      <c r="K44" s="88">
        <f>J44/G2</f>
        <v>0</v>
      </c>
    </row>
    <row r="45" spans="2:11" ht="18">
      <c r="B45" s="76"/>
    </row>
    <row r="46" spans="2:11">
      <c r="B46" t="s">
        <v>46</v>
      </c>
    </row>
    <row r="47" spans="2:11">
      <c r="C47" s="138" t="s">
        <v>51</v>
      </c>
      <c r="D47" s="138" t="s">
        <v>52</v>
      </c>
      <c r="E47" s="138" t="s">
        <v>53</v>
      </c>
      <c r="F47" s="138" t="s">
        <v>54</v>
      </c>
      <c r="G47" s="135"/>
      <c r="H47" s="136"/>
      <c r="I47" s="135" t="s">
        <v>55</v>
      </c>
      <c r="J47" s="136"/>
      <c r="K47" s="77" t="s">
        <v>8</v>
      </c>
    </row>
    <row r="48" spans="2:11">
      <c r="C48" s="139"/>
      <c r="D48" s="139"/>
      <c r="E48" s="139"/>
      <c r="F48" s="139"/>
      <c r="G48" s="77"/>
      <c r="H48" s="77"/>
      <c r="I48" s="77" t="s">
        <v>48</v>
      </c>
      <c r="J48" s="77" t="s">
        <v>49</v>
      </c>
      <c r="K48" s="77"/>
    </row>
    <row r="49" spans="3:13">
      <c r="C49" s="77"/>
      <c r="D49" s="77"/>
      <c r="E49" s="77"/>
      <c r="F49" s="77"/>
      <c r="G49" s="77"/>
      <c r="H49" s="77"/>
      <c r="I49" s="81"/>
      <c r="J49" s="81"/>
      <c r="K49" s="77"/>
    </row>
    <row r="50" spans="3:13">
      <c r="C50" s="77" t="s">
        <v>68</v>
      </c>
      <c r="D50" s="77" t="s">
        <v>82</v>
      </c>
      <c r="E50" s="77">
        <v>1500</v>
      </c>
      <c r="F50" s="77">
        <v>1</v>
      </c>
      <c r="G50" s="77"/>
      <c r="H50" s="77"/>
      <c r="I50" s="81">
        <f t="shared" ref="I50:I63" si="3">E50*F50</f>
        <v>1500</v>
      </c>
      <c r="J50" s="81">
        <v>0</v>
      </c>
      <c r="K50" s="77"/>
    </row>
    <row r="51" spans="3:13">
      <c r="C51" s="77"/>
      <c r="D51" s="77"/>
      <c r="E51" s="77"/>
      <c r="F51" s="77"/>
      <c r="G51" s="77"/>
      <c r="H51" s="77"/>
      <c r="I51" s="81"/>
      <c r="J51" s="81"/>
      <c r="K51" s="77"/>
    </row>
    <row r="52" spans="3:13">
      <c r="C52" s="77" t="s">
        <v>69</v>
      </c>
      <c r="D52" s="77"/>
      <c r="E52" s="77">
        <v>1500</v>
      </c>
      <c r="F52" s="77">
        <v>1</v>
      </c>
      <c r="G52" s="77"/>
      <c r="H52" s="77"/>
      <c r="I52" s="81">
        <f t="shared" si="3"/>
        <v>1500</v>
      </c>
      <c r="J52" s="81">
        <v>0</v>
      </c>
      <c r="K52" s="77"/>
    </row>
    <row r="53" spans="3:13">
      <c r="C53" s="77" t="s">
        <v>95</v>
      </c>
      <c r="D53" s="77"/>
      <c r="E53" s="77">
        <v>3000</v>
      </c>
      <c r="F53" s="77">
        <v>1</v>
      </c>
      <c r="G53" s="77"/>
      <c r="H53" s="77"/>
      <c r="I53" s="81">
        <f t="shared" si="3"/>
        <v>3000</v>
      </c>
      <c r="J53" s="81"/>
      <c r="K53" s="77"/>
    </row>
    <row r="54" spans="3:13">
      <c r="C54" s="77" t="s">
        <v>81</v>
      </c>
      <c r="D54" s="77"/>
      <c r="E54" s="77">
        <v>300</v>
      </c>
      <c r="F54" s="77">
        <v>3</v>
      </c>
      <c r="G54" s="77"/>
      <c r="H54" s="77"/>
      <c r="I54" s="81">
        <f t="shared" si="3"/>
        <v>900</v>
      </c>
      <c r="J54" s="81"/>
      <c r="K54" s="77"/>
    </row>
    <row r="55" spans="3:13">
      <c r="C55" s="77" t="s">
        <v>92</v>
      </c>
      <c r="D55" s="77"/>
      <c r="E55" s="77">
        <v>300</v>
      </c>
      <c r="F55" s="77">
        <v>10</v>
      </c>
      <c r="G55" s="77"/>
      <c r="H55" s="77"/>
      <c r="I55" s="81">
        <f t="shared" si="3"/>
        <v>3000</v>
      </c>
      <c r="J55" s="81"/>
      <c r="K55" s="77"/>
    </row>
    <row r="56" spans="3:13">
      <c r="C56" s="77" t="s">
        <v>93</v>
      </c>
      <c r="D56" s="77"/>
      <c r="E56" s="77">
        <v>210</v>
      </c>
      <c r="F56" s="77">
        <v>10</v>
      </c>
      <c r="G56" s="77"/>
      <c r="H56" s="77"/>
      <c r="I56" s="81">
        <f t="shared" si="3"/>
        <v>2100</v>
      </c>
      <c r="J56" s="81"/>
      <c r="K56" s="77"/>
    </row>
    <row r="57" spans="3:13">
      <c r="C57" s="77"/>
      <c r="D57" s="77"/>
      <c r="E57" s="77"/>
      <c r="F57" s="77"/>
      <c r="G57" s="77"/>
      <c r="H57" s="77"/>
      <c r="I57" s="81">
        <f t="shared" si="3"/>
        <v>0</v>
      </c>
      <c r="J57" s="81"/>
      <c r="K57" s="77"/>
    </row>
    <row r="58" spans="3:13">
      <c r="C58" s="77"/>
      <c r="D58" s="77"/>
      <c r="E58" s="77"/>
      <c r="F58" s="77"/>
      <c r="G58" s="77"/>
      <c r="H58" s="77"/>
      <c r="I58" s="81">
        <f t="shared" si="3"/>
        <v>0</v>
      </c>
      <c r="J58" s="81"/>
      <c r="K58" s="77"/>
    </row>
    <row r="59" spans="3:13">
      <c r="C59" s="77" t="s">
        <v>71</v>
      </c>
      <c r="D59" s="77" t="s">
        <v>72</v>
      </c>
      <c r="E59" s="77">
        <v>2000</v>
      </c>
      <c r="F59" s="77"/>
      <c r="G59" s="77"/>
      <c r="H59" s="77"/>
      <c r="I59" s="81">
        <f t="shared" si="3"/>
        <v>0</v>
      </c>
      <c r="J59" s="81"/>
      <c r="K59" s="77"/>
    </row>
    <row r="60" spans="3:13">
      <c r="C60" s="77"/>
      <c r="D60" s="77" t="s">
        <v>75</v>
      </c>
      <c r="E60" s="77">
        <v>3000</v>
      </c>
      <c r="F60" s="77"/>
      <c r="G60" s="77"/>
      <c r="H60" s="77"/>
      <c r="I60" s="81">
        <f t="shared" si="3"/>
        <v>0</v>
      </c>
      <c r="J60" s="81"/>
      <c r="K60" s="77"/>
    </row>
    <row r="61" spans="3:13">
      <c r="C61" s="77"/>
      <c r="D61" s="77"/>
      <c r="E61" s="77"/>
      <c r="F61" s="77"/>
      <c r="G61" s="77"/>
      <c r="H61" s="77"/>
      <c r="I61" s="81">
        <f t="shared" si="3"/>
        <v>0</v>
      </c>
      <c r="J61" s="81"/>
      <c r="K61" s="77"/>
    </row>
    <row r="62" spans="3:13">
      <c r="C62" s="77" t="s">
        <v>84</v>
      </c>
      <c r="D62" s="77"/>
      <c r="E62" s="77">
        <v>28000</v>
      </c>
      <c r="F62" s="77">
        <v>1</v>
      </c>
      <c r="G62" s="77"/>
      <c r="H62" s="77"/>
      <c r="I62" s="81">
        <f t="shared" si="3"/>
        <v>28000</v>
      </c>
      <c r="J62" s="81"/>
      <c r="K62" s="88">
        <f>I62/G2</f>
        <v>0.1044776119402985</v>
      </c>
      <c r="L62" s="80">
        <f>I62/J26</f>
        <v>0.12280701754385964</v>
      </c>
      <c r="M62" t="s">
        <v>91</v>
      </c>
    </row>
    <row r="63" spans="3:13">
      <c r="C63" s="77"/>
      <c r="D63" s="77"/>
      <c r="E63" s="77"/>
      <c r="F63" s="77"/>
      <c r="G63" s="77"/>
      <c r="H63" s="77"/>
      <c r="I63" s="81">
        <f t="shared" si="3"/>
        <v>0</v>
      </c>
      <c r="J63" s="81">
        <v>0</v>
      </c>
      <c r="K63" s="77"/>
    </row>
    <row r="64" spans="3:13">
      <c r="C64" s="77"/>
      <c r="D64" s="68" t="s">
        <v>44</v>
      </c>
      <c r="E64" s="72"/>
      <c r="F64" s="72"/>
      <c r="G64" s="72"/>
      <c r="H64" s="72"/>
      <c r="I64" s="81">
        <f>SUM(I49:I63)</f>
        <v>40000</v>
      </c>
      <c r="J64" s="81">
        <f>SUM(J49:J63)</f>
        <v>0</v>
      </c>
      <c r="K64" s="77"/>
    </row>
    <row r="65" spans="3:11">
      <c r="C65" s="135" t="s">
        <v>9</v>
      </c>
      <c r="D65" s="137"/>
      <c r="E65" s="137"/>
      <c r="F65" s="137"/>
      <c r="G65" s="137"/>
      <c r="H65" s="136"/>
      <c r="I65" s="79"/>
      <c r="J65" s="81">
        <f>I64+J64</f>
        <v>40000</v>
      </c>
      <c r="K65" s="88">
        <f>J65/G2</f>
        <v>0.14925373134328357</v>
      </c>
    </row>
    <row r="66" spans="3:11">
      <c r="I66" s="78">
        <f>I64-I62</f>
        <v>12000</v>
      </c>
    </row>
    <row r="67" spans="3:11">
      <c r="G67" s="16"/>
      <c r="I67">
        <f>(I64-I62)/2</f>
        <v>6000</v>
      </c>
    </row>
    <row r="70" spans="3:11">
      <c r="G70" s="16"/>
    </row>
    <row r="74" spans="3:11">
      <c r="C74" s="85"/>
      <c r="D74" s="85"/>
      <c r="F74" s="87"/>
    </row>
    <row r="75" spans="3:11">
      <c r="C75" s="86"/>
      <c r="D75" s="86"/>
      <c r="F75" s="87"/>
    </row>
    <row r="76" spans="3:11">
      <c r="C76" s="86"/>
      <c r="D76" s="86"/>
      <c r="F76" s="87"/>
    </row>
    <row r="77" spans="3:11">
      <c r="C77" s="85"/>
      <c r="D77" s="85"/>
      <c r="F77" s="87"/>
    </row>
    <row r="78" spans="3:11">
      <c r="C78" s="85"/>
      <c r="D78" s="85"/>
    </row>
    <row r="79" spans="3:11">
      <c r="C79" s="85"/>
      <c r="D79" s="85"/>
    </row>
    <row r="80" spans="3:11">
      <c r="C80" s="85"/>
      <c r="D80" s="85"/>
    </row>
    <row r="81" spans="3:4">
      <c r="C81" s="85"/>
      <c r="D81" s="85"/>
    </row>
    <row r="82" spans="3:4">
      <c r="C82" s="85"/>
      <c r="D82" s="85"/>
    </row>
    <row r="83" spans="3:4">
      <c r="C83" s="85"/>
      <c r="D83" s="85"/>
    </row>
    <row r="84" spans="3:4">
      <c r="C84" s="85"/>
      <c r="D84" s="85"/>
    </row>
    <row r="86" spans="3:4">
      <c r="C86" s="85"/>
    </row>
    <row r="87" spans="3:4">
      <c r="C87" s="85"/>
    </row>
  </sheetData>
  <mergeCells count="24">
    <mergeCell ref="I10:K10"/>
    <mergeCell ref="C12:C25"/>
    <mergeCell ref="D12:D24"/>
    <mergeCell ref="C26:H26"/>
    <mergeCell ref="C30:C31"/>
    <mergeCell ref="D30:D31"/>
    <mergeCell ref="E30:E31"/>
    <mergeCell ref="F30:F31"/>
    <mergeCell ref="G30:H30"/>
    <mergeCell ref="I30:J30"/>
    <mergeCell ref="C10:C11"/>
    <mergeCell ref="D10:D11"/>
    <mergeCell ref="E10:E11"/>
    <mergeCell ref="F10:F11"/>
    <mergeCell ref="G10:G11"/>
    <mergeCell ref="H10:H11"/>
    <mergeCell ref="I47:J47"/>
    <mergeCell ref="C65:H65"/>
    <mergeCell ref="C44:H44"/>
    <mergeCell ref="C47:C48"/>
    <mergeCell ref="D47:D48"/>
    <mergeCell ref="E47:E48"/>
    <mergeCell ref="F47:F48"/>
    <mergeCell ref="G47:H47"/>
  </mergeCells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사업비_정출금배분</vt:lpstr>
      <vt:lpstr>사업비_총사업비</vt:lpstr>
      <vt:lpstr>과제비_1.6개월</vt:lpstr>
      <vt:lpstr>과제비_2.12개월</vt:lpstr>
      <vt:lpstr>과제비_3.12개월</vt:lpstr>
      <vt:lpstr>과제비_4.12개월</vt:lpstr>
      <vt:lpstr>과제비_5.12개월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hschoi</dc:creator>
  <cp:lastModifiedBy>박 문식</cp:lastModifiedBy>
  <dcterms:created xsi:type="dcterms:W3CDTF">2016-04-27T05:17:00Z</dcterms:created>
  <dcterms:modified xsi:type="dcterms:W3CDTF">2025-07-02T07:50:15Z</dcterms:modified>
</cp:coreProperties>
</file>