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kristian/Documents/GitHub/IND320/D2Dbook/data/"/>
    </mc:Choice>
  </mc:AlternateContent>
  <xr:revisionPtr revIDLastSave="0" documentId="8_{975E3B39-3B83-E945-B579-BD46ACE39C45}" xr6:coauthVersionLast="47" xr6:coauthVersionMax="47" xr10:uidLastSave="{00000000-0000-0000-0000-000000000000}"/>
  <bookViews>
    <workbookView xWindow="37060" yWindow="880" windowWidth="25600" windowHeight="14240" tabRatio="546" activeTab="1" xr2:uid="{00000000-000D-0000-FFFF-FFFF00000000}"/>
  </bookViews>
  <sheets>
    <sheet name="FinalData" sheetId="10" r:id="rId1"/>
    <sheet name="FinalCodeBook" sheetId="9" r:id="rId2"/>
    <sheet name="Settings" sheetId="11" r:id="rId3"/>
    <sheet name="ExtData" sheetId="7" r:id="rId4"/>
    <sheet name="ExtDataCode" sheetId="8" r:id="rId5"/>
    <sheet name="ExtData Code Book" sheetId="6" r:id="rId6"/>
    <sheet name="Data" sheetId="1" r:id="rId7"/>
    <sheet name="Code Book" sheetId="2" r:id="rId8"/>
    <sheet name="Relationship" sheetId="3" r:id="rId9"/>
    <sheet name="Interest Rates" sheetId="5" r:id="rId10"/>
    <sheet name="Exchange Rate" sheetId="4" r:id="rId11"/>
  </sheets>
  <definedNames>
    <definedName name="_xlnm._FilterDatabase" localSheetId="10" hidden="1">'Exchange Rate'!$A$2:$B$177</definedName>
    <definedName name="DataTable">ExtData!$A$1:$AH$180</definedName>
    <definedName name="_xlnm.Print_Area" localSheetId="8">Relationship!$A$1:$F$6</definedName>
  </definedNames>
  <calcPr calcId="191029"/>
  <pivotCaches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B2" i="10"/>
  <c r="Z2" i="10" s="1"/>
  <c r="W2" i="10"/>
  <c r="B3" i="10"/>
  <c r="Z3" i="10" s="1"/>
  <c r="W3" i="10"/>
  <c r="B4" i="10"/>
  <c r="W4" i="10"/>
  <c r="Z4" i="10" s="1"/>
  <c r="B5" i="10"/>
  <c r="W5" i="10"/>
  <c r="Z5" i="10" s="1"/>
  <c r="B6" i="10"/>
  <c r="W6" i="10"/>
  <c r="Z6" i="10" s="1"/>
  <c r="B7" i="10"/>
  <c r="W7" i="10"/>
  <c r="Z7" i="10"/>
  <c r="B8" i="10"/>
  <c r="W8" i="10"/>
  <c r="Z8" i="10" s="1"/>
  <c r="B9" i="10"/>
  <c r="W9" i="10"/>
  <c r="Z9" i="10"/>
  <c r="B10" i="10"/>
  <c r="Z10" i="10" s="1"/>
  <c r="W10" i="10"/>
  <c r="B11" i="10"/>
  <c r="Z11" i="10" s="1"/>
  <c r="W11" i="10"/>
  <c r="B12" i="10"/>
  <c r="Z12" i="10" s="1"/>
  <c r="W12" i="10"/>
  <c r="B13" i="10"/>
  <c r="Z13" i="10" s="1"/>
  <c r="W13" i="10"/>
  <c r="B14" i="10"/>
  <c r="W14" i="10"/>
  <c r="Z14" i="10" s="1"/>
  <c r="B15" i="10"/>
  <c r="Z15" i="10" s="1"/>
  <c r="W15" i="10"/>
  <c r="B16" i="10"/>
  <c r="W16" i="10"/>
  <c r="Z16" i="10" s="1"/>
  <c r="B17" i="10"/>
  <c r="W17" i="10"/>
  <c r="Z17" i="10"/>
  <c r="B18" i="10"/>
  <c r="W18" i="10"/>
  <c r="Z18" i="10" s="1"/>
  <c r="B19" i="10"/>
  <c r="W19" i="10"/>
  <c r="Z19" i="10"/>
  <c r="B20" i="10"/>
  <c r="Z20" i="10" s="1"/>
  <c r="W20" i="10"/>
  <c r="B21" i="10"/>
  <c r="Z21" i="10" s="1"/>
  <c r="W21" i="10"/>
  <c r="B22" i="10"/>
  <c r="Z22" i="10" s="1"/>
  <c r="W22" i="10"/>
  <c r="B23" i="10"/>
  <c r="Z23" i="10" s="1"/>
  <c r="W23" i="10"/>
  <c r="B24" i="10"/>
  <c r="W24" i="10"/>
  <c r="Z24" i="10" s="1"/>
  <c r="B25" i="10"/>
  <c r="Z25" i="10" s="1"/>
  <c r="W25" i="10"/>
  <c r="B26" i="10"/>
  <c r="W26" i="10"/>
  <c r="Z26" i="10" s="1"/>
  <c r="B27" i="10"/>
  <c r="W27" i="10"/>
  <c r="Z27" i="10"/>
  <c r="B28" i="10"/>
  <c r="W28" i="10"/>
  <c r="Z28" i="10" s="1"/>
  <c r="B29" i="10"/>
  <c r="W29" i="10"/>
  <c r="Z29" i="10"/>
  <c r="B30" i="10"/>
  <c r="Z30" i="10" s="1"/>
  <c r="W30" i="10"/>
  <c r="B31" i="10"/>
  <c r="Z31" i="10" s="1"/>
  <c r="W31" i="10"/>
  <c r="B32" i="10"/>
  <c r="Z32" i="10" s="1"/>
  <c r="W32" i="10"/>
  <c r="B33" i="10"/>
  <c r="Z33" i="10" s="1"/>
  <c r="W33" i="10"/>
  <c r="B34" i="10"/>
  <c r="W34" i="10"/>
  <c r="Z34" i="10" s="1"/>
  <c r="B35" i="10"/>
  <c r="Z35" i="10" s="1"/>
  <c r="W35" i="10"/>
  <c r="B36" i="10"/>
  <c r="W36" i="10"/>
  <c r="Z36" i="10" s="1"/>
  <c r="B37" i="10"/>
  <c r="W37" i="10"/>
  <c r="Z37" i="10"/>
  <c r="B38" i="10"/>
  <c r="W38" i="10"/>
  <c r="Z38" i="10" s="1"/>
  <c r="B39" i="10"/>
  <c r="W39" i="10"/>
  <c r="Z39" i="10"/>
  <c r="B40" i="10"/>
  <c r="Z40" i="10" s="1"/>
  <c r="W40" i="10"/>
  <c r="B41" i="10"/>
  <c r="Z41" i="10" s="1"/>
  <c r="W41" i="10"/>
  <c r="B42" i="10"/>
  <c r="Z42" i="10" s="1"/>
  <c r="W42" i="10"/>
  <c r="B43" i="10"/>
  <c r="Z43" i="10" s="1"/>
  <c r="W43" i="10"/>
  <c r="B44" i="10"/>
  <c r="W44" i="10"/>
  <c r="Z44" i="10" s="1"/>
  <c r="B45" i="10"/>
  <c r="Z45" i="10" s="1"/>
  <c r="W45" i="10"/>
  <c r="B46" i="10"/>
  <c r="W46" i="10"/>
  <c r="Z46" i="10" s="1"/>
  <c r="B47" i="10"/>
  <c r="W47" i="10"/>
  <c r="Z47" i="10"/>
  <c r="B48" i="10"/>
  <c r="W48" i="10"/>
  <c r="Z48" i="10" s="1"/>
  <c r="B49" i="10"/>
  <c r="W49" i="10"/>
  <c r="Z49" i="10"/>
  <c r="B50" i="10"/>
  <c r="Z50" i="10" s="1"/>
  <c r="W50" i="10"/>
  <c r="B51" i="10"/>
  <c r="Z51" i="10" s="1"/>
  <c r="W51" i="10"/>
  <c r="B52" i="10"/>
  <c r="Z52" i="10" s="1"/>
  <c r="W52" i="10"/>
  <c r="B53" i="10"/>
  <c r="Z53" i="10" s="1"/>
  <c r="W53" i="10"/>
  <c r="B54" i="10"/>
  <c r="W54" i="10"/>
  <c r="Z54" i="10" s="1"/>
  <c r="B55" i="10"/>
  <c r="Z55" i="10" s="1"/>
  <c r="W55" i="10"/>
  <c r="B56" i="10"/>
  <c r="W56" i="10"/>
  <c r="Z56" i="10" s="1"/>
  <c r="B57" i="10"/>
  <c r="W57" i="10"/>
  <c r="Z57" i="10"/>
  <c r="B58" i="10"/>
  <c r="W58" i="10"/>
  <c r="Z58" i="10" s="1"/>
  <c r="B59" i="10"/>
  <c r="W59" i="10"/>
  <c r="Z59" i="10"/>
  <c r="B60" i="10"/>
  <c r="Z60" i="10" s="1"/>
  <c r="W60" i="10"/>
  <c r="B61" i="10"/>
  <c r="Z61" i="10" s="1"/>
  <c r="W61" i="10"/>
  <c r="B62" i="10"/>
  <c r="Z62" i="10" s="1"/>
  <c r="W62" i="10"/>
  <c r="B63" i="10"/>
  <c r="Z63" i="10" s="1"/>
  <c r="W63" i="10"/>
  <c r="B64" i="10"/>
  <c r="W64" i="10"/>
  <c r="Z64" i="10" s="1"/>
  <c r="B65" i="10"/>
  <c r="Z65" i="10" s="1"/>
  <c r="W65" i="10"/>
  <c r="B66" i="10"/>
  <c r="W66" i="10"/>
  <c r="Z66" i="10" s="1"/>
  <c r="B67" i="10"/>
  <c r="W67" i="10"/>
  <c r="Z67" i="10"/>
  <c r="B68" i="10"/>
  <c r="W68" i="10"/>
  <c r="Z68" i="10" s="1"/>
  <c r="B69" i="10"/>
  <c r="W69" i="10"/>
  <c r="Z69" i="10"/>
  <c r="B70" i="10"/>
  <c r="Z70" i="10" s="1"/>
  <c r="W70" i="10"/>
  <c r="B71" i="10"/>
  <c r="Z71" i="10" s="1"/>
  <c r="W71" i="10"/>
  <c r="B72" i="10"/>
  <c r="Z72" i="10" s="1"/>
  <c r="W72" i="10"/>
  <c r="B73" i="10"/>
  <c r="Z73" i="10" s="1"/>
  <c r="W73" i="10"/>
  <c r="B74" i="10"/>
  <c r="W74" i="10"/>
  <c r="Z74" i="10" s="1"/>
  <c r="B75" i="10"/>
  <c r="Z75" i="10" s="1"/>
  <c r="W75" i="10"/>
  <c r="B76" i="10"/>
  <c r="W76" i="10"/>
  <c r="Z76" i="10" s="1"/>
  <c r="B77" i="10"/>
  <c r="W77" i="10"/>
  <c r="Z77" i="10"/>
  <c r="B78" i="10"/>
  <c r="W78" i="10"/>
  <c r="Z78" i="10" s="1"/>
  <c r="B79" i="10"/>
  <c r="W79" i="10"/>
  <c r="Z79" i="10"/>
  <c r="B80" i="10"/>
  <c r="Z80" i="10" s="1"/>
  <c r="W80" i="10"/>
  <c r="B81" i="10"/>
  <c r="Z81" i="10" s="1"/>
  <c r="W81" i="10"/>
  <c r="B82" i="10"/>
  <c r="Z82" i="10" s="1"/>
  <c r="W82" i="10"/>
  <c r="B83" i="10"/>
  <c r="Z83" i="10" s="1"/>
  <c r="W83" i="10"/>
  <c r="B84" i="10"/>
  <c r="W84" i="10"/>
  <c r="Z84" i="10" s="1"/>
  <c r="B85" i="10"/>
  <c r="Z85" i="10" s="1"/>
  <c r="W85" i="10"/>
  <c r="B86" i="10"/>
  <c r="W86" i="10"/>
  <c r="Z86" i="10" s="1"/>
  <c r="B87" i="10"/>
  <c r="W87" i="10"/>
  <c r="Z87" i="10"/>
  <c r="B88" i="10"/>
  <c r="W88" i="10"/>
  <c r="Z88" i="10" s="1"/>
  <c r="B89" i="10"/>
  <c r="W89" i="10"/>
  <c r="Z89" i="10"/>
  <c r="B90" i="10"/>
  <c r="Z90" i="10" s="1"/>
  <c r="W90" i="10"/>
  <c r="B91" i="10"/>
  <c r="Z91" i="10" s="1"/>
  <c r="W91" i="10"/>
  <c r="B92" i="10"/>
  <c r="Z92" i="10" s="1"/>
  <c r="W92" i="10"/>
  <c r="B93" i="10"/>
  <c r="Z93" i="10" s="1"/>
  <c r="W93" i="10"/>
  <c r="B94" i="10"/>
  <c r="W94" i="10"/>
  <c r="Z94" i="10" s="1"/>
  <c r="B95" i="10"/>
  <c r="Z95" i="10" s="1"/>
  <c r="W95" i="10"/>
  <c r="B96" i="10"/>
  <c r="W96" i="10"/>
  <c r="Z96" i="10" s="1"/>
  <c r="B97" i="10"/>
  <c r="W97" i="10"/>
  <c r="Z97" i="10"/>
  <c r="B98" i="10"/>
  <c r="Z98" i="10" s="1"/>
  <c r="W98" i="10"/>
  <c r="B99" i="10"/>
  <c r="W99" i="10"/>
  <c r="Z99" i="10"/>
  <c r="B100" i="10"/>
  <c r="Z100" i="10" s="1"/>
  <c r="W100" i="10"/>
  <c r="B101" i="10"/>
  <c r="Z101" i="10" s="1"/>
  <c r="W101" i="10"/>
  <c r="B102" i="10"/>
  <c r="Z102" i="10" s="1"/>
  <c r="W102" i="10"/>
  <c r="B103" i="10"/>
  <c r="Z103" i="10" s="1"/>
  <c r="W103" i="10"/>
  <c r="B104" i="10"/>
  <c r="W104" i="10"/>
  <c r="Z104" i="10" s="1"/>
  <c r="B105" i="10"/>
  <c r="Z105" i="10" s="1"/>
  <c r="W105" i="10"/>
  <c r="B106" i="10"/>
  <c r="W106" i="10"/>
  <c r="Z106" i="10" s="1"/>
  <c r="B107" i="10"/>
  <c r="W107" i="10"/>
  <c r="Z107" i="10"/>
  <c r="B108" i="10"/>
  <c r="Z108" i="10" s="1"/>
  <c r="W108" i="10"/>
  <c r="B109" i="10"/>
  <c r="W109" i="10"/>
  <c r="Z109" i="10"/>
  <c r="B110" i="10"/>
  <c r="Z110" i="10" s="1"/>
  <c r="W110" i="10"/>
  <c r="B111" i="10"/>
  <c r="Z111" i="10" s="1"/>
  <c r="W111" i="10"/>
  <c r="B112" i="10"/>
  <c r="Z112" i="10" s="1"/>
  <c r="W112" i="10"/>
  <c r="B113" i="10"/>
  <c r="Z113" i="10" s="1"/>
  <c r="W113" i="10"/>
  <c r="B114" i="10"/>
  <c r="W114" i="10"/>
  <c r="Z114" i="10" s="1"/>
  <c r="B115" i="10"/>
  <c r="Z115" i="10" s="1"/>
  <c r="W115" i="10"/>
  <c r="B116" i="10"/>
  <c r="W116" i="10"/>
  <c r="Z116" i="10" s="1"/>
  <c r="B117" i="10"/>
  <c r="W117" i="10"/>
  <c r="Z117" i="10"/>
  <c r="B118" i="10"/>
  <c r="Z118" i="10" s="1"/>
  <c r="W118" i="10"/>
  <c r="B119" i="10"/>
  <c r="W119" i="10"/>
  <c r="Z119" i="10"/>
  <c r="B120" i="10"/>
  <c r="Z120" i="10" s="1"/>
  <c r="W120" i="10"/>
  <c r="B121" i="10"/>
  <c r="Z121" i="10" s="1"/>
  <c r="W121" i="10"/>
  <c r="B122" i="10"/>
  <c r="Z122" i="10" s="1"/>
  <c r="W122" i="10"/>
  <c r="B123" i="10"/>
  <c r="Z123" i="10" s="1"/>
  <c r="W123" i="10"/>
  <c r="B124" i="10"/>
  <c r="W124" i="10"/>
  <c r="Z124" i="10" s="1"/>
  <c r="B125" i="10"/>
  <c r="Z125" i="10" s="1"/>
  <c r="W125" i="10"/>
  <c r="B126" i="10"/>
  <c r="W126" i="10"/>
  <c r="Z126" i="10" s="1"/>
  <c r="B127" i="10"/>
  <c r="W127" i="10"/>
  <c r="Z127" i="10"/>
  <c r="B128" i="10"/>
  <c r="Z128" i="10" s="1"/>
  <c r="W128" i="10"/>
  <c r="B129" i="10"/>
  <c r="W129" i="10"/>
  <c r="Z129" i="10"/>
  <c r="B130" i="10"/>
  <c r="Z130" i="10" s="1"/>
  <c r="W130" i="10"/>
  <c r="B131" i="10"/>
  <c r="Z131" i="10" s="1"/>
  <c r="W131" i="10"/>
  <c r="B132" i="10"/>
  <c r="Z132" i="10" s="1"/>
  <c r="W132" i="10"/>
  <c r="B133" i="10"/>
  <c r="Z133" i="10" s="1"/>
  <c r="W133" i="10"/>
  <c r="B134" i="10"/>
  <c r="W134" i="10"/>
  <c r="Z134" i="10" s="1"/>
  <c r="B135" i="10"/>
  <c r="Z135" i="10" s="1"/>
  <c r="W135" i="10"/>
  <c r="B136" i="10"/>
  <c r="W136" i="10"/>
  <c r="Z136" i="10" s="1"/>
  <c r="B137" i="10"/>
  <c r="W137" i="10"/>
  <c r="Z137" i="10"/>
  <c r="B138" i="10"/>
  <c r="Z138" i="10" s="1"/>
  <c r="W138" i="10"/>
  <c r="B139" i="10"/>
  <c r="W139" i="10"/>
  <c r="Z139" i="10"/>
  <c r="B140" i="10"/>
  <c r="Z140" i="10" s="1"/>
  <c r="W140" i="10"/>
  <c r="B141" i="10"/>
  <c r="Z141" i="10" s="1"/>
  <c r="W141" i="10"/>
  <c r="B142" i="10"/>
  <c r="Z142" i="10" s="1"/>
  <c r="W142" i="10"/>
  <c r="B143" i="10"/>
  <c r="Z143" i="10" s="1"/>
  <c r="W143" i="10"/>
  <c r="B144" i="10"/>
  <c r="W144" i="10"/>
  <c r="Z144" i="10" s="1"/>
  <c r="B145" i="10"/>
  <c r="Z145" i="10" s="1"/>
  <c r="W145" i="10"/>
  <c r="B146" i="10"/>
  <c r="W146" i="10"/>
  <c r="Z146" i="10" s="1"/>
  <c r="B147" i="10"/>
  <c r="W147" i="10"/>
  <c r="Z147" i="10"/>
  <c r="B148" i="10"/>
  <c r="Z148" i="10" s="1"/>
  <c r="W148" i="10"/>
  <c r="B149" i="10"/>
  <c r="W149" i="10"/>
  <c r="Z149" i="10"/>
  <c r="B150" i="10"/>
  <c r="Z150" i="10" s="1"/>
  <c r="W150" i="10"/>
  <c r="B151" i="10"/>
  <c r="Z151" i="10" s="1"/>
  <c r="W151" i="10"/>
  <c r="B152" i="10"/>
  <c r="Z152" i="10" s="1"/>
  <c r="W152" i="10"/>
  <c r="B153" i="10"/>
  <c r="Z153" i="10" s="1"/>
  <c r="W153" i="10"/>
  <c r="B154" i="10"/>
  <c r="W154" i="10"/>
  <c r="Z154" i="10" s="1"/>
  <c r="B155" i="10"/>
  <c r="Z155" i="10" s="1"/>
  <c r="W155" i="10"/>
  <c r="B156" i="10"/>
  <c r="W156" i="10"/>
  <c r="Z156" i="10" s="1"/>
  <c r="B157" i="10"/>
  <c r="W157" i="10"/>
  <c r="Z157" i="10"/>
  <c r="B158" i="10"/>
  <c r="Z158" i="10" s="1"/>
  <c r="W158" i="10"/>
  <c r="B159" i="10"/>
  <c r="W159" i="10"/>
  <c r="Z159" i="10"/>
  <c r="B160" i="10"/>
  <c r="Z160" i="10" s="1"/>
  <c r="W160" i="10"/>
  <c r="B161" i="10"/>
  <c r="Z161" i="10" s="1"/>
  <c r="W161" i="10"/>
  <c r="B162" i="10"/>
  <c r="Z162" i="10" s="1"/>
  <c r="W162" i="10"/>
  <c r="B163" i="10"/>
  <c r="Z163" i="10" s="1"/>
  <c r="W163" i="10"/>
  <c r="B164" i="10"/>
  <c r="W164" i="10"/>
  <c r="Z164" i="10" s="1"/>
  <c r="B165" i="10"/>
  <c r="Z165" i="10" s="1"/>
  <c r="W165" i="10"/>
  <c r="B166" i="10"/>
  <c r="W166" i="10"/>
  <c r="Z166" i="10" s="1"/>
  <c r="B167" i="10"/>
  <c r="W167" i="10"/>
  <c r="Z167" i="10"/>
  <c r="B168" i="10"/>
  <c r="Z168" i="10" s="1"/>
  <c r="W168" i="10"/>
  <c r="B169" i="10"/>
  <c r="W169" i="10"/>
  <c r="Z169" i="10"/>
  <c r="B170" i="10"/>
  <c r="Z170" i="10" s="1"/>
  <c r="W170" i="10"/>
  <c r="B171" i="10"/>
  <c r="Z171" i="10" s="1"/>
  <c r="W171" i="10"/>
  <c r="B172" i="10"/>
  <c r="Z172" i="10" s="1"/>
  <c r="W172" i="10"/>
  <c r="B173" i="10"/>
  <c r="Z173" i="10" s="1"/>
  <c r="W173" i="10"/>
  <c r="B174" i="10"/>
  <c r="W174" i="10"/>
  <c r="Z174" i="10" s="1"/>
  <c r="B175" i="10"/>
  <c r="Z175" i="10" s="1"/>
  <c r="W175" i="10"/>
  <c r="B176" i="10"/>
  <c r="W176" i="10"/>
  <c r="Z176" i="10" s="1"/>
  <c r="B177" i="10"/>
  <c r="W177" i="10"/>
  <c r="Z177" i="10"/>
  <c r="B178" i="10"/>
  <c r="Z178" i="10" s="1"/>
  <c r="W178" i="10"/>
  <c r="B179" i="10"/>
  <c r="W179" i="10"/>
  <c r="Z179" i="10"/>
  <c r="B180" i="10"/>
  <c r="Z180" i="10" s="1"/>
  <c r="W180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C2" i="10"/>
  <c r="H2" i="10" s="1"/>
  <c r="C3" i="10"/>
  <c r="H3" i="10"/>
  <c r="C4" i="10"/>
  <c r="H4" i="10" s="1"/>
  <c r="C5" i="10"/>
  <c r="H5" i="10" s="1"/>
  <c r="C6" i="10"/>
  <c r="H6" i="10" s="1"/>
  <c r="C7" i="10"/>
  <c r="H7" i="10" s="1"/>
  <c r="C8" i="10"/>
  <c r="H8" i="10"/>
  <c r="C9" i="10"/>
  <c r="H9" i="10" s="1"/>
  <c r="C10" i="10"/>
  <c r="H10" i="10" s="1"/>
  <c r="C11" i="10"/>
  <c r="H11" i="10" s="1"/>
  <c r="C12" i="10"/>
  <c r="H12" i="10" s="1"/>
  <c r="C13" i="10"/>
  <c r="H13" i="10"/>
  <c r="C14" i="10"/>
  <c r="H14" i="10" s="1"/>
  <c r="C15" i="10"/>
  <c r="H15" i="10" s="1"/>
  <c r="C16" i="10"/>
  <c r="H16" i="10" s="1"/>
  <c r="C17" i="10"/>
  <c r="H17" i="10" s="1"/>
  <c r="C18" i="10"/>
  <c r="H18" i="10"/>
  <c r="C19" i="10"/>
  <c r="H19" i="10" s="1"/>
  <c r="C20" i="10"/>
  <c r="H20" i="10" s="1"/>
  <c r="C21" i="10"/>
  <c r="H21" i="10" s="1"/>
  <c r="C22" i="10"/>
  <c r="H22" i="10" s="1"/>
  <c r="C23" i="10"/>
  <c r="H23" i="10"/>
  <c r="C24" i="10"/>
  <c r="H24" i="10" s="1"/>
  <c r="C25" i="10"/>
  <c r="H25" i="10" s="1"/>
  <c r="C26" i="10"/>
  <c r="H26" i="10" s="1"/>
  <c r="C27" i="10"/>
  <c r="H27" i="10" s="1"/>
  <c r="C28" i="10"/>
  <c r="H28" i="10"/>
  <c r="C29" i="10"/>
  <c r="H29" i="10" s="1"/>
  <c r="C30" i="10"/>
  <c r="H30" i="10" s="1"/>
  <c r="C31" i="10"/>
  <c r="H31" i="10" s="1"/>
  <c r="C32" i="10"/>
  <c r="H32" i="10" s="1"/>
  <c r="C33" i="10"/>
  <c r="H33" i="10"/>
  <c r="C34" i="10"/>
  <c r="H34" i="10" s="1"/>
  <c r="C35" i="10"/>
  <c r="H35" i="10" s="1"/>
  <c r="C36" i="10"/>
  <c r="H36" i="10" s="1"/>
  <c r="C37" i="10"/>
  <c r="H37" i="10" s="1"/>
  <c r="C38" i="10"/>
  <c r="H38" i="10"/>
  <c r="C39" i="10"/>
  <c r="H39" i="10" s="1"/>
  <c r="C40" i="10"/>
  <c r="H40" i="10" s="1"/>
  <c r="C41" i="10"/>
  <c r="H41" i="10" s="1"/>
  <c r="C42" i="10"/>
  <c r="H42" i="10" s="1"/>
  <c r="C43" i="10"/>
  <c r="H43" i="10"/>
  <c r="C44" i="10"/>
  <c r="H44" i="10" s="1"/>
  <c r="C45" i="10"/>
  <c r="H45" i="10" s="1"/>
  <c r="C46" i="10"/>
  <c r="H46" i="10" s="1"/>
  <c r="C47" i="10"/>
  <c r="H47" i="10" s="1"/>
  <c r="C48" i="10"/>
  <c r="H48" i="10"/>
  <c r="C49" i="10"/>
  <c r="H49" i="10" s="1"/>
  <c r="C50" i="10"/>
  <c r="H50" i="10" s="1"/>
  <c r="C51" i="10"/>
  <c r="H51" i="10" s="1"/>
  <c r="C52" i="10"/>
  <c r="H52" i="10" s="1"/>
  <c r="C53" i="10"/>
  <c r="H53" i="10"/>
  <c r="C54" i="10"/>
  <c r="H54" i="10" s="1"/>
  <c r="C55" i="10"/>
  <c r="H55" i="10" s="1"/>
  <c r="C56" i="10"/>
  <c r="H56" i="10" s="1"/>
  <c r="C57" i="10"/>
  <c r="H57" i="10" s="1"/>
  <c r="C58" i="10"/>
  <c r="H58" i="10"/>
  <c r="C59" i="10"/>
  <c r="H59" i="10" s="1"/>
  <c r="C60" i="10"/>
  <c r="H60" i="10" s="1"/>
  <c r="C61" i="10"/>
  <c r="H61" i="10" s="1"/>
  <c r="C62" i="10"/>
  <c r="H62" i="10" s="1"/>
  <c r="C63" i="10"/>
  <c r="H63" i="10"/>
  <c r="C64" i="10"/>
  <c r="H64" i="10" s="1"/>
  <c r="C65" i="10"/>
  <c r="H65" i="10" s="1"/>
  <c r="C66" i="10"/>
  <c r="H66" i="10" s="1"/>
  <c r="C67" i="10"/>
  <c r="H67" i="10" s="1"/>
  <c r="C68" i="10"/>
  <c r="H68" i="10"/>
  <c r="C69" i="10"/>
  <c r="H69" i="10" s="1"/>
  <c r="C70" i="10"/>
  <c r="H70" i="10" s="1"/>
  <c r="C71" i="10"/>
  <c r="H71" i="10" s="1"/>
  <c r="C72" i="10"/>
  <c r="H72" i="10" s="1"/>
  <c r="C73" i="10"/>
  <c r="H73" i="10"/>
  <c r="C74" i="10"/>
  <c r="H74" i="10" s="1"/>
  <c r="C75" i="10"/>
  <c r="H75" i="10" s="1"/>
  <c r="C76" i="10"/>
  <c r="H76" i="10" s="1"/>
  <c r="C77" i="10"/>
  <c r="H77" i="10" s="1"/>
  <c r="C78" i="10"/>
  <c r="H78" i="10"/>
  <c r="C79" i="10"/>
  <c r="H79" i="10" s="1"/>
  <c r="C80" i="10"/>
  <c r="H80" i="10" s="1"/>
  <c r="C81" i="10"/>
  <c r="H81" i="10" s="1"/>
  <c r="C82" i="10"/>
  <c r="H82" i="10" s="1"/>
  <c r="C83" i="10"/>
  <c r="H83" i="10"/>
  <c r="C84" i="10"/>
  <c r="H84" i="10" s="1"/>
  <c r="C85" i="10"/>
  <c r="H85" i="10" s="1"/>
  <c r="C86" i="10"/>
  <c r="H86" i="10" s="1"/>
  <c r="C87" i="10"/>
  <c r="H87" i="10" s="1"/>
  <c r="C88" i="10"/>
  <c r="H88" i="10"/>
  <c r="C89" i="10"/>
  <c r="H89" i="10" s="1"/>
  <c r="C90" i="10"/>
  <c r="H90" i="10" s="1"/>
  <c r="C91" i="10"/>
  <c r="H91" i="10" s="1"/>
  <c r="C92" i="10"/>
  <c r="H92" i="10" s="1"/>
  <c r="C93" i="10"/>
  <c r="H93" i="10"/>
  <c r="C94" i="10"/>
  <c r="H94" i="10" s="1"/>
  <c r="C95" i="10"/>
  <c r="H95" i="10" s="1"/>
  <c r="C96" i="10"/>
  <c r="H96" i="10" s="1"/>
  <c r="C97" i="10"/>
  <c r="H97" i="10" s="1"/>
  <c r="C98" i="10"/>
  <c r="H98" i="10"/>
  <c r="C99" i="10"/>
  <c r="H99" i="10" s="1"/>
  <c r="C100" i="10"/>
  <c r="H100" i="10" s="1"/>
  <c r="C101" i="10"/>
  <c r="H101" i="10" s="1"/>
  <c r="C102" i="10"/>
  <c r="H102" i="10" s="1"/>
  <c r="C103" i="10"/>
  <c r="H103" i="10"/>
  <c r="C104" i="10"/>
  <c r="H104" i="10" s="1"/>
  <c r="C105" i="10"/>
  <c r="H105" i="10" s="1"/>
  <c r="C106" i="10"/>
  <c r="H106" i="10" s="1"/>
  <c r="C107" i="10"/>
  <c r="H107" i="10" s="1"/>
  <c r="C108" i="10"/>
  <c r="H108" i="10"/>
  <c r="C109" i="10"/>
  <c r="H109" i="10" s="1"/>
  <c r="C110" i="10"/>
  <c r="H110" i="10" s="1"/>
  <c r="C111" i="10"/>
  <c r="H111" i="10" s="1"/>
  <c r="C112" i="10"/>
  <c r="H112" i="10" s="1"/>
  <c r="C113" i="10"/>
  <c r="H113" i="10"/>
  <c r="C114" i="10"/>
  <c r="H114" i="10" s="1"/>
  <c r="C115" i="10"/>
  <c r="H115" i="10" s="1"/>
  <c r="C116" i="10"/>
  <c r="H116" i="10" s="1"/>
  <c r="C117" i="10"/>
  <c r="H117" i="10" s="1"/>
  <c r="C118" i="10"/>
  <c r="H118" i="10"/>
  <c r="C119" i="10"/>
  <c r="H119" i="10" s="1"/>
  <c r="C120" i="10"/>
  <c r="H120" i="10" s="1"/>
  <c r="C121" i="10"/>
  <c r="H121" i="10" s="1"/>
  <c r="C122" i="10"/>
  <c r="H122" i="10" s="1"/>
  <c r="C123" i="10"/>
  <c r="H123" i="10"/>
  <c r="C124" i="10"/>
  <c r="H124" i="10" s="1"/>
  <c r="C125" i="10"/>
  <c r="H125" i="10" s="1"/>
  <c r="C126" i="10"/>
  <c r="H126" i="10" s="1"/>
  <c r="C127" i="10"/>
  <c r="H127" i="10" s="1"/>
  <c r="C128" i="10"/>
  <c r="H128" i="10"/>
  <c r="C129" i="10"/>
  <c r="H129" i="10" s="1"/>
  <c r="C130" i="10"/>
  <c r="H130" i="10" s="1"/>
  <c r="C131" i="10"/>
  <c r="H131" i="10" s="1"/>
  <c r="C132" i="10"/>
  <c r="H132" i="10" s="1"/>
  <c r="C133" i="10"/>
  <c r="H133" i="10"/>
  <c r="C134" i="10"/>
  <c r="H134" i="10" s="1"/>
  <c r="C135" i="10"/>
  <c r="H135" i="10" s="1"/>
  <c r="C136" i="10"/>
  <c r="H136" i="10" s="1"/>
  <c r="C137" i="10"/>
  <c r="H137" i="10" s="1"/>
  <c r="C138" i="10"/>
  <c r="H138" i="10"/>
  <c r="C139" i="10"/>
  <c r="H139" i="10" s="1"/>
  <c r="C140" i="10"/>
  <c r="H140" i="10" s="1"/>
  <c r="C141" i="10"/>
  <c r="H141" i="10" s="1"/>
  <c r="C142" i="10"/>
  <c r="H142" i="10" s="1"/>
  <c r="C143" i="10"/>
  <c r="H143" i="10"/>
  <c r="C144" i="10"/>
  <c r="H144" i="10" s="1"/>
  <c r="C145" i="10"/>
  <c r="H145" i="10" s="1"/>
  <c r="C146" i="10"/>
  <c r="H146" i="10" s="1"/>
  <c r="C147" i="10"/>
  <c r="H147" i="10" s="1"/>
  <c r="C148" i="10"/>
  <c r="H148" i="10"/>
  <c r="C149" i="10"/>
  <c r="H149" i="10" s="1"/>
  <c r="C150" i="10"/>
  <c r="H150" i="10" s="1"/>
  <c r="C151" i="10"/>
  <c r="H151" i="10" s="1"/>
  <c r="C152" i="10"/>
  <c r="H152" i="10" s="1"/>
  <c r="C153" i="10"/>
  <c r="H153" i="10"/>
  <c r="C154" i="10"/>
  <c r="H154" i="10" s="1"/>
  <c r="C155" i="10"/>
  <c r="H155" i="10" s="1"/>
  <c r="C156" i="10"/>
  <c r="H156" i="10" s="1"/>
  <c r="C157" i="10"/>
  <c r="H157" i="10" s="1"/>
  <c r="C158" i="10"/>
  <c r="H158" i="10"/>
  <c r="C159" i="10"/>
  <c r="H159" i="10" s="1"/>
  <c r="C160" i="10"/>
  <c r="H160" i="10" s="1"/>
  <c r="C161" i="10"/>
  <c r="H161" i="10" s="1"/>
  <c r="C162" i="10"/>
  <c r="H162" i="10" s="1"/>
  <c r="C163" i="10"/>
  <c r="H163" i="10"/>
  <c r="C164" i="10"/>
  <c r="H164" i="10" s="1"/>
  <c r="C165" i="10"/>
  <c r="H165" i="10" s="1"/>
  <c r="C166" i="10"/>
  <c r="H166" i="10" s="1"/>
  <c r="C167" i="10"/>
  <c r="H167" i="10" s="1"/>
  <c r="C168" i="10"/>
  <c r="H168" i="10"/>
  <c r="C169" i="10"/>
  <c r="H169" i="10" s="1"/>
  <c r="C170" i="10"/>
  <c r="H170" i="10" s="1"/>
  <c r="C171" i="10"/>
  <c r="H171" i="10" s="1"/>
  <c r="C172" i="10"/>
  <c r="H172" i="10" s="1"/>
  <c r="C173" i="10"/>
  <c r="H173" i="10"/>
  <c r="C174" i="10"/>
  <c r="H174" i="10" s="1"/>
  <c r="C175" i="10"/>
  <c r="H175" i="10" s="1"/>
  <c r="C176" i="10"/>
  <c r="H176" i="10" s="1"/>
  <c r="C177" i="10"/>
  <c r="H177" i="10" s="1"/>
  <c r="C178" i="10"/>
  <c r="H178" i="10"/>
  <c r="C179" i="10"/>
  <c r="H179" i="10" s="1"/>
  <c r="C180" i="10"/>
  <c r="H180" i="10" s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AB178" i="10"/>
  <c r="AB179" i="10"/>
  <c r="AB180" i="10"/>
  <c r="X178" i="10"/>
  <c r="X179" i="10"/>
  <c r="X180" i="10"/>
  <c r="Y178" i="10"/>
  <c r="Y179" i="10"/>
  <c r="Y180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147" i="10"/>
  <c r="X148" i="10"/>
  <c r="X149" i="10"/>
  <c r="X150" i="10"/>
  <c r="X151" i="10"/>
  <c r="X152" i="10"/>
  <c r="X153" i="10"/>
  <c r="X154" i="10"/>
  <c r="X155" i="10"/>
  <c r="X156" i="10"/>
  <c r="X157" i="10"/>
  <c r="X158" i="10"/>
  <c r="X159" i="10"/>
  <c r="X160" i="10"/>
  <c r="X161" i="10"/>
  <c r="X162" i="10"/>
  <c r="X163" i="10"/>
  <c r="X164" i="10"/>
  <c r="X165" i="10"/>
  <c r="X166" i="10"/>
  <c r="X167" i="10"/>
  <c r="X168" i="10"/>
  <c r="X169" i="10"/>
  <c r="X170" i="10"/>
  <c r="X171" i="10"/>
  <c r="X172" i="10"/>
  <c r="X173" i="10"/>
  <c r="X174" i="10"/>
  <c r="X175" i="10"/>
  <c r="X176" i="10"/>
  <c r="X177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E19" i="9"/>
  <c r="D19" i="9"/>
  <c r="E18" i="9"/>
  <c r="D18" i="9"/>
  <c r="E17" i="9"/>
  <c r="D17" i="9"/>
  <c r="E16" i="9"/>
  <c r="D16" i="9"/>
  <c r="E15" i="9"/>
  <c r="D15" i="9"/>
  <c r="E14" i="9"/>
  <c r="D14" i="9"/>
  <c r="E12" i="9"/>
  <c r="D12" i="9"/>
  <c r="E11" i="9"/>
  <c r="D11" i="9"/>
  <c r="E10" i="9"/>
  <c r="D10" i="9"/>
  <c r="E23" i="9"/>
  <c r="D23" i="9"/>
  <c r="E22" i="9"/>
  <c r="D22" i="9"/>
  <c r="E21" i="9"/>
  <c r="D21" i="9"/>
  <c r="E20" i="9"/>
  <c r="D20" i="9"/>
  <c r="E13" i="9"/>
  <c r="D13" i="9"/>
  <c r="E6" i="9"/>
  <c r="D6" i="9"/>
  <c r="E7" i="9"/>
  <c r="E8" i="9"/>
  <c r="D8" i="9"/>
  <c r="E5" i="9"/>
  <c r="D5" i="9"/>
  <c r="E4" i="9"/>
  <c r="D4" i="9"/>
  <c r="E3" i="9"/>
  <c r="D3" i="9"/>
  <c r="E2" i="9"/>
  <c r="D2" i="9"/>
  <c r="B3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2" i="8"/>
  <c r="C3" i="8"/>
  <c r="C4" i="8"/>
  <c r="C5" i="8"/>
  <c r="C6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3" i="8"/>
  <c r="B34" i="8"/>
  <c r="B2" i="8"/>
</calcChain>
</file>

<file path=xl/sharedStrings.xml><?xml version="1.0" encoding="utf-8"?>
<sst xmlns="http://schemas.openxmlformats.org/spreadsheetml/2006/main" count="447" uniqueCount="194">
  <si>
    <t>Date</t>
  </si>
  <si>
    <t>PerEURO</t>
  </si>
  <si>
    <t>PerUSD</t>
  </si>
  <si>
    <t>Date from January 2000 to November 2013</t>
  </si>
  <si>
    <t>Exchange Rate of NOK per Euro</t>
  </si>
  <si>
    <t>Exchange Rate of NOK per USD</t>
  </si>
  <si>
    <t>KeyIntRate</t>
  </si>
  <si>
    <t>CPI</t>
  </si>
  <si>
    <t>Consumer Price Index</t>
  </si>
  <si>
    <t>https://www.ssb.no/statistikkbanken/selectout/pivot.asp?checked=true</t>
  </si>
  <si>
    <t>ImpTot</t>
  </si>
  <si>
    <t>ExpTot</t>
  </si>
  <si>
    <t>ImpSOplfm</t>
  </si>
  <si>
    <t>ExpCrdOil</t>
  </si>
  <si>
    <t>ExpNatGas</t>
  </si>
  <si>
    <t>ExpCond</t>
  </si>
  <si>
    <t>ExpSOplfm</t>
  </si>
  <si>
    <t>Total imports (NOK million)</t>
  </si>
  <si>
    <t>Total exports (NOK million)</t>
  </si>
  <si>
    <t>Imports of ships and oil platforms (NOK million)</t>
  </si>
  <si>
    <t>Exports of crude oil (NOK million)</t>
  </si>
  <si>
    <t>Exports of natural gas (NOK million)</t>
  </si>
  <si>
    <t>Exports of condensates (NOK million)</t>
  </si>
  <si>
    <t>Exports of ships and oil platforms (NOK million)</t>
  </si>
  <si>
    <t>Key policy rate (Percent)</t>
  </si>
  <si>
    <t>Europe Brent Spot Price FOB (Dollars per Barrel)</t>
  </si>
  <si>
    <t>BrntOilPrice</t>
  </si>
  <si>
    <t>http://www.eia.gov/dnav/pet/hist/LeafHandler.ashx?n=PET&amp;s=RBRTE&amp;f=M</t>
  </si>
  <si>
    <t>Oil</t>
  </si>
  <si>
    <t>Gas</t>
  </si>
  <si>
    <t>NGL</t>
  </si>
  <si>
    <t>Condensate</t>
  </si>
  <si>
    <t>OilProd</t>
  </si>
  <si>
    <t>GasProd</t>
  </si>
  <si>
    <t>NGLProd</t>
  </si>
  <si>
    <t>CondProd</t>
  </si>
  <si>
    <t>Net oil production (Std. Cubic Meter)</t>
  </si>
  <si>
    <t>Net Gas Production (Std. Cubic Meter) (Std. Cubic Meter)</t>
  </si>
  <si>
    <t>Net Natural Gas Liquids(NGL) Production (Std. Cubic Meter)</t>
  </si>
  <si>
    <t>Net Condensate (Natural-gas condensate) Production (Std. Cubic Meter)</t>
  </si>
  <si>
    <t>https://www.ssb.no/statistikkbanken/selectout/ShowTable.asp?FileformatId=2&amp;Queryfile=2013121402238112213332OgprodreMnd&amp;PLanguage=1&amp;MainTable=OgprodreMnd&amp;potsize=648</t>
  </si>
  <si>
    <t xml:space="preserve"> </t>
  </si>
  <si>
    <t>https://www.ssb.no</t>
  </si>
  <si>
    <t>Exchange Rate</t>
  </si>
  <si>
    <t>Production</t>
  </si>
  <si>
    <t>Import</t>
  </si>
  <si>
    <t>Export</t>
  </si>
  <si>
    <t>Price</t>
  </si>
  <si>
    <t>Other</t>
  </si>
  <si>
    <t>Net Oil</t>
  </si>
  <si>
    <t>Net Gas</t>
  </si>
  <si>
    <t>Net Natural Gas Liquid</t>
  </si>
  <si>
    <t>Net Natural Gas Condense</t>
  </si>
  <si>
    <t>Ships and oil platforms</t>
  </si>
  <si>
    <t>Total</t>
  </si>
  <si>
    <t>Crude Oil</t>
  </si>
  <si>
    <t>Natural Gas Liquid</t>
  </si>
  <si>
    <t>Natural Gas Condense</t>
  </si>
  <si>
    <t>Ships and Oil platforms</t>
  </si>
  <si>
    <t>Europe Brent Spot Price FOB</t>
  </si>
  <si>
    <t>Key policy interest rate</t>
  </si>
  <si>
    <t>NOK per EURO</t>
  </si>
  <si>
    <t>Std. Cubic Meter</t>
  </si>
  <si>
    <t>No Unit</t>
  </si>
  <si>
    <t>NOK Million</t>
  </si>
  <si>
    <t>Dollars Per Barrel</t>
  </si>
  <si>
    <t>Percent</t>
  </si>
  <si>
    <t>Converted unit to NOK Per Barrel using NOK per Euro Exchange Rate</t>
  </si>
  <si>
    <t>EuroIntRate</t>
  </si>
  <si>
    <t>Money market interest rates of Euro area (EA11-2000, EA12-2006, EA13-2007, EA15-2008, EA16-2010, EA17-2013, EA18)</t>
  </si>
  <si>
    <t>http://appsso.eurostat.ec.europa.eu/nui/submitViewTableAction.do?switchdimensions=true</t>
  </si>
  <si>
    <t>LoanIntRate</t>
  </si>
  <si>
    <t>Overnight Lending Rate (Nominal)</t>
  </si>
  <si>
    <t>http://www.norges-bank.no/en/Statistics/Interest-rates/Key-policy-rate-monthly/</t>
  </si>
  <si>
    <t>http://www.norges-bank.no/en/Statistics/exchange_rates/</t>
  </si>
  <si>
    <t>Values</t>
  </si>
  <si>
    <t>Grand Total</t>
  </si>
  <si>
    <t>Row Labels</t>
  </si>
  <si>
    <t>Key Interest Rate</t>
  </si>
  <si>
    <t>Overnight Lending Rate</t>
  </si>
  <si>
    <t>PerEuro</t>
  </si>
  <si>
    <t>https://www.ssb.no/en/priser-og-prisindekser/statistikker/kpi</t>
  </si>
  <si>
    <t>From Where?</t>
  </si>
  <si>
    <t>What is all about?</t>
  </si>
  <si>
    <t>https://www.ssb.no/en/priser-og-prisindekser/statistikker/kpi/maaned/2014-09-10?fane=om</t>
  </si>
  <si>
    <t>https://www.ssb.no/en/utenriksokonomi/statistikker/muh</t>
  </si>
  <si>
    <t>Total imports</t>
  </si>
  <si>
    <t>ImpExShip</t>
  </si>
  <si>
    <t>Imports excl. ships</t>
  </si>
  <si>
    <t>ImpExShipOilPlat</t>
  </si>
  <si>
    <t>Imports excl. ships and oil platforms</t>
  </si>
  <si>
    <t>ImpExcShipOilPlatCrd</t>
  </si>
  <si>
    <t>Imports excl. ships, oil platforms and crude oil</t>
  </si>
  <si>
    <t>TotExp</t>
  </si>
  <si>
    <t>Total exports</t>
  </si>
  <si>
    <t>ExpExOldShip</t>
  </si>
  <si>
    <t>Exports excl. elderly ships</t>
  </si>
  <si>
    <t>ExpExShip</t>
  </si>
  <si>
    <t>Exports excl. ships</t>
  </si>
  <si>
    <t>ExpExShipOilPlat</t>
  </si>
  <si>
    <t>Exports excl. ships and oil platforms</t>
  </si>
  <si>
    <t>MlandExp</t>
  </si>
  <si>
    <t>Mainland exports</t>
  </si>
  <si>
    <t>TrBal</t>
  </si>
  <si>
    <t>Trade balance (Total exports - total imports)</t>
  </si>
  <si>
    <t>TrBalExShipOilPlat</t>
  </si>
  <si>
    <t>Trade balance (Exports - imports, both excl. ships and oil platforms)</t>
  </si>
  <si>
    <t>TrBalMland</t>
  </si>
  <si>
    <t>Trade balance (Mainland exports - imports excl. ships and oil platforms)</t>
  </si>
  <si>
    <t>ImpShip</t>
  </si>
  <si>
    <t>Imports of ships</t>
  </si>
  <si>
    <t>ImpOldShip</t>
  </si>
  <si>
    <t>Imports of elderly ships</t>
  </si>
  <si>
    <t>ImpNewShip</t>
  </si>
  <si>
    <t>Imports of new ships</t>
  </si>
  <si>
    <t>ImpOilPlat</t>
  </si>
  <si>
    <t>Imports of oil platforms</t>
  </si>
  <si>
    <t>ImpShipOilPlat</t>
  </si>
  <si>
    <t>Imports of ships and oil platforms</t>
  </si>
  <si>
    <t>Exports of crude oil</t>
  </si>
  <si>
    <t>Exports of natural gas</t>
  </si>
  <si>
    <t>Exports of condensates</t>
  </si>
  <si>
    <t>ExpCrdOilNatGasCond</t>
  </si>
  <si>
    <t>Exports of crude oil, natural gas and condensates</t>
  </si>
  <si>
    <t>ExpShip</t>
  </si>
  <si>
    <t>Exports of ships</t>
  </si>
  <si>
    <t>ExpOldShip</t>
  </si>
  <si>
    <t>Exports of elderly ships</t>
  </si>
  <si>
    <t>ExpNewShip</t>
  </si>
  <si>
    <t>Exports of new ships</t>
  </si>
  <si>
    <t>ExpOilPlat</t>
  </si>
  <si>
    <t>Exports of oil platforms</t>
  </si>
  <si>
    <t>ExpShipOilPlat</t>
  </si>
  <si>
    <t>Exports of ships and oil platforms</t>
  </si>
  <si>
    <t>Variables</t>
  </si>
  <si>
    <t>https://www.ssb.no/en/utenriksokonomi/statistikker/muh/maaned/2014-09-15?fane=om#content</t>
  </si>
  <si>
    <t>https://www.ssb.no/en/utenriksokonomi/statistikker/muh/maaned/2014-09-15?fane=tabell&amp;sort=nummer&amp;tabell=196376</t>
  </si>
  <si>
    <t>https://www.ssb.no/en/utenriksokonomi/statistikker/muh/maaned/2014-09-15?fane=tabell&amp;sort=nummer&amp;tabell=196377</t>
  </si>
  <si>
    <t>https://www.ssb.no/en/utenriksokonomi/statistikker/muh/maaned/2014-09-15?fane=tabell&amp;sort=nummer&amp;tabell=196378</t>
  </si>
  <si>
    <t>https://www.ssb.no/en/utenriksokonomi/statistikker/muh/maaned/2014-09-15?fane=tabell&amp;sort=nummer&amp;tabell=196379</t>
  </si>
  <si>
    <t>https://www.ssb.no/en/utenriksokonomi/statistikker/muh/maaned/2014-09-15?fane=tabell&amp;sort=nummer&amp;tabell=196380</t>
  </si>
  <si>
    <t>https://www.ssb.no/en/utenriksokonomi/statistikker/muh/maaned/2014-09-15?fane=tabell&amp;sort=nummer&amp;tabell=196381</t>
  </si>
  <si>
    <t>https://www.ssb.no/en/utenriksokonomi/statistikker/muh/maaned/2014-09-15?fane=tabell&amp;sort=nummer&amp;tabell=196382</t>
  </si>
  <si>
    <t>https://www.ssb.no/en/utenriksokonomi/statistikker/muh/maaned/2014-09-15?fane=tabell&amp;sort=nummer&amp;tabell=196383</t>
  </si>
  <si>
    <t>https://www.ssb.no/en/utenriksokonomi/statistikker/muh/maaned/2014-09-15?fane=tabell&amp;sort=nummer&amp;tabell=196384</t>
  </si>
  <si>
    <t>https://www.ssb.no/en/utenriksokonomi/statistikker/muh/maaned/2014-09-15?fane=tabell&amp;sort=nummer&amp;tabell=196385</t>
  </si>
  <si>
    <t>https://www.ssb.no/en/utenriksokonomi/statistikker/muh/maaned/2014-09-15?fane=tabell&amp;sort=nummer&amp;tabell=196386</t>
  </si>
  <si>
    <t>https://www.ssb.no/en/utenriksokonomi/statistikker/muh/maaned/2014-09-15?fane=tabell&amp;sort=nummer&amp;tabell=196387</t>
  </si>
  <si>
    <t>https://www.ssb.no/en/utenriksokonomi/statistikker/muh/maaned/2014-09-15?fane=tabell&amp;sort=nummer&amp;tabell=196388</t>
  </si>
  <si>
    <t>https://www.ssb.no/en/utenriksokonomi/statistikker/muh/maaned/2014-09-15?fane=tabell&amp;sort=nummer&amp;tabell=196389</t>
  </si>
  <si>
    <t>https://www.ssb.no/en/utenriksokonomi/statistikker/muh/maaned/2014-09-15?fane=tabell&amp;sort=nummer&amp;tabell=196390</t>
  </si>
  <si>
    <t>https://www.ssb.no/en/utenriksokonomi/statistikker/muh/maaned/2014-09-15?fane=tabell&amp;sort=nummer&amp;tabell=196391</t>
  </si>
  <si>
    <t>https://www.ssb.no/en/utenriksokonomi/statistikker/muh/maaned/2014-09-15?fane=tabell&amp;sort=nummer&amp;tabell=196392</t>
  </si>
  <si>
    <t>https://www.ssb.no/en/utenriksokonomi/statistikker/muh/maaned/2014-09-15?fane=tabell&amp;sort=nummer&amp;tabell=196393</t>
  </si>
  <si>
    <t>Explanation</t>
  </si>
  <si>
    <t>Links</t>
  </si>
  <si>
    <t>Label</t>
  </si>
  <si>
    <t>Testrain</t>
  </si>
  <si>
    <t>season</t>
  </si>
  <si>
    <t>ly.var</t>
  </si>
  <si>
    <t>Test and Train seperation of data</t>
  </si>
  <si>
    <t>Seasons</t>
  </si>
  <si>
    <t>l2y.var</t>
  </si>
  <si>
    <t>First Lag Exchange Rate of NOK per Euro</t>
  </si>
  <si>
    <t>Second Lag Exchange Rate of NOK per Euro</t>
  </si>
  <si>
    <t>OilSpotPrice</t>
  </si>
  <si>
    <t>http://www.eia.gov/dnav/pet/hist/LeafHandler.ashx?n=pet&amp;s=rbrte&amp;f=m</t>
  </si>
  <si>
    <t>Imports excl. ships and oil platforms (NOK million)</t>
  </si>
  <si>
    <t>Exports excl. ships and oil platforms (NOK million)</t>
  </si>
  <si>
    <t>Trade balance (Total exports - total imports) (NOK million)</t>
  </si>
  <si>
    <t>Trade balance (Exports - imports, both excl. ships and oil platforms) (NOK million)</t>
  </si>
  <si>
    <t>Trade balance (Mainland exports - imports excl. ships and oil platforms) (NOK million)</t>
  </si>
  <si>
    <t>Imports of elderly ships (NOK million)</t>
  </si>
  <si>
    <t>Imports of new ships (NOK million)</t>
  </si>
  <si>
    <t>Imports of oil platforms (NOK million)</t>
  </si>
  <si>
    <t>Exports of elderly ships (NOK million)</t>
  </si>
  <si>
    <t>Exports of new ships (NOK million)</t>
  </si>
  <si>
    <t>Exports of oil platforms (NOK million)</t>
  </si>
  <si>
    <t>Europe Brent Spot Price FOB (NOK per Barrel)</t>
  </si>
  <si>
    <t>http://www.eia.gov/tools/glossary/?id=petroleum (Originally was Dollors per Barrel - Converted into NOK using Exchange Rage of NOK per USD)</t>
  </si>
  <si>
    <t>http://ec.europa.eu/eurostat/web/interest-rates/database</t>
  </si>
  <si>
    <t>l.CPI</t>
  </si>
  <si>
    <t>First Lag of Consumer Price Index</t>
  </si>
  <si>
    <t>Consumer Price Index (1998=100)</t>
  </si>
  <si>
    <t>ExcChange</t>
  </si>
  <si>
    <t>Change status of Exchange Rate (Increase, Decrease and Unchange)</t>
  </si>
  <si>
    <t>Test Data Seperation Year:</t>
  </si>
  <si>
    <t>Domain</t>
  </si>
  <si>
    <t>Financial</t>
  </si>
  <si>
    <t>Import Data</t>
  </si>
  <si>
    <t>Export Data</t>
  </si>
  <si>
    <t>Trade Balance</t>
  </si>
  <si>
    <t>Expectation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</si>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</sst>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m\-dd"/>
    <numFmt numFmtId="165" formatCode="0.0"/>
    <numFmt numFmtId="166" formatCode="0.0000"/>
    <numFmt numFmtId="167" formatCode="0.00000"/>
    <numFmt numFmtId="168" formatCode="[$-409]mmm\-yy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5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/>
      <right/>
      <top style="thin">
        <color theme="1"/>
      </top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" fontId="14" fillId="6" borderId="0" applyBorder="0" applyAlignment="0" applyProtection="0">
      <alignment horizontal="right"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2" fontId="16" fillId="10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3" fillId="11" borderId="13" applyNumberFormat="0" applyBorder="0" applyProtection="0">
      <alignment horizontal="right" vertical="center"/>
    </xf>
    <xf numFmtId="0" fontId="22" fillId="7" borderId="13" applyNumberFormat="0" applyBorder="0" applyProtection="0">
      <alignment horizontal="right" vertical="center"/>
    </xf>
    <xf numFmtId="0" fontId="21" fillId="12" borderId="13" applyBorder="0">
      <alignment horizontal="right" vertical="center"/>
    </xf>
    <xf numFmtId="2" fontId="24" fillId="9" borderId="0" applyBorder="0" applyProtection="0">
      <alignment horizontal="right"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">
    <xf numFmtId="0" fontId="0" fillId="0" borderId="0" xfId="0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4" borderId="0" xfId="0" applyFont="1" applyFill="1"/>
    <xf numFmtId="0" fontId="0" fillId="0" borderId="2" xfId="0" applyBorder="1"/>
    <xf numFmtId="0" fontId="4" fillId="0" borderId="4" xfId="0" applyFont="1" applyBorder="1"/>
    <xf numFmtId="0" fontId="4" fillId="0" borderId="3" xfId="0" applyFont="1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6" fillId="0" borderId="11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9" fillId="0" borderId="0" xfId="0" applyFont="1"/>
    <xf numFmtId="166" fontId="10" fillId="0" borderId="0" xfId="0" applyNumberFormat="1" applyFont="1"/>
    <xf numFmtId="17" fontId="0" fillId="0" borderId="0" xfId="0" applyNumberFormat="1"/>
    <xf numFmtId="167" fontId="10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horizontal="right"/>
      <protection locked="0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4" fillId="0" borderId="0" xfId="0" applyFont="1" applyAlignment="1" applyProtection="1">
      <alignment horizontal="left"/>
      <protection locked="0"/>
    </xf>
    <xf numFmtId="0" fontId="11" fillId="0" borderId="0" xfId="0" applyFont="1"/>
    <xf numFmtId="0" fontId="13" fillId="0" borderId="12" xfId="0" applyFont="1" applyBorder="1"/>
    <xf numFmtId="0" fontId="13" fillId="0" borderId="13" xfId="0" applyFont="1" applyBorder="1"/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2" fillId="5" borderId="15" xfId="0" applyFont="1" applyFill="1" applyBorder="1"/>
    <xf numFmtId="0" fontId="12" fillId="5" borderId="0" xfId="0" applyFont="1" applyFill="1"/>
    <xf numFmtId="0" fontId="12" fillId="5" borderId="16" xfId="0" applyFont="1" applyFill="1" applyBorder="1"/>
    <xf numFmtId="2" fontId="14" fillId="6" borderId="0" xfId="149" applyAlignment="1"/>
    <xf numFmtId="2" fontId="16" fillId="10" borderId="0" xfId="161" applyAlignment="1"/>
    <xf numFmtId="2" fontId="16" fillId="10" borderId="0" xfId="161"/>
    <xf numFmtId="0" fontId="23" fillId="11" borderId="0" xfId="172" applyBorder="1" applyAlignment="1"/>
    <xf numFmtId="0" fontId="22" fillId="7" borderId="0" xfId="173" applyBorder="1" applyAlignment="1"/>
    <xf numFmtId="0" fontId="21" fillId="12" borderId="0" xfId="174" applyBorder="1" applyAlignment="1"/>
    <xf numFmtId="2" fontId="24" fillId="9" borderId="0" xfId="175">
      <alignment horizontal="right" vertical="center"/>
    </xf>
    <xf numFmtId="2" fontId="24" fillId="9" borderId="0" xfId="175" applyBorder="1">
      <alignment horizontal="right" vertical="center"/>
    </xf>
    <xf numFmtId="2" fontId="16" fillId="10" borderId="0" xfId="161" applyAlignment="1">
      <alignment shrinkToFit="1"/>
    </xf>
    <xf numFmtId="2" fontId="25" fillId="6" borderId="13" xfId="149" applyFont="1" applyBorder="1" applyAlignment="1"/>
    <xf numFmtId="2" fontId="25" fillId="6" borderId="13" xfId="149" applyFont="1" applyBorder="1" applyAlignment="1">
      <alignment horizontal="left"/>
    </xf>
    <xf numFmtId="2" fontId="26" fillId="10" borderId="13" xfId="161" applyFont="1" applyBorder="1" applyAlignment="1">
      <alignment horizontal="left"/>
    </xf>
    <xf numFmtId="0" fontId="17" fillId="11" borderId="13" xfId="172" applyFont="1" applyBorder="1" applyAlignment="1">
      <alignment horizontal="left"/>
    </xf>
    <xf numFmtId="0" fontId="18" fillId="7" borderId="13" xfId="173" applyFont="1" applyBorder="1" applyAlignment="1">
      <alignment horizontal="left"/>
    </xf>
    <xf numFmtId="0" fontId="19" fillId="12" borderId="13" xfId="174" applyFont="1" applyBorder="1" applyAlignment="1">
      <alignment horizontal="left"/>
    </xf>
    <xf numFmtId="2" fontId="20" fillId="9" borderId="0" xfId="175" applyFont="1">
      <alignment horizontal="right" vertical="center"/>
    </xf>
    <xf numFmtId="2" fontId="20" fillId="9" borderId="0" xfId="175" applyFont="1" applyBorder="1">
      <alignment horizontal="right" vertical="center"/>
    </xf>
    <xf numFmtId="2" fontId="14" fillId="6" borderId="0" xfId="149" applyAlignment="1" applyProtection="1">
      <alignment horizontal="right"/>
      <protection locked="0"/>
    </xf>
    <xf numFmtId="168" fontId="0" fillId="0" borderId="0" xfId="0" applyNumberFormat="1"/>
    <xf numFmtId="0" fontId="23" fillId="11" borderId="0" xfId="172" applyNumberFormat="1" applyBorder="1" applyProtection="1">
      <alignment horizontal="right" vertical="center"/>
    </xf>
    <xf numFmtId="0" fontId="23" fillId="11" borderId="0" xfId="172" applyBorder="1" applyProtection="1">
      <alignment horizontal="right" vertical="center"/>
    </xf>
    <xf numFmtId="0" fontId="22" fillId="7" borderId="0" xfId="173" applyBorder="1" applyProtection="1">
      <alignment horizontal="right" vertical="center"/>
    </xf>
    <xf numFmtId="0" fontId="15" fillId="8" borderId="13" xfId="152" applyBorder="1"/>
    <xf numFmtId="2" fontId="22" fillId="7" borderId="0" xfId="173" applyNumberFormat="1" applyBorder="1" applyProtection="1">
      <alignment horizontal="right" vertical="center"/>
    </xf>
    <xf numFmtId="0" fontId="21" fillId="12" borderId="0" xfId="174" applyBorder="1">
      <alignment horizontal="right" vertical="center"/>
    </xf>
    <xf numFmtId="2" fontId="24" fillId="9" borderId="0" xfId="175" applyAlignment="1">
      <alignment horizontal="left" vertical="center"/>
    </xf>
    <xf numFmtId="2" fontId="24" fillId="9" borderId="0" xfId="175" applyBorder="1" applyAlignment="1">
      <alignment horizontal="left" vertical="center"/>
    </xf>
    <xf numFmtId="2" fontId="20" fillId="9" borderId="0" xfId="175" applyFont="1" applyAlignment="1">
      <alignment horizontal="left" vertical="center"/>
    </xf>
    <xf numFmtId="2" fontId="20" fillId="9" borderId="0" xfId="175" applyFont="1" applyBorder="1" applyAlignment="1">
      <alignment horizontal="left" vertical="center"/>
    </xf>
    <xf numFmtId="0" fontId="4" fillId="0" borderId="17" xfId="0" applyFont="1" applyBorder="1"/>
    <xf numFmtId="2" fontId="15" fillId="8" borderId="0" xfId="152" applyNumberFormat="1"/>
    <xf numFmtId="2" fontId="0" fillId="0" borderId="0" xfId="0" applyNumberFormat="1"/>
    <xf numFmtId="2" fontId="23" fillId="11" borderId="0" xfId="172" applyNumberFormat="1" applyBorder="1" applyAlignment="1"/>
    <xf numFmtId="2" fontId="22" fillId="7" borderId="0" xfId="173" applyNumberFormat="1" applyBorder="1" applyAlignment="1"/>
    <xf numFmtId="2" fontId="21" fillId="12" borderId="0" xfId="174" applyNumberFormat="1" applyBorder="1" applyAlignment="1"/>
    <xf numFmtId="2" fontId="23" fillId="11" borderId="0" xfId="172" applyNumberFormat="1" applyBorder="1">
      <alignment horizontal="right" vertical="center"/>
    </xf>
    <xf numFmtId="2" fontId="22" fillId="7" borderId="0" xfId="173" applyNumberFormat="1" applyBorder="1">
      <alignment horizontal="right" vertical="center"/>
    </xf>
    <xf numFmtId="14" fontId="0" fillId="0" borderId="13" xfId="0" applyNumberFormat="1" applyBorder="1"/>
    <xf numFmtId="0" fontId="0" fillId="0" borderId="0" xfId="0" applyAlignment="1">
      <alignment horizontal="right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69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3" builtinId="9" hidden="1"/>
    <cellStyle name="Benyttet hyperkobling" xfId="24" builtinId="9" hidden="1"/>
    <cellStyle name="Benyttet hyperkobling" xfId="25" builtinId="9" hidden="1"/>
    <cellStyle name="Benyttet hyperkobling" xfId="26" builtinId="9" hidden="1"/>
    <cellStyle name="Benyttet hyperkobling" xfId="27" builtinId="9" hidden="1"/>
    <cellStyle name="Benyttet hyperkobling" xfId="28" builtinId="9" hidden="1"/>
    <cellStyle name="Benyttet hyperkobling" xfId="29" builtinId="9" hidden="1"/>
    <cellStyle name="Benyttet hyperkobling" xfId="30" builtinId="9" hidden="1"/>
    <cellStyle name="Benyttet hyperkobling" xfId="31" builtinId="9" hidden="1"/>
    <cellStyle name="Benyttet hyperkobling" xfId="32" builtinId="9" hidden="1"/>
    <cellStyle name="Benyttet hyperkobling" xfId="33" builtinId="9" hidden="1"/>
    <cellStyle name="Benyttet hyperkobling" xfId="34" builtinId="9" hidden="1"/>
    <cellStyle name="Benyttet hyperkobling" xfId="35" builtinId="9" hidden="1"/>
    <cellStyle name="Benyttet hyperkobling" xfId="36" builtinId="9" hidden="1"/>
    <cellStyle name="Benyttet hyperkobling" xfId="37" builtinId="9" hidden="1"/>
    <cellStyle name="Benyttet hyperkobling" xfId="38" builtinId="9" hidden="1"/>
    <cellStyle name="Benyttet hyperkobling" xfId="39" builtinId="9" hidden="1"/>
    <cellStyle name="Benyttet hyperkobling" xfId="40" builtinId="9" hidden="1"/>
    <cellStyle name="Benyttet hyperkobling" xfId="41" builtinId="9" hidden="1"/>
    <cellStyle name="Benyttet hyperkobling" xfId="42" builtinId="9" hidden="1"/>
    <cellStyle name="Benyttet hyperkobling" xfId="43" builtinId="9" hidden="1"/>
    <cellStyle name="Benyttet hyperkobling" xfId="44" builtinId="9" hidden="1"/>
    <cellStyle name="Benyttet hyperkobling" xfId="45" builtinId="9" hidden="1"/>
    <cellStyle name="Benyttet hyperkobling" xfId="46" builtinId="9" hidden="1"/>
    <cellStyle name="Benyttet hyperkobling" xfId="47" builtinId="9" hidden="1"/>
    <cellStyle name="Benyttet hyperkobling" xfId="48" builtinId="9" hidden="1"/>
    <cellStyle name="Benyttet hyperkobling" xfId="49" builtinId="9" hidden="1"/>
    <cellStyle name="Benyttet hyperkobling" xfId="50" builtinId="9" hidden="1"/>
    <cellStyle name="Benyttet hyperkobling" xfId="51" builtinId="9" hidden="1"/>
    <cellStyle name="Benyttet hyperkobling" xfId="52" builtinId="9" hidden="1"/>
    <cellStyle name="Benyttet hyperkobling" xfId="53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1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3" builtinId="9" hidden="1"/>
    <cellStyle name="Benyttet hyperkobling" xfId="165" builtinId="9" hidden="1"/>
    <cellStyle name="Benyttet hyperkobling" xfId="167" builtinId="9" hidden="1"/>
    <cellStyle name="Benyttet hyperkobling" xfId="169" builtinId="9" hidden="1"/>
    <cellStyle name="Benyttet hyperkobling" xfId="171" builtinId="9" hidden="1"/>
    <cellStyle name="Benyttet hyperkobling" xfId="176" builtinId="9" hidden="1"/>
    <cellStyle name="Benyttet hyperkobling" xfId="177" builtinId="9" hidden="1"/>
    <cellStyle name="Benyttet hyperkobling" xfId="178" builtinId="9" hidden="1"/>
    <cellStyle name="Benyttet hyperkobling" xfId="179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expectVar" xfId="175" xr:uid="{00000000-0005-0000-0000-000001000000}"/>
    <cellStyle name="ExpVar" xfId="173" xr:uid="{00000000-0005-0000-0000-000002000000}"/>
    <cellStyle name="FinVar" xfId="149" xr:uid="{00000000-0005-0000-0000-000003000000}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50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ImpVar" xfId="172" xr:uid="{00000000-0005-0000-0000-000009010000}"/>
    <cellStyle name="Normal" xfId="0" builtinId="0"/>
    <cellStyle name="priceVar" xfId="161" xr:uid="{00000000-0005-0000-0000-00000B010000}"/>
    <cellStyle name="trBalVar" xfId="174" xr:uid="{00000000-0005-0000-0000-00000C010000}"/>
    <cellStyle name="Uthevingsfarge4" xfId="152" builtinId="41"/>
  </cellStyles>
  <dxfs count="90">
    <dxf>
      <numFmt numFmtId="166" formatCode="0.0000"/>
    </dxf>
    <dxf>
      <numFmt numFmtId="167" formatCode="0.00000"/>
    </dxf>
    <dxf>
      <numFmt numFmtId="166" formatCode="0.0000"/>
    </dxf>
    <dxf>
      <numFmt numFmtId="167" formatCode="0.000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yyyy\-mmm\-d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8" formatCode="[$-409]mmm\-yy;@"/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Interest Rates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Rates'!$B$4</c:f>
              <c:strCache>
                <c:ptCount val="1"/>
                <c:pt idx="0">
                  <c:v>Key Interest Rate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'Interest Rates'!$A$5:$A$180</c:f>
              <c:numCache>
                <c:formatCode>yyyy\-mmm\-dd</c:formatCode>
                <c:ptCount val="176"/>
                <c:pt idx="0">
                  <c:v>35064</c:v>
                </c:pt>
                <c:pt idx="1">
                  <c:v>35095</c:v>
                </c:pt>
                <c:pt idx="2">
                  <c:v>35124</c:v>
                </c:pt>
                <c:pt idx="3">
                  <c:v>35155</c:v>
                </c:pt>
                <c:pt idx="4">
                  <c:v>35185</c:v>
                </c:pt>
                <c:pt idx="5">
                  <c:v>35216</c:v>
                </c:pt>
                <c:pt idx="6">
                  <c:v>35246</c:v>
                </c:pt>
                <c:pt idx="7">
                  <c:v>35277</c:v>
                </c:pt>
                <c:pt idx="8">
                  <c:v>35308</c:v>
                </c:pt>
                <c:pt idx="9">
                  <c:v>35338</c:v>
                </c:pt>
                <c:pt idx="10">
                  <c:v>35369</c:v>
                </c:pt>
                <c:pt idx="11">
                  <c:v>35399</c:v>
                </c:pt>
                <c:pt idx="12">
                  <c:v>35430</c:v>
                </c:pt>
                <c:pt idx="13">
                  <c:v>35461</c:v>
                </c:pt>
                <c:pt idx="14">
                  <c:v>35489</c:v>
                </c:pt>
                <c:pt idx="15">
                  <c:v>35520</c:v>
                </c:pt>
                <c:pt idx="16">
                  <c:v>35550</c:v>
                </c:pt>
                <c:pt idx="17">
                  <c:v>35581</c:v>
                </c:pt>
                <c:pt idx="18">
                  <c:v>35611</c:v>
                </c:pt>
                <c:pt idx="19">
                  <c:v>35642</c:v>
                </c:pt>
                <c:pt idx="20">
                  <c:v>35673</c:v>
                </c:pt>
                <c:pt idx="21">
                  <c:v>35703</c:v>
                </c:pt>
                <c:pt idx="22">
                  <c:v>35734</c:v>
                </c:pt>
                <c:pt idx="23">
                  <c:v>35764</c:v>
                </c:pt>
                <c:pt idx="24">
                  <c:v>35795</c:v>
                </c:pt>
                <c:pt idx="25">
                  <c:v>35826</c:v>
                </c:pt>
                <c:pt idx="26">
                  <c:v>35854</c:v>
                </c:pt>
                <c:pt idx="27">
                  <c:v>35885</c:v>
                </c:pt>
                <c:pt idx="28">
                  <c:v>35915</c:v>
                </c:pt>
                <c:pt idx="29">
                  <c:v>35946</c:v>
                </c:pt>
                <c:pt idx="30">
                  <c:v>35976</c:v>
                </c:pt>
                <c:pt idx="31">
                  <c:v>36007</c:v>
                </c:pt>
                <c:pt idx="32">
                  <c:v>36038</c:v>
                </c:pt>
                <c:pt idx="33">
                  <c:v>36068</c:v>
                </c:pt>
                <c:pt idx="34">
                  <c:v>36099</c:v>
                </c:pt>
                <c:pt idx="35">
                  <c:v>36129</c:v>
                </c:pt>
                <c:pt idx="36">
                  <c:v>36160</c:v>
                </c:pt>
                <c:pt idx="37">
                  <c:v>36191</c:v>
                </c:pt>
                <c:pt idx="38">
                  <c:v>36219</c:v>
                </c:pt>
                <c:pt idx="39">
                  <c:v>36250</c:v>
                </c:pt>
                <c:pt idx="40">
                  <c:v>36280</c:v>
                </c:pt>
                <c:pt idx="41">
                  <c:v>36311</c:v>
                </c:pt>
                <c:pt idx="42">
                  <c:v>36341</c:v>
                </c:pt>
                <c:pt idx="43">
                  <c:v>36372</c:v>
                </c:pt>
                <c:pt idx="44">
                  <c:v>36403</c:v>
                </c:pt>
                <c:pt idx="45">
                  <c:v>36433</c:v>
                </c:pt>
                <c:pt idx="46">
                  <c:v>36464</c:v>
                </c:pt>
                <c:pt idx="47">
                  <c:v>36494</c:v>
                </c:pt>
                <c:pt idx="48">
                  <c:v>36525</c:v>
                </c:pt>
                <c:pt idx="49">
                  <c:v>36556</c:v>
                </c:pt>
                <c:pt idx="50">
                  <c:v>36585</c:v>
                </c:pt>
                <c:pt idx="51">
                  <c:v>36616</c:v>
                </c:pt>
                <c:pt idx="52">
                  <c:v>36646</c:v>
                </c:pt>
                <c:pt idx="53">
                  <c:v>36677</c:v>
                </c:pt>
                <c:pt idx="54">
                  <c:v>36707</c:v>
                </c:pt>
                <c:pt idx="55">
                  <c:v>36738</c:v>
                </c:pt>
                <c:pt idx="56">
                  <c:v>36769</c:v>
                </c:pt>
                <c:pt idx="57">
                  <c:v>36799</c:v>
                </c:pt>
                <c:pt idx="58">
                  <c:v>36830</c:v>
                </c:pt>
                <c:pt idx="59">
                  <c:v>36860</c:v>
                </c:pt>
                <c:pt idx="60">
                  <c:v>36891</c:v>
                </c:pt>
                <c:pt idx="61">
                  <c:v>36922</c:v>
                </c:pt>
                <c:pt idx="62">
                  <c:v>36950</c:v>
                </c:pt>
                <c:pt idx="63">
                  <c:v>36981</c:v>
                </c:pt>
                <c:pt idx="64">
                  <c:v>37011</c:v>
                </c:pt>
                <c:pt idx="65">
                  <c:v>37042</c:v>
                </c:pt>
                <c:pt idx="66">
                  <c:v>37072</c:v>
                </c:pt>
                <c:pt idx="67">
                  <c:v>37103</c:v>
                </c:pt>
                <c:pt idx="68">
                  <c:v>37134</c:v>
                </c:pt>
                <c:pt idx="69">
                  <c:v>37164</c:v>
                </c:pt>
                <c:pt idx="70">
                  <c:v>37195</c:v>
                </c:pt>
                <c:pt idx="71">
                  <c:v>37225</c:v>
                </c:pt>
                <c:pt idx="72">
                  <c:v>37256</c:v>
                </c:pt>
                <c:pt idx="73">
                  <c:v>37287</c:v>
                </c:pt>
                <c:pt idx="74">
                  <c:v>37315</c:v>
                </c:pt>
                <c:pt idx="75">
                  <c:v>37346</c:v>
                </c:pt>
                <c:pt idx="76">
                  <c:v>37376</c:v>
                </c:pt>
                <c:pt idx="77">
                  <c:v>37407</c:v>
                </c:pt>
                <c:pt idx="78">
                  <c:v>37437</c:v>
                </c:pt>
                <c:pt idx="79">
                  <c:v>37468</c:v>
                </c:pt>
                <c:pt idx="80">
                  <c:v>37499</c:v>
                </c:pt>
                <c:pt idx="81">
                  <c:v>37529</c:v>
                </c:pt>
                <c:pt idx="82">
                  <c:v>37560</c:v>
                </c:pt>
                <c:pt idx="83">
                  <c:v>37590</c:v>
                </c:pt>
                <c:pt idx="84">
                  <c:v>37621</c:v>
                </c:pt>
                <c:pt idx="85">
                  <c:v>37652</c:v>
                </c:pt>
                <c:pt idx="86">
                  <c:v>37680</c:v>
                </c:pt>
                <c:pt idx="87">
                  <c:v>37711</c:v>
                </c:pt>
                <c:pt idx="88">
                  <c:v>37741</c:v>
                </c:pt>
                <c:pt idx="89">
                  <c:v>37772</c:v>
                </c:pt>
                <c:pt idx="90">
                  <c:v>37802</c:v>
                </c:pt>
                <c:pt idx="91">
                  <c:v>37833</c:v>
                </c:pt>
                <c:pt idx="92">
                  <c:v>37864</c:v>
                </c:pt>
                <c:pt idx="93">
                  <c:v>37894</c:v>
                </c:pt>
                <c:pt idx="94">
                  <c:v>37925</c:v>
                </c:pt>
                <c:pt idx="95">
                  <c:v>37955</c:v>
                </c:pt>
                <c:pt idx="96">
                  <c:v>37986</c:v>
                </c:pt>
                <c:pt idx="97">
                  <c:v>38017</c:v>
                </c:pt>
                <c:pt idx="98">
                  <c:v>38046</c:v>
                </c:pt>
                <c:pt idx="99">
                  <c:v>38077</c:v>
                </c:pt>
                <c:pt idx="100">
                  <c:v>38107</c:v>
                </c:pt>
                <c:pt idx="101">
                  <c:v>38138</c:v>
                </c:pt>
                <c:pt idx="102">
                  <c:v>38168</c:v>
                </c:pt>
                <c:pt idx="103">
                  <c:v>38199</c:v>
                </c:pt>
                <c:pt idx="104">
                  <c:v>38230</c:v>
                </c:pt>
                <c:pt idx="105">
                  <c:v>38260</c:v>
                </c:pt>
                <c:pt idx="106">
                  <c:v>38291</c:v>
                </c:pt>
                <c:pt idx="107">
                  <c:v>38321</c:v>
                </c:pt>
                <c:pt idx="108">
                  <c:v>38352</c:v>
                </c:pt>
                <c:pt idx="109">
                  <c:v>38383</c:v>
                </c:pt>
                <c:pt idx="110">
                  <c:v>38411</c:v>
                </c:pt>
                <c:pt idx="111">
                  <c:v>38442</c:v>
                </c:pt>
                <c:pt idx="112">
                  <c:v>38472</c:v>
                </c:pt>
                <c:pt idx="113">
                  <c:v>38503</c:v>
                </c:pt>
                <c:pt idx="114">
                  <c:v>38533</c:v>
                </c:pt>
                <c:pt idx="115">
                  <c:v>38564</c:v>
                </c:pt>
                <c:pt idx="116">
                  <c:v>38595</c:v>
                </c:pt>
                <c:pt idx="117">
                  <c:v>38625</c:v>
                </c:pt>
                <c:pt idx="118">
                  <c:v>38656</c:v>
                </c:pt>
                <c:pt idx="119">
                  <c:v>38686</c:v>
                </c:pt>
                <c:pt idx="120">
                  <c:v>38717</c:v>
                </c:pt>
                <c:pt idx="121">
                  <c:v>38748</c:v>
                </c:pt>
                <c:pt idx="122">
                  <c:v>38776</c:v>
                </c:pt>
                <c:pt idx="123">
                  <c:v>38807</c:v>
                </c:pt>
                <c:pt idx="124">
                  <c:v>38837</c:v>
                </c:pt>
                <c:pt idx="125">
                  <c:v>38868</c:v>
                </c:pt>
                <c:pt idx="126">
                  <c:v>38898</c:v>
                </c:pt>
                <c:pt idx="127">
                  <c:v>38929</c:v>
                </c:pt>
                <c:pt idx="128">
                  <c:v>38960</c:v>
                </c:pt>
                <c:pt idx="129">
                  <c:v>38990</c:v>
                </c:pt>
                <c:pt idx="130">
                  <c:v>39021</c:v>
                </c:pt>
                <c:pt idx="131">
                  <c:v>39051</c:v>
                </c:pt>
                <c:pt idx="132">
                  <c:v>39082</c:v>
                </c:pt>
                <c:pt idx="133">
                  <c:v>39113</c:v>
                </c:pt>
                <c:pt idx="134">
                  <c:v>39141</c:v>
                </c:pt>
                <c:pt idx="135">
                  <c:v>39172</c:v>
                </c:pt>
                <c:pt idx="136">
                  <c:v>39202</c:v>
                </c:pt>
                <c:pt idx="137">
                  <c:v>39233</c:v>
                </c:pt>
                <c:pt idx="138">
                  <c:v>39263</c:v>
                </c:pt>
                <c:pt idx="139">
                  <c:v>39294</c:v>
                </c:pt>
                <c:pt idx="140">
                  <c:v>39325</c:v>
                </c:pt>
                <c:pt idx="141">
                  <c:v>39355</c:v>
                </c:pt>
                <c:pt idx="142">
                  <c:v>39386</c:v>
                </c:pt>
                <c:pt idx="143">
                  <c:v>39416</c:v>
                </c:pt>
                <c:pt idx="144">
                  <c:v>39447</c:v>
                </c:pt>
                <c:pt idx="145">
                  <c:v>39478</c:v>
                </c:pt>
                <c:pt idx="146">
                  <c:v>39507</c:v>
                </c:pt>
                <c:pt idx="147">
                  <c:v>39538</c:v>
                </c:pt>
                <c:pt idx="148">
                  <c:v>39568</c:v>
                </c:pt>
                <c:pt idx="149">
                  <c:v>39599</c:v>
                </c:pt>
                <c:pt idx="150">
                  <c:v>39629</c:v>
                </c:pt>
                <c:pt idx="151">
                  <c:v>39660</c:v>
                </c:pt>
                <c:pt idx="152">
                  <c:v>39691</c:v>
                </c:pt>
                <c:pt idx="153">
                  <c:v>39721</c:v>
                </c:pt>
                <c:pt idx="154">
                  <c:v>39752</c:v>
                </c:pt>
                <c:pt idx="155">
                  <c:v>39782</c:v>
                </c:pt>
                <c:pt idx="156">
                  <c:v>39813</c:v>
                </c:pt>
                <c:pt idx="157">
                  <c:v>39844</c:v>
                </c:pt>
                <c:pt idx="158">
                  <c:v>39872</c:v>
                </c:pt>
                <c:pt idx="159">
                  <c:v>39903</c:v>
                </c:pt>
                <c:pt idx="160">
                  <c:v>39933</c:v>
                </c:pt>
                <c:pt idx="161">
                  <c:v>39964</c:v>
                </c:pt>
                <c:pt idx="162">
                  <c:v>39994</c:v>
                </c:pt>
                <c:pt idx="163">
                  <c:v>40025</c:v>
                </c:pt>
                <c:pt idx="164">
                  <c:v>40056</c:v>
                </c:pt>
                <c:pt idx="165">
                  <c:v>40086</c:v>
                </c:pt>
                <c:pt idx="166">
                  <c:v>40117</c:v>
                </c:pt>
                <c:pt idx="167">
                  <c:v>40147</c:v>
                </c:pt>
                <c:pt idx="168">
                  <c:v>40178</c:v>
                </c:pt>
                <c:pt idx="169">
                  <c:v>40209</c:v>
                </c:pt>
                <c:pt idx="170">
                  <c:v>40237</c:v>
                </c:pt>
                <c:pt idx="171">
                  <c:v>40268</c:v>
                </c:pt>
                <c:pt idx="172">
                  <c:v>40298</c:v>
                </c:pt>
                <c:pt idx="173">
                  <c:v>40329</c:v>
                </c:pt>
                <c:pt idx="174">
                  <c:v>40359</c:v>
                </c:pt>
                <c:pt idx="175">
                  <c:v>40390</c:v>
                </c:pt>
              </c:numCache>
            </c:numRef>
          </c:cat>
          <c:val>
            <c:numRef>
              <c:f>'Interest Rates'!$B$5:$B$180</c:f>
              <c:numCache>
                <c:formatCode>General</c:formatCode>
                <c:ptCount val="17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5.6323530000000002</c:v>
                </c:pt>
                <c:pt idx="4">
                  <c:v>5.75</c:v>
                </c:pt>
                <c:pt idx="5">
                  <c:v>6.05</c:v>
                </c:pt>
                <c:pt idx="6">
                  <c:v>6.25</c:v>
                </c:pt>
                <c:pt idx="7">
                  <c:v>6.5978260000000004</c:v>
                </c:pt>
                <c:pt idx="8">
                  <c:v>6.8333329999999997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6.7105259999999998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6.9347830000000004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6.7</c:v>
                </c:pt>
                <c:pt idx="36">
                  <c:v>6.3409089999999999</c:v>
                </c:pt>
                <c:pt idx="37">
                  <c:v>6</c:v>
                </c:pt>
                <c:pt idx="38">
                  <c:v>5.571428</c:v>
                </c:pt>
                <c:pt idx="39">
                  <c:v>5.5</c:v>
                </c:pt>
                <c:pt idx="40">
                  <c:v>5</c:v>
                </c:pt>
                <c:pt idx="41">
                  <c:v>4.8499999999999996</c:v>
                </c:pt>
                <c:pt idx="42">
                  <c:v>4</c:v>
                </c:pt>
                <c:pt idx="43">
                  <c:v>3.3809520000000002</c:v>
                </c:pt>
                <c:pt idx="44">
                  <c:v>2.795455</c:v>
                </c:pt>
                <c:pt idx="45">
                  <c:v>2.5</c:v>
                </c:pt>
                <c:pt idx="46">
                  <c:v>2.5</c:v>
                </c:pt>
                <c:pt idx="47">
                  <c:v>2.4210530000000001</c:v>
                </c:pt>
                <c:pt idx="48">
                  <c:v>2.2261899999999999</c:v>
                </c:pt>
                <c:pt idx="49">
                  <c:v>2</c:v>
                </c:pt>
                <c:pt idx="50">
                  <c:v>1.847826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2.2272729999999998</c:v>
                </c:pt>
                <c:pt idx="71">
                  <c:v>2.25</c:v>
                </c:pt>
                <c:pt idx="72">
                  <c:v>2.25</c:v>
                </c:pt>
                <c:pt idx="73">
                  <c:v>2.25</c:v>
                </c:pt>
                <c:pt idx="74">
                  <c:v>2.3695650000000001</c:v>
                </c:pt>
                <c:pt idx="75">
                  <c:v>2.5</c:v>
                </c:pt>
                <c:pt idx="76">
                  <c:v>2.5</c:v>
                </c:pt>
                <c:pt idx="77">
                  <c:v>2.75</c:v>
                </c:pt>
                <c:pt idx="78">
                  <c:v>2.75</c:v>
                </c:pt>
                <c:pt idx="79">
                  <c:v>2.8695650000000001</c:v>
                </c:pt>
                <c:pt idx="80">
                  <c:v>3</c:v>
                </c:pt>
                <c:pt idx="81">
                  <c:v>3</c:v>
                </c:pt>
                <c:pt idx="82">
                  <c:v>3.2386360000000001</c:v>
                </c:pt>
                <c:pt idx="83">
                  <c:v>3.3815789999999999</c:v>
                </c:pt>
                <c:pt idx="84">
                  <c:v>3.5568179999999998</c:v>
                </c:pt>
                <c:pt idx="85">
                  <c:v>3.75</c:v>
                </c:pt>
                <c:pt idx="86">
                  <c:v>3.875</c:v>
                </c:pt>
                <c:pt idx="87">
                  <c:v>4</c:v>
                </c:pt>
                <c:pt idx="88">
                  <c:v>4.0125000000000002</c:v>
                </c:pt>
                <c:pt idx="89">
                  <c:v>4.273809</c:v>
                </c:pt>
                <c:pt idx="90">
                  <c:v>4.5</c:v>
                </c:pt>
                <c:pt idx="91">
                  <c:v>4.6304350000000003</c:v>
                </c:pt>
                <c:pt idx="92">
                  <c:v>4.7750000000000004</c:v>
                </c:pt>
                <c:pt idx="93">
                  <c:v>5</c:v>
                </c:pt>
                <c:pt idx="94">
                  <c:v>5</c:v>
                </c:pt>
                <c:pt idx="95">
                  <c:v>5.1388889999999998</c:v>
                </c:pt>
                <c:pt idx="96">
                  <c:v>5.25</c:v>
                </c:pt>
                <c:pt idx="97">
                  <c:v>5.25</c:v>
                </c:pt>
                <c:pt idx="98">
                  <c:v>5.25</c:v>
                </c:pt>
                <c:pt idx="99">
                  <c:v>5.3068179999999998</c:v>
                </c:pt>
                <c:pt idx="100">
                  <c:v>5.5</c:v>
                </c:pt>
                <c:pt idx="101">
                  <c:v>5.5357139999999996</c:v>
                </c:pt>
                <c:pt idx="102">
                  <c:v>5.75</c:v>
                </c:pt>
                <c:pt idx="103">
                  <c:v>5.75</c:v>
                </c:pt>
                <c:pt idx="104">
                  <c:v>5.75</c:v>
                </c:pt>
                <c:pt idx="105">
                  <c:v>5.4456519999999999</c:v>
                </c:pt>
                <c:pt idx="106">
                  <c:v>4.75</c:v>
                </c:pt>
                <c:pt idx="107">
                  <c:v>4.1375000000000002</c:v>
                </c:pt>
                <c:pt idx="108">
                  <c:v>3</c:v>
                </c:pt>
                <c:pt idx="109">
                  <c:v>2.5750000000000002</c:v>
                </c:pt>
                <c:pt idx="110">
                  <c:v>2.4090910000000001</c:v>
                </c:pt>
                <c:pt idx="111">
                  <c:v>2</c:v>
                </c:pt>
                <c:pt idx="112">
                  <c:v>1.5789470000000001</c:v>
                </c:pt>
                <c:pt idx="113">
                  <c:v>1.392857</c:v>
                </c:pt>
                <c:pt idx="114">
                  <c:v>1.25</c:v>
                </c:pt>
                <c:pt idx="115">
                  <c:v>1.25</c:v>
                </c:pt>
                <c:pt idx="116">
                  <c:v>1.25</c:v>
                </c:pt>
                <c:pt idx="117">
                  <c:v>1.2727269999999999</c:v>
                </c:pt>
                <c:pt idx="118">
                  <c:v>1.5</c:v>
                </c:pt>
                <c:pt idx="119">
                  <c:v>1.607143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1.9583330000000001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2.1428569999999998</c:v>
                </c:pt>
                <c:pt idx="137">
                  <c:v>2.25</c:v>
                </c:pt>
                <c:pt idx="138">
                  <c:v>2.25</c:v>
                </c:pt>
                <c:pt idx="139">
                  <c:v>2.25</c:v>
                </c:pt>
                <c:pt idx="140">
                  <c:v>2.25</c:v>
                </c:pt>
                <c:pt idx="141">
                  <c:v>2.25</c:v>
                </c:pt>
                <c:pt idx="142">
                  <c:v>2.25</c:v>
                </c:pt>
                <c:pt idx="143">
                  <c:v>1.9880949999999999</c:v>
                </c:pt>
                <c:pt idx="144">
                  <c:v>1.75</c:v>
                </c:pt>
                <c:pt idx="145">
                  <c:v>1.75</c:v>
                </c:pt>
                <c:pt idx="146">
                  <c:v>1.613637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2-1F41-BA8D-6B0CFE6293E0}"/>
            </c:ext>
          </c:extLst>
        </c:ser>
        <c:ser>
          <c:idx val="1"/>
          <c:order val="1"/>
          <c:tx>
            <c:strRef>
              <c:f>'Interest Rates'!$C$4</c:f>
              <c:strCache>
                <c:ptCount val="1"/>
                <c:pt idx="0">
                  <c:v>Overnight Lending Rate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'Interest Rates'!$A$5:$A$180</c:f>
              <c:numCache>
                <c:formatCode>yyyy\-mmm\-dd</c:formatCode>
                <c:ptCount val="176"/>
                <c:pt idx="0">
                  <c:v>35064</c:v>
                </c:pt>
                <c:pt idx="1">
                  <c:v>35095</c:v>
                </c:pt>
                <c:pt idx="2">
                  <c:v>35124</c:v>
                </c:pt>
                <c:pt idx="3">
                  <c:v>35155</c:v>
                </c:pt>
                <c:pt idx="4">
                  <c:v>35185</c:v>
                </c:pt>
                <c:pt idx="5">
                  <c:v>35216</c:v>
                </c:pt>
                <c:pt idx="6">
                  <c:v>35246</c:v>
                </c:pt>
                <c:pt idx="7">
                  <c:v>35277</c:v>
                </c:pt>
                <c:pt idx="8">
                  <c:v>35308</c:v>
                </c:pt>
                <c:pt idx="9">
                  <c:v>35338</c:v>
                </c:pt>
                <c:pt idx="10">
                  <c:v>35369</c:v>
                </c:pt>
                <c:pt idx="11">
                  <c:v>35399</c:v>
                </c:pt>
                <c:pt idx="12">
                  <c:v>35430</c:v>
                </c:pt>
                <c:pt idx="13">
                  <c:v>35461</c:v>
                </c:pt>
                <c:pt idx="14">
                  <c:v>35489</c:v>
                </c:pt>
                <c:pt idx="15">
                  <c:v>35520</c:v>
                </c:pt>
                <c:pt idx="16">
                  <c:v>35550</c:v>
                </c:pt>
                <c:pt idx="17">
                  <c:v>35581</c:v>
                </c:pt>
                <c:pt idx="18">
                  <c:v>35611</c:v>
                </c:pt>
                <c:pt idx="19">
                  <c:v>35642</c:v>
                </c:pt>
                <c:pt idx="20">
                  <c:v>35673</c:v>
                </c:pt>
                <c:pt idx="21">
                  <c:v>35703</c:v>
                </c:pt>
                <c:pt idx="22">
                  <c:v>35734</c:v>
                </c:pt>
                <c:pt idx="23">
                  <c:v>35764</c:v>
                </c:pt>
                <c:pt idx="24">
                  <c:v>35795</c:v>
                </c:pt>
                <c:pt idx="25">
                  <c:v>35826</c:v>
                </c:pt>
                <c:pt idx="26">
                  <c:v>35854</c:v>
                </c:pt>
                <c:pt idx="27">
                  <c:v>35885</c:v>
                </c:pt>
                <c:pt idx="28">
                  <c:v>35915</c:v>
                </c:pt>
                <c:pt idx="29">
                  <c:v>35946</c:v>
                </c:pt>
                <c:pt idx="30">
                  <c:v>35976</c:v>
                </c:pt>
                <c:pt idx="31">
                  <c:v>36007</c:v>
                </c:pt>
                <c:pt idx="32">
                  <c:v>36038</c:v>
                </c:pt>
                <c:pt idx="33">
                  <c:v>36068</c:v>
                </c:pt>
                <c:pt idx="34">
                  <c:v>36099</c:v>
                </c:pt>
                <c:pt idx="35">
                  <c:v>36129</c:v>
                </c:pt>
                <c:pt idx="36">
                  <c:v>36160</c:v>
                </c:pt>
                <c:pt idx="37">
                  <c:v>36191</c:v>
                </c:pt>
                <c:pt idx="38">
                  <c:v>36219</c:v>
                </c:pt>
                <c:pt idx="39">
                  <c:v>36250</c:v>
                </c:pt>
                <c:pt idx="40">
                  <c:v>36280</c:v>
                </c:pt>
                <c:pt idx="41">
                  <c:v>36311</c:v>
                </c:pt>
                <c:pt idx="42">
                  <c:v>36341</c:v>
                </c:pt>
                <c:pt idx="43">
                  <c:v>36372</c:v>
                </c:pt>
                <c:pt idx="44">
                  <c:v>36403</c:v>
                </c:pt>
                <c:pt idx="45">
                  <c:v>36433</c:v>
                </c:pt>
                <c:pt idx="46">
                  <c:v>36464</c:v>
                </c:pt>
                <c:pt idx="47">
                  <c:v>36494</c:v>
                </c:pt>
                <c:pt idx="48">
                  <c:v>36525</c:v>
                </c:pt>
                <c:pt idx="49">
                  <c:v>36556</c:v>
                </c:pt>
                <c:pt idx="50">
                  <c:v>36585</c:v>
                </c:pt>
                <c:pt idx="51">
                  <c:v>36616</c:v>
                </c:pt>
                <c:pt idx="52">
                  <c:v>36646</c:v>
                </c:pt>
                <c:pt idx="53">
                  <c:v>36677</c:v>
                </c:pt>
                <c:pt idx="54">
                  <c:v>36707</c:v>
                </c:pt>
                <c:pt idx="55">
                  <c:v>36738</c:v>
                </c:pt>
                <c:pt idx="56">
                  <c:v>36769</c:v>
                </c:pt>
                <c:pt idx="57">
                  <c:v>36799</c:v>
                </c:pt>
                <c:pt idx="58">
                  <c:v>36830</c:v>
                </c:pt>
                <c:pt idx="59">
                  <c:v>36860</c:v>
                </c:pt>
                <c:pt idx="60">
                  <c:v>36891</c:v>
                </c:pt>
                <c:pt idx="61">
                  <c:v>36922</c:v>
                </c:pt>
                <c:pt idx="62">
                  <c:v>36950</c:v>
                </c:pt>
                <c:pt idx="63">
                  <c:v>36981</c:v>
                </c:pt>
                <c:pt idx="64">
                  <c:v>37011</c:v>
                </c:pt>
                <c:pt idx="65">
                  <c:v>37042</c:v>
                </c:pt>
                <c:pt idx="66">
                  <c:v>37072</c:v>
                </c:pt>
                <c:pt idx="67">
                  <c:v>37103</c:v>
                </c:pt>
                <c:pt idx="68">
                  <c:v>37134</c:v>
                </c:pt>
                <c:pt idx="69">
                  <c:v>37164</c:v>
                </c:pt>
                <c:pt idx="70">
                  <c:v>37195</c:v>
                </c:pt>
                <c:pt idx="71">
                  <c:v>37225</c:v>
                </c:pt>
                <c:pt idx="72">
                  <c:v>37256</c:v>
                </c:pt>
                <c:pt idx="73">
                  <c:v>37287</c:v>
                </c:pt>
                <c:pt idx="74">
                  <c:v>37315</c:v>
                </c:pt>
                <c:pt idx="75">
                  <c:v>37346</c:v>
                </c:pt>
                <c:pt idx="76">
                  <c:v>37376</c:v>
                </c:pt>
                <c:pt idx="77">
                  <c:v>37407</c:v>
                </c:pt>
                <c:pt idx="78">
                  <c:v>37437</c:v>
                </c:pt>
                <c:pt idx="79">
                  <c:v>37468</c:v>
                </c:pt>
                <c:pt idx="80">
                  <c:v>37499</c:v>
                </c:pt>
                <c:pt idx="81">
                  <c:v>37529</c:v>
                </c:pt>
                <c:pt idx="82">
                  <c:v>37560</c:v>
                </c:pt>
                <c:pt idx="83">
                  <c:v>37590</c:v>
                </c:pt>
                <c:pt idx="84">
                  <c:v>37621</c:v>
                </c:pt>
                <c:pt idx="85">
                  <c:v>37652</c:v>
                </c:pt>
                <c:pt idx="86">
                  <c:v>37680</c:v>
                </c:pt>
                <c:pt idx="87">
                  <c:v>37711</c:v>
                </c:pt>
                <c:pt idx="88">
                  <c:v>37741</c:v>
                </c:pt>
                <c:pt idx="89">
                  <c:v>37772</c:v>
                </c:pt>
                <c:pt idx="90">
                  <c:v>37802</c:v>
                </c:pt>
                <c:pt idx="91">
                  <c:v>37833</c:v>
                </c:pt>
                <c:pt idx="92">
                  <c:v>37864</c:v>
                </c:pt>
                <c:pt idx="93">
                  <c:v>37894</c:v>
                </c:pt>
                <c:pt idx="94">
                  <c:v>37925</c:v>
                </c:pt>
                <c:pt idx="95">
                  <c:v>37955</c:v>
                </c:pt>
                <c:pt idx="96">
                  <c:v>37986</c:v>
                </c:pt>
                <c:pt idx="97">
                  <c:v>38017</c:v>
                </c:pt>
                <c:pt idx="98">
                  <c:v>38046</c:v>
                </c:pt>
                <c:pt idx="99">
                  <c:v>38077</c:v>
                </c:pt>
                <c:pt idx="100">
                  <c:v>38107</c:v>
                </c:pt>
                <c:pt idx="101">
                  <c:v>38138</c:v>
                </c:pt>
                <c:pt idx="102">
                  <c:v>38168</c:v>
                </c:pt>
                <c:pt idx="103">
                  <c:v>38199</c:v>
                </c:pt>
                <c:pt idx="104">
                  <c:v>38230</c:v>
                </c:pt>
                <c:pt idx="105">
                  <c:v>38260</c:v>
                </c:pt>
                <c:pt idx="106">
                  <c:v>38291</c:v>
                </c:pt>
                <c:pt idx="107">
                  <c:v>38321</c:v>
                </c:pt>
                <c:pt idx="108">
                  <c:v>38352</c:v>
                </c:pt>
                <c:pt idx="109">
                  <c:v>38383</c:v>
                </c:pt>
                <c:pt idx="110">
                  <c:v>38411</c:v>
                </c:pt>
                <c:pt idx="111">
                  <c:v>38442</c:v>
                </c:pt>
                <c:pt idx="112">
                  <c:v>38472</c:v>
                </c:pt>
                <c:pt idx="113">
                  <c:v>38503</c:v>
                </c:pt>
                <c:pt idx="114">
                  <c:v>38533</c:v>
                </c:pt>
                <c:pt idx="115">
                  <c:v>38564</c:v>
                </c:pt>
                <c:pt idx="116">
                  <c:v>38595</c:v>
                </c:pt>
                <c:pt idx="117">
                  <c:v>38625</c:v>
                </c:pt>
                <c:pt idx="118">
                  <c:v>38656</c:v>
                </c:pt>
                <c:pt idx="119">
                  <c:v>38686</c:v>
                </c:pt>
                <c:pt idx="120">
                  <c:v>38717</c:v>
                </c:pt>
                <c:pt idx="121">
                  <c:v>38748</c:v>
                </c:pt>
                <c:pt idx="122">
                  <c:v>38776</c:v>
                </c:pt>
                <c:pt idx="123">
                  <c:v>38807</c:v>
                </c:pt>
                <c:pt idx="124">
                  <c:v>38837</c:v>
                </c:pt>
                <c:pt idx="125">
                  <c:v>38868</c:v>
                </c:pt>
                <c:pt idx="126">
                  <c:v>38898</c:v>
                </c:pt>
                <c:pt idx="127">
                  <c:v>38929</c:v>
                </c:pt>
                <c:pt idx="128">
                  <c:v>38960</c:v>
                </c:pt>
                <c:pt idx="129">
                  <c:v>38990</c:v>
                </c:pt>
                <c:pt idx="130">
                  <c:v>39021</c:v>
                </c:pt>
                <c:pt idx="131">
                  <c:v>39051</c:v>
                </c:pt>
                <c:pt idx="132">
                  <c:v>39082</c:v>
                </c:pt>
                <c:pt idx="133">
                  <c:v>39113</c:v>
                </c:pt>
                <c:pt idx="134">
                  <c:v>39141</c:v>
                </c:pt>
                <c:pt idx="135">
                  <c:v>39172</c:v>
                </c:pt>
                <c:pt idx="136">
                  <c:v>39202</c:v>
                </c:pt>
                <c:pt idx="137">
                  <c:v>39233</c:v>
                </c:pt>
                <c:pt idx="138">
                  <c:v>39263</c:v>
                </c:pt>
                <c:pt idx="139">
                  <c:v>39294</c:v>
                </c:pt>
                <c:pt idx="140">
                  <c:v>39325</c:v>
                </c:pt>
                <c:pt idx="141">
                  <c:v>39355</c:v>
                </c:pt>
                <c:pt idx="142">
                  <c:v>39386</c:v>
                </c:pt>
                <c:pt idx="143">
                  <c:v>39416</c:v>
                </c:pt>
                <c:pt idx="144">
                  <c:v>39447</c:v>
                </c:pt>
                <c:pt idx="145">
                  <c:v>39478</c:v>
                </c:pt>
                <c:pt idx="146">
                  <c:v>39507</c:v>
                </c:pt>
                <c:pt idx="147">
                  <c:v>39538</c:v>
                </c:pt>
                <c:pt idx="148">
                  <c:v>39568</c:v>
                </c:pt>
                <c:pt idx="149">
                  <c:v>39599</c:v>
                </c:pt>
                <c:pt idx="150">
                  <c:v>39629</c:v>
                </c:pt>
                <c:pt idx="151">
                  <c:v>39660</c:v>
                </c:pt>
                <c:pt idx="152">
                  <c:v>39691</c:v>
                </c:pt>
                <c:pt idx="153">
                  <c:v>39721</c:v>
                </c:pt>
                <c:pt idx="154">
                  <c:v>39752</c:v>
                </c:pt>
                <c:pt idx="155">
                  <c:v>39782</c:v>
                </c:pt>
                <c:pt idx="156">
                  <c:v>39813</c:v>
                </c:pt>
                <c:pt idx="157">
                  <c:v>39844</c:v>
                </c:pt>
                <c:pt idx="158">
                  <c:v>39872</c:v>
                </c:pt>
                <c:pt idx="159">
                  <c:v>39903</c:v>
                </c:pt>
                <c:pt idx="160">
                  <c:v>39933</c:v>
                </c:pt>
                <c:pt idx="161">
                  <c:v>39964</c:v>
                </c:pt>
                <c:pt idx="162">
                  <c:v>39994</c:v>
                </c:pt>
                <c:pt idx="163">
                  <c:v>40025</c:v>
                </c:pt>
                <c:pt idx="164">
                  <c:v>40056</c:v>
                </c:pt>
                <c:pt idx="165">
                  <c:v>40086</c:v>
                </c:pt>
                <c:pt idx="166">
                  <c:v>40117</c:v>
                </c:pt>
                <c:pt idx="167">
                  <c:v>40147</c:v>
                </c:pt>
                <c:pt idx="168">
                  <c:v>40178</c:v>
                </c:pt>
                <c:pt idx="169">
                  <c:v>40209</c:v>
                </c:pt>
                <c:pt idx="170">
                  <c:v>40237</c:v>
                </c:pt>
                <c:pt idx="171">
                  <c:v>40268</c:v>
                </c:pt>
                <c:pt idx="172">
                  <c:v>40298</c:v>
                </c:pt>
                <c:pt idx="173">
                  <c:v>40329</c:v>
                </c:pt>
                <c:pt idx="174">
                  <c:v>40359</c:v>
                </c:pt>
                <c:pt idx="175">
                  <c:v>40390</c:v>
                </c:pt>
              </c:numCache>
            </c:numRef>
          </c:cat>
          <c:val>
            <c:numRef>
              <c:f>'Interest Rates'!$C$5:$C$180</c:f>
              <c:numCache>
                <c:formatCode>General</c:formatCode>
                <c:ptCount val="17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7.6323530000000002</c:v>
                </c:pt>
                <c:pt idx="4">
                  <c:v>7.75</c:v>
                </c:pt>
                <c:pt idx="5">
                  <c:v>8.0500000000000007</c:v>
                </c:pt>
                <c:pt idx="6">
                  <c:v>8.25</c:v>
                </c:pt>
                <c:pt idx="7">
                  <c:v>8.5978270000000006</c:v>
                </c:pt>
                <c:pt idx="8">
                  <c:v>8.8333329999999997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8.7105259999999998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8.9347829999999995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8.7000010000000003</c:v>
                </c:pt>
                <c:pt idx="36">
                  <c:v>8.3409089999999999</c:v>
                </c:pt>
                <c:pt idx="37">
                  <c:v>8</c:v>
                </c:pt>
                <c:pt idx="38">
                  <c:v>7.571428</c:v>
                </c:pt>
                <c:pt idx="39">
                  <c:v>7.5</c:v>
                </c:pt>
                <c:pt idx="40">
                  <c:v>7</c:v>
                </c:pt>
                <c:pt idx="41">
                  <c:v>6.85</c:v>
                </c:pt>
                <c:pt idx="42">
                  <c:v>6</c:v>
                </c:pt>
                <c:pt idx="43">
                  <c:v>5.3809519999999997</c:v>
                </c:pt>
                <c:pt idx="44">
                  <c:v>4.7954549999999996</c:v>
                </c:pt>
                <c:pt idx="45">
                  <c:v>4.5</c:v>
                </c:pt>
                <c:pt idx="46">
                  <c:v>4.5</c:v>
                </c:pt>
                <c:pt idx="47">
                  <c:v>4.4210520000000004</c:v>
                </c:pt>
                <c:pt idx="48">
                  <c:v>4.226191</c:v>
                </c:pt>
                <c:pt idx="49">
                  <c:v>4</c:v>
                </c:pt>
                <c:pt idx="50">
                  <c:v>3.847826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4.2272730000000003</c:v>
                </c:pt>
                <c:pt idx="71">
                  <c:v>4.25</c:v>
                </c:pt>
                <c:pt idx="72">
                  <c:v>4.25</c:v>
                </c:pt>
                <c:pt idx="73">
                  <c:v>4.25</c:v>
                </c:pt>
                <c:pt idx="74">
                  <c:v>4.3695649999999997</c:v>
                </c:pt>
                <c:pt idx="75">
                  <c:v>4.5</c:v>
                </c:pt>
                <c:pt idx="76">
                  <c:v>4.5</c:v>
                </c:pt>
                <c:pt idx="77">
                  <c:v>4.75</c:v>
                </c:pt>
                <c:pt idx="78">
                  <c:v>4.75</c:v>
                </c:pt>
                <c:pt idx="79">
                  <c:v>4.8695649999999997</c:v>
                </c:pt>
                <c:pt idx="80">
                  <c:v>5</c:v>
                </c:pt>
                <c:pt idx="81">
                  <c:v>5</c:v>
                </c:pt>
                <c:pt idx="82">
                  <c:v>5.2386359999999996</c:v>
                </c:pt>
                <c:pt idx="83">
                  <c:v>5.3815790000000003</c:v>
                </c:pt>
                <c:pt idx="84">
                  <c:v>5.5568179999999998</c:v>
                </c:pt>
                <c:pt idx="85">
                  <c:v>5.75</c:v>
                </c:pt>
                <c:pt idx="86">
                  <c:v>5.375</c:v>
                </c:pt>
                <c:pt idx="87">
                  <c:v>5</c:v>
                </c:pt>
                <c:pt idx="88">
                  <c:v>5.0125000000000002</c:v>
                </c:pt>
                <c:pt idx="89">
                  <c:v>5.273809</c:v>
                </c:pt>
                <c:pt idx="90">
                  <c:v>5.5</c:v>
                </c:pt>
                <c:pt idx="91">
                  <c:v>5.6304350000000003</c:v>
                </c:pt>
                <c:pt idx="92">
                  <c:v>5.7750000000000004</c:v>
                </c:pt>
                <c:pt idx="93">
                  <c:v>6</c:v>
                </c:pt>
                <c:pt idx="94">
                  <c:v>6</c:v>
                </c:pt>
                <c:pt idx="95">
                  <c:v>6.1388889999999998</c:v>
                </c:pt>
                <c:pt idx="96">
                  <c:v>6.25</c:v>
                </c:pt>
                <c:pt idx="97">
                  <c:v>6.25</c:v>
                </c:pt>
                <c:pt idx="98">
                  <c:v>6.25</c:v>
                </c:pt>
                <c:pt idx="99">
                  <c:v>6.3068179999999998</c:v>
                </c:pt>
                <c:pt idx="100">
                  <c:v>6.5</c:v>
                </c:pt>
                <c:pt idx="101">
                  <c:v>6.5357139999999996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6.4456519999999999</c:v>
                </c:pt>
                <c:pt idx="106">
                  <c:v>5.75</c:v>
                </c:pt>
                <c:pt idx="107">
                  <c:v>5.1375000000000002</c:v>
                </c:pt>
                <c:pt idx="108">
                  <c:v>4</c:v>
                </c:pt>
                <c:pt idx="109">
                  <c:v>3.5750000000000002</c:v>
                </c:pt>
                <c:pt idx="110">
                  <c:v>3.4090910000000001</c:v>
                </c:pt>
                <c:pt idx="111">
                  <c:v>3</c:v>
                </c:pt>
                <c:pt idx="112">
                  <c:v>2.5789469999999999</c:v>
                </c:pt>
                <c:pt idx="113">
                  <c:v>2.3928569999999998</c:v>
                </c:pt>
                <c:pt idx="114">
                  <c:v>2.25</c:v>
                </c:pt>
                <c:pt idx="115">
                  <c:v>2.25</c:v>
                </c:pt>
                <c:pt idx="116">
                  <c:v>2.25</c:v>
                </c:pt>
                <c:pt idx="117">
                  <c:v>2.2727270000000002</c:v>
                </c:pt>
                <c:pt idx="118">
                  <c:v>2.5</c:v>
                </c:pt>
                <c:pt idx="119">
                  <c:v>2.6071430000000002</c:v>
                </c:pt>
                <c:pt idx="120">
                  <c:v>2.75</c:v>
                </c:pt>
                <c:pt idx="121">
                  <c:v>2.75</c:v>
                </c:pt>
                <c:pt idx="122">
                  <c:v>2.75</c:v>
                </c:pt>
                <c:pt idx="123">
                  <c:v>2.75</c:v>
                </c:pt>
                <c:pt idx="124">
                  <c:v>2.9583339999999998</c:v>
                </c:pt>
                <c:pt idx="125">
                  <c:v>3.0000010000000001</c:v>
                </c:pt>
                <c:pt idx="126">
                  <c:v>3.0000010000000001</c:v>
                </c:pt>
                <c:pt idx="127">
                  <c:v>3.0000010000000001</c:v>
                </c:pt>
                <c:pt idx="128">
                  <c:v>3.0000010000000001</c:v>
                </c:pt>
                <c:pt idx="129">
                  <c:v>3.0000010000000001</c:v>
                </c:pt>
                <c:pt idx="130">
                  <c:v>3.0000010000000001</c:v>
                </c:pt>
                <c:pt idx="131">
                  <c:v>3.0000010000000001</c:v>
                </c:pt>
                <c:pt idx="132">
                  <c:v>3.0000010000000001</c:v>
                </c:pt>
                <c:pt idx="133">
                  <c:v>3.0000010000000001</c:v>
                </c:pt>
                <c:pt idx="134">
                  <c:v>3.0000010000000001</c:v>
                </c:pt>
                <c:pt idx="135">
                  <c:v>3.0000010000000001</c:v>
                </c:pt>
                <c:pt idx="136">
                  <c:v>3.1428569999999998</c:v>
                </c:pt>
                <c:pt idx="137">
                  <c:v>3.25</c:v>
                </c:pt>
                <c:pt idx="138">
                  <c:v>3.2500010000000001</c:v>
                </c:pt>
                <c:pt idx="139">
                  <c:v>3.2500010000000001</c:v>
                </c:pt>
                <c:pt idx="140">
                  <c:v>3.2500010000000001</c:v>
                </c:pt>
                <c:pt idx="141">
                  <c:v>3.2500010000000001</c:v>
                </c:pt>
                <c:pt idx="142">
                  <c:v>3.2500010000000001</c:v>
                </c:pt>
                <c:pt idx="143">
                  <c:v>2.9880949999999999</c:v>
                </c:pt>
                <c:pt idx="144">
                  <c:v>2.75</c:v>
                </c:pt>
                <c:pt idx="145">
                  <c:v>2.75</c:v>
                </c:pt>
                <c:pt idx="146">
                  <c:v>2.6136370000000002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2-1F41-BA8D-6B0CFE62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67240"/>
        <c:axId val="-2100762984"/>
      </c:lineChart>
      <c:dateAx>
        <c:axId val="-2100767240"/>
        <c:scaling>
          <c:orientation val="minMax"/>
        </c:scaling>
        <c:delete val="0"/>
        <c:axPos val="b"/>
        <c:numFmt formatCode="yyyy\-mmm\-dd" sourceLinked="1"/>
        <c:majorTickMark val="none"/>
        <c:minorTickMark val="none"/>
        <c:tickLblPos val="nextTo"/>
        <c:crossAx val="-2100762984"/>
        <c:crosses val="autoZero"/>
        <c:auto val="1"/>
        <c:lblOffset val="100"/>
        <c:baseTimeUnit val="months"/>
      </c:dateAx>
      <c:valAx>
        <c:axId val="-21007629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00767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 Rates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'Exchange Rate'!$B$1</c:f>
              <c:strCache>
                <c:ptCount val="1"/>
                <c:pt idx="0">
                  <c:v>PerEuro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'Exchange Rate'!$A$2:$A$177</c:f>
              <c:numCache>
                <c:formatCode>mmm\-yy</c:formatCode>
                <c:ptCount val="176"/>
                <c:pt idx="0">
                  <c:v>40390</c:v>
                </c:pt>
                <c:pt idx="1">
                  <c:v>40359</c:v>
                </c:pt>
                <c:pt idx="2">
                  <c:v>40329</c:v>
                </c:pt>
                <c:pt idx="3">
                  <c:v>40298</c:v>
                </c:pt>
                <c:pt idx="4">
                  <c:v>40268</c:v>
                </c:pt>
                <c:pt idx="5">
                  <c:v>40237</c:v>
                </c:pt>
                <c:pt idx="6">
                  <c:v>40209</c:v>
                </c:pt>
                <c:pt idx="7">
                  <c:v>40178</c:v>
                </c:pt>
                <c:pt idx="8">
                  <c:v>40147</c:v>
                </c:pt>
                <c:pt idx="9">
                  <c:v>40117</c:v>
                </c:pt>
                <c:pt idx="10">
                  <c:v>40086</c:v>
                </c:pt>
                <c:pt idx="11">
                  <c:v>40056</c:v>
                </c:pt>
                <c:pt idx="12">
                  <c:v>40025</c:v>
                </c:pt>
                <c:pt idx="13">
                  <c:v>39994</c:v>
                </c:pt>
                <c:pt idx="14">
                  <c:v>39964</c:v>
                </c:pt>
                <c:pt idx="15">
                  <c:v>39933</c:v>
                </c:pt>
                <c:pt idx="16">
                  <c:v>39903</c:v>
                </c:pt>
                <c:pt idx="17">
                  <c:v>39872</c:v>
                </c:pt>
                <c:pt idx="18">
                  <c:v>39844</c:v>
                </c:pt>
                <c:pt idx="19">
                  <c:v>39813</c:v>
                </c:pt>
                <c:pt idx="20">
                  <c:v>39782</c:v>
                </c:pt>
                <c:pt idx="21">
                  <c:v>39752</c:v>
                </c:pt>
                <c:pt idx="22">
                  <c:v>39721</c:v>
                </c:pt>
                <c:pt idx="23">
                  <c:v>39691</c:v>
                </c:pt>
                <c:pt idx="24">
                  <c:v>39660</c:v>
                </c:pt>
                <c:pt idx="25">
                  <c:v>39629</c:v>
                </c:pt>
                <c:pt idx="26">
                  <c:v>39599</c:v>
                </c:pt>
                <c:pt idx="27">
                  <c:v>39568</c:v>
                </c:pt>
                <c:pt idx="28">
                  <c:v>39538</c:v>
                </c:pt>
                <c:pt idx="29">
                  <c:v>39507</c:v>
                </c:pt>
                <c:pt idx="30">
                  <c:v>39478</c:v>
                </c:pt>
                <c:pt idx="31">
                  <c:v>39447</c:v>
                </c:pt>
                <c:pt idx="32">
                  <c:v>39416</c:v>
                </c:pt>
                <c:pt idx="33">
                  <c:v>39386</c:v>
                </c:pt>
                <c:pt idx="34">
                  <c:v>39355</c:v>
                </c:pt>
                <c:pt idx="35">
                  <c:v>39325</c:v>
                </c:pt>
                <c:pt idx="36">
                  <c:v>39294</c:v>
                </c:pt>
                <c:pt idx="37">
                  <c:v>39263</c:v>
                </c:pt>
                <c:pt idx="38">
                  <c:v>39233</c:v>
                </c:pt>
                <c:pt idx="39">
                  <c:v>39202</c:v>
                </c:pt>
                <c:pt idx="40">
                  <c:v>39172</c:v>
                </c:pt>
                <c:pt idx="41">
                  <c:v>39141</c:v>
                </c:pt>
                <c:pt idx="42">
                  <c:v>39113</c:v>
                </c:pt>
                <c:pt idx="43">
                  <c:v>39082</c:v>
                </c:pt>
                <c:pt idx="44">
                  <c:v>39051</c:v>
                </c:pt>
                <c:pt idx="45">
                  <c:v>39021</c:v>
                </c:pt>
                <c:pt idx="46">
                  <c:v>38990</c:v>
                </c:pt>
                <c:pt idx="47">
                  <c:v>38960</c:v>
                </c:pt>
                <c:pt idx="48">
                  <c:v>38929</c:v>
                </c:pt>
                <c:pt idx="49">
                  <c:v>38898</c:v>
                </c:pt>
                <c:pt idx="50">
                  <c:v>38868</c:v>
                </c:pt>
                <c:pt idx="51">
                  <c:v>38837</c:v>
                </c:pt>
                <c:pt idx="52">
                  <c:v>38807</c:v>
                </c:pt>
                <c:pt idx="53">
                  <c:v>38776</c:v>
                </c:pt>
                <c:pt idx="54">
                  <c:v>38748</c:v>
                </c:pt>
                <c:pt idx="55">
                  <c:v>38717</c:v>
                </c:pt>
                <c:pt idx="56">
                  <c:v>38686</c:v>
                </c:pt>
                <c:pt idx="57">
                  <c:v>38656</c:v>
                </c:pt>
                <c:pt idx="58">
                  <c:v>38625</c:v>
                </c:pt>
                <c:pt idx="59">
                  <c:v>38595</c:v>
                </c:pt>
                <c:pt idx="60">
                  <c:v>38564</c:v>
                </c:pt>
                <c:pt idx="61">
                  <c:v>38533</c:v>
                </c:pt>
                <c:pt idx="62">
                  <c:v>38503</c:v>
                </c:pt>
                <c:pt idx="63">
                  <c:v>38472</c:v>
                </c:pt>
                <c:pt idx="64">
                  <c:v>38442</c:v>
                </c:pt>
                <c:pt idx="65">
                  <c:v>38411</c:v>
                </c:pt>
                <c:pt idx="66">
                  <c:v>38383</c:v>
                </c:pt>
                <c:pt idx="67">
                  <c:v>38352</c:v>
                </c:pt>
                <c:pt idx="68">
                  <c:v>38321</c:v>
                </c:pt>
                <c:pt idx="69">
                  <c:v>38291</c:v>
                </c:pt>
                <c:pt idx="70">
                  <c:v>38260</c:v>
                </c:pt>
                <c:pt idx="71">
                  <c:v>38230</c:v>
                </c:pt>
                <c:pt idx="72">
                  <c:v>38199</c:v>
                </c:pt>
                <c:pt idx="73">
                  <c:v>38168</c:v>
                </c:pt>
                <c:pt idx="74">
                  <c:v>38138</c:v>
                </c:pt>
                <c:pt idx="75">
                  <c:v>38107</c:v>
                </c:pt>
                <c:pt idx="76">
                  <c:v>38077</c:v>
                </c:pt>
                <c:pt idx="77">
                  <c:v>38046</c:v>
                </c:pt>
                <c:pt idx="78">
                  <c:v>38017</c:v>
                </c:pt>
                <c:pt idx="79">
                  <c:v>37986</c:v>
                </c:pt>
                <c:pt idx="80">
                  <c:v>37955</c:v>
                </c:pt>
                <c:pt idx="81">
                  <c:v>37925</c:v>
                </c:pt>
                <c:pt idx="82">
                  <c:v>37894</c:v>
                </c:pt>
                <c:pt idx="83">
                  <c:v>37864</c:v>
                </c:pt>
                <c:pt idx="84">
                  <c:v>37833</c:v>
                </c:pt>
                <c:pt idx="85">
                  <c:v>37802</c:v>
                </c:pt>
                <c:pt idx="86">
                  <c:v>37772</c:v>
                </c:pt>
                <c:pt idx="87">
                  <c:v>37741</c:v>
                </c:pt>
                <c:pt idx="88">
                  <c:v>37711</c:v>
                </c:pt>
                <c:pt idx="89">
                  <c:v>37680</c:v>
                </c:pt>
                <c:pt idx="90">
                  <c:v>37652</c:v>
                </c:pt>
                <c:pt idx="91">
                  <c:v>37621</c:v>
                </c:pt>
                <c:pt idx="92">
                  <c:v>37590</c:v>
                </c:pt>
                <c:pt idx="93">
                  <c:v>37560</c:v>
                </c:pt>
                <c:pt idx="94">
                  <c:v>37529</c:v>
                </c:pt>
                <c:pt idx="95">
                  <c:v>37499</c:v>
                </c:pt>
                <c:pt idx="96">
                  <c:v>37468</c:v>
                </c:pt>
                <c:pt idx="97">
                  <c:v>37437</c:v>
                </c:pt>
                <c:pt idx="98">
                  <c:v>37407</c:v>
                </c:pt>
                <c:pt idx="99">
                  <c:v>37376</c:v>
                </c:pt>
                <c:pt idx="100">
                  <c:v>37346</c:v>
                </c:pt>
                <c:pt idx="101">
                  <c:v>37315</c:v>
                </c:pt>
                <c:pt idx="102">
                  <c:v>37287</c:v>
                </c:pt>
                <c:pt idx="103">
                  <c:v>37256</c:v>
                </c:pt>
                <c:pt idx="104">
                  <c:v>37225</c:v>
                </c:pt>
                <c:pt idx="105">
                  <c:v>37195</c:v>
                </c:pt>
                <c:pt idx="106">
                  <c:v>37164</c:v>
                </c:pt>
                <c:pt idx="107">
                  <c:v>37134</c:v>
                </c:pt>
                <c:pt idx="108">
                  <c:v>37103</c:v>
                </c:pt>
                <c:pt idx="109">
                  <c:v>37072</c:v>
                </c:pt>
                <c:pt idx="110">
                  <c:v>37042</c:v>
                </c:pt>
                <c:pt idx="111">
                  <c:v>37011</c:v>
                </c:pt>
                <c:pt idx="112">
                  <c:v>36981</c:v>
                </c:pt>
                <c:pt idx="113">
                  <c:v>36950</c:v>
                </c:pt>
                <c:pt idx="114">
                  <c:v>36922</c:v>
                </c:pt>
                <c:pt idx="115">
                  <c:v>36891</c:v>
                </c:pt>
                <c:pt idx="116">
                  <c:v>36860</c:v>
                </c:pt>
                <c:pt idx="117">
                  <c:v>36830</c:v>
                </c:pt>
                <c:pt idx="118">
                  <c:v>36799</c:v>
                </c:pt>
                <c:pt idx="119">
                  <c:v>36769</c:v>
                </c:pt>
                <c:pt idx="120">
                  <c:v>36738</c:v>
                </c:pt>
                <c:pt idx="121">
                  <c:v>36707</c:v>
                </c:pt>
                <c:pt idx="122">
                  <c:v>36677</c:v>
                </c:pt>
                <c:pt idx="123">
                  <c:v>36646</c:v>
                </c:pt>
                <c:pt idx="124">
                  <c:v>36616</c:v>
                </c:pt>
                <c:pt idx="125">
                  <c:v>36585</c:v>
                </c:pt>
                <c:pt idx="126">
                  <c:v>36556</c:v>
                </c:pt>
                <c:pt idx="127">
                  <c:v>36525</c:v>
                </c:pt>
                <c:pt idx="128">
                  <c:v>36494</c:v>
                </c:pt>
                <c:pt idx="129">
                  <c:v>36464</c:v>
                </c:pt>
                <c:pt idx="130">
                  <c:v>36433</c:v>
                </c:pt>
                <c:pt idx="131">
                  <c:v>36403</c:v>
                </c:pt>
                <c:pt idx="132">
                  <c:v>36372</c:v>
                </c:pt>
                <c:pt idx="133">
                  <c:v>36341</c:v>
                </c:pt>
                <c:pt idx="134">
                  <c:v>36311</c:v>
                </c:pt>
                <c:pt idx="135">
                  <c:v>36280</c:v>
                </c:pt>
                <c:pt idx="136">
                  <c:v>36250</c:v>
                </c:pt>
                <c:pt idx="137">
                  <c:v>36219</c:v>
                </c:pt>
                <c:pt idx="138">
                  <c:v>36191</c:v>
                </c:pt>
                <c:pt idx="139">
                  <c:v>36160</c:v>
                </c:pt>
                <c:pt idx="140">
                  <c:v>36129</c:v>
                </c:pt>
                <c:pt idx="141">
                  <c:v>36099</c:v>
                </c:pt>
                <c:pt idx="142">
                  <c:v>36068</c:v>
                </c:pt>
                <c:pt idx="143">
                  <c:v>36038</c:v>
                </c:pt>
                <c:pt idx="144">
                  <c:v>36007</c:v>
                </c:pt>
                <c:pt idx="145">
                  <c:v>35976</c:v>
                </c:pt>
                <c:pt idx="146">
                  <c:v>35946</c:v>
                </c:pt>
                <c:pt idx="147">
                  <c:v>35915</c:v>
                </c:pt>
                <c:pt idx="148">
                  <c:v>35885</c:v>
                </c:pt>
                <c:pt idx="149">
                  <c:v>35854</c:v>
                </c:pt>
                <c:pt idx="150">
                  <c:v>35826</c:v>
                </c:pt>
                <c:pt idx="151">
                  <c:v>35795</c:v>
                </c:pt>
                <c:pt idx="152">
                  <c:v>35764</c:v>
                </c:pt>
                <c:pt idx="153">
                  <c:v>35734</c:v>
                </c:pt>
                <c:pt idx="154">
                  <c:v>35703</c:v>
                </c:pt>
                <c:pt idx="155">
                  <c:v>35673</c:v>
                </c:pt>
                <c:pt idx="156">
                  <c:v>35642</c:v>
                </c:pt>
                <c:pt idx="157">
                  <c:v>35611</c:v>
                </c:pt>
                <c:pt idx="158">
                  <c:v>35581</c:v>
                </c:pt>
                <c:pt idx="159">
                  <c:v>35550</c:v>
                </c:pt>
                <c:pt idx="160">
                  <c:v>35520</c:v>
                </c:pt>
                <c:pt idx="161">
                  <c:v>35489</c:v>
                </c:pt>
                <c:pt idx="162">
                  <c:v>35461</c:v>
                </c:pt>
                <c:pt idx="163">
                  <c:v>35430</c:v>
                </c:pt>
                <c:pt idx="164">
                  <c:v>35399</c:v>
                </c:pt>
                <c:pt idx="165">
                  <c:v>35369</c:v>
                </c:pt>
                <c:pt idx="166">
                  <c:v>35338</c:v>
                </c:pt>
                <c:pt idx="167">
                  <c:v>35308</c:v>
                </c:pt>
                <c:pt idx="168">
                  <c:v>35277</c:v>
                </c:pt>
                <c:pt idx="169">
                  <c:v>35246</c:v>
                </c:pt>
                <c:pt idx="170">
                  <c:v>35216</c:v>
                </c:pt>
                <c:pt idx="171">
                  <c:v>35185</c:v>
                </c:pt>
                <c:pt idx="172">
                  <c:v>35155</c:v>
                </c:pt>
                <c:pt idx="173">
                  <c:v>35124</c:v>
                </c:pt>
                <c:pt idx="174">
                  <c:v>35095</c:v>
                </c:pt>
                <c:pt idx="175">
                  <c:v>35064</c:v>
                </c:pt>
              </c:numCache>
            </c:numRef>
          </c:cat>
          <c:val>
            <c:numRef>
              <c:f>'Exchange Rate'!$B$2:$B$177</c:f>
              <c:numCache>
                <c:formatCode>0.0000</c:formatCode>
                <c:ptCount val="176"/>
                <c:pt idx="0">
                  <c:v>8.2522000000000002</c:v>
                </c:pt>
                <c:pt idx="1">
                  <c:v>8.3879999999999999</c:v>
                </c:pt>
                <c:pt idx="2">
                  <c:v>8.2207000000000008</c:v>
                </c:pt>
                <c:pt idx="3">
                  <c:v>8.1532999999999998</c:v>
                </c:pt>
                <c:pt idx="4">
                  <c:v>8.2484000000000002</c:v>
                </c:pt>
                <c:pt idx="5">
                  <c:v>8.2905999999999995</c:v>
                </c:pt>
                <c:pt idx="6">
                  <c:v>8.3561999999999994</c:v>
                </c:pt>
                <c:pt idx="7">
                  <c:v>8.3926999999999996</c:v>
                </c:pt>
                <c:pt idx="8">
                  <c:v>8.4047999999999998</c:v>
                </c:pt>
                <c:pt idx="9">
                  <c:v>8.2055000000000007</c:v>
                </c:pt>
                <c:pt idx="10">
                  <c:v>8.1207999999999991</c:v>
                </c:pt>
                <c:pt idx="11">
                  <c:v>7.9725000000000001</c:v>
                </c:pt>
                <c:pt idx="12">
                  <c:v>7.9386000000000001</c:v>
                </c:pt>
                <c:pt idx="13">
                  <c:v>7.8837000000000002</c:v>
                </c:pt>
                <c:pt idx="14">
                  <c:v>7.7393999999999998</c:v>
                </c:pt>
                <c:pt idx="15">
                  <c:v>7.5628000000000002</c:v>
                </c:pt>
                <c:pt idx="16">
                  <c:v>7.5444000000000004</c:v>
                </c:pt>
                <c:pt idx="17">
                  <c:v>7.4851000000000001</c:v>
                </c:pt>
                <c:pt idx="18">
                  <c:v>7.4231999999999996</c:v>
                </c:pt>
                <c:pt idx="19">
                  <c:v>7.3821000000000003</c:v>
                </c:pt>
                <c:pt idx="20">
                  <c:v>7.3489000000000004</c:v>
                </c:pt>
                <c:pt idx="21">
                  <c:v>7.3371000000000004</c:v>
                </c:pt>
                <c:pt idx="22">
                  <c:v>7.4076000000000004</c:v>
                </c:pt>
                <c:pt idx="23">
                  <c:v>7.3944999999999999</c:v>
                </c:pt>
                <c:pt idx="24">
                  <c:v>7.3239000000000001</c:v>
                </c:pt>
                <c:pt idx="25">
                  <c:v>7.4579000000000004</c:v>
                </c:pt>
                <c:pt idx="26">
                  <c:v>7.5400999999999998</c:v>
                </c:pt>
                <c:pt idx="27">
                  <c:v>7.5663</c:v>
                </c:pt>
                <c:pt idx="28">
                  <c:v>7.5697999999999999</c:v>
                </c:pt>
                <c:pt idx="29">
                  <c:v>7.5315000000000003</c:v>
                </c:pt>
                <c:pt idx="30">
                  <c:v>7.5522</c:v>
                </c:pt>
                <c:pt idx="31">
                  <c:v>7.6752000000000002</c:v>
                </c:pt>
                <c:pt idx="32">
                  <c:v>7.7450999999999999</c:v>
                </c:pt>
                <c:pt idx="33">
                  <c:v>7.7868000000000004</c:v>
                </c:pt>
                <c:pt idx="34">
                  <c:v>7.7473999999999998</c:v>
                </c:pt>
                <c:pt idx="35">
                  <c:v>7.7243000000000004</c:v>
                </c:pt>
                <c:pt idx="36">
                  <c:v>7.7881999999999998</c:v>
                </c:pt>
                <c:pt idx="37">
                  <c:v>7.7828999999999997</c:v>
                </c:pt>
                <c:pt idx="38">
                  <c:v>7.8319999999999999</c:v>
                </c:pt>
                <c:pt idx="39">
                  <c:v>7.8335999999999997</c:v>
                </c:pt>
                <c:pt idx="40">
                  <c:v>7.8068999999999997</c:v>
                </c:pt>
                <c:pt idx="41">
                  <c:v>7.8295000000000003</c:v>
                </c:pt>
                <c:pt idx="42">
                  <c:v>7.8205999999999998</c:v>
                </c:pt>
                <c:pt idx="43">
                  <c:v>7.8198999999999996</c:v>
                </c:pt>
                <c:pt idx="44">
                  <c:v>7.9059999999999997</c:v>
                </c:pt>
                <c:pt idx="45">
                  <c:v>8.1463000000000001</c:v>
                </c:pt>
                <c:pt idx="46">
                  <c:v>8.1110000000000007</c:v>
                </c:pt>
                <c:pt idx="47">
                  <c:v>7.9156000000000004</c:v>
                </c:pt>
                <c:pt idx="48">
                  <c:v>7.9325000000000001</c:v>
                </c:pt>
                <c:pt idx="49">
                  <c:v>8.0200999999999993</c:v>
                </c:pt>
                <c:pt idx="50">
                  <c:v>7.9062000000000001</c:v>
                </c:pt>
                <c:pt idx="51">
                  <c:v>7.8971999999999998</c:v>
                </c:pt>
                <c:pt idx="52">
                  <c:v>7.9278000000000004</c:v>
                </c:pt>
                <c:pt idx="53">
                  <c:v>8.0367999999999995</c:v>
                </c:pt>
                <c:pt idx="54">
                  <c:v>8.0970999999999993</c:v>
                </c:pt>
                <c:pt idx="55">
                  <c:v>8.1816999999999993</c:v>
                </c:pt>
                <c:pt idx="56">
                  <c:v>8.4107000000000003</c:v>
                </c:pt>
                <c:pt idx="57">
                  <c:v>8.4143000000000008</c:v>
                </c:pt>
                <c:pt idx="58">
                  <c:v>8.3596000000000004</c:v>
                </c:pt>
                <c:pt idx="59">
                  <c:v>8.5963999999999992</c:v>
                </c:pt>
                <c:pt idx="60">
                  <c:v>8.6601999999999997</c:v>
                </c:pt>
                <c:pt idx="61">
                  <c:v>8.9494000000000007</c:v>
                </c:pt>
                <c:pt idx="62">
                  <c:v>8.9450000000000003</c:v>
                </c:pt>
                <c:pt idx="63">
                  <c:v>8.7919999999999998</c:v>
                </c:pt>
                <c:pt idx="64">
                  <c:v>8.7870000000000008</c:v>
                </c:pt>
                <c:pt idx="65">
                  <c:v>8.8388000000000009</c:v>
                </c:pt>
                <c:pt idx="66">
                  <c:v>8.7837999999999994</c:v>
                </c:pt>
                <c:pt idx="67">
                  <c:v>9.2164000000000001</c:v>
                </c:pt>
                <c:pt idx="68">
                  <c:v>9.4039000000000001</c:v>
                </c:pt>
                <c:pt idx="69">
                  <c:v>8.8094000000000001</c:v>
                </c:pt>
                <c:pt idx="70">
                  <c:v>8.5928000000000004</c:v>
                </c:pt>
                <c:pt idx="71">
                  <c:v>8.1565999999999992</c:v>
                </c:pt>
                <c:pt idx="72">
                  <c:v>7.9722999999999997</c:v>
                </c:pt>
                <c:pt idx="73">
                  <c:v>8.0487000000000002</c:v>
                </c:pt>
                <c:pt idx="74">
                  <c:v>7.9915000000000003</c:v>
                </c:pt>
                <c:pt idx="75">
                  <c:v>7.8659999999999997</c:v>
                </c:pt>
                <c:pt idx="76">
                  <c:v>7.9629000000000003</c:v>
                </c:pt>
                <c:pt idx="77">
                  <c:v>7.9629000000000003</c:v>
                </c:pt>
                <c:pt idx="78">
                  <c:v>7.9480000000000004</c:v>
                </c:pt>
                <c:pt idx="79">
                  <c:v>7.9565999999999999</c:v>
                </c:pt>
                <c:pt idx="80">
                  <c:v>8.0129999999999999</c:v>
                </c:pt>
                <c:pt idx="81">
                  <c:v>7.9519000000000002</c:v>
                </c:pt>
                <c:pt idx="82">
                  <c:v>7.6962999999999999</c:v>
                </c:pt>
                <c:pt idx="83">
                  <c:v>7.8305999999999996</c:v>
                </c:pt>
                <c:pt idx="84">
                  <c:v>7.9734999999999996</c:v>
                </c:pt>
                <c:pt idx="85">
                  <c:v>7.9379999999999997</c:v>
                </c:pt>
                <c:pt idx="86">
                  <c:v>8.0589999999999993</c:v>
                </c:pt>
                <c:pt idx="87">
                  <c:v>8.14</c:v>
                </c:pt>
                <c:pt idx="88">
                  <c:v>8.1191999999999993</c:v>
                </c:pt>
                <c:pt idx="89">
                  <c:v>8.1340000000000003</c:v>
                </c:pt>
                <c:pt idx="90">
                  <c:v>8.0876000000000001</c:v>
                </c:pt>
                <c:pt idx="91">
                  <c:v>8.2780000000000005</c:v>
                </c:pt>
                <c:pt idx="92">
                  <c:v>8.1575000000000006</c:v>
                </c:pt>
                <c:pt idx="93">
                  <c:v>8.2446000000000002</c:v>
                </c:pt>
                <c:pt idx="94">
                  <c:v>8.3960000000000008</c:v>
                </c:pt>
                <c:pt idx="95">
                  <c:v>8.2571999999999992</c:v>
                </c:pt>
                <c:pt idx="96">
                  <c:v>7.992</c:v>
                </c:pt>
                <c:pt idx="97">
                  <c:v>7.9386000000000001</c:v>
                </c:pt>
                <c:pt idx="98">
                  <c:v>7.8604000000000003</c:v>
                </c:pt>
                <c:pt idx="99">
                  <c:v>7.7968000000000002</c:v>
                </c:pt>
                <c:pt idx="100">
                  <c:v>7.8414000000000001</c:v>
                </c:pt>
                <c:pt idx="101">
                  <c:v>7.9775</c:v>
                </c:pt>
                <c:pt idx="102">
                  <c:v>8.0593000000000004</c:v>
                </c:pt>
                <c:pt idx="103">
                  <c:v>8.0366</c:v>
                </c:pt>
                <c:pt idx="104">
                  <c:v>7.9737</c:v>
                </c:pt>
                <c:pt idx="105">
                  <c:v>7.8295000000000003</c:v>
                </c:pt>
                <c:pt idx="106">
                  <c:v>7.8346999999999998</c:v>
                </c:pt>
                <c:pt idx="107">
                  <c:v>7.8087</c:v>
                </c:pt>
                <c:pt idx="108">
                  <c:v>7.9165000000000001</c:v>
                </c:pt>
                <c:pt idx="109">
                  <c:v>7.92</c:v>
                </c:pt>
                <c:pt idx="110">
                  <c:v>7.8932000000000002</c:v>
                </c:pt>
                <c:pt idx="111">
                  <c:v>8.0772999999999993</c:v>
                </c:pt>
                <c:pt idx="112">
                  <c:v>8.1762999999999995</c:v>
                </c:pt>
                <c:pt idx="113">
                  <c:v>8.1870999999999992</c:v>
                </c:pt>
                <c:pt idx="114">
                  <c:v>8.3199000000000005</c:v>
                </c:pt>
                <c:pt idx="115">
                  <c:v>8.2125000000000004</c:v>
                </c:pt>
                <c:pt idx="116">
                  <c:v>8.2180999999999997</c:v>
                </c:pt>
                <c:pt idx="117">
                  <c:v>8.1411999999999995</c:v>
                </c:pt>
                <c:pt idx="118">
                  <c:v>8.2348999999999997</c:v>
                </c:pt>
                <c:pt idx="119">
                  <c:v>8.3604000000000003</c:v>
                </c:pt>
                <c:pt idx="120">
                  <c:v>8.3315000000000001</c:v>
                </c:pt>
                <c:pt idx="121">
                  <c:v>8.4750999999999994</c:v>
                </c:pt>
                <c:pt idx="122">
                  <c:v>8.2856000000000005</c:v>
                </c:pt>
                <c:pt idx="123">
                  <c:v>8.2005999999999997</c:v>
                </c:pt>
                <c:pt idx="124">
                  <c:v>8.2937999999999992</c:v>
                </c:pt>
                <c:pt idx="125">
                  <c:v>8.5406999999999993</c:v>
                </c:pt>
                <c:pt idx="126">
                  <c:v>8.7751000000000001</c:v>
                </c:pt>
                <c:pt idx="127">
                  <c:v>8.5924999999999994</c:v>
                </c:pt>
                <c:pt idx="128">
                  <c:v>8.2414000000000005</c:v>
                </c:pt>
                <c:pt idx="129">
                  <c:v>8.1968999999999994</c:v>
                </c:pt>
                <c:pt idx="130">
                  <c:v>8.2278000000000002</c:v>
                </c:pt>
                <c:pt idx="131">
                  <c:v>8.1951999999999998</c:v>
                </c:pt>
                <c:pt idx="132">
                  <c:v>8.2558000000000007</c:v>
                </c:pt>
                <c:pt idx="133">
                  <c:v>8.2893000000000008</c:v>
                </c:pt>
                <c:pt idx="134">
                  <c:v>8.1622000000000003</c:v>
                </c:pt>
                <c:pt idx="135">
                  <c:v>7.8711000000000002</c:v>
                </c:pt>
                <c:pt idx="136">
                  <c:v>7.8315999999999999</c:v>
                </c:pt>
                <c:pt idx="137">
                  <c:v>7.8449999999999998</c:v>
                </c:pt>
                <c:pt idx="138">
                  <c:v>7.5438999999999998</c:v>
                </c:pt>
                <c:pt idx="139">
                  <c:v>7.3327999999999998</c:v>
                </c:pt>
                <c:pt idx="140">
                  <c:v>7.2953000000000001</c:v>
                </c:pt>
                <c:pt idx="141">
                  <c:v>7.319</c:v>
                </c:pt>
                <c:pt idx="142">
                  <c:v>7.3404999999999996</c:v>
                </c:pt>
                <c:pt idx="143">
                  <c:v>7.3619000000000003</c:v>
                </c:pt>
                <c:pt idx="144">
                  <c:v>7.4283999999999999</c:v>
                </c:pt>
                <c:pt idx="145">
                  <c:v>7.4050000000000002</c:v>
                </c:pt>
                <c:pt idx="146">
                  <c:v>7.4047999999999998</c:v>
                </c:pt>
                <c:pt idx="147">
                  <c:v>7.5147000000000004</c:v>
                </c:pt>
                <c:pt idx="148">
                  <c:v>7.6220999999999997</c:v>
                </c:pt>
                <c:pt idx="149">
                  <c:v>7.7191000000000001</c:v>
                </c:pt>
                <c:pt idx="150">
                  <c:v>7.7853000000000003</c:v>
                </c:pt>
                <c:pt idx="151">
                  <c:v>7.9207999999999998</c:v>
                </c:pt>
                <c:pt idx="152">
                  <c:v>7.992</c:v>
                </c:pt>
                <c:pt idx="153">
                  <c:v>7.9223999999999997</c:v>
                </c:pt>
                <c:pt idx="154">
                  <c:v>7.9969999999999999</c:v>
                </c:pt>
                <c:pt idx="155">
                  <c:v>7.9984999999999999</c:v>
                </c:pt>
                <c:pt idx="156">
                  <c:v>8.0551999999999992</c:v>
                </c:pt>
                <c:pt idx="157">
                  <c:v>7.9714</c:v>
                </c:pt>
                <c:pt idx="158">
                  <c:v>7.9337999999999997</c:v>
                </c:pt>
                <c:pt idx="159">
                  <c:v>7.9951999999999996</c:v>
                </c:pt>
                <c:pt idx="160">
                  <c:v>8.1182999999999996</c:v>
                </c:pt>
                <c:pt idx="161">
                  <c:v>8.16</c:v>
                </c:pt>
                <c:pt idx="162">
                  <c:v>8.2125000000000004</c:v>
                </c:pt>
                <c:pt idx="163">
                  <c:v>8.2355</c:v>
                </c:pt>
                <c:pt idx="164">
                  <c:v>8.1334</c:v>
                </c:pt>
                <c:pt idx="165">
                  <c:v>7.9950000000000001</c:v>
                </c:pt>
                <c:pt idx="166">
                  <c:v>8.0031999999999996</c:v>
                </c:pt>
                <c:pt idx="167">
                  <c:v>8.0266000000000002</c:v>
                </c:pt>
                <c:pt idx="168">
                  <c:v>8.0959000000000003</c:v>
                </c:pt>
                <c:pt idx="169">
                  <c:v>8.1762999999999995</c:v>
                </c:pt>
                <c:pt idx="170">
                  <c:v>8.2424999999999997</c:v>
                </c:pt>
                <c:pt idx="171">
                  <c:v>8.2014999999999993</c:v>
                </c:pt>
                <c:pt idx="172">
                  <c:v>8.1538000000000004</c:v>
                </c:pt>
                <c:pt idx="173">
                  <c:v>8.1110000000000007</c:v>
                </c:pt>
                <c:pt idx="174">
                  <c:v>8.0991</c:v>
                </c:pt>
                <c:pt idx="175">
                  <c:v>8.1214999999999993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B-3545-AEA7-7A7AECF70C74}"/>
            </c:ext>
          </c:extLst>
        </c:ser>
        <c:ser>
          <c:idx val="1"/>
          <c:order val="1"/>
          <c:tx>
            <c:strRef>
              <c:f>'Exchange Rate'!$C$1</c:f>
              <c:strCache>
                <c:ptCount val="1"/>
                <c:pt idx="0">
                  <c:v>PerUSD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'Exchange Rate'!$A$2:$A$177</c:f>
              <c:numCache>
                <c:formatCode>mmm\-yy</c:formatCode>
                <c:ptCount val="176"/>
                <c:pt idx="0">
                  <c:v>40390</c:v>
                </c:pt>
                <c:pt idx="1">
                  <c:v>40359</c:v>
                </c:pt>
                <c:pt idx="2">
                  <c:v>40329</c:v>
                </c:pt>
                <c:pt idx="3">
                  <c:v>40298</c:v>
                </c:pt>
                <c:pt idx="4">
                  <c:v>40268</c:v>
                </c:pt>
                <c:pt idx="5">
                  <c:v>40237</c:v>
                </c:pt>
                <c:pt idx="6">
                  <c:v>40209</c:v>
                </c:pt>
                <c:pt idx="7">
                  <c:v>40178</c:v>
                </c:pt>
                <c:pt idx="8">
                  <c:v>40147</c:v>
                </c:pt>
                <c:pt idx="9">
                  <c:v>40117</c:v>
                </c:pt>
                <c:pt idx="10">
                  <c:v>40086</c:v>
                </c:pt>
                <c:pt idx="11">
                  <c:v>40056</c:v>
                </c:pt>
                <c:pt idx="12">
                  <c:v>40025</c:v>
                </c:pt>
                <c:pt idx="13">
                  <c:v>39994</c:v>
                </c:pt>
                <c:pt idx="14">
                  <c:v>39964</c:v>
                </c:pt>
                <c:pt idx="15">
                  <c:v>39933</c:v>
                </c:pt>
                <c:pt idx="16">
                  <c:v>39903</c:v>
                </c:pt>
                <c:pt idx="17">
                  <c:v>39872</c:v>
                </c:pt>
                <c:pt idx="18">
                  <c:v>39844</c:v>
                </c:pt>
                <c:pt idx="19">
                  <c:v>39813</c:v>
                </c:pt>
                <c:pt idx="20">
                  <c:v>39782</c:v>
                </c:pt>
                <c:pt idx="21">
                  <c:v>39752</c:v>
                </c:pt>
                <c:pt idx="22">
                  <c:v>39721</c:v>
                </c:pt>
                <c:pt idx="23">
                  <c:v>39691</c:v>
                </c:pt>
                <c:pt idx="24">
                  <c:v>39660</c:v>
                </c:pt>
                <c:pt idx="25">
                  <c:v>39629</c:v>
                </c:pt>
                <c:pt idx="26">
                  <c:v>39599</c:v>
                </c:pt>
                <c:pt idx="27">
                  <c:v>39568</c:v>
                </c:pt>
                <c:pt idx="28">
                  <c:v>39538</c:v>
                </c:pt>
                <c:pt idx="29">
                  <c:v>39507</c:v>
                </c:pt>
                <c:pt idx="30">
                  <c:v>39478</c:v>
                </c:pt>
                <c:pt idx="31">
                  <c:v>39447</c:v>
                </c:pt>
                <c:pt idx="32">
                  <c:v>39416</c:v>
                </c:pt>
                <c:pt idx="33">
                  <c:v>39386</c:v>
                </c:pt>
                <c:pt idx="34">
                  <c:v>39355</c:v>
                </c:pt>
                <c:pt idx="35">
                  <c:v>39325</c:v>
                </c:pt>
                <c:pt idx="36">
                  <c:v>39294</c:v>
                </c:pt>
                <c:pt idx="37">
                  <c:v>39263</c:v>
                </c:pt>
                <c:pt idx="38">
                  <c:v>39233</c:v>
                </c:pt>
                <c:pt idx="39">
                  <c:v>39202</c:v>
                </c:pt>
                <c:pt idx="40">
                  <c:v>39172</c:v>
                </c:pt>
                <c:pt idx="41">
                  <c:v>39141</c:v>
                </c:pt>
                <c:pt idx="42">
                  <c:v>39113</c:v>
                </c:pt>
                <c:pt idx="43">
                  <c:v>39082</c:v>
                </c:pt>
                <c:pt idx="44">
                  <c:v>39051</c:v>
                </c:pt>
                <c:pt idx="45">
                  <c:v>39021</c:v>
                </c:pt>
                <c:pt idx="46">
                  <c:v>38990</c:v>
                </c:pt>
                <c:pt idx="47">
                  <c:v>38960</c:v>
                </c:pt>
                <c:pt idx="48">
                  <c:v>38929</c:v>
                </c:pt>
                <c:pt idx="49">
                  <c:v>38898</c:v>
                </c:pt>
                <c:pt idx="50">
                  <c:v>38868</c:v>
                </c:pt>
                <c:pt idx="51">
                  <c:v>38837</c:v>
                </c:pt>
                <c:pt idx="52">
                  <c:v>38807</c:v>
                </c:pt>
                <c:pt idx="53">
                  <c:v>38776</c:v>
                </c:pt>
                <c:pt idx="54">
                  <c:v>38748</c:v>
                </c:pt>
                <c:pt idx="55">
                  <c:v>38717</c:v>
                </c:pt>
                <c:pt idx="56">
                  <c:v>38686</c:v>
                </c:pt>
                <c:pt idx="57">
                  <c:v>38656</c:v>
                </c:pt>
                <c:pt idx="58">
                  <c:v>38625</c:v>
                </c:pt>
                <c:pt idx="59">
                  <c:v>38595</c:v>
                </c:pt>
                <c:pt idx="60">
                  <c:v>38564</c:v>
                </c:pt>
                <c:pt idx="61">
                  <c:v>38533</c:v>
                </c:pt>
                <c:pt idx="62">
                  <c:v>38503</c:v>
                </c:pt>
                <c:pt idx="63">
                  <c:v>38472</c:v>
                </c:pt>
                <c:pt idx="64">
                  <c:v>38442</c:v>
                </c:pt>
                <c:pt idx="65">
                  <c:v>38411</c:v>
                </c:pt>
                <c:pt idx="66">
                  <c:v>38383</c:v>
                </c:pt>
                <c:pt idx="67">
                  <c:v>38352</c:v>
                </c:pt>
                <c:pt idx="68">
                  <c:v>38321</c:v>
                </c:pt>
                <c:pt idx="69">
                  <c:v>38291</c:v>
                </c:pt>
                <c:pt idx="70">
                  <c:v>38260</c:v>
                </c:pt>
                <c:pt idx="71">
                  <c:v>38230</c:v>
                </c:pt>
                <c:pt idx="72">
                  <c:v>38199</c:v>
                </c:pt>
                <c:pt idx="73">
                  <c:v>38168</c:v>
                </c:pt>
                <c:pt idx="74">
                  <c:v>38138</c:v>
                </c:pt>
                <c:pt idx="75">
                  <c:v>38107</c:v>
                </c:pt>
                <c:pt idx="76">
                  <c:v>38077</c:v>
                </c:pt>
                <c:pt idx="77">
                  <c:v>38046</c:v>
                </c:pt>
                <c:pt idx="78">
                  <c:v>38017</c:v>
                </c:pt>
                <c:pt idx="79">
                  <c:v>37986</c:v>
                </c:pt>
                <c:pt idx="80">
                  <c:v>37955</c:v>
                </c:pt>
                <c:pt idx="81">
                  <c:v>37925</c:v>
                </c:pt>
                <c:pt idx="82">
                  <c:v>37894</c:v>
                </c:pt>
                <c:pt idx="83">
                  <c:v>37864</c:v>
                </c:pt>
                <c:pt idx="84">
                  <c:v>37833</c:v>
                </c:pt>
                <c:pt idx="85">
                  <c:v>37802</c:v>
                </c:pt>
                <c:pt idx="86">
                  <c:v>37772</c:v>
                </c:pt>
                <c:pt idx="87">
                  <c:v>37741</c:v>
                </c:pt>
                <c:pt idx="88">
                  <c:v>37711</c:v>
                </c:pt>
                <c:pt idx="89">
                  <c:v>37680</c:v>
                </c:pt>
                <c:pt idx="90">
                  <c:v>37652</c:v>
                </c:pt>
                <c:pt idx="91">
                  <c:v>37621</c:v>
                </c:pt>
                <c:pt idx="92">
                  <c:v>37590</c:v>
                </c:pt>
                <c:pt idx="93">
                  <c:v>37560</c:v>
                </c:pt>
                <c:pt idx="94">
                  <c:v>37529</c:v>
                </c:pt>
                <c:pt idx="95">
                  <c:v>37499</c:v>
                </c:pt>
                <c:pt idx="96">
                  <c:v>37468</c:v>
                </c:pt>
                <c:pt idx="97">
                  <c:v>37437</c:v>
                </c:pt>
                <c:pt idx="98">
                  <c:v>37407</c:v>
                </c:pt>
                <c:pt idx="99">
                  <c:v>37376</c:v>
                </c:pt>
                <c:pt idx="100">
                  <c:v>37346</c:v>
                </c:pt>
                <c:pt idx="101">
                  <c:v>37315</c:v>
                </c:pt>
                <c:pt idx="102">
                  <c:v>37287</c:v>
                </c:pt>
                <c:pt idx="103">
                  <c:v>37256</c:v>
                </c:pt>
                <c:pt idx="104">
                  <c:v>37225</c:v>
                </c:pt>
                <c:pt idx="105">
                  <c:v>37195</c:v>
                </c:pt>
                <c:pt idx="106">
                  <c:v>37164</c:v>
                </c:pt>
                <c:pt idx="107">
                  <c:v>37134</c:v>
                </c:pt>
                <c:pt idx="108">
                  <c:v>37103</c:v>
                </c:pt>
                <c:pt idx="109">
                  <c:v>37072</c:v>
                </c:pt>
                <c:pt idx="110">
                  <c:v>37042</c:v>
                </c:pt>
                <c:pt idx="111">
                  <c:v>37011</c:v>
                </c:pt>
                <c:pt idx="112">
                  <c:v>36981</c:v>
                </c:pt>
                <c:pt idx="113">
                  <c:v>36950</c:v>
                </c:pt>
                <c:pt idx="114">
                  <c:v>36922</c:v>
                </c:pt>
                <c:pt idx="115">
                  <c:v>36891</c:v>
                </c:pt>
                <c:pt idx="116">
                  <c:v>36860</c:v>
                </c:pt>
                <c:pt idx="117">
                  <c:v>36830</c:v>
                </c:pt>
                <c:pt idx="118">
                  <c:v>36799</c:v>
                </c:pt>
                <c:pt idx="119">
                  <c:v>36769</c:v>
                </c:pt>
                <c:pt idx="120">
                  <c:v>36738</c:v>
                </c:pt>
                <c:pt idx="121">
                  <c:v>36707</c:v>
                </c:pt>
                <c:pt idx="122">
                  <c:v>36677</c:v>
                </c:pt>
                <c:pt idx="123">
                  <c:v>36646</c:v>
                </c:pt>
                <c:pt idx="124">
                  <c:v>36616</c:v>
                </c:pt>
                <c:pt idx="125">
                  <c:v>36585</c:v>
                </c:pt>
                <c:pt idx="126">
                  <c:v>36556</c:v>
                </c:pt>
                <c:pt idx="127">
                  <c:v>36525</c:v>
                </c:pt>
                <c:pt idx="128">
                  <c:v>36494</c:v>
                </c:pt>
                <c:pt idx="129">
                  <c:v>36464</c:v>
                </c:pt>
                <c:pt idx="130">
                  <c:v>36433</c:v>
                </c:pt>
                <c:pt idx="131">
                  <c:v>36403</c:v>
                </c:pt>
                <c:pt idx="132">
                  <c:v>36372</c:v>
                </c:pt>
                <c:pt idx="133">
                  <c:v>36341</c:v>
                </c:pt>
                <c:pt idx="134">
                  <c:v>36311</c:v>
                </c:pt>
                <c:pt idx="135">
                  <c:v>36280</c:v>
                </c:pt>
                <c:pt idx="136">
                  <c:v>36250</c:v>
                </c:pt>
                <c:pt idx="137">
                  <c:v>36219</c:v>
                </c:pt>
                <c:pt idx="138">
                  <c:v>36191</c:v>
                </c:pt>
                <c:pt idx="139">
                  <c:v>36160</c:v>
                </c:pt>
                <c:pt idx="140">
                  <c:v>36129</c:v>
                </c:pt>
                <c:pt idx="141">
                  <c:v>36099</c:v>
                </c:pt>
                <c:pt idx="142">
                  <c:v>36068</c:v>
                </c:pt>
                <c:pt idx="143">
                  <c:v>36038</c:v>
                </c:pt>
                <c:pt idx="144">
                  <c:v>36007</c:v>
                </c:pt>
                <c:pt idx="145">
                  <c:v>35976</c:v>
                </c:pt>
                <c:pt idx="146">
                  <c:v>35946</c:v>
                </c:pt>
                <c:pt idx="147">
                  <c:v>35915</c:v>
                </c:pt>
                <c:pt idx="148">
                  <c:v>35885</c:v>
                </c:pt>
                <c:pt idx="149">
                  <c:v>35854</c:v>
                </c:pt>
                <c:pt idx="150">
                  <c:v>35826</c:v>
                </c:pt>
                <c:pt idx="151">
                  <c:v>35795</c:v>
                </c:pt>
                <c:pt idx="152">
                  <c:v>35764</c:v>
                </c:pt>
                <c:pt idx="153">
                  <c:v>35734</c:v>
                </c:pt>
                <c:pt idx="154">
                  <c:v>35703</c:v>
                </c:pt>
                <c:pt idx="155">
                  <c:v>35673</c:v>
                </c:pt>
                <c:pt idx="156">
                  <c:v>35642</c:v>
                </c:pt>
                <c:pt idx="157">
                  <c:v>35611</c:v>
                </c:pt>
                <c:pt idx="158">
                  <c:v>35581</c:v>
                </c:pt>
                <c:pt idx="159">
                  <c:v>35550</c:v>
                </c:pt>
                <c:pt idx="160">
                  <c:v>35520</c:v>
                </c:pt>
                <c:pt idx="161">
                  <c:v>35489</c:v>
                </c:pt>
                <c:pt idx="162">
                  <c:v>35461</c:v>
                </c:pt>
                <c:pt idx="163">
                  <c:v>35430</c:v>
                </c:pt>
                <c:pt idx="164">
                  <c:v>35399</c:v>
                </c:pt>
                <c:pt idx="165">
                  <c:v>35369</c:v>
                </c:pt>
                <c:pt idx="166">
                  <c:v>35338</c:v>
                </c:pt>
                <c:pt idx="167">
                  <c:v>35308</c:v>
                </c:pt>
                <c:pt idx="168">
                  <c:v>35277</c:v>
                </c:pt>
                <c:pt idx="169">
                  <c:v>35246</c:v>
                </c:pt>
                <c:pt idx="170">
                  <c:v>35216</c:v>
                </c:pt>
                <c:pt idx="171">
                  <c:v>35185</c:v>
                </c:pt>
                <c:pt idx="172">
                  <c:v>35155</c:v>
                </c:pt>
                <c:pt idx="173">
                  <c:v>35124</c:v>
                </c:pt>
                <c:pt idx="174">
                  <c:v>35095</c:v>
                </c:pt>
                <c:pt idx="175">
                  <c:v>35064</c:v>
                </c:pt>
              </c:numCache>
            </c:numRef>
          </c:cat>
          <c:val>
            <c:numRef>
              <c:f>'Exchange Rate'!$C$2:$C$177</c:f>
              <c:numCache>
                <c:formatCode>0.00000</c:formatCode>
                <c:ptCount val="176"/>
                <c:pt idx="0">
                  <c:v>6.1970999999999998</c:v>
                </c:pt>
                <c:pt idx="1">
                  <c:v>6.1955</c:v>
                </c:pt>
                <c:pt idx="2">
                  <c:v>6.0481999999999996</c:v>
                </c:pt>
                <c:pt idx="3">
                  <c:v>5.9349999999999996</c:v>
                </c:pt>
                <c:pt idx="4">
                  <c:v>5.9729999999999999</c:v>
                </c:pt>
                <c:pt idx="5">
                  <c:v>5.9981</c:v>
                </c:pt>
                <c:pt idx="6">
                  <c:v>6.1185</c:v>
                </c:pt>
                <c:pt idx="7">
                  <c:v>6.1665999999999999</c:v>
                </c:pt>
                <c:pt idx="8">
                  <c:v>6.1332000000000004</c:v>
                </c:pt>
                <c:pt idx="9">
                  <c:v>6.0814000000000004</c:v>
                </c:pt>
                <c:pt idx="10">
                  <c:v>5.9561999999999999</c:v>
                </c:pt>
                <c:pt idx="11">
                  <c:v>5.9733999999999998</c:v>
                </c:pt>
                <c:pt idx="12">
                  <c:v>5.9645999999999999</c:v>
                </c:pt>
                <c:pt idx="13">
                  <c:v>6.0282</c:v>
                </c:pt>
                <c:pt idx="14">
                  <c:v>5.8689999999999998</c:v>
                </c:pt>
                <c:pt idx="15">
                  <c:v>5.8238000000000003</c:v>
                </c:pt>
                <c:pt idx="16">
                  <c:v>5.7919</c:v>
                </c:pt>
                <c:pt idx="17">
                  <c:v>5.7690000000000001</c:v>
                </c:pt>
                <c:pt idx="18">
                  <c:v>5.5575999999999999</c:v>
                </c:pt>
                <c:pt idx="19">
                  <c:v>5.5557999999999996</c:v>
                </c:pt>
                <c:pt idx="20">
                  <c:v>5.6043000000000003</c:v>
                </c:pt>
                <c:pt idx="21">
                  <c:v>5.72</c:v>
                </c:pt>
                <c:pt idx="22">
                  <c:v>5.7096</c:v>
                </c:pt>
                <c:pt idx="23">
                  <c:v>5.7523999999999997</c:v>
                </c:pt>
                <c:pt idx="24">
                  <c:v>5.9069000000000003</c:v>
                </c:pt>
                <c:pt idx="25">
                  <c:v>6.0694999999999997</c:v>
                </c:pt>
                <c:pt idx="26">
                  <c:v>6.0198999999999998</c:v>
                </c:pt>
                <c:pt idx="27">
                  <c:v>5.9104000000000001</c:v>
                </c:pt>
                <c:pt idx="28">
                  <c:v>5.7481</c:v>
                </c:pt>
                <c:pt idx="29">
                  <c:v>5.7054</c:v>
                </c:pt>
                <c:pt idx="30">
                  <c:v>5.7117000000000004</c:v>
                </c:pt>
                <c:pt idx="31">
                  <c:v>5.9482999999999997</c:v>
                </c:pt>
                <c:pt idx="32">
                  <c:v>5.8783000000000003</c:v>
                </c:pt>
                <c:pt idx="33">
                  <c:v>5.7454000000000001</c:v>
                </c:pt>
                <c:pt idx="34">
                  <c:v>5.6551999999999998</c:v>
                </c:pt>
                <c:pt idx="35">
                  <c:v>5.6123000000000003</c:v>
                </c:pt>
                <c:pt idx="36">
                  <c:v>5.4301000000000004</c:v>
                </c:pt>
                <c:pt idx="37">
                  <c:v>5.4569999999999999</c:v>
                </c:pt>
                <c:pt idx="38">
                  <c:v>5.4446000000000003</c:v>
                </c:pt>
                <c:pt idx="39">
                  <c:v>5.4579000000000004</c:v>
                </c:pt>
                <c:pt idx="40">
                  <c:v>5.4116</c:v>
                </c:pt>
                <c:pt idx="41">
                  <c:v>5.593</c:v>
                </c:pt>
                <c:pt idx="42">
                  <c:v>5.7304000000000004</c:v>
                </c:pt>
                <c:pt idx="43">
                  <c:v>5.8547000000000002</c:v>
                </c:pt>
                <c:pt idx="44">
                  <c:v>5.9785000000000004</c:v>
                </c:pt>
                <c:pt idx="45">
                  <c:v>5.9663000000000004</c:v>
                </c:pt>
                <c:pt idx="46">
                  <c:v>5.8365</c:v>
                </c:pt>
                <c:pt idx="47">
                  <c:v>6.0606</c:v>
                </c:pt>
                <c:pt idx="48">
                  <c:v>6.1542000000000003</c:v>
                </c:pt>
                <c:pt idx="49">
                  <c:v>6.2821999999999996</c:v>
                </c:pt>
                <c:pt idx="50">
                  <c:v>6.4767999999999999</c:v>
                </c:pt>
                <c:pt idx="51">
                  <c:v>6.2784000000000004</c:v>
                </c:pt>
                <c:pt idx="52">
                  <c:v>5.9154</c:v>
                </c:pt>
                <c:pt idx="53">
                  <c:v>5.9248000000000003</c:v>
                </c:pt>
                <c:pt idx="54">
                  <c:v>5.9168000000000003</c:v>
                </c:pt>
                <c:pt idx="55">
                  <c:v>5.7336</c:v>
                </c:pt>
                <c:pt idx="56">
                  <c:v>5.7530999999999999</c:v>
                </c:pt>
                <c:pt idx="57">
                  <c:v>5.6420000000000003</c:v>
                </c:pt>
                <c:pt idx="58">
                  <c:v>5.6428000000000003</c:v>
                </c:pt>
                <c:pt idx="59">
                  <c:v>5.9043999999999999</c:v>
                </c:pt>
                <c:pt idx="60">
                  <c:v>6.07</c:v>
                </c:pt>
                <c:pt idx="61">
                  <c:v>6.3533999999999997</c:v>
                </c:pt>
                <c:pt idx="62">
                  <c:v>6.3867000000000003</c:v>
                </c:pt>
                <c:pt idx="63">
                  <c:v>6.4448999999999996</c:v>
                </c:pt>
                <c:pt idx="64">
                  <c:v>6.6658999999999997</c:v>
                </c:pt>
                <c:pt idx="65">
                  <c:v>6.7812999999999999</c:v>
                </c:pt>
                <c:pt idx="66">
                  <c:v>6.8712</c:v>
                </c:pt>
                <c:pt idx="67">
                  <c:v>6.9619999999999997</c:v>
                </c:pt>
                <c:pt idx="68">
                  <c:v>7.0057999999999998</c:v>
                </c:pt>
                <c:pt idx="69">
                  <c:v>6.9198000000000004</c:v>
                </c:pt>
                <c:pt idx="70">
                  <c:v>6.4626999999999999</c:v>
                </c:pt>
                <c:pt idx="71">
                  <c:v>5.6775000000000002</c:v>
                </c:pt>
                <c:pt idx="72">
                  <c:v>5.3255999999999997</c:v>
                </c:pt>
                <c:pt idx="73">
                  <c:v>5.1040999999999999</c:v>
                </c:pt>
                <c:pt idx="74">
                  <c:v>5.1387</c:v>
                </c:pt>
                <c:pt idx="75">
                  <c:v>5.0545999999999998</c:v>
                </c:pt>
                <c:pt idx="76">
                  <c:v>5.0561999999999996</c:v>
                </c:pt>
                <c:pt idx="77">
                  <c:v>5.1265000000000001</c:v>
                </c:pt>
                <c:pt idx="78">
                  <c:v>5.3902000000000001</c:v>
                </c:pt>
                <c:pt idx="79">
                  <c:v>5.4065000000000003</c:v>
                </c:pt>
                <c:pt idx="80">
                  <c:v>5.4965999999999999</c:v>
                </c:pt>
                <c:pt idx="81">
                  <c:v>5.4154</c:v>
                </c:pt>
                <c:pt idx="82">
                  <c:v>5.4097</c:v>
                </c:pt>
                <c:pt idx="83">
                  <c:v>5.6365999999999996</c:v>
                </c:pt>
                <c:pt idx="84">
                  <c:v>5.8536999999999999</c:v>
                </c:pt>
                <c:pt idx="85">
                  <c:v>5.7878999999999996</c:v>
                </c:pt>
                <c:pt idx="86">
                  <c:v>6.0061</c:v>
                </c:pt>
                <c:pt idx="87">
                  <c:v>6.0235000000000003</c:v>
                </c:pt>
                <c:pt idx="88">
                  <c:v>6.0039999999999996</c:v>
                </c:pt>
                <c:pt idx="89">
                  <c:v>6.1429</c:v>
                </c:pt>
                <c:pt idx="90">
                  <c:v>6.1863000000000001</c:v>
                </c:pt>
                <c:pt idx="91">
                  <c:v>6.3688000000000002</c:v>
                </c:pt>
                <c:pt idx="92">
                  <c:v>6.1741000000000001</c:v>
                </c:pt>
                <c:pt idx="93">
                  <c:v>6.4013</c:v>
                </c:pt>
                <c:pt idx="94">
                  <c:v>6.6580000000000004</c:v>
                </c:pt>
                <c:pt idx="95">
                  <c:v>6.4880000000000004</c:v>
                </c:pt>
                <c:pt idx="96">
                  <c:v>6.2382999999999997</c:v>
                </c:pt>
                <c:pt idx="97">
                  <c:v>6.2591999999999999</c:v>
                </c:pt>
                <c:pt idx="98">
                  <c:v>6.2215999999999996</c:v>
                </c:pt>
                <c:pt idx="99">
                  <c:v>6.1082000000000001</c:v>
                </c:pt>
                <c:pt idx="100">
                  <c:v>6.3846999999999996</c:v>
                </c:pt>
                <c:pt idx="101">
                  <c:v>6.6372</c:v>
                </c:pt>
                <c:pt idx="102">
                  <c:v>6.7510000000000003</c:v>
                </c:pt>
                <c:pt idx="103">
                  <c:v>6.6405000000000003</c:v>
                </c:pt>
                <c:pt idx="104">
                  <c:v>6.7256999999999998</c:v>
                </c:pt>
                <c:pt idx="105">
                  <c:v>6.6437999999999997</c:v>
                </c:pt>
                <c:pt idx="106">
                  <c:v>6.5212000000000003</c:v>
                </c:pt>
                <c:pt idx="107">
                  <c:v>6.3723000000000001</c:v>
                </c:pt>
                <c:pt idx="108">
                  <c:v>6.4404000000000003</c:v>
                </c:pt>
                <c:pt idx="109">
                  <c:v>6.58</c:v>
                </c:pt>
                <c:pt idx="110">
                  <c:v>6.4888000000000003</c:v>
                </c:pt>
                <c:pt idx="111">
                  <c:v>6.3670999999999998</c:v>
                </c:pt>
                <c:pt idx="112">
                  <c:v>6.3198999999999996</c:v>
                </c:pt>
                <c:pt idx="113">
                  <c:v>6.1971999999999996</c:v>
                </c:pt>
                <c:pt idx="114">
                  <c:v>6.3941999999999997</c:v>
                </c:pt>
                <c:pt idx="115">
                  <c:v>6.2603999999999997</c:v>
                </c:pt>
                <c:pt idx="116">
                  <c:v>6.1321000000000003</c:v>
                </c:pt>
                <c:pt idx="117">
                  <c:v>6.2678000000000003</c:v>
                </c:pt>
                <c:pt idx="118">
                  <c:v>6.5951000000000004</c:v>
                </c:pt>
                <c:pt idx="119">
                  <c:v>6.8430999999999997</c:v>
                </c:pt>
                <c:pt idx="120">
                  <c:v>6.8434999999999997</c:v>
                </c:pt>
                <c:pt idx="121">
                  <c:v>6.9100999999999999</c:v>
                </c:pt>
                <c:pt idx="122">
                  <c:v>6.8266999999999998</c:v>
                </c:pt>
                <c:pt idx="123">
                  <c:v>6.8342999999999998</c:v>
                </c:pt>
                <c:pt idx="124">
                  <c:v>6.9241999999999999</c:v>
                </c:pt>
                <c:pt idx="125">
                  <c:v>6.9654999999999996</c:v>
                </c:pt>
                <c:pt idx="126">
                  <c:v>6.9393000000000002</c:v>
                </c:pt>
                <c:pt idx="127">
                  <c:v>6.8132000000000001</c:v>
                </c:pt>
                <c:pt idx="128">
                  <c:v>6.7084999999999999</c:v>
                </c:pt>
                <c:pt idx="129">
                  <c:v>7.0068000000000001</c:v>
                </c:pt>
                <c:pt idx="130">
                  <c:v>7.0373999999999999</c:v>
                </c:pt>
                <c:pt idx="131">
                  <c:v>7.3070000000000004</c:v>
                </c:pt>
                <c:pt idx="132">
                  <c:v>7.4145000000000003</c:v>
                </c:pt>
                <c:pt idx="133">
                  <c:v>7.2901999999999996</c:v>
                </c:pt>
                <c:pt idx="134">
                  <c:v>7.0015000000000001</c:v>
                </c:pt>
                <c:pt idx="135">
                  <c:v>6.8029999999999999</c:v>
                </c:pt>
                <c:pt idx="136">
                  <c:v>7.2234999999999996</c:v>
                </c:pt>
                <c:pt idx="137">
                  <c:v>7.2610999999999999</c:v>
                </c:pt>
                <c:pt idx="138">
                  <c:v>7.0026999999999999</c:v>
                </c:pt>
                <c:pt idx="139">
                  <c:v>6.9038000000000004</c:v>
                </c:pt>
                <c:pt idx="140">
                  <c:v>7.1680000000000001</c:v>
                </c:pt>
                <c:pt idx="141">
                  <c:v>7.3094000000000001</c:v>
                </c:pt>
                <c:pt idx="142">
                  <c:v>7.4821999999999997</c:v>
                </c:pt>
                <c:pt idx="143">
                  <c:v>7.5065</c:v>
                </c:pt>
                <c:pt idx="144">
                  <c:v>7.5976999999999997</c:v>
                </c:pt>
                <c:pt idx="145">
                  <c:v>7.4641000000000002</c:v>
                </c:pt>
                <c:pt idx="146">
                  <c:v>7.7533000000000003</c:v>
                </c:pt>
                <c:pt idx="147">
                  <c:v>8.1920000000000002</c:v>
                </c:pt>
                <c:pt idx="148">
                  <c:v>8.6052999999999997</c:v>
                </c:pt>
                <c:pt idx="149">
                  <c:v>8.8117999999999999</c:v>
                </c:pt>
                <c:pt idx="150">
                  <c:v>8.9483999999999995</c:v>
                </c:pt>
                <c:pt idx="151">
                  <c:v>8.9684000000000008</c:v>
                </c:pt>
                <c:pt idx="152">
                  <c:v>8.9551999999999996</c:v>
                </c:pt>
                <c:pt idx="153">
                  <c:v>8.9192</c:v>
                </c:pt>
                <c:pt idx="154">
                  <c:v>8.8285999999999998</c:v>
                </c:pt>
                <c:pt idx="155">
                  <c:v>8.7805</c:v>
                </c:pt>
                <c:pt idx="156">
                  <c:v>8.9468999999999994</c:v>
                </c:pt>
                <c:pt idx="157">
                  <c:v>9.2636000000000003</c:v>
                </c:pt>
                <c:pt idx="158">
                  <c:v>9.2987000000000002</c:v>
                </c:pt>
                <c:pt idx="159">
                  <c:v>9.1438000000000006</c:v>
                </c:pt>
                <c:pt idx="160">
                  <c:v>9.0942000000000007</c:v>
                </c:pt>
                <c:pt idx="161">
                  <c:v>8.9741999999999997</c:v>
                </c:pt>
                <c:pt idx="162">
                  <c:v>8.9116999999999997</c:v>
                </c:pt>
                <c:pt idx="163">
                  <c:v>8.7783999999999995</c:v>
                </c:pt>
                <c:pt idx="164">
                  <c:v>9.0662000000000003</c:v>
                </c:pt>
                <c:pt idx="165">
                  <c:v>9.3369</c:v>
                </c:pt>
                <c:pt idx="166">
                  <c:v>9.3613</c:v>
                </c:pt>
                <c:pt idx="167">
                  <c:v>9.2056000000000004</c:v>
                </c:pt>
                <c:pt idx="168">
                  <c:v>8.9556000000000004</c:v>
                </c:pt>
                <c:pt idx="169">
                  <c:v>8.7024000000000008</c:v>
                </c:pt>
                <c:pt idx="170">
                  <c:v>8.6788000000000007</c:v>
                </c:pt>
                <c:pt idx="171">
                  <c:v>9.0471000000000004</c:v>
                </c:pt>
                <c:pt idx="172">
                  <c:v>8.6081000000000003</c:v>
                </c:pt>
                <c:pt idx="173">
                  <c:v>8.4110999999999994</c:v>
                </c:pt>
                <c:pt idx="174">
                  <c:v>8.2361000000000004</c:v>
                </c:pt>
                <c:pt idx="175">
                  <c:v>8.0129000000000001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B-3545-AEA7-7A7AECF70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22472"/>
        <c:axId val="-2103317992"/>
      </c:lineChart>
      <c:dateAx>
        <c:axId val="-2103322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03317992"/>
        <c:crosses val="autoZero"/>
        <c:auto val="1"/>
        <c:lblOffset val="100"/>
        <c:baseTimeUnit val="months"/>
      </c:dateAx>
      <c:valAx>
        <c:axId val="-21033179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03322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127000</xdr:rowOff>
    </xdr:from>
    <xdr:to>
      <xdr:col>19</xdr:col>
      <xdr:colOff>368300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0</xdr:row>
      <xdr:rowOff>165100</xdr:rowOff>
    </xdr:from>
    <xdr:to>
      <xdr:col>17</xdr:col>
      <xdr:colOff>215900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u Rimal" refreshedDate="40436.439264583336" createdVersion="4" refreshedVersion="4" minRefreshableVersion="3" recordCount="176" xr:uid="{00000000-000A-0000-FFFF-FFFF01000000}">
  <cacheSource type="worksheet">
    <worksheetSource name="Table1"/>
  </cacheSource>
  <cacheFields count="19">
    <cacheField name="Date" numFmtId="164">
      <sharedItems containsSemiMixedTypes="0" containsNonDate="0" containsDate="1" containsString="0" minDate="2000-01-01T00:00:00" maxDate="2014-08-02T00:00:00" count="176"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</sharedItems>
    </cacheField>
    <cacheField name="PerEURO" numFmtId="0">
      <sharedItems containsSemiMixedTypes="0" containsString="0" containsNumber="1" minValue="7.2953000000000001" maxValue="9.4039000000000001"/>
    </cacheField>
    <cacheField name="PerUSD" numFmtId="0">
      <sharedItems containsSemiMixedTypes="0" containsString="0" containsNumber="1" minValue="5.0545999999999998" maxValue="9.3613"/>
    </cacheField>
    <cacheField name="KeyIntRate" numFmtId="0">
      <sharedItems containsSemiMixedTypes="0" containsString="0" containsNumber="1" minValue="1.25" maxValue="7"/>
    </cacheField>
    <cacheField name="CPI" numFmtId="0">
      <sharedItems containsString="0" containsBlank="1" containsNumber="1" minValue="104.1" maxValue="135.30000000000001"/>
    </cacheField>
    <cacheField name="ImpTot" numFmtId="0">
      <sharedItems containsString="0" containsBlank="1" containsNumber="1" containsInteger="1" minValue="20410" maxValue="57202"/>
    </cacheField>
    <cacheField name="ExpTot" numFmtId="0">
      <sharedItems containsString="0" containsBlank="1" containsNumber="1" containsInteger="1" minValue="34581" maxValue="91001"/>
    </cacheField>
    <cacheField name="ImpSOplfm" numFmtId="0">
      <sharedItems containsString="0" containsBlank="1" containsNumber="1" containsInteger="1" minValue="0" maxValue="9729"/>
    </cacheField>
    <cacheField name="ExpCrdOil" numFmtId="0">
      <sharedItems containsString="0" containsBlank="1" containsNumber="1" containsInteger="1" minValue="13125" maxValue="37132"/>
    </cacheField>
    <cacheField name="ExpNatGas" numFmtId="0">
      <sharedItems containsString="0" containsBlank="1" containsNumber="1" containsInteger="1" minValue="2457" maxValue="26420"/>
    </cacheField>
    <cacheField name="ExpCond" numFmtId="0">
      <sharedItems containsString="0" containsBlank="1" containsNumber="1" containsInteger="1" minValue="0" maxValue="2305"/>
    </cacheField>
    <cacheField name="ExpSOplfm" numFmtId="0">
      <sharedItems containsString="0" containsBlank="1" containsNumber="1" containsInteger="1" minValue="2" maxValue="3766"/>
    </cacheField>
    <cacheField name="BrntOilPrice" numFmtId="0">
      <sharedItems containsString="0" containsBlank="1" containsNumber="1" minValue="18.71" maxValue="132.72"/>
    </cacheField>
    <cacheField name="Oil" numFmtId="0">
      <sharedItems containsString="0" containsBlank="1" containsNumber="1" containsInteger="1" minValue="5941" maxValue="16333"/>
    </cacheField>
    <cacheField name="Gas" numFmtId="0">
      <sharedItems containsString="0" containsBlank="1" containsNumber="1" containsInteger="1" minValue="2830" maxValue="11160"/>
    </cacheField>
    <cacheField name="NGL" numFmtId="0">
      <sharedItems containsString="0" containsBlank="1" containsNumber="1" containsInteger="1" minValue="425" maxValue="1710"/>
    </cacheField>
    <cacheField name="Condensate" numFmtId="0">
      <sharedItems containsString="0" containsBlank="1" containsNumber="1" containsInteger="1" minValue="204" maxValue="1025"/>
    </cacheField>
    <cacheField name="EuroIntRate" numFmtId="0">
      <sharedItems containsSemiMixedTypes="0" containsString="0" containsNumber="1" minValue="0.02" maxValue="5.0599999999999996"/>
    </cacheField>
    <cacheField name="LoanIntRate" numFmtId="0">
      <sharedItems containsSemiMixedTypes="0" containsString="0" containsNumber="1" minValue="2.25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n v="8.1214999999999993"/>
    <n v="8.0129000000000001"/>
    <n v="5.5"/>
    <n v="104.1"/>
    <n v="20410"/>
    <n v="38985"/>
    <n v="1029"/>
    <n v="18441"/>
    <n v="4054"/>
    <n v="0"/>
    <n v="366"/>
    <n v="25.51"/>
    <n v="15421"/>
    <n v="5025"/>
    <n v="575"/>
    <n v="538"/>
    <n v="3.04"/>
    <n v="7.5"/>
  </r>
  <r>
    <x v="1"/>
    <n v="8.0991"/>
    <n v="8.2361000000000004"/>
    <n v="5.5"/>
    <n v="104.6"/>
    <n v="24682"/>
    <n v="38900"/>
    <n v="3152"/>
    <n v="17926"/>
    <n v="3803"/>
    <n v="0"/>
    <n v="170"/>
    <n v="27.78"/>
    <n v="14916"/>
    <n v="4637"/>
    <n v="553"/>
    <n v="448"/>
    <n v="3.28"/>
    <n v="7.5"/>
  </r>
  <r>
    <x v="2"/>
    <n v="8.1110000000000007"/>
    <n v="8.4110999999999994"/>
    <n v="5.5"/>
    <n v="104.7"/>
    <n v="29116"/>
    <n v="42813"/>
    <n v="4854"/>
    <n v="19925"/>
    <n v="4017"/>
    <n v="0"/>
    <n v="171"/>
    <n v="27.49"/>
    <n v="15609"/>
    <n v="5054"/>
    <n v="573"/>
    <n v="511"/>
    <n v="3.51"/>
    <n v="7.5"/>
  </r>
  <r>
    <x v="3"/>
    <n v="8.1538000000000004"/>
    <n v="8.6081000000000003"/>
    <n v="5.6323530000000002"/>
    <n v="105.1"/>
    <n v="24005"/>
    <n v="37147"/>
    <n v="2644"/>
    <n v="17316"/>
    <n v="3331"/>
    <n v="0"/>
    <n v="287"/>
    <n v="22.76"/>
    <n v="14057"/>
    <n v="4080"/>
    <n v="585"/>
    <n v="481"/>
    <n v="3.69"/>
    <n v="7.6323530000000002"/>
  </r>
  <r>
    <x v="4"/>
    <n v="8.2014999999999993"/>
    <n v="9.0471000000000004"/>
    <n v="5.75"/>
    <n v="105.1"/>
    <n v="25730"/>
    <n v="43463"/>
    <n v="1303"/>
    <n v="21595"/>
    <n v="2642"/>
    <n v="0"/>
    <n v="531"/>
    <n v="27.74"/>
    <n v="15020"/>
    <n v="3410"/>
    <n v="592"/>
    <n v="468"/>
    <n v="3.92"/>
    <n v="7.75"/>
  </r>
  <r>
    <x v="5"/>
    <n v="8.2424999999999997"/>
    <n v="8.6788000000000007"/>
    <n v="6.05"/>
    <n v="105.7"/>
    <n v="23873"/>
    <n v="41200"/>
    <n v="1370"/>
    <n v="19699"/>
    <n v="2457"/>
    <n v="0"/>
    <n v="663"/>
    <n v="29.8"/>
    <n v="13854"/>
    <n v="2992"/>
    <n v="615"/>
    <n v="463"/>
    <n v="4.29"/>
    <n v="8.0500000000000007"/>
  </r>
  <r>
    <x v="6"/>
    <n v="8.1762999999999995"/>
    <n v="8.7024000000000008"/>
    <n v="6.25"/>
    <n v="105.4"/>
    <n v="22043"/>
    <n v="40961"/>
    <n v="1144"/>
    <n v="22342"/>
    <n v="3573"/>
    <n v="0"/>
    <n v="229"/>
    <n v="28.68"/>
    <n v="16333"/>
    <n v="3153"/>
    <n v="643"/>
    <n v="480"/>
    <n v="4.3099999999999996"/>
    <n v="8.25"/>
  </r>
  <r>
    <x v="7"/>
    <n v="8.0959000000000003"/>
    <n v="8.9556000000000004"/>
    <n v="6.5978260000000004"/>
    <n v="105.3"/>
    <n v="25173"/>
    <n v="48092"/>
    <n v="1327"/>
    <n v="25502"/>
    <n v="3212"/>
    <n v="0"/>
    <n v="1594"/>
    <n v="30.2"/>
    <n v="14740"/>
    <n v="2830"/>
    <n v="425"/>
    <n v="229"/>
    <n v="4.42"/>
    <n v="8.5978270000000006"/>
  </r>
  <r>
    <x v="8"/>
    <n v="8.0266000000000002"/>
    <n v="9.2056000000000004"/>
    <n v="6.8333329999999997"/>
    <n v="106.2"/>
    <n v="27327"/>
    <n v="46327"/>
    <n v="2560"/>
    <n v="22427"/>
    <n v="3561"/>
    <n v="0"/>
    <n v="1137"/>
    <n v="33.14"/>
    <n v="14164"/>
    <n v="3321"/>
    <n v="431"/>
    <n v="272"/>
    <n v="4.59"/>
    <n v="8.8333329999999997"/>
  </r>
  <r>
    <x v="9"/>
    <n v="8.0031999999999996"/>
    <n v="9.3613"/>
    <n v="7"/>
    <n v="106.3"/>
    <n v="28273"/>
    <n v="52590"/>
    <n v="130"/>
    <n v="26321"/>
    <n v="4911"/>
    <n v="0"/>
    <n v="1181"/>
    <n v="30.96"/>
    <n v="15522"/>
    <n v="4386"/>
    <n v="641"/>
    <n v="500"/>
    <n v="4.76"/>
    <n v="9"/>
  </r>
  <r>
    <x v="10"/>
    <n v="7.9950000000000001"/>
    <n v="9.3369"/>
    <n v="7"/>
    <n v="106.8"/>
    <n v="27827"/>
    <n v="53518"/>
    <n v="1329"/>
    <n v="26810"/>
    <n v="6071"/>
    <n v="0"/>
    <n v="299"/>
    <n v="32.549999999999997"/>
    <n v="15411"/>
    <n v="5367"/>
    <n v="779"/>
    <n v="523"/>
    <n v="4.83"/>
    <n v="9"/>
  </r>
  <r>
    <x v="11"/>
    <n v="8.1334"/>
    <n v="9.0662000000000003"/>
    <n v="7"/>
    <n v="106.7"/>
    <n v="24381"/>
    <n v="45816"/>
    <n v="765"/>
    <n v="20532"/>
    <n v="6157"/>
    <n v="0"/>
    <n v="1170"/>
    <n v="25.66"/>
    <n v="16132"/>
    <n v="5535"/>
    <n v="814"/>
    <n v="498"/>
    <n v="4.83"/>
    <n v="9"/>
  </r>
  <r>
    <x v="12"/>
    <n v="8.2355"/>
    <n v="8.7783999999999995"/>
    <n v="7"/>
    <n v="107.6"/>
    <n v="24188"/>
    <n v="50394"/>
    <n v="1508"/>
    <n v="22386"/>
    <n v="6498"/>
    <n v="1180"/>
    <n v="752"/>
    <n v="25.62"/>
    <n v="15969"/>
    <n v="5177"/>
    <n v="934"/>
    <n v="553"/>
    <n v="4.76"/>
    <n v="9"/>
  </r>
  <r>
    <x v="13"/>
    <n v="8.2125000000000004"/>
    <n v="8.9116999999999997"/>
    <n v="7"/>
    <n v="108.4"/>
    <n v="24884"/>
    <n v="42706"/>
    <n v="2178"/>
    <n v="18737"/>
    <n v="4648"/>
    <n v="713"/>
    <n v="526"/>
    <n v="27.5"/>
    <n v="13723"/>
    <n v="3778"/>
    <n v="799"/>
    <n v="460"/>
    <n v="4.99"/>
    <n v="9"/>
  </r>
  <r>
    <x v="14"/>
    <n v="8.16"/>
    <n v="8.9741999999999997"/>
    <n v="7"/>
    <n v="108.6"/>
    <n v="28061"/>
    <n v="45535"/>
    <n v="747"/>
    <n v="19540"/>
    <n v="5144"/>
    <n v="822"/>
    <n v="516"/>
    <n v="24.5"/>
    <n v="15278"/>
    <n v="4250"/>
    <n v="993"/>
    <n v="527"/>
    <n v="4.78"/>
    <n v="9"/>
  </r>
  <r>
    <x v="15"/>
    <n v="8.1182999999999996"/>
    <n v="9.0942000000000007"/>
    <n v="7"/>
    <n v="109.1"/>
    <n v="23377"/>
    <n v="44396"/>
    <n v="733"/>
    <n v="21236"/>
    <n v="4460"/>
    <n v="819"/>
    <n v="856"/>
    <n v="25.66"/>
    <n v="15353"/>
    <n v="3849"/>
    <n v="844"/>
    <n v="357"/>
    <n v="5.0599999999999996"/>
    <n v="9"/>
  </r>
  <r>
    <x v="16"/>
    <n v="7.9951999999999996"/>
    <n v="9.1438000000000006"/>
    <n v="7"/>
    <n v="109.6"/>
    <n v="26854"/>
    <n v="46982"/>
    <n v="763"/>
    <n v="21730"/>
    <n v="4154"/>
    <n v="491"/>
    <n v="1257"/>
    <n v="28.31"/>
    <n v="14427"/>
    <n v="3889"/>
    <n v="889"/>
    <n v="472"/>
    <n v="4.6500000000000004"/>
    <n v="9"/>
  </r>
  <r>
    <x v="17"/>
    <n v="7.9337999999999997"/>
    <n v="9.2987000000000002"/>
    <n v="7"/>
    <n v="109.7"/>
    <n v="24367"/>
    <n v="42862"/>
    <n v="379"/>
    <n v="18441"/>
    <n v="4263"/>
    <n v="1018"/>
    <n v="41"/>
    <n v="27.85"/>
    <n v="13948"/>
    <n v="3768"/>
    <n v="905"/>
    <n v="483"/>
    <n v="4.54"/>
    <n v="9"/>
  </r>
  <r>
    <x v="18"/>
    <n v="7.9714"/>
    <n v="9.2636000000000003"/>
    <n v="7"/>
    <n v="108.2"/>
    <n v="21793"/>
    <n v="46018"/>
    <n v="185"/>
    <n v="23580"/>
    <n v="4952"/>
    <n v="237"/>
    <n v="2238"/>
    <n v="24.61"/>
    <n v="15990"/>
    <n v="4563"/>
    <n v="1022"/>
    <n v="565"/>
    <n v="4.51"/>
    <n v="9"/>
  </r>
  <r>
    <x v="19"/>
    <n v="8.0551999999999992"/>
    <n v="8.9468999999999994"/>
    <n v="7"/>
    <n v="108.1"/>
    <n v="23884"/>
    <n v="41530"/>
    <n v="1087"/>
    <n v="19189"/>
    <n v="4713"/>
    <n v="511"/>
    <n v="879"/>
    <n v="25.68"/>
    <n v="14326"/>
    <n v="4325"/>
    <n v="835"/>
    <n v="515"/>
    <n v="4.49"/>
    <n v="9"/>
  </r>
  <r>
    <x v="20"/>
    <n v="7.9984999999999999"/>
    <n v="8.7805"/>
    <n v="7"/>
    <n v="108.7"/>
    <n v="23327"/>
    <n v="42441"/>
    <n v="1179"/>
    <n v="19655"/>
    <n v="4574"/>
    <n v="222"/>
    <n v="554"/>
    <n v="25.62"/>
    <n v="14829"/>
    <n v="4218"/>
    <n v="719"/>
    <n v="409"/>
    <n v="3.99"/>
    <n v="9"/>
  </r>
  <r>
    <x v="21"/>
    <n v="7.9969999999999999"/>
    <n v="8.8285999999999998"/>
    <n v="7"/>
    <n v="108.6"/>
    <n v="27300"/>
    <n v="44725"/>
    <n v="875"/>
    <n v="19712"/>
    <n v="4820"/>
    <n v="407"/>
    <n v="82"/>
    <n v="20.54"/>
    <n v="16143"/>
    <n v="4492"/>
    <n v="972"/>
    <n v="434"/>
    <n v="3.97"/>
    <n v="9"/>
  </r>
  <r>
    <x v="22"/>
    <n v="7.9223999999999997"/>
    <n v="8.9192"/>
    <n v="7"/>
    <n v="108.7"/>
    <n v="27112"/>
    <n v="39677"/>
    <n v="679"/>
    <n v="13125"/>
    <n v="5875"/>
    <n v="1156"/>
    <n v="1086"/>
    <n v="18.8"/>
    <n v="14914"/>
    <n v="5631"/>
    <n v="995"/>
    <n v="445"/>
    <n v="3.51"/>
    <n v="9"/>
  </r>
  <r>
    <x v="23"/>
    <n v="7.992"/>
    <n v="8.9551999999999996"/>
    <n v="6.7105259999999998"/>
    <n v="108.9"/>
    <n v="20964"/>
    <n v="44996"/>
    <n v="577"/>
    <n v="17366"/>
    <n v="6919"/>
    <n v="380"/>
    <n v="3471"/>
    <n v="18.71"/>
    <n v="15984"/>
    <n v="6098"/>
    <n v="1018"/>
    <n v="446"/>
    <n v="3.34"/>
    <n v="8.7105259999999998"/>
  </r>
  <r>
    <x v="24"/>
    <n v="7.9207999999999998"/>
    <n v="8.9684000000000008"/>
    <n v="6.5"/>
    <n v="109"/>
    <n v="22818"/>
    <n v="36655"/>
    <n v="7"/>
    <n v="13504"/>
    <n v="5963"/>
    <n v="265"/>
    <n v="189"/>
    <n v="19.420000000000002"/>
    <n v="15176"/>
    <n v="6326"/>
    <n v="977"/>
    <n v="536"/>
    <n v="3.29"/>
    <n v="8.5"/>
  </r>
  <r>
    <x v="25"/>
    <n v="7.7853000000000003"/>
    <n v="8.9483999999999995"/>
    <n v="6.5"/>
    <n v="109.3"/>
    <n v="22193"/>
    <n v="37124"/>
    <n v="119"/>
    <n v="14574"/>
    <n v="4856"/>
    <n v="645"/>
    <n v="557"/>
    <n v="20.28"/>
    <n v="14022"/>
    <n v="5341"/>
    <n v="926"/>
    <n v="475"/>
    <n v="3.28"/>
    <n v="8.5"/>
  </r>
  <r>
    <x v="26"/>
    <n v="7.7191000000000001"/>
    <n v="8.8117999999999999"/>
    <n v="6.5"/>
    <n v="109.7"/>
    <n v="21173"/>
    <n v="41555"/>
    <n v="12"/>
    <n v="17086"/>
    <n v="4404"/>
    <n v="349"/>
    <n v="2619"/>
    <n v="23.7"/>
    <n v="13735"/>
    <n v="4939"/>
    <n v="1008"/>
    <n v="563"/>
    <n v="3.26"/>
    <n v="8.5"/>
  </r>
  <r>
    <x v="27"/>
    <n v="7.6220999999999997"/>
    <n v="8.6052999999999997"/>
    <n v="6.5"/>
    <n v="109.7"/>
    <n v="24358"/>
    <n v="43274"/>
    <n v="28"/>
    <n v="18986"/>
    <n v="4778"/>
    <n v="508"/>
    <n v="1213"/>
    <n v="25.73"/>
    <n v="15059"/>
    <n v="5789"/>
    <n v="963"/>
    <n v="588"/>
    <n v="3.32"/>
    <n v="8.5"/>
  </r>
  <r>
    <x v="28"/>
    <n v="7.5147000000000004"/>
    <n v="8.1920000000000002"/>
    <n v="6.5"/>
    <n v="110"/>
    <n v="22816"/>
    <n v="38761"/>
    <n v="470"/>
    <n v="16203"/>
    <n v="4716"/>
    <n v="643"/>
    <n v="171"/>
    <n v="25.35"/>
    <n v="15001"/>
    <n v="5481"/>
    <n v="1073"/>
    <n v="686"/>
    <n v="3.31"/>
    <n v="8.5"/>
  </r>
  <r>
    <x v="29"/>
    <n v="7.4047999999999998"/>
    <n v="7.7533000000000003"/>
    <n v="6.5"/>
    <n v="110.1"/>
    <n v="26745"/>
    <n v="38505"/>
    <n v="5163"/>
    <n v="15652"/>
    <n v="4132"/>
    <n v="695"/>
    <n v="1393"/>
    <n v="24.08"/>
    <n v="13916"/>
    <n v="4860"/>
    <n v="980"/>
    <n v="542"/>
    <n v="3.35"/>
    <n v="8.5"/>
  </r>
  <r>
    <x v="30"/>
    <n v="7.4050000000000002"/>
    <n v="7.4641000000000002"/>
    <n v="6.9347830000000004"/>
    <n v="109.9"/>
    <n v="21570"/>
    <n v="36245"/>
    <n v="241"/>
    <n v="16904"/>
    <n v="4231"/>
    <n v="405"/>
    <n v="63"/>
    <n v="25.74"/>
    <n v="15386"/>
    <n v="5281"/>
    <n v="1125"/>
    <n v="670"/>
    <n v="3.3"/>
    <n v="8.9347829999999995"/>
  </r>
  <r>
    <x v="31"/>
    <n v="7.4283999999999999"/>
    <n v="7.5976999999999997"/>
    <n v="7"/>
    <n v="109.6"/>
    <n v="20586"/>
    <n v="37567"/>
    <n v="192"/>
    <n v="17867"/>
    <n v="3282"/>
    <n v="751"/>
    <n v="265"/>
    <n v="26.65"/>
    <n v="14271"/>
    <n v="4141"/>
    <n v="859"/>
    <n v="687"/>
    <n v="3.29"/>
    <n v="9"/>
  </r>
  <r>
    <x v="32"/>
    <n v="7.3619000000000003"/>
    <n v="7.5065"/>
    <n v="7"/>
    <n v="110.2"/>
    <n v="22364"/>
    <n v="38949"/>
    <n v="225"/>
    <n v="16883"/>
    <n v="3233"/>
    <n v="451"/>
    <n v="709"/>
    <n v="28.4"/>
    <n v="13121"/>
    <n v="3995"/>
    <n v="622"/>
    <n v="262"/>
    <n v="3.32"/>
    <n v="9"/>
  </r>
  <r>
    <x v="33"/>
    <n v="7.3404999999999996"/>
    <n v="7.4821999999999997"/>
    <n v="7"/>
    <n v="110.6"/>
    <n v="26415"/>
    <n v="40868"/>
    <n v="108"/>
    <n v="15174"/>
    <n v="6605"/>
    <n v="741"/>
    <n v="409"/>
    <n v="27.54"/>
    <n v="14753"/>
    <n v="6018"/>
    <n v="1045"/>
    <n v="752"/>
    <n v="3.3"/>
    <n v="9"/>
  </r>
  <r>
    <x v="34"/>
    <n v="7.319"/>
    <n v="7.3094000000000001"/>
    <n v="7"/>
    <n v="111"/>
    <n v="22937"/>
    <n v="41117"/>
    <n v="375"/>
    <n v="16965"/>
    <n v="6605"/>
    <n v="816"/>
    <n v="95"/>
    <n v="24.34"/>
    <n v="14589"/>
    <n v="6425"/>
    <n v="1105"/>
    <n v="749"/>
    <n v="3.3"/>
    <n v="9"/>
  </r>
  <r>
    <x v="35"/>
    <n v="7.2953000000000001"/>
    <n v="7.1680000000000001"/>
    <n v="6.7"/>
    <n v="111.9"/>
    <n v="22458"/>
    <n v="42334"/>
    <n v="526"/>
    <n v="18124"/>
    <n v="6605"/>
    <n v="780"/>
    <n v="934"/>
    <n v="28.33"/>
    <n v="14622"/>
    <n v="6996"/>
    <n v="1115"/>
    <n v="813"/>
    <n v="3.09"/>
    <n v="8.7000010000000003"/>
  </r>
  <r>
    <x v="36"/>
    <n v="7.3327999999999998"/>
    <n v="6.9038000000000004"/>
    <n v="6.3409089999999999"/>
    <n v="114.5"/>
    <n v="23123"/>
    <n v="41116"/>
    <n v="1190"/>
    <n v="17341"/>
    <n v="6034"/>
    <n v="869"/>
    <n v="789"/>
    <n v="31.18"/>
    <n v="14510"/>
    <n v="7088"/>
    <n v="985"/>
    <n v="823"/>
    <n v="2.79"/>
    <n v="8.3409089999999999"/>
  </r>
  <r>
    <x v="37"/>
    <n v="7.5438999999999998"/>
    <n v="7.0026999999999999"/>
    <n v="6"/>
    <n v="114.6"/>
    <n v="21310"/>
    <n v="41070"/>
    <n v="2"/>
    <n v="18644"/>
    <n v="5382"/>
    <n v="673"/>
    <n v="622"/>
    <n v="32.770000000000003"/>
    <n v="13480"/>
    <n v="6353"/>
    <n v="921"/>
    <n v="774"/>
    <n v="2.76"/>
    <n v="8"/>
  </r>
  <r>
    <x v="38"/>
    <n v="7.8449999999999998"/>
    <n v="7.2610999999999999"/>
    <n v="5.571428"/>
    <n v="113.8"/>
    <n v="25198"/>
    <n v="40742"/>
    <n v="932"/>
    <n v="16463"/>
    <n v="6134"/>
    <n v="1188"/>
    <n v="515"/>
    <n v="30.61"/>
    <n v="14790"/>
    <n v="7137"/>
    <n v="1153"/>
    <n v="1025"/>
    <n v="2.75"/>
    <n v="7.571428"/>
  </r>
  <r>
    <x v="39"/>
    <n v="7.8315999999999999"/>
    <n v="7.2234999999999996"/>
    <n v="5.5"/>
    <n v="112.9"/>
    <n v="22526"/>
    <n v="41028"/>
    <n v="139"/>
    <n v="17825"/>
    <n v="4864"/>
    <n v="904"/>
    <n v="545"/>
    <n v="25"/>
    <n v="13821"/>
    <n v="5960"/>
    <n v="1091"/>
    <n v="891"/>
    <n v="2.56"/>
    <n v="7.5"/>
  </r>
  <r>
    <x v="40"/>
    <n v="7.8711000000000002"/>
    <n v="6.8029999999999999"/>
    <n v="5"/>
    <n v="112.3"/>
    <n v="22847"/>
    <n v="39235"/>
    <n v="110"/>
    <n v="15566"/>
    <n v="4575"/>
    <n v="551"/>
    <n v="1113"/>
    <n v="25.86"/>
    <n v="13980"/>
    <n v="5374"/>
    <n v="1088"/>
    <n v="832"/>
    <n v="2.56"/>
    <n v="7"/>
  </r>
  <r>
    <x v="41"/>
    <n v="8.1622000000000003"/>
    <n v="7.0015000000000001"/>
    <n v="4.8499999999999996"/>
    <n v="112"/>
    <n v="23728"/>
    <n v="34581"/>
    <n v="1160"/>
    <n v="13629"/>
    <n v="3536"/>
    <n v="976"/>
    <n v="521"/>
    <n v="27.65"/>
    <n v="12299"/>
    <n v="4181"/>
    <n v="925"/>
    <n v="686"/>
    <n v="2.21"/>
    <n v="6.85"/>
  </r>
  <r>
    <x v="42"/>
    <n v="8.2893000000000008"/>
    <n v="7.2901999999999996"/>
    <n v="4"/>
    <n v="111.6"/>
    <n v="23376"/>
    <n v="37725"/>
    <n v="1481"/>
    <n v="15808"/>
    <n v="4958"/>
    <n v="714"/>
    <n v="785"/>
    <n v="28.35"/>
    <n v="13998"/>
    <n v="5685"/>
    <n v="1082"/>
    <n v="909"/>
    <n v="2.08"/>
    <n v="6"/>
  </r>
  <r>
    <x v="43"/>
    <n v="8.2558000000000007"/>
    <n v="7.4145000000000003"/>
    <n v="3.3809520000000002"/>
    <n v="111.9"/>
    <n v="20597"/>
    <n v="37396"/>
    <n v="25"/>
    <n v="17075"/>
    <n v="4149"/>
    <n v="974"/>
    <n v="674"/>
    <n v="29.89"/>
    <n v="13297"/>
    <n v="4819"/>
    <n v="1003"/>
    <n v="837"/>
    <n v="2.1"/>
    <n v="5.3809519999999997"/>
  </r>
  <r>
    <x v="44"/>
    <n v="8.1951999999999998"/>
    <n v="7.3070000000000004"/>
    <n v="2.795455"/>
    <n v="112.5"/>
    <n v="24860"/>
    <n v="38497"/>
    <n v="1"/>
    <n v="14272"/>
    <n v="4644"/>
    <n v="582"/>
    <n v="463"/>
    <n v="27.11"/>
    <n v="12831"/>
    <n v="5420"/>
    <n v="914"/>
    <n v="641"/>
    <n v="2.02"/>
    <n v="4.7954549999999996"/>
  </r>
  <r>
    <x v="45"/>
    <n v="8.2278000000000002"/>
    <n v="7.0373999999999999"/>
    <n v="2.5"/>
    <n v="112.4"/>
    <n v="26844"/>
    <n v="46518"/>
    <n v="103"/>
    <n v="15475"/>
    <n v="5813"/>
    <n v="1008"/>
    <n v="3766"/>
    <n v="29.61"/>
    <n v="13861"/>
    <n v="6811"/>
    <n v="1229"/>
    <n v="952"/>
    <n v="2.0099999999999998"/>
    <n v="4.5"/>
  </r>
  <r>
    <x v="46"/>
    <n v="8.1968999999999994"/>
    <n v="7.0068000000000001"/>
    <n v="2.5"/>
    <n v="112.6"/>
    <n v="24516"/>
    <n v="41665"/>
    <n v="184"/>
    <n v="16005"/>
    <n v="5939"/>
    <n v="1383"/>
    <n v="532"/>
    <n v="28.75"/>
    <n v="13985"/>
    <n v="7197"/>
    <n v="1235"/>
    <n v="971"/>
    <n v="1.97"/>
    <n v="4.5"/>
  </r>
  <r>
    <x v="47"/>
    <n v="8.2414000000000005"/>
    <n v="6.7084999999999999"/>
    <n v="2.4210530000000001"/>
    <n v="112.6"/>
    <n v="24343"/>
    <n v="43359"/>
    <n v="582"/>
    <n v="17597"/>
    <n v="6211"/>
    <n v="758"/>
    <n v="2497"/>
    <n v="29.81"/>
    <n v="14623"/>
    <n v="7690"/>
    <n v="1251"/>
    <n v="973"/>
    <n v="2.06"/>
    <n v="4.4210520000000004"/>
  </r>
  <r>
    <x v="48"/>
    <n v="8.5924999999999994"/>
    <n v="6.8132000000000001"/>
    <n v="2.2261899999999999"/>
    <n v="112.4"/>
    <n v="21440"/>
    <n v="42455"/>
    <n v="138"/>
    <n v="15956"/>
    <n v="7590"/>
    <n v="758"/>
    <n v="1078"/>
    <n v="31.28"/>
    <n v="14458"/>
    <n v="7845"/>
    <n v="1247"/>
    <n v="868"/>
    <n v="2.02"/>
    <n v="4.226191"/>
  </r>
  <r>
    <x v="49"/>
    <n v="8.7751000000000001"/>
    <n v="6.9393000000000002"/>
    <n v="2"/>
    <n v="112.6"/>
    <n v="24571"/>
    <n v="44869"/>
    <n v="184"/>
    <n v="19443"/>
    <n v="6826"/>
    <n v="1040"/>
    <n v="507"/>
    <n v="30.86"/>
    <n v="13744"/>
    <n v="7178"/>
    <n v="1096"/>
    <n v="780"/>
    <n v="2.0299999999999998"/>
    <n v="4"/>
  </r>
  <r>
    <x v="50"/>
    <n v="8.5406999999999993"/>
    <n v="6.9654999999999996"/>
    <n v="1.847826"/>
    <n v="113.1"/>
    <n v="31016"/>
    <n v="47696"/>
    <n v="605"/>
    <n v="17739"/>
    <n v="6986"/>
    <n v="854"/>
    <n v="679"/>
    <n v="33.630000000000003"/>
    <n v="14177"/>
    <n v="7661"/>
    <n v="1250"/>
    <n v="883"/>
    <n v="2.0099999999999998"/>
    <n v="3.847826"/>
  </r>
  <r>
    <x v="51"/>
    <n v="8.2937999999999992"/>
    <n v="6.9241999999999999"/>
    <n v="1.75"/>
    <n v="113.3"/>
    <n v="24626"/>
    <n v="45252"/>
    <n v="44"/>
    <n v="19663"/>
    <n v="5563"/>
    <n v="1050"/>
    <n v="1152"/>
    <n v="33.590000000000003"/>
    <n v="13700"/>
    <n v="6414"/>
    <n v="960"/>
    <n v="806"/>
    <n v="2.08"/>
    <n v="3.75"/>
  </r>
  <r>
    <x v="52"/>
    <n v="8.2005999999999997"/>
    <n v="6.8342999999999998"/>
    <n v="1.75"/>
    <n v="113.4"/>
    <n v="24908"/>
    <n v="43755"/>
    <n v="282"/>
    <n v="19984"/>
    <n v="5240"/>
    <n v="1034"/>
    <n v="1110"/>
    <n v="37.57"/>
    <n v="14055"/>
    <n v="6335"/>
    <n v="1091"/>
    <n v="765"/>
    <n v="2.02"/>
    <n v="3.75"/>
  </r>
  <r>
    <x v="53"/>
    <n v="8.2856000000000005"/>
    <n v="6.8266999999999998"/>
    <n v="1.75"/>
    <n v="113.4"/>
    <n v="30441"/>
    <n v="44202"/>
    <n v="573"/>
    <n v="18570"/>
    <n v="5053"/>
    <n v="941"/>
    <n v="142"/>
    <n v="35.18"/>
    <n v="13765"/>
    <n v="5677"/>
    <n v="1101"/>
    <n v="747"/>
    <n v="2.0299999999999998"/>
    <n v="3.75"/>
  </r>
  <r>
    <x v="54"/>
    <n v="8.4750999999999994"/>
    <n v="6.9100999999999999"/>
    <n v="1.75"/>
    <n v="113.3"/>
    <n v="26991"/>
    <n v="47216"/>
    <n v="1095"/>
    <n v="24555"/>
    <n v="5507"/>
    <n v="824"/>
    <n v="110"/>
    <n v="38.22"/>
    <n v="14293"/>
    <n v="5539"/>
    <n v="1207"/>
    <n v="732"/>
    <n v="2.0699999999999998"/>
    <n v="3.75"/>
  </r>
  <r>
    <x v="55"/>
    <n v="8.3315000000000001"/>
    <n v="6.8434999999999997"/>
    <n v="1.75"/>
    <n v="113"/>
    <n v="25875"/>
    <n v="42696"/>
    <n v="259"/>
    <n v="18480"/>
    <n v="4221"/>
    <n v="1073"/>
    <n v="860"/>
    <n v="42.74"/>
    <n v="12511"/>
    <n v="4124"/>
    <n v="656"/>
    <n v="336"/>
    <n v="2.04"/>
    <n v="3.75"/>
  </r>
  <r>
    <x v="56"/>
    <n v="8.3604000000000003"/>
    <n v="6.8430999999999997"/>
    <n v="1.75"/>
    <n v="113.7"/>
    <n v="28365"/>
    <n v="48072"/>
    <n v="10"/>
    <n v="21905"/>
    <n v="4609"/>
    <n v="710"/>
    <n v="7"/>
    <n v="43.2"/>
    <n v="12396"/>
    <n v="5155"/>
    <n v="857"/>
    <n v="528"/>
    <n v="2.0499999999999998"/>
    <n v="3.75"/>
  </r>
  <r>
    <x v="57"/>
    <n v="8.2348999999999997"/>
    <n v="6.5951000000000004"/>
    <n v="1.75"/>
    <n v="114"/>
    <n v="28384"/>
    <n v="51998"/>
    <n v="101"/>
    <n v="23246"/>
    <n v="7485"/>
    <n v="655"/>
    <n v="338"/>
    <n v="49.78"/>
    <n v="13787"/>
    <n v="6970"/>
    <n v="1381"/>
    <n v="739"/>
    <n v="2.11"/>
    <n v="3.75"/>
  </r>
  <r>
    <x v="58"/>
    <n v="8.1411999999999995"/>
    <n v="6.2678000000000003"/>
    <n v="1.75"/>
    <n v="114"/>
    <n v="29516"/>
    <n v="51369"/>
    <n v="0"/>
    <n v="20796"/>
    <n v="7317"/>
    <n v="1464"/>
    <n v="82"/>
    <n v="43.11"/>
    <n v="13197"/>
    <n v="7537"/>
    <n v="1352"/>
    <n v="754"/>
    <n v="2.09"/>
    <n v="3.75"/>
  </r>
  <r>
    <x v="59"/>
    <n v="8.2180999999999997"/>
    <n v="6.1321000000000003"/>
    <n v="1.75"/>
    <n v="113.8"/>
    <n v="29969"/>
    <n v="45316"/>
    <n v="2487"/>
    <n v="17132"/>
    <n v="7620"/>
    <n v="891"/>
    <n v="249"/>
    <n v="39.6"/>
    <n v="12694"/>
    <n v="8160"/>
    <n v="1383"/>
    <n v="736"/>
    <n v="2.0499999999999998"/>
    <n v="3.75"/>
  </r>
  <r>
    <x v="60"/>
    <n v="8.2125000000000004"/>
    <n v="6.2603999999999997"/>
    <n v="1.75"/>
    <n v="113.6"/>
    <n v="24375"/>
    <n v="48652"/>
    <n v="118"/>
    <n v="20143"/>
    <n v="8875"/>
    <n v="849"/>
    <n v="843"/>
    <n v="44.51"/>
    <n v="12643"/>
    <n v="7737"/>
    <n v="1375"/>
    <n v="716"/>
    <n v="2.08"/>
    <n v="3.75"/>
  </r>
  <r>
    <x v="61"/>
    <n v="8.3199000000000005"/>
    <n v="6.3941999999999997"/>
    <n v="1.75"/>
    <n v="113.7"/>
    <n v="26887"/>
    <n v="49840"/>
    <n v="393"/>
    <n v="20277"/>
    <n v="8284"/>
    <n v="1396"/>
    <n v="131"/>
    <n v="45.48"/>
    <n v="11826"/>
    <n v="7081"/>
    <n v="1262"/>
    <n v="639"/>
    <n v="2.06"/>
    <n v="3.75"/>
  </r>
  <r>
    <x v="62"/>
    <n v="8.1870999999999992"/>
    <n v="6.1971999999999996"/>
    <n v="1.75"/>
    <n v="114.2"/>
    <n v="28838"/>
    <n v="53943"/>
    <n v="792"/>
    <n v="22408"/>
    <n v="9132"/>
    <n v="946"/>
    <n v="65"/>
    <n v="53.1"/>
    <n v="13388"/>
    <n v="7952"/>
    <n v="1449"/>
    <n v="704"/>
    <n v="2.06"/>
    <n v="3.75"/>
  </r>
  <r>
    <x v="63"/>
    <n v="8.1762999999999995"/>
    <n v="6.3198999999999996"/>
    <n v="1.75"/>
    <n v="114.8"/>
    <n v="30257"/>
    <n v="59761"/>
    <n v="650"/>
    <n v="23817"/>
    <n v="8282"/>
    <n v="2226"/>
    <n v="3408"/>
    <n v="51.88"/>
    <n v="12891"/>
    <n v="7626"/>
    <n v="1322"/>
    <n v="726"/>
    <n v="2.08"/>
    <n v="3.75"/>
  </r>
  <r>
    <x v="64"/>
    <n v="8.0772999999999993"/>
    <n v="6.3670999999999998"/>
    <n v="1.75"/>
    <n v="115.2"/>
    <n v="29479"/>
    <n v="52185"/>
    <n v="547"/>
    <n v="23303"/>
    <n v="8015"/>
    <n v="898"/>
    <n v="432"/>
    <n v="48.65"/>
    <n v="13056"/>
    <n v="7214"/>
    <n v="1180"/>
    <n v="681"/>
    <n v="2.0699999999999998"/>
    <n v="3.75"/>
  </r>
  <r>
    <x v="65"/>
    <n v="7.8932000000000002"/>
    <n v="6.4888000000000003"/>
    <n v="1.75"/>
    <n v="115.3"/>
    <n v="30954"/>
    <n v="49667"/>
    <n v="123"/>
    <n v="21716"/>
    <n v="5967"/>
    <n v="1035"/>
    <n v="222"/>
    <n v="54.35"/>
    <n v="10733"/>
    <n v="5352"/>
    <n v="1128"/>
    <n v="661"/>
    <n v="2.06"/>
    <n v="3.75"/>
  </r>
  <r>
    <x v="66"/>
    <n v="7.92"/>
    <n v="6.58"/>
    <n v="2"/>
    <n v="114.9"/>
    <n v="29890"/>
    <n v="54083"/>
    <n v="1434"/>
    <n v="26897"/>
    <n v="6987"/>
    <n v="1070"/>
    <n v="1056"/>
    <n v="57.52"/>
    <n v="12684"/>
    <n v="6174"/>
    <n v="1266"/>
    <n v="642"/>
    <n v="2.0699999999999998"/>
    <n v="4"/>
  </r>
  <r>
    <x v="67"/>
    <n v="7.9165000000000001"/>
    <n v="6.4404000000000003"/>
    <n v="2"/>
    <n v="115.1"/>
    <n v="28996"/>
    <n v="57128"/>
    <n v="379"/>
    <n v="28106"/>
    <n v="6795"/>
    <n v="1369"/>
    <n v="112"/>
    <n v="63.98"/>
    <n v="12362"/>
    <n v="6213"/>
    <n v="1318"/>
    <n v="619"/>
    <n v="2.06"/>
    <n v="4"/>
  </r>
  <r>
    <x v="68"/>
    <n v="7.8087"/>
    <n v="6.3723000000000001"/>
    <n v="2"/>
    <n v="116"/>
    <n v="30755"/>
    <n v="57541"/>
    <n v="286"/>
    <n v="24620"/>
    <n v="7216"/>
    <n v="1094"/>
    <n v="1741"/>
    <n v="62.91"/>
    <n v="12125"/>
    <n v="6567"/>
    <n v="1237"/>
    <n v="553"/>
    <n v="2.09"/>
    <n v="4"/>
  </r>
  <r>
    <x v="69"/>
    <n v="7.8346999999999998"/>
    <n v="6.5212000000000003"/>
    <n v="2"/>
    <n v="116"/>
    <n v="32663"/>
    <n v="64133"/>
    <n v="851"/>
    <n v="28627"/>
    <n v="9994"/>
    <n v="1029"/>
    <n v="154"/>
    <n v="58.54"/>
    <n v="12171"/>
    <n v="6938"/>
    <n v="1205"/>
    <n v="492"/>
    <n v="2.0699999999999998"/>
    <n v="4"/>
  </r>
  <r>
    <x v="70"/>
    <n v="7.8295000000000003"/>
    <n v="6.6437999999999997"/>
    <n v="2.2272729999999998"/>
    <n v="116"/>
    <n v="33162"/>
    <n v="58043"/>
    <n v="788"/>
    <n v="22144"/>
    <n v="11376"/>
    <n v="1413"/>
    <n v="227"/>
    <n v="55.24"/>
    <n v="11873"/>
    <n v="7887"/>
    <n v="1441"/>
    <n v="707"/>
    <n v="2.09"/>
    <n v="4.2272730000000003"/>
  </r>
  <r>
    <x v="71"/>
    <n v="7.9737"/>
    <n v="6.7256999999999998"/>
    <n v="2.25"/>
    <n v="115.9"/>
    <n v="31402"/>
    <n v="63783"/>
    <n v="382"/>
    <n v="27396"/>
    <n v="12213"/>
    <n v="1463"/>
    <n v="366"/>
    <n v="56.86"/>
    <n v="12385"/>
    <n v="8349"/>
    <n v="1553"/>
    <n v="812"/>
    <n v="2.2799999999999998"/>
    <n v="4.25"/>
  </r>
  <r>
    <x v="72"/>
    <n v="8.0366"/>
    <n v="6.6405000000000003"/>
    <n v="2.25"/>
    <n v="115.6"/>
    <n v="29635"/>
    <n v="70255"/>
    <n v="352"/>
    <n v="29804"/>
    <n v="14730"/>
    <n v="1565"/>
    <n v="1237"/>
    <n v="62.99"/>
    <n v="12281"/>
    <n v="8230"/>
    <n v="1476"/>
    <n v="772"/>
    <n v="2.33"/>
    <n v="4.25"/>
  </r>
  <r>
    <x v="73"/>
    <n v="8.0593000000000004"/>
    <n v="6.7510000000000003"/>
    <n v="2.25"/>
    <n v="116.6"/>
    <n v="29958"/>
    <n v="61274"/>
    <n v="1069"/>
    <n v="23427"/>
    <n v="13515"/>
    <n v="1773"/>
    <n v="12"/>
    <n v="60.21"/>
    <n v="10845"/>
    <n v="7490"/>
    <n v="1380"/>
    <n v="787"/>
    <n v="2.35"/>
    <n v="4.25"/>
  </r>
  <r>
    <x v="74"/>
    <n v="7.9775"/>
    <n v="6.6372"/>
    <n v="2.3695650000000001"/>
    <n v="116.9"/>
    <n v="37164"/>
    <n v="72719"/>
    <n v="321"/>
    <n v="27930"/>
    <n v="14487"/>
    <n v="2305"/>
    <n v="462"/>
    <n v="62.06"/>
    <n v="12014"/>
    <n v="8095"/>
    <n v="1459"/>
    <n v="810"/>
    <n v="2.52"/>
    <n v="4.3695649999999997"/>
  </r>
  <r>
    <x v="75"/>
    <n v="7.8414000000000001"/>
    <n v="6.3846999999999996"/>
    <n v="2.5"/>
    <n v="117.9"/>
    <n v="28465"/>
    <n v="62410"/>
    <n v="643"/>
    <n v="25726"/>
    <n v="11290"/>
    <n v="1814"/>
    <n v="845"/>
    <n v="70.260000000000005"/>
    <n v="10608"/>
    <n v="7190"/>
    <n v="1314"/>
    <n v="849"/>
    <n v="2.63"/>
    <n v="4.5"/>
  </r>
  <r>
    <x v="76"/>
    <n v="7.7968000000000002"/>
    <n v="6.1082000000000001"/>
    <n v="2.5"/>
    <n v="117.9"/>
    <n v="34480"/>
    <n v="62350"/>
    <n v="308"/>
    <n v="25350"/>
    <n v="11384"/>
    <n v="1840"/>
    <n v="4"/>
    <n v="69.78"/>
    <n v="11616"/>
    <n v="7359"/>
    <n v="1347"/>
    <n v="837"/>
    <n v="2.58"/>
    <n v="4.5"/>
  </r>
  <r>
    <x v="77"/>
    <n v="7.8604000000000003"/>
    <n v="6.2215999999999996"/>
    <n v="2.75"/>
    <n v="117.7"/>
    <n v="36840"/>
    <n v="65520"/>
    <n v="382"/>
    <n v="27874"/>
    <n v="8725"/>
    <n v="1840"/>
    <n v="352"/>
    <n v="68.56"/>
    <n v="10703"/>
    <n v="5656"/>
    <n v="1130"/>
    <n v="583"/>
    <n v="2.7"/>
    <n v="4.75"/>
  </r>
  <r>
    <x v="78"/>
    <n v="7.9386000000000001"/>
    <n v="6.2591999999999999"/>
    <n v="2.75"/>
    <n v="117.4"/>
    <n v="29567"/>
    <n v="62813"/>
    <n v="117"/>
    <n v="28054"/>
    <n v="10962"/>
    <n v="1631"/>
    <n v="943"/>
    <n v="73.67"/>
    <n v="11746"/>
    <n v="7007"/>
    <n v="1523"/>
    <n v="900"/>
    <n v="2.81"/>
    <n v="4.75"/>
  </r>
  <r>
    <x v="79"/>
    <n v="7.992"/>
    <n v="6.2382999999999997"/>
    <n v="2.8695650000000001"/>
    <n v="117.3"/>
    <n v="34450"/>
    <n v="65240"/>
    <n v="2271"/>
    <n v="25893"/>
    <n v="10855"/>
    <n v="1783"/>
    <n v="465"/>
    <n v="73.23"/>
    <n v="11095"/>
    <n v="7006"/>
    <n v="1452"/>
    <n v="847"/>
    <n v="2.97"/>
    <n v="4.8695649999999997"/>
  </r>
  <r>
    <x v="80"/>
    <n v="8.2571999999999992"/>
    <n v="6.4880000000000004"/>
    <n v="3"/>
    <n v="119"/>
    <n v="34934"/>
    <n v="60268"/>
    <n v="462"/>
    <n v="23443"/>
    <n v="9574"/>
    <n v="936"/>
    <n v="263"/>
    <n v="61.96"/>
    <n v="10592"/>
    <n v="6190"/>
    <n v="1124"/>
    <n v="527"/>
    <n v="3.04"/>
    <n v="5"/>
  </r>
  <r>
    <x v="81"/>
    <n v="8.3960000000000008"/>
    <n v="6.6580000000000004"/>
    <n v="3"/>
    <n v="119.1"/>
    <n v="40231"/>
    <n v="68745"/>
    <n v="229"/>
    <n v="25745"/>
    <n v="11789"/>
    <n v="1409"/>
    <n v="1180"/>
    <n v="57.81"/>
    <n v="11481"/>
    <n v="6845"/>
    <n v="1407"/>
    <n v="247"/>
    <n v="3.28"/>
    <n v="5"/>
  </r>
  <r>
    <x v="82"/>
    <n v="8.2446000000000002"/>
    <n v="6.4013"/>
    <n v="3.2386360000000001"/>
    <n v="119"/>
    <n v="40936"/>
    <n v="67685"/>
    <n v="302"/>
    <n v="23993"/>
    <n v="14214"/>
    <n v="260"/>
    <n v="465"/>
    <n v="58.76"/>
    <n v="11528"/>
    <n v="8160"/>
    <n v="1472"/>
    <n v="204"/>
    <n v="3.33"/>
    <n v="5.2386359999999996"/>
  </r>
  <r>
    <x v="83"/>
    <n v="8.1575000000000006"/>
    <n v="6.1741000000000001"/>
    <n v="3.3815789999999999"/>
    <n v="118.5"/>
    <n v="35096"/>
    <n v="63664"/>
    <n v="171"/>
    <n v="22013"/>
    <n v="15355"/>
    <n v="351"/>
    <n v="1142"/>
    <n v="62.47"/>
    <n v="12069"/>
    <n v="8714"/>
    <n v="1588"/>
    <n v="263"/>
    <n v="3.5"/>
    <n v="5.3815790000000003"/>
  </r>
  <r>
    <x v="84"/>
    <n v="8.2780000000000005"/>
    <n v="6.3688000000000002"/>
    <n v="3.5568179999999998"/>
    <n v="117"/>
    <n v="37770"/>
    <n v="67604"/>
    <n v="461"/>
    <n v="26098"/>
    <n v="13196"/>
    <n v="686"/>
    <n v="358"/>
    <n v="53.68"/>
    <n v="11694"/>
    <n v="8082"/>
    <n v="1551"/>
    <n v="261"/>
    <n v="3.56"/>
    <n v="5.5568179999999998"/>
  </r>
  <r>
    <x v="85"/>
    <n v="8.0876000000000001"/>
    <n v="6.1863000000000001"/>
    <n v="3.75"/>
    <n v="117.5"/>
    <n v="34163"/>
    <n v="59469"/>
    <n v="172"/>
    <n v="21762"/>
    <n v="11664"/>
    <n v="471"/>
    <n v="236"/>
    <n v="57.56"/>
    <n v="10667"/>
    <n v="7335"/>
    <n v="1386"/>
    <n v="224"/>
    <n v="3.57"/>
    <n v="5.75"/>
  </r>
  <r>
    <x v="86"/>
    <n v="8.1340000000000003"/>
    <n v="6.1429"/>
    <n v="3.875"/>
    <n v="118.2"/>
    <n v="41945"/>
    <n v="69119"/>
    <n v="611"/>
    <n v="26104"/>
    <n v="11747"/>
    <n v="0"/>
    <n v="1234"/>
    <n v="62.05"/>
    <n v="11508"/>
    <n v="7546"/>
    <n v="1359"/>
    <n v="245"/>
    <n v="3.69"/>
    <n v="5.375"/>
  </r>
  <r>
    <x v="87"/>
    <n v="8.1191999999999993"/>
    <n v="6.0039999999999996"/>
    <n v="4"/>
    <n v="118.2"/>
    <n v="37122"/>
    <n v="63304"/>
    <n v="771"/>
    <n v="23686"/>
    <n v="11711"/>
    <n v="1199"/>
    <n v="637"/>
    <n v="67.489999999999995"/>
    <n v="11326"/>
    <n v="8321"/>
    <n v="1512"/>
    <n v="226"/>
    <n v="3.82"/>
    <n v="5"/>
  </r>
  <r>
    <x v="88"/>
    <n v="8.14"/>
    <n v="6.0235000000000003"/>
    <n v="4.0125000000000002"/>
    <n v="118.3"/>
    <n v="40453"/>
    <n v="63610"/>
    <n v="944"/>
    <n v="26395"/>
    <n v="9102"/>
    <n v="0"/>
    <n v="755"/>
    <n v="67.209999999999994"/>
    <n v="10470"/>
    <n v="6858"/>
    <n v="1383"/>
    <n v="250"/>
    <n v="3.79"/>
    <n v="5.0125000000000002"/>
  </r>
  <r>
    <x v="89"/>
    <n v="8.0589999999999993"/>
    <n v="6.0061"/>
    <n v="4.273809"/>
    <n v="118.2"/>
    <n v="39094"/>
    <n v="63367"/>
    <n v="258"/>
    <n v="21320"/>
    <n v="8161"/>
    <n v="979"/>
    <n v="1019"/>
    <n v="71.05"/>
    <n v="8900"/>
    <n v="5858"/>
    <n v="1170"/>
    <n v="234"/>
    <n v="3.96"/>
    <n v="5.273809"/>
  </r>
  <r>
    <x v="90"/>
    <n v="7.9379999999999997"/>
    <n v="5.7878999999999996"/>
    <n v="4.5"/>
    <n v="117.9"/>
    <n v="36326"/>
    <n v="59884"/>
    <n v="873"/>
    <n v="24784"/>
    <n v="8804"/>
    <n v="631"/>
    <n v="527"/>
    <n v="76.930000000000007"/>
    <n v="11221"/>
    <n v="6441"/>
    <n v="1375"/>
    <n v="220"/>
    <n v="4.0599999999999996"/>
    <n v="5.5"/>
  </r>
  <r>
    <x v="91"/>
    <n v="7.9734999999999996"/>
    <n v="5.8536999999999999"/>
    <n v="4.6304350000000003"/>
    <n v="117.8"/>
    <n v="37844"/>
    <n v="63448"/>
    <n v="116"/>
    <n v="26704"/>
    <n v="8786"/>
    <n v="715"/>
    <n v="428"/>
    <n v="70.760000000000005"/>
    <n v="10237"/>
    <n v="6535"/>
    <n v="1331"/>
    <n v="264"/>
    <n v="4.05"/>
    <n v="5.6304350000000003"/>
  </r>
  <r>
    <x v="92"/>
    <n v="7.8305999999999996"/>
    <n v="5.6365999999999996"/>
    <n v="4.7750000000000004"/>
    <n v="118.6"/>
    <n v="37546"/>
    <n v="64319"/>
    <n v="2734"/>
    <n v="26733"/>
    <n v="8996"/>
    <n v="855"/>
    <n v="2256"/>
    <n v="77.17"/>
    <n v="10173"/>
    <n v="6607"/>
    <n v="1050"/>
    <n v="247"/>
    <n v="4.03"/>
    <n v="5.7750000000000004"/>
  </r>
  <r>
    <x v="93"/>
    <n v="7.6962999999999999"/>
    <n v="5.4097"/>
    <n v="5"/>
    <n v="118.9"/>
    <n v="48439"/>
    <n v="72463"/>
    <n v="126"/>
    <n v="27518"/>
    <n v="13599"/>
    <n v="324"/>
    <n v="859"/>
    <n v="82.34"/>
    <n v="10847"/>
    <n v="8316"/>
    <n v="1478"/>
    <n v="325"/>
    <n v="3.94"/>
    <n v="6"/>
  </r>
  <r>
    <x v="94"/>
    <n v="7.9519000000000002"/>
    <n v="5.4154"/>
    <n v="5"/>
    <n v="120.8"/>
    <n v="41697"/>
    <n v="72748"/>
    <n v="837"/>
    <n v="26233"/>
    <n v="14171"/>
    <n v="1065"/>
    <n v="352"/>
    <n v="92.41"/>
    <n v="10550"/>
    <n v="8768"/>
    <n v="1516"/>
    <n v="330"/>
    <n v="4.0199999999999996"/>
    <n v="6"/>
  </r>
  <r>
    <x v="95"/>
    <n v="8.0129999999999999"/>
    <n v="5.4965999999999999"/>
    <n v="5.1388889999999998"/>
    <n v="121.8"/>
    <n v="36520"/>
    <n v="76030"/>
    <n v="360"/>
    <n v="32339"/>
    <n v="14853"/>
    <n v="380"/>
    <n v="383"/>
    <n v="90.93"/>
    <n v="10682"/>
    <n v="9035"/>
    <n v="1499"/>
    <n v="300"/>
    <n v="3.88"/>
    <n v="6.1388889999999998"/>
  </r>
  <r>
    <x v="96"/>
    <n v="7.9565999999999999"/>
    <n v="5.4065000000000003"/>
    <n v="5.25"/>
    <n v="121.3"/>
    <n v="39699"/>
    <n v="78569"/>
    <n v="642"/>
    <n v="29075"/>
    <n v="17707"/>
    <n v="1136"/>
    <n v="569"/>
    <n v="92.18"/>
    <n v="10644"/>
    <n v="9222"/>
    <n v="1561"/>
    <n v="314"/>
    <n v="4.0199999999999996"/>
    <n v="6.25"/>
  </r>
  <r>
    <x v="97"/>
    <n v="7.9480000000000004"/>
    <n v="5.3902000000000001"/>
    <n v="5.25"/>
    <n v="121.9"/>
    <n v="42522"/>
    <n v="79394"/>
    <n v="2606"/>
    <n v="29190"/>
    <n v="17508"/>
    <n v="1677"/>
    <n v="856"/>
    <n v="94.99"/>
    <n v="9701"/>
    <n v="9197"/>
    <n v="1444"/>
    <n v="348"/>
    <n v="4.03"/>
    <n v="6.25"/>
  </r>
  <r>
    <x v="98"/>
    <n v="7.9629000000000003"/>
    <n v="5.1265000000000001"/>
    <n v="5.25"/>
    <n v="122"/>
    <n v="36796"/>
    <n v="78533"/>
    <n v="316"/>
    <n v="31842"/>
    <n v="18287"/>
    <n v="613"/>
    <n v="630"/>
    <n v="103.64"/>
    <n v="10545"/>
    <n v="9584"/>
    <n v="1596"/>
    <n v="318"/>
    <n v="4.09"/>
    <n v="6.25"/>
  </r>
  <r>
    <x v="99"/>
    <n v="7.9629000000000003"/>
    <n v="5.0561999999999996"/>
    <n v="5.3068179999999998"/>
    <n v="121.9"/>
    <n v="43333"/>
    <n v="85041"/>
    <n v="559"/>
    <n v="34064"/>
    <n v="16997"/>
    <n v="625"/>
    <n v="1591"/>
    <n v="109.07"/>
    <n v="9695"/>
    <n v="8579"/>
    <n v="1398"/>
    <n v="341"/>
    <n v="3.99"/>
    <n v="6.3068179999999998"/>
  </r>
  <r>
    <x v="100"/>
    <n v="7.8659999999999997"/>
    <n v="5.0545999999999998"/>
    <n v="5.5"/>
    <n v="122"/>
    <n v="40462"/>
    <n v="82807"/>
    <n v="449"/>
    <n v="35249"/>
    <n v="15596"/>
    <n v="1402"/>
    <n v="486"/>
    <n v="122.8"/>
    <n v="10462"/>
    <n v="7671"/>
    <n v="1573"/>
    <n v="320"/>
    <n v="4.01"/>
    <n v="6.5"/>
  </r>
  <r>
    <x v="101"/>
    <n v="7.9915000000000003"/>
    <n v="5.1387"/>
    <n v="5.5357139999999996"/>
    <n v="122.2"/>
    <n v="43764"/>
    <n v="81263"/>
    <n v="1995"/>
    <n v="35755"/>
    <n v="14117"/>
    <n v="579"/>
    <n v="324"/>
    <n v="132.32"/>
    <n v="9253"/>
    <n v="7007"/>
    <n v="1334"/>
    <n v="268"/>
    <n v="4.01"/>
    <n v="6.5357139999999996"/>
  </r>
  <r>
    <x v="102"/>
    <n v="8.0487000000000002"/>
    <n v="5.1040999999999999"/>
    <n v="5.75"/>
    <n v="123"/>
    <n v="40341"/>
    <n v="81115"/>
    <n v="519"/>
    <n v="33628"/>
    <n v="14741"/>
    <n v="1040"/>
    <n v="1795"/>
    <n v="132.72"/>
    <n v="10984"/>
    <n v="7510"/>
    <n v="1556"/>
    <n v="346"/>
    <n v="4.1900000000000004"/>
    <n v="6.75"/>
  </r>
  <r>
    <x v="103"/>
    <n v="7.9722999999999997"/>
    <n v="5.3255999999999997"/>
    <n v="5.75"/>
    <n v="123.1"/>
    <n v="36716"/>
    <n v="78140"/>
    <n v="961"/>
    <n v="37132"/>
    <n v="11341"/>
    <n v="774"/>
    <n v="52"/>
    <n v="113.24"/>
    <n v="9840"/>
    <n v="6012"/>
    <n v="1319"/>
    <n v="296"/>
    <n v="4.3"/>
    <n v="6.75"/>
  </r>
  <r>
    <x v="104"/>
    <n v="8.1565999999999992"/>
    <n v="5.6775000000000002"/>
    <n v="5.75"/>
    <n v="124.9"/>
    <n v="47440"/>
    <n v="74339"/>
    <n v="1107"/>
    <n v="26239"/>
    <n v="12278"/>
    <n v="1132"/>
    <n v="1965"/>
    <n v="97.23"/>
    <n v="9562"/>
    <n v="6319"/>
    <n v="828"/>
    <n v="249"/>
    <n v="4.2699999999999996"/>
    <n v="6.75"/>
  </r>
  <r>
    <x v="105"/>
    <n v="8.5928000000000004"/>
    <n v="6.4626999999999999"/>
    <n v="5.4456519999999999"/>
    <n v="125.4"/>
    <n v="44998"/>
    <n v="83774"/>
    <n v="399"/>
    <n v="26060"/>
    <n v="24309"/>
    <n v="322"/>
    <n v="524"/>
    <n v="71.58"/>
    <n v="10727"/>
    <n v="8864"/>
    <n v="1424"/>
    <n v="283"/>
    <n v="3.82"/>
    <n v="6.4456519999999999"/>
  </r>
  <r>
    <x v="106"/>
    <n v="8.8094000000000001"/>
    <n v="6.9198000000000004"/>
    <n v="4.75"/>
    <n v="124.7"/>
    <n v="40160"/>
    <n v="77775"/>
    <n v="1219"/>
    <n v="22569"/>
    <n v="24360"/>
    <n v="885"/>
    <n v="1566"/>
    <n v="52.45"/>
    <n v="10421"/>
    <n v="9368"/>
    <n v="1453"/>
    <n v="410"/>
    <n v="3.15"/>
    <n v="5.75"/>
  </r>
  <r>
    <x v="107"/>
    <n v="9.4039000000000001"/>
    <n v="7.0057999999999998"/>
    <n v="4.1375000000000002"/>
    <n v="124.4"/>
    <n v="48249"/>
    <n v="72403"/>
    <n v="9729"/>
    <n v="18565"/>
    <n v="26420"/>
    <n v="653"/>
    <n v="638"/>
    <n v="39.950000000000003"/>
    <n v="10828"/>
    <n v="10003"/>
    <n v="1439"/>
    <n v="420"/>
    <n v="2.4900000000000002"/>
    <n v="5.1375000000000002"/>
  </r>
  <r>
    <x v="108"/>
    <n v="9.2164000000000001"/>
    <n v="6.9619999999999997"/>
    <n v="3"/>
    <n v="124"/>
    <n v="35660"/>
    <n v="68333"/>
    <n v="738"/>
    <n v="17816"/>
    <n v="24663"/>
    <n v="220"/>
    <n v="1118"/>
    <n v="43.44"/>
    <n v="10379"/>
    <n v="10345"/>
    <n v="1410"/>
    <n v="409"/>
    <n v="1.81"/>
    <n v="4"/>
  </r>
  <r>
    <x v="109"/>
    <n v="8.7837999999999994"/>
    <n v="6.8712"/>
    <n v="2.5750000000000002"/>
    <n v="125"/>
    <n v="33974"/>
    <n v="65197"/>
    <n v="113"/>
    <n v="16376"/>
    <n v="22901"/>
    <n v="563"/>
    <n v="1154"/>
    <n v="43.32"/>
    <n v="9647"/>
    <n v="9875"/>
    <n v="1433"/>
    <n v="398"/>
    <n v="1.26"/>
    <n v="3.5750000000000002"/>
  </r>
  <r>
    <x v="110"/>
    <n v="8.8388000000000009"/>
    <n v="6.7812999999999999"/>
    <n v="2.4090910000000001"/>
    <n v="125.1"/>
    <n v="37278"/>
    <n v="69777"/>
    <n v="1204"/>
    <n v="18047"/>
    <n v="22639"/>
    <n v="528"/>
    <n v="2226"/>
    <n v="46.54"/>
    <n v="10593"/>
    <n v="9720"/>
    <n v="1551"/>
    <n v="418"/>
    <n v="1.06"/>
    <n v="3.4090910000000001"/>
  </r>
  <r>
    <x v="111"/>
    <n v="8.7870000000000008"/>
    <n v="6.6658999999999997"/>
    <n v="2"/>
    <n v="125.4"/>
    <n v="34460"/>
    <n v="55656"/>
    <n v="852"/>
    <n v="18460"/>
    <n v="12577"/>
    <n v="233"/>
    <n v="940"/>
    <n v="50.18"/>
    <n v="8942"/>
    <n v="8765"/>
    <n v="1447"/>
    <n v="378"/>
    <n v="0.84"/>
    <n v="3"/>
  </r>
  <r>
    <x v="112"/>
    <n v="8.7919999999999998"/>
    <n v="6.4448999999999996"/>
    <n v="1.5789470000000001"/>
    <n v="125.7"/>
    <n v="33763"/>
    <n v="53449"/>
    <n v="471"/>
    <n v="18700"/>
    <n v="10887"/>
    <n v="1183"/>
    <n v="208"/>
    <n v="57.3"/>
    <n v="8910"/>
    <n v="7881"/>
    <n v="1340"/>
    <n v="399"/>
    <n v="0.78"/>
    <n v="2.5789469999999999"/>
  </r>
  <r>
    <x v="113"/>
    <n v="8.9450000000000003"/>
    <n v="6.3867000000000003"/>
    <n v="1.392857"/>
    <n v="126.4"/>
    <n v="36861"/>
    <n v="56855"/>
    <n v="1345"/>
    <n v="18707"/>
    <n v="9918"/>
    <n v="1137"/>
    <n v="1369"/>
    <n v="68.61"/>
    <n v="8474"/>
    <n v="6977"/>
    <n v="1223"/>
    <n v="367"/>
    <n v="0.7"/>
    <n v="2.3928569999999998"/>
  </r>
  <r>
    <x v="114"/>
    <n v="8.9494000000000007"/>
    <n v="6.3533999999999997"/>
    <n v="1.25"/>
    <n v="125.7"/>
    <n v="32861"/>
    <n v="60843"/>
    <n v="385"/>
    <n v="23263"/>
    <n v="9834"/>
    <n v="785"/>
    <n v="737"/>
    <n v="64.44"/>
    <n v="10213"/>
    <n v="8124"/>
    <n v="1471"/>
    <n v="373"/>
    <n v="0.36"/>
    <n v="2.25"/>
  </r>
  <r>
    <x v="115"/>
    <n v="8.6601999999999997"/>
    <n v="6.07"/>
    <n v="1.25"/>
    <n v="125.4"/>
    <n v="34222"/>
    <n v="54873"/>
    <n v="572"/>
    <n v="22069"/>
    <n v="9104"/>
    <n v="323"/>
    <n v="294"/>
    <n v="72.510000000000005"/>
    <n v="9304"/>
    <n v="7428"/>
    <n v="1411"/>
    <n v="389"/>
    <n v="0.35"/>
    <n v="2.25"/>
  </r>
  <r>
    <x v="116"/>
    <n v="8.5963999999999992"/>
    <n v="5.9043999999999999"/>
    <n v="1.25"/>
    <n v="126.4"/>
    <n v="38218"/>
    <n v="57493"/>
    <n v="705"/>
    <n v="19953"/>
    <n v="8919"/>
    <n v="550"/>
    <n v="390"/>
    <n v="67.650000000000006"/>
    <n v="8923"/>
    <n v="7218"/>
    <n v="1248"/>
    <n v="260"/>
    <n v="0.36"/>
    <n v="2.25"/>
  </r>
  <r>
    <x v="117"/>
    <n v="8.3596000000000004"/>
    <n v="5.6428000000000003"/>
    <n v="1.2727269999999999"/>
    <n v="126.2"/>
    <n v="39146"/>
    <n v="63117"/>
    <n v="731"/>
    <n v="23727"/>
    <n v="10313"/>
    <n v="277"/>
    <n v="280"/>
    <n v="72.77"/>
    <n v="9900"/>
    <n v="8212"/>
    <n v="1462"/>
    <n v="335"/>
    <n v="0.36"/>
    <n v="2.2727270000000002"/>
  </r>
  <r>
    <x v="118"/>
    <n v="8.4143000000000008"/>
    <n v="5.6420000000000003"/>
    <n v="1.5"/>
    <n v="126.6"/>
    <n v="40883"/>
    <n v="63890"/>
    <n v="875"/>
    <n v="23383"/>
    <n v="11490"/>
    <n v="678"/>
    <n v="665"/>
    <n v="76.66"/>
    <n v="9804"/>
    <n v="9096"/>
    <n v="1477"/>
    <n v="326"/>
    <n v="0.36"/>
    <n v="2.5"/>
  </r>
  <r>
    <x v="119"/>
    <n v="8.4107000000000003"/>
    <n v="5.7530999999999999"/>
    <n v="1.607143"/>
    <n v="126.9"/>
    <n v="33036"/>
    <n v="61823"/>
    <n v="201"/>
    <n v="23019"/>
    <n v="12737"/>
    <n v="9"/>
    <n v="949"/>
    <n v="74.459999999999994"/>
    <n v="9848"/>
    <n v="10125"/>
    <n v="1457"/>
    <n v="370"/>
    <n v="0.35"/>
    <n v="2.6071430000000002"/>
  </r>
  <r>
    <x v="120"/>
    <n v="8.1816999999999993"/>
    <n v="5.7336"/>
    <n v="1.75"/>
    <n v="127.1"/>
    <n v="30217"/>
    <n v="63909"/>
    <n v="1124"/>
    <n v="21142"/>
    <n v="15242"/>
    <n v="614"/>
    <n v="585"/>
    <n v="76.17"/>
    <n v="9796"/>
    <n v="10735"/>
    <n v="1448"/>
    <n v="356"/>
    <n v="0.34"/>
    <n v="2.75"/>
  </r>
  <r>
    <x v="121"/>
    <n v="8.0970999999999993"/>
    <n v="5.9168000000000003"/>
    <n v="1.75"/>
    <n v="128.69999999999999"/>
    <n v="33643"/>
    <n v="66175"/>
    <n v="959"/>
    <n v="24978"/>
    <n v="13928"/>
    <n v="140"/>
    <n v="1775"/>
    <n v="73.75"/>
    <n v="8713"/>
    <n v="9770"/>
    <n v="1356"/>
    <n v="357"/>
    <n v="0.34"/>
    <n v="2.75"/>
  </r>
  <r>
    <x v="122"/>
    <n v="8.0367999999999995"/>
    <n v="5.9248000000000003"/>
    <n v="1.75"/>
    <n v="129.30000000000001"/>
    <n v="42928"/>
    <n v="71130"/>
    <n v="1649"/>
    <n v="24442"/>
    <n v="15028"/>
    <n v="540"/>
    <n v="989"/>
    <n v="78.83"/>
    <n v="9424"/>
    <n v="10514"/>
    <n v="1451"/>
    <n v="348"/>
    <n v="0.35"/>
    <n v="2.75"/>
  </r>
  <r>
    <x v="123"/>
    <n v="7.9278000000000004"/>
    <n v="5.9154"/>
    <n v="1.75"/>
    <n v="129.6"/>
    <n v="38532"/>
    <n v="63015"/>
    <n v="2369"/>
    <n v="25703"/>
    <n v="11451"/>
    <n v="472"/>
    <n v="559"/>
    <n v="84.82"/>
    <n v="8994"/>
    <n v="8568"/>
    <n v="1379"/>
    <n v="386"/>
    <n v="0.35"/>
    <n v="2.75"/>
  </r>
  <r>
    <x v="124"/>
    <n v="7.8971999999999998"/>
    <n v="6.2784000000000004"/>
    <n v="1.9583330000000001"/>
    <n v="128.9"/>
    <n v="38168"/>
    <n v="59043"/>
    <n v="2545"/>
    <n v="19625"/>
    <n v="12529"/>
    <n v="478"/>
    <n v="50"/>
    <n v="75.95"/>
    <n v="9132"/>
    <n v="9097"/>
    <n v="1431"/>
    <n v="335"/>
    <n v="0.34"/>
    <n v="2.9583339999999998"/>
  </r>
  <r>
    <x v="125"/>
    <n v="7.9062000000000001"/>
    <n v="6.4767999999999999"/>
    <n v="2"/>
    <n v="128.80000000000001"/>
    <n v="43319"/>
    <n v="66522"/>
    <n v="498"/>
    <n v="23760"/>
    <n v="11654"/>
    <n v="488"/>
    <n v="868"/>
    <n v="74.760000000000005"/>
    <n v="7303"/>
    <n v="8510"/>
    <n v="1322"/>
    <n v="382"/>
    <n v="0.35"/>
    <n v="3.0000010000000001"/>
  </r>
  <r>
    <x v="126"/>
    <n v="8.0200999999999993"/>
    <n v="6.2821999999999996"/>
    <n v="2"/>
    <n v="128.1"/>
    <n v="35149"/>
    <n v="60853"/>
    <n v="1233"/>
    <n v="22630"/>
    <n v="10936"/>
    <n v="851"/>
    <n v="55"/>
    <n v="75.58"/>
    <n v="8915"/>
    <n v="7630"/>
    <n v="1327"/>
    <n v="315"/>
    <n v="0.48"/>
    <n v="3.0000010000000001"/>
  </r>
  <r>
    <x v="127"/>
    <n v="7.9325000000000001"/>
    <n v="6.1542000000000003"/>
    <n v="2"/>
    <n v="127.8"/>
    <n v="36125"/>
    <n v="56488"/>
    <n v="213"/>
    <n v="20319"/>
    <n v="8587"/>
    <n v="763"/>
    <n v="361"/>
    <n v="77.040000000000006"/>
    <n v="7938"/>
    <n v="6054"/>
    <n v="883"/>
    <n v="222"/>
    <n v="0.43"/>
    <n v="3.0000010000000001"/>
  </r>
  <r>
    <x v="128"/>
    <n v="7.9156000000000004"/>
    <n v="6.0606"/>
    <n v="2"/>
    <n v="128.6"/>
    <n v="44277"/>
    <n v="63770"/>
    <n v="3165"/>
    <n v="23631"/>
    <n v="8228"/>
    <n v="712"/>
    <n v="726"/>
    <n v="77.84"/>
    <n v="7581"/>
    <n v="5774"/>
    <n v="891"/>
    <n v="250"/>
    <n v="0.45"/>
    <n v="3.0000010000000001"/>
  </r>
  <r>
    <x v="129"/>
    <n v="8.1110000000000007"/>
    <n v="5.8365"/>
    <n v="2"/>
    <n v="128.69999999999999"/>
    <n v="41365"/>
    <n v="66955"/>
    <n v="534"/>
    <n v="22586"/>
    <n v="15803"/>
    <n v="427"/>
    <n v="29"/>
    <n v="82.67"/>
    <n v="9198"/>
    <n v="9417"/>
    <n v="1381"/>
    <n v="412"/>
    <n v="0.7"/>
    <n v="3.0000010000000001"/>
  </r>
  <r>
    <x v="130"/>
    <n v="8.1463000000000001"/>
    <n v="5.9663000000000004"/>
    <n v="2"/>
    <n v="129"/>
    <n v="43856"/>
    <n v="73166"/>
    <n v="3042"/>
    <n v="24290"/>
    <n v="17104"/>
    <n v="429"/>
    <n v="163"/>
    <n v="85.28"/>
    <n v="8553"/>
    <n v="10135"/>
    <n v="1298"/>
    <n v="393"/>
    <n v="0.59"/>
    <n v="3.0000010000000001"/>
  </r>
  <r>
    <x v="131"/>
    <n v="7.9059999999999997"/>
    <n v="5.9785000000000004"/>
    <n v="2"/>
    <n v="130.4"/>
    <n v="39706"/>
    <n v="77093"/>
    <n v="451"/>
    <n v="28879"/>
    <n v="18891"/>
    <n v="302"/>
    <n v="892"/>
    <n v="91.45"/>
    <n v="8841"/>
    <n v="11061"/>
    <n v="1318"/>
    <n v="365"/>
    <n v="0.5"/>
    <n v="3.0000010000000001"/>
  </r>
  <r>
    <x v="132"/>
    <n v="7.8198999999999996"/>
    <n v="5.8547000000000002"/>
    <n v="2"/>
    <n v="129.69999999999999"/>
    <n v="39263"/>
    <n v="76393"/>
    <n v="968"/>
    <n v="28341"/>
    <n v="19790"/>
    <n v="831"/>
    <n v="212"/>
    <n v="96.52"/>
    <n v="8979"/>
    <n v="10422"/>
    <n v="1344"/>
    <n v="339"/>
    <n v="0.66"/>
    <n v="3.0000010000000001"/>
  </r>
  <r>
    <x v="133"/>
    <n v="7.8205999999999998"/>
    <n v="5.7304000000000004"/>
    <n v="2"/>
    <n v="130.19999999999999"/>
    <n v="39215"/>
    <n v="71457"/>
    <n v="929"/>
    <n v="24815"/>
    <n v="17367"/>
    <n v="499"/>
    <n v="863"/>
    <n v="103.72"/>
    <n v="8157"/>
    <n v="9500"/>
    <n v="1263"/>
    <n v="349"/>
    <n v="0.71"/>
    <n v="3.0000010000000001"/>
  </r>
  <r>
    <x v="134"/>
    <n v="7.8295000000000003"/>
    <n v="5.593"/>
    <n v="2"/>
    <n v="130.6"/>
    <n v="57202"/>
    <n v="82203"/>
    <n v="9237"/>
    <n v="28532"/>
    <n v="18960"/>
    <n v="1491"/>
    <n v="2"/>
    <n v="114.64"/>
    <n v="8555"/>
    <n v="10253"/>
    <n v="1256"/>
    <n v="394"/>
    <n v="0.66"/>
    <n v="3.0000010000000001"/>
  </r>
  <r>
    <x v="135"/>
    <n v="7.8068999999999997"/>
    <n v="5.4116"/>
    <n v="2"/>
    <n v="131.30000000000001"/>
    <n v="36629"/>
    <n v="78141"/>
    <n v="654"/>
    <n v="31916"/>
    <n v="14498"/>
    <n v="1057"/>
    <n v="712"/>
    <n v="123.26"/>
    <n v="8411"/>
    <n v="7429"/>
    <n v="1274"/>
    <n v="434"/>
    <n v="0.97"/>
    <n v="3.0000010000000001"/>
  </r>
  <r>
    <x v="136"/>
    <n v="7.8335999999999997"/>
    <n v="5.4579000000000004"/>
    <n v="2.1428569999999998"/>
    <n v="131"/>
    <n v="43932"/>
    <n v="69312"/>
    <n v="330"/>
    <n v="23924"/>
    <n v="12516"/>
    <n v="753"/>
    <n v="885"/>
    <n v="114.99"/>
    <n v="7599"/>
    <n v="6326"/>
    <n v="1297"/>
    <n v="341"/>
    <n v="1.03"/>
    <n v="3.1428569999999998"/>
  </r>
  <r>
    <x v="137"/>
    <n v="7.8319999999999999"/>
    <n v="5.4446000000000003"/>
    <n v="2.25"/>
    <n v="130.5"/>
    <n v="40679"/>
    <n v="67057"/>
    <n v="66"/>
    <n v="23629"/>
    <n v="12233"/>
    <n v="920"/>
    <n v="104"/>
    <n v="113.83"/>
    <n v="7705"/>
    <n v="6301"/>
    <n v="1304"/>
    <n v="262"/>
    <n v="1.1200000000000001"/>
    <n v="3.25"/>
  </r>
  <r>
    <x v="138"/>
    <n v="7.7828999999999997"/>
    <n v="5.4569999999999999"/>
    <n v="2.25"/>
    <n v="130.19999999999999"/>
    <n v="36536"/>
    <n v="71986"/>
    <n v="1057"/>
    <n v="28831"/>
    <n v="13908"/>
    <n v="765"/>
    <n v="410"/>
    <n v="116.97"/>
    <n v="8403"/>
    <n v="7270"/>
    <n v="1426"/>
    <n v="366"/>
    <n v="1.01"/>
    <n v="3.2500010000000001"/>
  </r>
  <r>
    <x v="139"/>
    <n v="7.7881999999999998"/>
    <n v="5.4301000000000004"/>
    <n v="2.25"/>
    <n v="129.4"/>
    <n v="40767"/>
    <n v="71827"/>
    <n v="457"/>
    <n v="25757"/>
    <n v="14477"/>
    <n v="923"/>
    <n v="1358"/>
    <n v="110.22"/>
    <n v="7993"/>
    <n v="7865"/>
    <n v="1386"/>
    <n v="459"/>
    <n v="0.91"/>
    <n v="3.2500010000000001"/>
  </r>
  <r>
    <x v="140"/>
    <n v="7.7243000000000004"/>
    <n v="5.6123000000000003"/>
    <n v="2.25"/>
    <n v="130.6"/>
    <n v="43450"/>
    <n v="74834"/>
    <n v="1332"/>
    <n v="26238"/>
    <n v="13941"/>
    <n v="1359"/>
    <n v="935"/>
    <n v="112.83"/>
    <n v="7348"/>
    <n v="7453"/>
    <n v="1381"/>
    <n v="398"/>
    <n v="1.01"/>
    <n v="3.2500010000000001"/>
  </r>
  <r>
    <x v="141"/>
    <n v="7.7473999999999998"/>
    <n v="5.6551999999999998"/>
    <n v="2.25"/>
    <n v="130.5"/>
    <n v="45027"/>
    <n v="72089"/>
    <n v="953"/>
    <n v="23453"/>
    <n v="18328"/>
    <n v="919"/>
    <n v="158"/>
    <n v="109.55"/>
    <n v="8179"/>
    <n v="8240"/>
    <n v="1479"/>
    <n v="382"/>
    <n v="0.96"/>
    <n v="3.2500010000000001"/>
  </r>
  <r>
    <x v="142"/>
    <n v="7.7868000000000004"/>
    <n v="5.7454000000000001"/>
    <n v="2.25"/>
    <n v="130.5"/>
    <n v="45123"/>
    <n v="81756"/>
    <n v="1251"/>
    <n v="26778"/>
    <n v="21760"/>
    <n v="708"/>
    <n v="270"/>
    <n v="110.77"/>
    <n v="7975"/>
    <n v="9723"/>
    <n v="1366"/>
    <n v="438"/>
    <n v="0.79"/>
    <n v="3.2500010000000001"/>
  </r>
  <r>
    <x v="143"/>
    <n v="7.7450999999999999"/>
    <n v="5.8783000000000003"/>
    <n v="1.9880949999999999"/>
    <n v="130.6"/>
    <n v="40805"/>
    <n v="81538"/>
    <n v="232"/>
    <n v="29034"/>
    <n v="22307"/>
    <n v="800"/>
    <n v="203"/>
    <n v="107.87"/>
    <n v="8205"/>
    <n v="10480"/>
    <n v="1513"/>
    <n v="390"/>
    <n v="0.63"/>
    <n v="2.9880949999999999"/>
  </r>
  <r>
    <x v="144"/>
    <n v="7.6752000000000002"/>
    <n v="5.9482999999999997"/>
    <n v="1.75"/>
    <n v="130.4"/>
    <n v="38739"/>
    <n v="83204"/>
    <n v="753"/>
    <n v="26480"/>
    <n v="25631"/>
    <n v="965"/>
    <n v="220"/>
    <n v="110.69"/>
    <n v="8264"/>
    <n v="11160"/>
    <n v="1710"/>
    <n v="421"/>
    <n v="0.38"/>
    <n v="2.75"/>
  </r>
  <r>
    <x v="145"/>
    <n v="7.5522"/>
    <n v="5.7117000000000004"/>
    <n v="1.75"/>
    <n v="131.69999999999999"/>
    <n v="40427"/>
    <n v="86518"/>
    <n v="1098"/>
    <n v="30710"/>
    <n v="24183"/>
    <n v="1434"/>
    <n v="291"/>
    <n v="119.33"/>
    <n v="7675"/>
    <n v="10693"/>
    <n v="1608"/>
    <n v="407"/>
    <n v="0.37"/>
    <n v="2.75"/>
  </r>
  <r>
    <x v="146"/>
    <n v="7.5315000000000003"/>
    <n v="5.7054"/>
    <n v="1.613637"/>
    <n v="131.6"/>
    <n v="43341"/>
    <n v="91001"/>
    <n v="518"/>
    <n v="30438"/>
    <n v="25168"/>
    <n v="992"/>
    <n v="928"/>
    <n v="125.45"/>
    <n v="8001"/>
    <n v="10739"/>
    <n v="1574"/>
    <n v="417"/>
    <n v="0.36"/>
    <n v="2.6136370000000002"/>
  </r>
  <r>
    <x v="147"/>
    <n v="7.5697999999999999"/>
    <n v="5.7481"/>
    <n v="1.5"/>
    <n v="131.69999999999999"/>
    <n v="38483"/>
    <n v="75951"/>
    <n v="592"/>
    <n v="26279"/>
    <n v="20155"/>
    <n v="1616"/>
    <n v="454"/>
    <n v="119.75"/>
    <n v="7852"/>
    <n v="9411"/>
    <n v="1559"/>
    <n v="425"/>
    <n v="0.35"/>
    <n v="2.5"/>
  </r>
  <r>
    <x v="148"/>
    <n v="7.5663"/>
    <n v="5.9104000000000001"/>
    <n v="1.5"/>
    <n v="131.69999999999999"/>
    <n v="44388"/>
    <n v="82049"/>
    <n v="875"/>
    <n v="28279"/>
    <n v="20013"/>
    <n v="960"/>
    <n v="1187"/>
    <n v="110.34"/>
    <n v="8043"/>
    <n v="8863"/>
    <n v="1562"/>
    <n v="367"/>
    <n v="0.34"/>
    <n v="2.5"/>
  </r>
  <r>
    <x v="149"/>
    <n v="7.5400999999999998"/>
    <n v="6.0198999999999998"/>
    <n v="1.5"/>
    <n v="131.1"/>
    <n v="44263"/>
    <n v="71957"/>
    <n v="788"/>
    <n v="21307"/>
    <n v="18346"/>
    <n v="589"/>
    <n v="389"/>
    <n v="95.16"/>
    <n v="7106"/>
    <n v="8514"/>
    <n v="1356"/>
    <n v="403"/>
    <n v="0.33"/>
    <n v="2.5"/>
  </r>
  <r>
    <x v="150"/>
    <n v="7.4579000000000004"/>
    <n v="6.0694999999999997"/>
    <n v="1.5"/>
    <n v="130.5"/>
    <n v="41032"/>
    <n v="71956"/>
    <n v="198"/>
    <n v="24077"/>
    <n v="19186"/>
    <n v="784"/>
    <n v="1266"/>
    <n v="102.62"/>
    <n v="7393"/>
    <n v="9027"/>
    <n v="1529"/>
    <n v="355"/>
    <n v="0.18"/>
    <n v="2.5"/>
  </r>
  <r>
    <x v="151"/>
    <n v="7.3239000000000001"/>
    <n v="5.9069000000000003"/>
    <n v="1.5"/>
    <n v="130"/>
    <n v="41441"/>
    <n v="74052"/>
    <n v="187"/>
    <n v="27116"/>
    <n v="16602"/>
    <n v="765"/>
    <n v="92"/>
    <n v="113.36"/>
    <n v="7440"/>
    <n v="8134"/>
    <n v="1355"/>
    <n v="303"/>
    <n v="0.11"/>
    <n v="2.5"/>
  </r>
  <r>
    <x v="152"/>
    <n v="7.3944999999999999"/>
    <n v="5.7523999999999997"/>
    <n v="1.5"/>
    <n v="131.19999999999999"/>
    <n v="43057"/>
    <n v="65120"/>
    <n v="1231"/>
    <n v="19655"/>
    <n v="14245"/>
    <n v="560"/>
    <n v="63"/>
    <n v="112.86"/>
    <n v="5941"/>
    <n v="6543"/>
    <n v="1000"/>
    <n v="305"/>
    <n v="0.1"/>
    <n v="2.5"/>
  </r>
  <r>
    <x v="153"/>
    <n v="7.4076000000000004"/>
    <n v="5.7096"/>
    <n v="1.5"/>
    <n v="131.9"/>
    <n v="49443"/>
    <n v="82065"/>
    <n v="726"/>
    <n v="27739"/>
    <n v="21814"/>
    <n v="913"/>
    <n v="75"/>
    <n v="111.71"/>
    <n v="7301"/>
    <n v="9981"/>
    <n v="1340"/>
    <n v="387"/>
    <n v="0.09"/>
    <n v="2.5"/>
  </r>
  <r>
    <x v="154"/>
    <n v="7.3371000000000004"/>
    <n v="5.72"/>
    <n v="1.5"/>
    <n v="132"/>
    <n v="44763"/>
    <n v="77196"/>
    <n v="1045"/>
    <n v="22212"/>
    <n v="22354"/>
    <n v="570"/>
    <n v="213"/>
    <n v="109.06"/>
    <n v="6872"/>
    <n v="10032"/>
    <n v="1397"/>
    <n v="362"/>
    <n v="0.08"/>
    <n v="2.5"/>
  </r>
  <r>
    <x v="155"/>
    <n v="7.3489000000000004"/>
    <n v="5.6043000000000003"/>
    <n v="1.5"/>
    <n v="132.4"/>
    <n v="38272"/>
    <n v="74651"/>
    <n v="411"/>
    <n v="22534"/>
    <n v="24557"/>
    <n v="632"/>
    <n v="551"/>
    <n v="109.49"/>
    <n v="7313"/>
    <n v="10958"/>
    <n v="1655"/>
    <n v="396"/>
    <n v="7.0000000000000007E-2"/>
    <n v="2.5"/>
  </r>
  <r>
    <x v="156"/>
    <n v="7.3821000000000003"/>
    <n v="5.5557999999999996"/>
    <n v="1.5"/>
    <n v="132.1"/>
    <n v="42935"/>
    <n v="77368"/>
    <n v="1014"/>
    <n v="21090"/>
    <n v="23787"/>
    <n v="1253"/>
    <n v="440"/>
    <n v="112.96"/>
    <n v="7268"/>
    <n v="10566"/>
    <n v="1603"/>
    <n v="367"/>
    <n v="7.0000000000000007E-2"/>
    <n v="2.5"/>
  </r>
  <r>
    <x v="157"/>
    <n v="7.4231999999999996"/>
    <n v="5.5575999999999999"/>
    <n v="1.5"/>
    <n v="133"/>
    <n v="40115"/>
    <n v="74552"/>
    <n v="656"/>
    <n v="24018"/>
    <n v="20869"/>
    <n v="466"/>
    <n v="415"/>
    <n v="116.05"/>
    <n v="6455"/>
    <n v="8861"/>
    <n v="1369"/>
    <n v="277"/>
    <n v="7.0000000000000007E-2"/>
    <n v="2.5"/>
  </r>
  <r>
    <x v="158"/>
    <n v="7.4851000000000001"/>
    <n v="5.7690000000000001"/>
    <n v="1.5"/>
    <n v="133.4"/>
    <n v="38394"/>
    <n v="77132"/>
    <n v="544"/>
    <n v="24398"/>
    <n v="21441"/>
    <n v="805"/>
    <n v="582"/>
    <n v="108.47"/>
    <n v="7136"/>
    <n v="9555"/>
    <n v="1535"/>
    <n v="288"/>
    <n v="7.0000000000000007E-2"/>
    <n v="2.5"/>
  </r>
  <r>
    <x v="159"/>
    <n v="7.5444000000000004"/>
    <n v="5.7919"/>
    <n v="1.5"/>
    <n v="134.19999999999999"/>
    <n v="45531"/>
    <n v="70337"/>
    <n v="0"/>
    <n v="19776"/>
    <n v="20273"/>
    <n v="538"/>
    <n v="100"/>
    <n v="102.25"/>
    <n v="7170"/>
    <n v="9120"/>
    <n v="1539"/>
    <n v="311"/>
    <n v="0.08"/>
    <n v="2.5"/>
  </r>
  <r>
    <x v="160"/>
    <n v="7.5628000000000002"/>
    <n v="5.8238000000000003"/>
    <n v="1.5"/>
    <n v="134.30000000000001"/>
    <n v="44032"/>
    <n v="73455"/>
    <n v="1009"/>
    <n v="23589"/>
    <n v="19395"/>
    <n v="789"/>
    <n v="612"/>
    <n v="102.56"/>
    <n v="7447"/>
    <n v="9023"/>
    <n v="1606"/>
    <n v="340"/>
    <n v="0.08"/>
    <n v="2.5"/>
  </r>
  <r>
    <x v="161"/>
    <n v="7.7393999999999998"/>
    <n v="5.8689999999999998"/>
    <n v="1.5"/>
    <n v="133.80000000000001"/>
    <n v="41813"/>
    <n v="73264"/>
    <n v="1290"/>
    <n v="21057"/>
    <n v="19012"/>
    <n v="390"/>
    <n v="503"/>
    <n v="102.92"/>
    <n v="6299"/>
    <n v="8275"/>
    <n v="1519"/>
    <n v="327"/>
    <n v="0.09"/>
    <n v="2.5"/>
  </r>
  <r>
    <x v="162"/>
    <n v="7.8837000000000002"/>
    <n v="6.0282"/>
    <n v="1.5"/>
    <n v="134.4"/>
    <n v="42704"/>
    <n v="78544"/>
    <n v="355"/>
    <n v="27312"/>
    <n v="19476"/>
    <n v="794"/>
    <n v="1310"/>
    <n v="107.93"/>
    <m/>
    <m/>
    <m/>
    <m/>
    <n v="0.09"/>
    <n v="2.5"/>
  </r>
  <r>
    <x v="163"/>
    <n v="7.9386000000000001"/>
    <n v="5.9645999999999999"/>
    <n v="1.5"/>
    <n v="134.19999999999999"/>
    <n v="43548"/>
    <n v="72692"/>
    <n v="1082"/>
    <n v="25752"/>
    <n v="16416"/>
    <n v="563"/>
    <n v="460"/>
    <n v="111.28"/>
    <m/>
    <m/>
    <m/>
    <m/>
    <n v="0.08"/>
    <n v="2.5"/>
  </r>
  <r>
    <x v="164"/>
    <n v="7.9725000000000001"/>
    <n v="5.9733999999999998"/>
    <n v="1.5"/>
    <n v="134.9"/>
    <n v="46775"/>
    <n v="67281"/>
    <n v="995"/>
    <n v="20588"/>
    <n v="16402"/>
    <n v="573"/>
    <n v="6"/>
    <n v="111.6"/>
    <m/>
    <m/>
    <m/>
    <m/>
    <n v="0.08"/>
    <n v="2.5"/>
  </r>
  <r>
    <x v="165"/>
    <n v="8.1207999999999991"/>
    <n v="5.9561999999999999"/>
    <n v="1.5"/>
    <n v="135.1"/>
    <n v="48896"/>
    <n v="75643"/>
    <n v="518"/>
    <n v="21731"/>
    <n v="19787"/>
    <n v="745"/>
    <n v="344"/>
    <n v="109.08"/>
    <m/>
    <m/>
    <m/>
    <m/>
    <n v="0.09"/>
    <n v="2.5"/>
  </r>
  <r>
    <x v="166"/>
    <n v="8.2055000000000007"/>
    <n v="6.0814000000000004"/>
    <n v="1.5"/>
    <n v="135.30000000000001"/>
    <m/>
    <m/>
    <m/>
    <m/>
    <m/>
    <m/>
    <m/>
    <n v="107.79"/>
    <m/>
    <m/>
    <m/>
    <m/>
    <n v="0.1"/>
    <n v="2.5"/>
  </r>
  <r>
    <x v="167"/>
    <n v="8.4047999999999998"/>
    <n v="6.1332000000000004"/>
    <n v="1.5"/>
    <m/>
    <m/>
    <m/>
    <m/>
    <m/>
    <m/>
    <m/>
    <m/>
    <m/>
    <m/>
    <m/>
    <m/>
    <m/>
    <n v="0.17"/>
    <n v="2.5"/>
  </r>
  <r>
    <x v="168"/>
    <n v="8.3926999999999996"/>
    <n v="6.1665999999999999"/>
    <n v="1.5"/>
    <m/>
    <m/>
    <m/>
    <m/>
    <m/>
    <m/>
    <m/>
    <m/>
    <m/>
    <m/>
    <m/>
    <m/>
    <m/>
    <n v="0.2"/>
    <n v="2.5"/>
  </r>
  <r>
    <x v="169"/>
    <n v="8.3561999999999994"/>
    <n v="6.1185"/>
    <n v="1.5"/>
    <m/>
    <m/>
    <m/>
    <m/>
    <m/>
    <m/>
    <m/>
    <m/>
    <m/>
    <m/>
    <m/>
    <m/>
    <m/>
    <n v="0.16"/>
    <n v="2.5"/>
  </r>
  <r>
    <x v="170"/>
    <n v="8.2905999999999995"/>
    <n v="5.9981"/>
    <n v="1.5"/>
    <m/>
    <m/>
    <m/>
    <m/>
    <m/>
    <m/>
    <m/>
    <m/>
    <m/>
    <m/>
    <m/>
    <m/>
    <m/>
    <n v="0.19"/>
    <n v="2.5"/>
  </r>
  <r>
    <x v="171"/>
    <n v="8.2484000000000002"/>
    <n v="5.9729999999999999"/>
    <n v="1.5"/>
    <m/>
    <m/>
    <m/>
    <m/>
    <m/>
    <m/>
    <m/>
    <m/>
    <m/>
    <m/>
    <m/>
    <m/>
    <m/>
    <n v="0.25"/>
    <n v="2.5"/>
  </r>
  <r>
    <x v="172"/>
    <n v="8.1532999999999998"/>
    <n v="5.9349999999999996"/>
    <n v="1.5"/>
    <m/>
    <m/>
    <m/>
    <m/>
    <m/>
    <m/>
    <m/>
    <m/>
    <m/>
    <m/>
    <m/>
    <m/>
    <m/>
    <n v="0.25"/>
    <n v="2.5"/>
  </r>
  <r>
    <x v="173"/>
    <n v="8.2207000000000008"/>
    <n v="6.0481999999999996"/>
    <n v="1.5"/>
    <m/>
    <m/>
    <m/>
    <m/>
    <m/>
    <m/>
    <m/>
    <m/>
    <m/>
    <m/>
    <m/>
    <m/>
    <m/>
    <n v="0.08"/>
    <n v="2.5"/>
  </r>
  <r>
    <x v="174"/>
    <n v="8.3879999999999999"/>
    <n v="6.1955"/>
    <n v="1.5"/>
    <m/>
    <m/>
    <m/>
    <m/>
    <m/>
    <m/>
    <m/>
    <m/>
    <m/>
    <m/>
    <m/>
    <m/>
    <m/>
    <n v="0.04"/>
    <n v="2.5"/>
  </r>
  <r>
    <x v="175"/>
    <n v="8.2522000000000002"/>
    <n v="6.1970999999999998"/>
    <n v="1.5"/>
    <m/>
    <m/>
    <m/>
    <m/>
    <m/>
    <m/>
    <m/>
    <m/>
    <m/>
    <m/>
    <m/>
    <m/>
    <m/>
    <n v="0.02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81" firstHeaderRow="1" firstDataRow="2" firstDataCol="1"/>
  <pivotFields count="19">
    <pivotField axis="axisRow" numFmtId="164" showAll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dataFields count="2">
    <dataField name="Key Interest Rate" fld="3" baseField="0" baseItem="0"/>
    <dataField name="Overnight Lending Rate" fld="1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B180" totalsRowShown="0" tableBorderDxfId="89">
  <tableColumns count="28">
    <tableColumn id="1" xr3:uid="{00000000-0010-0000-0000-000001000000}" name="Date" dataDxfId="88"/>
    <tableColumn id="2" xr3:uid="{00000000-0010-0000-0000-000002000000}" name="PerEURO" dataDxfId="87">
      <calculatedColumnFormula>VLOOKUP($A2,Table13[], MATCH(B$1,ExtData!$A$1:$AH$1, FALSE), FALSE)</calculatedColumnFormula>
    </tableColumn>
    <tableColumn id="3" xr3:uid="{00000000-0010-0000-0000-000003000000}" name="PerUSD" dataDxfId="86">
      <calculatedColumnFormula>VLOOKUP($A2,Table13[], MATCH(C$1,ExtData!$A$1:$AH$1, FALSE), FALSE)</calculatedColumnFormula>
    </tableColumn>
    <tableColumn id="4" xr3:uid="{00000000-0010-0000-0000-000004000000}" name="KeyIntRate" dataDxfId="85" dataCellStyle="FinVar">
      <calculatedColumnFormula>VLOOKUP($A2,Table13[], MATCH(D$1,ExtData!$A$1:$AH$1, FALSE), FALSE)</calculatedColumnFormula>
    </tableColumn>
    <tableColumn id="5" xr3:uid="{00000000-0010-0000-0000-000005000000}" name="LoanIntRate" dataDxfId="84" dataCellStyle="FinVar">
      <calculatedColumnFormula>VLOOKUP($A2,Table13[], MATCH(E$1,ExtData!$A$1:$AH$1, FALSE), FALSE)</calculatedColumnFormula>
    </tableColumn>
    <tableColumn id="6" xr3:uid="{00000000-0010-0000-0000-000006000000}" name="EuroIntRate" dataDxfId="83" dataCellStyle="FinVar">
      <calculatedColumnFormula>VLOOKUP($A2,Table13[], MATCH(F$1,ExtData!$A$1:$AH$1, FALSE), FALSE)</calculatedColumnFormula>
    </tableColumn>
    <tableColumn id="7" xr3:uid="{00000000-0010-0000-0000-000007000000}" name="CPI" dataDxfId="82" dataCellStyle="FinVar">
      <calculatedColumnFormula>VLOOKUP($A2,Table13[], MATCH(G$1,ExtData!$A$1:$AH$1, FALSE), FALSE)</calculatedColumnFormula>
    </tableColumn>
    <tableColumn id="8" xr3:uid="{00000000-0010-0000-0000-000008000000}" name="OilSpotPrice" dataDxfId="81" dataCellStyle="priceVar">
      <calculatedColumnFormula>VLOOKUP($A2,Table13[], MATCH(H$1,ExtData!$A$1:$AH$1, FALSE), FALSE)/Table6[[#This Row],[PerUSD]]*Table6[[#This Row],[PerEURO]]</calculatedColumnFormula>
    </tableColumn>
    <tableColumn id="9" xr3:uid="{00000000-0010-0000-0000-000009000000}" name="ImpOldShip" dataDxfId="80" dataCellStyle="ImpVar">
      <calculatedColumnFormula>VLOOKUP($A2,Table13[], MATCH(I$1,ExtData!$A$1:$AH$1, FALSE), FALSE)</calculatedColumnFormula>
    </tableColumn>
    <tableColumn id="10" xr3:uid="{00000000-0010-0000-0000-00000A000000}" name="ImpNewShip" dataDxfId="79" dataCellStyle="ImpVar">
      <calculatedColumnFormula>VLOOKUP($A2,Table13[], MATCH(J$1,ExtData!$A$1:$AH$1, FALSE), FALSE)</calculatedColumnFormula>
    </tableColumn>
    <tableColumn id="11" xr3:uid="{00000000-0010-0000-0000-00000B000000}" name="ImpOilPlat" dataDxfId="78" dataCellStyle="ImpVar">
      <calculatedColumnFormula>VLOOKUP($A2,Table13[], MATCH(K$1,ExtData!$A$1:$AH$1, FALSE), FALSE)</calculatedColumnFormula>
    </tableColumn>
    <tableColumn id="12" xr3:uid="{00000000-0010-0000-0000-00000C000000}" name="ImpExShipOilPlat" dataDxfId="77" dataCellStyle="ImpVar">
      <calculatedColumnFormula>VLOOKUP($A2,Table13[], MATCH(L$1,ExtData!$A$1:$AH$1, FALSE), FALSE)</calculatedColumnFormula>
    </tableColumn>
    <tableColumn id="13" xr3:uid="{00000000-0010-0000-0000-00000D000000}" name="ExpCrdOil" dataDxfId="76" dataCellStyle="ExpVar">
      <calculatedColumnFormula>VLOOKUP($A2,Table13[], MATCH(M$1,ExtData!$A$1:$AH$1, FALSE), FALSE)</calculatedColumnFormula>
    </tableColumn>
    <tableColumn id="14" xr3:uid="{00000000-0010-0000-0000-00000E000000}" name="ExpNatGas" dataDxfId="75" dataCellStyle="ExpVar">
      <calculatedColumnFormula>VLOOKUP($A2,Table13[], MATCH(N$1,ExtData!$A$1:$AH$1, FALSE), FALSE)</calculatedColumnFormula>
    </tableColumn>
    <tableColumn id="15" xr3:uid="{00000000-0010-0000-0000-00000F000000}" name="ExpCond" dataDxfId="74" dataCellStyle="ExpVar">
      <calculatedColumnFormula>VLOOKUP($A2,Table13[], MATCH(O$1,ExtData!$A$1:$AH$1, FALSE), FALSE)</calculatedColumnFormula>
    </tableColumn>
    <tableColumn id="16" xr3:uid="{00000000-0010-0000-0000-000010000000}" name="ExpOldShip" dataDxfId="73" dataCellStyle="ExpVar">
      <calculatedColumnFormula>VLOOKUP($A2,Table13[], MATCH(P$1,ExtData!$A$1:$AH$1, FALSE), FALSE)</calculatedColumnFormula>
    </tableColumn>
    <tableColumn id="17" xr3:uid="{00000000-0010-0000-0000-000011000000}" name="ExpNewShip" dataDxfId="72" dataCellStyle="ExpVar">
      <calculatedColumnFormula>VLOOKUP($A2,Table13[], MATCH(Q$1,ExtData!$A$1:$AH$1, FALSE), FALSE)</calculatedColumnFormula>
    </tableColumn>
    <tableColumn id="18" xr3:uid="{00000000-0010-0000-0000-000012000000}" name="ExpOilPlat" dataDxfId="71" dataCellStyle="ExpVar">
      <calculatedColumnFormula>VLOOKUP($A2,Table13[], MATCH(R$1,ExtData!$A$1:$AH$1, FALSE), FALSE)</calculatedColumnFormula>
    </tableColumn>
    <tableColumn id="19" xr3:uid="{00000000-0010-0000-0000-000013000000}" name="ExpExShipOilPlat" dataDxfId="70" dataCellStyle="ExpVar">
      <calculatedColumnFormula>VLOOKUP($A2,Table13[], MATCH(S$1,ExtData!$A$1:$AH$1, FALSE), FALSE)</calculatedColumnFormula>
    </tableColumn>
    <tableColumn id="20" xr3:uid="{00000000-0010-0000-0000-000014000000}" name="TrBal" dataDxfId="69" dataCellStyle="trBalVar">
      <calculatedColumnFormula>VLOOKUP($A2,Table13[], MATCH(T$1,ExtData!$A$1:$AH$1, FALSE), FALSE)</calculatedColumnFormula>
    </tableColumn>
    <tableColumn id="21" xr3:uid="{00000000-0010-0000-0000-000015000000}" name="TrBalExShipOilPlat" dataDxfId="68" dataCellStyle="trBalVar">
      <calculatedColumnFormula>VLOOKUP($A2,Table13[], MATCH(U$1,ExtData!$A$1:$AH$1, FALSE), FALSE)</calculatedColumnFormula>
    </tableColumn>
    <tableColumn id="22" xr3:uid="{00000000-0010-0000-0000-000016000000}" name="TrBalMland" dataDxfId="67" dataCellStyle="trBalVar">
      <calculatedColumnFormula>VLOOKUP($A2,Table13[], MATCH(V$1,ExtData!$A$1:$AH$1, FALSE), FALSE)</calculatedColumnFormula>
    </tableColumn>
    <tableColumn id="25" xr3:uid="{00000000-0010-0000-0000-000019000000}" name="ly.var" dataDxfId="66" dataCellStyle="expectVar">
      <calculatedColumnFormula>VLOOKUP(EDATE(Table6[[#This Row],[Date]],-1),Table13[],MATCH(Table6[[#Headers],[PerEURO]],Table13[#Headers],FALSE), FALSE)</calculatedColumnFormula>
    </tableColumn>
    <tableColumn id="26" xr3:uid="{00000000-0010-0000-0000-00001A000000}" name="l2y.var" dataDxfId="65" dataCellStyle="expectVar">
      <calculatedColumnFormula>VLOOKUP(EDATE(Table6[[#This Row],[Date]],-2),Table13[],MATCH(Table6[[#Headers],[PerEURO]],Table13[#Headers],FALSE),FALSE)</calculatedColumnFormula>
    </tableColumn>
    <tableColumn id="27" xr3:uid="{00000000-0010-0000-0000-00001B000000}" name="l.CPI" dataDxfId="64" dataCellStyle="expectVar">
      <calculatedColumnFormula>VLOOKUP(EDATE(Table6[[#This Row],[Date]],-1),Table13[],MATCH(Table6[[#Headers],[CPI]],Table13[#Headers],FALSE), FALSE)</calculatedColumnFormula>
    </tableColumn>
    <tableColumn id="28" xr3:uid="{00000000-0010-0000-0000-00001C000000}" name="ExcChange" dataDxfId="63" dataCellStyle="expectVar">
      <calculatedColumnFormula>IF((Table6[[#This Row],[PerEURO]]-Table6[[#This Row],[ly.var]])&gt;0,"Increase", IF((Table6[[#This Row],[PerEURO]]-Table6[[#This Row],[ly.var]])&lt;0, "Decrease", "Unchange"))</calculatedColumnFormula>
    </tableColumn>
    <tableColumn id="23" xr3:uid="{00000000-0010-0000-0000-000017000000}" name="Testrain" dataDxfId="62" dataCellStyle="expectVar">
      <calculatedColumnFormula>YEAR(Table6[[#This Row],[Date]])&lt;Settings!$B$1</calculatedColumnFormula>
    </tableColumn>
    <tableColumn id="24" xr3:uid="{00000000-0010-0000-0000-000018000000}" name="season" dataDxfId="61" dataCellStyle="expectVar">
      <calculatedColumnFormula>IF(OR(MONTH(A2)=12,MONTH(A2)&lt;=2),"winter",IF(AND(MONTH(A2)&gt;=9,MONTH(A2)&lt;=11),"autumn",IF(AND(MONTH(A2)&gt;=3,MONTH(A2)&lt;=5),"Spring",IF(AND(MONTH(A2)&gt;=6,MONTH(A2)&lt;=8),"Summer"))))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46" displayName="Table46" ref="A1:E29" totalsRowShown="0" headerRowDxfId="60" tableBorderDxfId="59">
  <autoFilter ref="A1:E29" xr:uid="{00000000-0009-0000-0100-000005000000}"/>
  <tableColumns count="5">
    <tableColumn id="1" xr3:uid="{00000000-0010-0000-0100-000001000000}" name="Variables" dataDxfId="58"/>
    <tableColumn id="2" xr3:uid="{00000000-0010-0000-0100-000002000000}" name="Label"/>
    <tableColumn id="5" xr3:uid="{00000000-0010-0000-0100-000005000000}" name="Domain"/>
    <tableColumn id="3" xr3:uid="{00000000-0010-0000-0100-000003000000}" name="Links"/>
    <tableColumn id="4" xr3:uid="{00000000-0010-0000-0100-000004000000}" name="Explana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AH183" totalsRowShown="0" headerRowDxfId="57" dataDxfId="56">
  <tableColumns count="34">
    <tableColumn id="1" xr3:uid="{00000000-0010-0000-0200-000001000000}" name="Date" dataDxfId="55"/>
    <tableColumn id="2" xr3:uid="{00000000-0010-0000-0200-000002000000}" name="PerEURO" dataDxfId="54"/>
    <tableColumn id="3" xr3:uid="{00000000-0010-0000-0200-000003000000}" name="PerUSD" dataDxfId="53"/>
    <tableColumn id="4" xr3:uid="{00000000-0010-0000-0200-000004000000}" name="KeyIntRate" dataCellStyle="FinVar"/>
    <tableColumn id="19" xr3:uid="{00000000-0010-0000-0200-000013000000}" name="LoanIntRate" dataCellStyle="FinVar"/>
    <tableColumn id="33" xr3:uid="{00000000-0010-0000-0200-000021000000}" name="EuroIntRate" dataCellStyle="FinVar"/>
    <tableColumn id="5" xr3:uid="{00000000-0010-0000-0200-000005000000}" name="CPI" dataCellStyle="FinVar"/>
    <tableColumn id="34" xr3:uid="{00000000-0010-0000-0200-000022000000}" name="OilSpotPrice" dataCellStyle="priceVar"/>
    <tableColumn id="6" xr3:uid="{00000000-0010-0000-0200-000006000000}" name="ImpTot" dataDxfId="52" dataCellStyle="ImpVar"/>
    <tableColumn id="7" xr3:uid="{00000000-0010-0000-0200-000007000000}" name="ImpExShip" dataDxfId="51" dataCellStyle="ImpVar"/>
    <tableColumn id="8" xr3:uid="{00000000-0010-0000-0200-000008000000}" name="ImpExShipOilPlat" dataDxfId="50" dataCellStyle="ImpVar"/>
    <tableColumn id="9" xr3:uid="{00000000-0010-0000-0200-000009000000}" name="ImpExcShipOilPlatCrd" dataDxfId="49" dataCellStyle="ImpVar"/>
    <tableColumn id="10" xr3:uid="{00000000-0010-0000-0200-00000A000000}" name="TotExp" dataDxfId="48" dataCellStyle="ExpVar"/>
    <tableColumn id="11" xr3:uid="{00000000-0010-0000-0200-00000B000000}" name="ExpExOldShip" dataDxfId="47" dataCellStyle="ExpVar"/>
    <tableColumn id="12" xr3:uid="{00000000-0010-0000-0200-00000C000000}" name="ExpExShip" dataDxfId="46" dataCellStyle="ExpVar"/>
    <tableColumn id="13" xr3:uid="{00000000-0010-0000-0200-00000D000000}" name="ExpExShipOilPlat" dataDxfId="45" dataCellStyle="ExpVar"/>
    <tableColumn id="14" xr3:uid="{00000000-0010-0000-0200-00000E000000}" name="MlandExp" dataDxfId="44" dataCellStyle="ExpVar"/>
    <tableColumn id="15" xr3:uid="{00000000-0010-0000-0200-00000F000000}" name="TrBal" dataCellStyle="trBalVar"/>
    <tableColumn id="16" xr3:uid="{00000000-0010-0000-0200-000010000000}" name="TrBalExShipOilPlat" dataCellStyle="trBalVar"/>
    <tableColumn id="17" xr3:uid="{00000000-0010-0000-0200-000011000000}" name="TrBalMland" dataCellStyle="trBalVar"/>
    <tableColumn id="18" xr3:uid="{00000000-0010-0000-0200-000012000000}" name="ImpShip" dataDxfId="43" dataCellStyle="ImpVar"/>
    <tableColumn id="20" xr3:uid="{00000000-0010-0000-0200-000014000000}" name="ImpOldShip" dataDxfId="42" dataCellStyle="ImpVar"/>
    <tableColumn id="21" xr3:uid="{00000000-0010-0000-0200-000015000000}" name="ImpNewShip" dataDxfId="41" dataCellStyle="ImpVar"/>
    <tableColumn id="22" xr3:uid="{00000000-0010-0000-0200-000016000000}" name="ImpOilPlat" dataDxfId="40" dataCellStyle="ImpVar"/>
    <tableColumn id="23" xr3:uid="{00000000-0010-0000-0200-000017000000}" name="ImpShipOilPlat" dataDxfId="39" dataCellStyle="ImpVar"/>
    <tableColumn id="24" xr3:uid="{00000000-0010-0000-0200-000018000000}" name="ExpCrdOil" dataDxfId="38" dataCellStyle="ExpVar"/>
    <tableColumn id="25" xr3:uid="{00000000-0010-0000-0200-000019000000}" name="ExpNatGas" dataDxfId="37" dataCellStyle="ExpVar"/>
    <tableColumn id="26" xr3:uid="{00000000-0010-0000-0200-00001A000000}" name="ExpCond" dataDxfId="36" dataCellStyle="ExpVar"/>
    <tableColumn id="27" xr3:uid="{00000000-0010-0000-0200-00001B000000}" name="ExpCrdOilNatGasCond" dataDxfId="35" dataCellStyle="ExpVar"/>
    <tableColumn id="28" xr3:uid="{00000000-0010-0000-0200-00001C000000}" name="ExpShip" dataDxfId="34" dataCellStyle="ExpVar"/>
    <tableColumn id="29" xr3:uid="{00000000-0010-0000-0200-00001D000000}" name="ExpOldShip" dataDxfId="33" dataCellStyle="ExpVar"/>
    <tableColumn id="30" xr3:uid="{00000000-0010-0000-0200-00001E000000}" name="ExpNewShip" dataDxfId="32" dataCellStyle="ExpVar"/>
    <tableColumn id="31" xr3:uid="{00000000-0010-0000-0200-00001F000000}" name="ExpOilPlat" dataDxfId="31" dataCellStyle="ExpVar"/>
    <tableColumn id="32" xr3:uid="{00000000-0010-0000-0200-000020000000}" name="ExpShipOilPlat" dataDxfId="30" dataCellStyle="ExpVar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38" totalsRowShown="0" headerRowDxfId="29" tableBorderDxfId="28">
  <autoFilter ref="A1:D38" xr:uid="{00000000-0009-0000-0100-000004000000}"/>
  <tableColumns count="4">
    <tableColumn id="1" xr3:uid="{00000000-0010-0000-0300-000001000000}" name="Variables" dataDxfId="27"/>
    <tableColumn id="2" xr3:uid="{00000000-0010-0000-0300-000002000000}" name="Label"/>
    <tableColumn id="3" xr3:uid="{00000000-0010-0000-0300-000003000000}" name="Links"/>
    <tableColumn id="4" xr3:uid="{00000000-0010-0000-0300-000004000000}" name="Explana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D34" totalsRowShown="0">
  <tableColumns count="4">
    <tableColumn id="1" xr3:uid="{00000000-0010-0000-0400-000001000000}" name="Variables" dataDxfId="26"/>
    <tableColumn id="2" xr3:uid="{00000000-0010-0000-0400-000002000000}" name="Label" dataDxfId="25"/>
    <tableColumn id="3" xr3:uid="{00000000-0010-0000-0400-000003000000}" name="Links"/>
    <tableColumn id="4" xr3:uid="{00000000-0010-0000-0400-000004000000}" name="Explanation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S177" totalsRowShown="0" headerRowDxfId="24" dataDxfId="23">
  <tableColumns count="19">
    <tableColumn id="1" xr3:uid="{00000000-0010-0000-0500-000001000000}" name="Date" dataDxfId="22"/>
    <tableColumn id="2" xr3:uid="{00000000-0010-0000-0500-000002000000}" name="PerEURO" dataDxfId="21"/>
    <tableColumn id="3" xr3:uid="{00000000-0010-0000-0500-000003000000}" name="PerUSD" dataDxfId="20"/>
    <tableColumn id="4" xr3:uid="{00000000-0010-0000-0500-000004000000}" name="KeyIntRate" dataDxfId="19"/>
    <tableColumn id="5" xr3:uid="{00000000-0010-0000-0500-000005000000}" name="CPI" dataDxfId="18"/>
    <tableColumn id="6" xr3:uid="{00000000-0010-0000-0500-000006000000}" name="ImpTot" dataDxfId="17"/>
    <tableColumn id="7" xr3:uid="{00000000-0010-0000-0500-000007000000}" name="ExpTot" dataDxfId="16"/>
    <tableColumn id="8" xr3:uid="{00000000-0010-0000-0500-000008000000}" name="ImpSOplfm" dataDxfId="15"/>
    <tableColumn id="9" xr3:uid="{00000000-0010-0000-0500-000009000000}" name="ExpCrdOil" dataDxfId="14"/>
    <tableColumn id="10" xr3:uid="{00000000-0010-0000-0500-00000A000000}" name="ExpNatGas" dataDxfId="13"/>
    <tableColumn id="11" xr3:uid="{00000000-0010-0000-0500-00000B000000}" name="ExpCond" dataDxfId="12"/>
    <tableColumn id="12" xr3:uid="{00000000-0010-0000-0500-00000C000000}" name="ExpSOplfm" dataDxfId="11"/>
    <tableColumn id="13" xr3:uid="{00000000-0010-0000-0500-00000D000000}" name="BrntOilPrice" dataDxfId="10"/>
    <tableColumn id="14" xr3:uid="{00000000-0010-0000-0500-00000E000000}" name="Oil" dataDxfId="9"/>
    <tableColumn id="15" xr3:uid="{00000000-0010-0000-0500-00000F000000}" name="Gas" dataDxfId="8"/>
    <tableColumn id="16" xr3:uid="{00000000-0010-0000-0500-000010000000}" name="NGL" dataDxfId="7"/>
    <tableColumn id="17" xr3:uid="{00000000-0010-0000-0500-000011000000}" name="Condensate" dataDxfId="6"/>
    <tableColumn id="18" xr3:uid="{00000000-0010-0000-0500-000012000000}" name="EuroIntRate" dataDxfId="5"/>
    <tableColumn id="19" xr3:uid="{00000000-0010-0000-0500-000013000000}" name="LoanIntRate" dataDxfId="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0"/>
  <sheetViews>
    <sheetView workbookViewId="0">
      <selection activeCell="D3" sqref="D3"/>
    </sheetView>
  </sheetViews>
  <sheetFormatPr baseColWidth="10" defaultRowHeight="16" x14ac:dyDescent="0.2"/>
  <cols>
    <col min="1" max="1" width="13.83203125" customWidth="1"/>
    <col min="2" max="2" width="11.33203125" customWidth="1"/>
    <col min="4" max="4" width="12.6640625" customWidth="1"/>
    <col min="6" max="6" width="13.5" customWidth="1"/>
    <col min="7" max="8" width="13.6640625" customWidth="1"/>
    <col min="9" max="9" width="13.5" customWidth="1"/>
    <col min="10" max="10" width="14.33203125" customWidth="1"/>
    <col min="11" max="11" width="12.5" customWidth="1"/>
    <col min="12" max="12" width="18" customWidth="1"/>
    <col min="13" max="13" width="11.83203125" customWidth="1"/>
    <col min="14" max="14" width="12.83203125" customWidth="1"/>
    <col min="15" max="15" width="11" customWidth="1"/>
    <col min="16" max="16" width="13.1640625" customWidth="1"/>
    <col min="17" max="17" width="14.1640625" customWidth="1"/>
    <col min="18" max="18" width="12.33203125" customWidth="1"/>
    <col min="19" max="19" width="17.6640625" customWidth="1"/>
    <col min="21" max="21" width="19" customWidth="1"/>
    <col min="22" max="22" width="13.5" customWidth="1"/>
  </cols>
  <sheetData>
    <row r="1" spans="1:28" x14ac:dyDescent="0.2">
      <c r="A1" s="30" t="s">
        <v>0</v>
      </c>
      <c r="B1" s="59" t="s">
        <v>1</v>
      </c>
      <c r="C1" s="31" t="s">
        <v>2</v>
      </c>
      <c r="D1" s="46" t="s">
        <v>6</v>
      </c>
      <c r="E1" s="47" t="s">
        <v>71</v>
      </c>
      <c r="F1" s="46" t="s">
        <v>68</v>
      </c>
      <c r="G1" s="46" t="s">
        <v>7</v>
      </c>
      <c r="H1" s="48" t="s">
        <v>165</v>
      </c>
      <c r="I1" s="49" t="s">
        <v>111</v>
      </c>
      <c r="J1" s="49" t="s">
        <v>113</v>
      </c>
      <c r="K1" s="49" t="s">
        <v>115</v>
      </c>
      <c r="L1" s="49" t="s">
        <v>89</v>
      </c>
      <c r="M1" s="50" t="s">
        <v>13</v>
      </c>
      <c r="N1" s="50" t="s">
        <v>14</v>
      </c>
      <c r="O1" s="50" t="s">
        <v>15</v>
      </c>
      <c r="P1" s="50" t="s">
        <v>126</v>
      </c>
      <c r="Q1" s="50" t="s">
        <v>128</v>
      </c>
      <c r="R1" s="50" t="s">
        <v>130</v>
      </c>
      <c r="S1" s="50" t="s">
        <v>99</v>
      </c>
      <c r="T1" s="51" t="s">
        <v>103</v>
      </c>
      <c r="U1" s="51" t="s">
        <v>105</v>
      </c>
      <c r="V1" s="51" t="s">
        <v>107</v>
      </c>
      <c r="W1" s="52" t="s">
        <v>159</v>
      </c>
      <c r="X1" s="53" t="s">
        <v>162</v>
      </c>
      <c r="Y1" s="52" t="s">
        <v>181</v>
      </c>
      <c r="Z1" s="5" t="s">
        <v>184</v>
      </c>
      <c r="AA1" s="5" t="s">
        <v>157</v>
      </c>
      <c r="AB1" s="5" t="s">
        <v>158</v>
      </c>
    </row>
    <row r="2" spans="1:28" x14ac:dyDescent="0.2">
      <c r="A2" s="74">
        <v>35064</v>
      </c>
      <c r="B2" s="67">
        <f>VLOOKUP($A2,Table13[], MATCH(B$1,ExtData!$A$1:$AH$1, FALSE), FALSE)</f>
        <v>8.1214999999999993</v>
      </c>
      <c r="C2" s="68">
        <f>VLOOKUP($A2,Table13[], MATCH(C$1,ExtData!$A$1:$AH$1, FALSE), FALSE)</f>
        <v>8.0129000000000001</v>
      </c>
      <c r="D2" s="37">
        <f>VLOOKUP($A2,Table13[], MATCH(D$1,ExtData!$A$1:$AH$1, FALSE), FALSE)</f>
        <v>5.5</v>
      </c>
      <c r="E2" s="37">
        <f>VLOOKUP($A2,Table13[], MATCH(E$1,ExtData!$A$1:$AH$1, FALSE), FALSE)</f>
        <v>7.5</v>
      </c>
      <c r="F2" s="37">
        <f>VLOOKUP($A2,Table13[], MATCH(F$1,ExtData!$A$1:$AH$1, FALSE), FALSE)</f>
        <v>3.04</v>
      </c>
      <c r="G2" s="37">
        <f>VLOOKUP($A2,Table13[], MATCH(G$1,ExtData!$A$1:$AH$1, FALSE), FALSE)</f>
        <v>104.1</v>
      </c>
      <c r="H2" s="39">
        <f>VLOOKUP($A2,Table13[], MATCH(H$1,ExtData!$A$1:$AH$1, FALSE), FALSE)/Table6[[#This Row],[PerUSD]]*Table6[[#This Row],[PerEURO]]</f>
        <v>25.855740743051829</v>
      </c>
      <c r="I2" s="69">
        <f>VLOOKUP($A2,Table13[], MATCH(I$1,ExtData!$A$1:$AH$1, FALSE), FALSE)</f>
        <v>114</v>
      </c>
      <c r="J2" s="69">
        <f>VLOOKUP($A2,Table13[], MATCH(J$1,ExtData!$A$1:$AH$1, FALSE), FALSE)</f>
        <v>915</v>
      </c>
      <c r="K2" s="69">
        <f>VLOOKUP($A2,Table13[], MATCH(K$1,ExtData!$A$1:$AH$1, FALSE), FALSE)</f>
        <v>0</v>
      </c>
      <c r="L2" s="69">
        <f>VLOOKUP($A2,Table13[], MATCH(L$1,ExtData!$A$1:$AH$1, FALSE), FALSE)</f>
        <v>19381</v>
      </c>
      <c r="M2" s="70">
        <f>VLOOKUP($A2,Table13[], MATCH(M$1,ExtData!$A$1:$AH$1, FALSE), FALSE)</f>
        <v>18441</v>
      </c>
      <c r="N2" s="70">
        <f>VLOOKUP($A2,Table13[], MATCH(N$1,ExtData!$A$1:$AH$1, FALSE), FALSE)</f>
        <v>4054</v>
      </c>
      <c r="O2" s="70">
        <f>VLOOKUP($A2,Table13[], MATCH(O$1,ExtData!$A$1:$AH$1, FALSE), FALSE)</f>
        <v>0</v>
      </c>
      <c r="P2" s="70">
        <f>VLOOKUP($A2,Table13[], MATCH(P$1,ExtData!$A$1:$AH$1, FALSE), FALSE)</f>
        <v>366</v>
      </c>
      <c r="Q2" s="70">
        <f>VLOOKUP($A2,Table13[], MATCH(Q$1,ExtData!$A$1:$AH$1, FALSE), FALSE)</f>
        <v>0</v>
      </c>
      <c r="R2" s="70">
        <f>VLOOKUP($A2,Table13[], MATCH(R$1,ExtData!$A$1:$AH$1, FALSE), FALSE)</f>
        <v>0</v>
      </c>
      <c r="S2" s="70">
        <f>VLOOKUP($A2,Table13[], MATCH(S$1,ExtData!$A$1:$AH$1, FALSE), FALSE)</f>
        <v>38619</v>
      </c>
      <c r="T2" s="71">
        <f>VLOOKUP($A2,Table13[], MATCH(T$1,ExtData!$A$1:$AH$1, FALSE), FALSE)</f>
        <v>18575</v>
      </c>
      <c r="U2" s="71">
        <f>VLOOKUP($A2,Table13[], MATCH(U$1,ExtData!$A$1:$AH$1, FALSE), FALSE)</f>
        <v>19238</v>
      </c>
      <c r="V2" s="71">
        <f>VLOOKUP($A2,Table13[], MATCH(V$1,ExtData!$A$1:$AH$1, FALSE), FALSE)</f>
        <v>-3257</v>
      </c>
      <c r="W2" s="43">
        <f>VLOOKUP(EDATE(Table6[[#This Row],[Date]],-1),Table13[],MATCH(Table6[[#Headers],[PerEURO]],Table13[#Headers],FALSE), FALSE)</f>
        <v>8.0968</v>
      </c>
      <c r="X2" s="43">
        <f>VLOOKUP(EDATE(Table6[[#This Row],[Date]],-2),Table13[],MATCH(Table6[[#Headers],[PerEURO]],Table13[#Headers],FALSE),FALSE)</f>
        <v>8.1906999999999996</v>
      </c>
      <c r="Y2" s="43">
        <f>VLOOKUP(EDATE(Table6[[#This Row],[Date]],-1),Table13[],MATCH(Table6[[#Headers],[CPI]],Table13[#Headers],FALSE), FALSE)</f>
        <v>103.6</v>
      </c>
      <c r="Z2" t="str">
        <f>IF((Table6[[#This Row],[PerEURO]]-Table6[[#This Row],[ly.var]])&gt;0,"Increase", IF((Table6[[#This Row],[PerEURO]]-Table6[[#This Row],[ly.var]])&lt;0, "Decrease", "Unchange"))</f>
        <v>Increase</v>
      </c>
      <c r="AA2" t="b">
        <f>YEAR(Table6[[#This Row],[Date]])&lt;Settings!$B$1</f>
        <v>1</v>
      </c>
      <c r="AB2" t="str">
        <f t="shared" ref="AB2:AB33" si="0">IF(OR(MONTH(A2)=12,MONTH(A2)&lt;=2),"winter",IF(AND(MONTH(A2)&gt;=9,MONTH(A2)&lt;=11),"autumn",IF(AND(MONTH(A2)&gt;=3,MONTH(A2)&lt;=5),"Spring",IF(AND(MONTH(A2)&gt;=6,MONTH(A2)&lt;=8),"Summer"))))</f>
        <v>winter</v>
      </c>
    </row>
    <row r="3" spans="1:28" x14ac:dyDescent="0.2">
      <c r="A3" s="74">
        <v>35095</v>
      </c>
      <c r="B3" s="67">
        <f>VLOOKUP($A3,Table13[], MATCH(B$1,ExtData!$A$1:$AH$1, FALSE), FALSE)</f>
        <v>8.0991</v>
      </c>
      <c r="C3" s="68">
        <f>VLOOKUP($A3,Table13[], MATCH(C$1,ExtData!$A$1:$AH$1, FALSE), FALSE)</f>
        <v>8.2361000000000004</v>
      </c>
      <c r="D3" s="37">
        <f>VLOOKUP($A3,Table13[], MATCH(D$1,ExtData!$A$1:$AH$1, FALSE), FALSE)</f>
        <v>5.5</v>
      </c>
      <c r="E3" s="37">
        <f>VLOOKUP($A3,Table13[], MATCH(E$1,ExtData!$A$1:$AH$1, FALSE), FALSE)</f>
        <v>7.5</v>
      </c>
      <c r="F3" s="37">
        <f>VLOOKUP($A3,Table13[], MATCH(F$1,ExtData!$A$1:$AH$1, FALSE), FALSE)</f>
        <v>3.28</v>
      </c>
      <c r="G3" s="37">
        <f>VLOOKUP($A3,Table13[], MATCH(G$1,ExtData!$A$1:$AH$1, FALSE), FALSE)</f>
        <v>104.6</v>
      </c>
      <c r="H3" s="39">
        <f>VLOOKUP($A3,Table13[], MATCH(H$1,ExtData!$A$1:$AH$1, FALSE), FALSE)/Table6[[#This Row],[PerUSD]]*Table6[[#This Row],[PerEURO]]</f>
        <v>27.317905076431803</v>
      </c>
      <c r="I3" s="69">
        <f>VLOOKUP($A3,Table13[], MATCH(I$1,ExtData!$A$1:$AH$1, FALSE), FALSE)</f>
        <v>527</v>
      </c>
      <c r="J3" s="69">
        <f>VLOOKUP($A3,Table13[], MATCH(J$1,ExtData!$A$1:$AH$1, FALSE), FALSE)</f>
        <v>359</v>
      </c>
      <c r="K3" s="69">
        <f>VLOOKUP($A3,Table13[], MATCH(K$1,ExtData!$A$1:$AH$1, FALSE), FALSE)</f>
        <v>2266</v>
      </c>
      <c r="L3" s="69">
        <f>VLOOKUP($A3,Table13[], MATCH(L$1,ExtData!$A$1:$AH$1, FALSE), FALSE)</f>
        <v>21530</v>
      </c>
      <c r="M3" s="70">
        <f>VLOOKUP($A3,Table13[], MATCH(M$1,ExtData!$A$1:$AH$1, FALSE), FALSE)</f>
        <v>17926</v>
      </c>
      <c r="N3" s="70">
        <f>VLOOKUP($A3,Table13[], MATCH(N$1,ExtData!$A$1:$AH$1, FALSE), FALSE)</f>
        <v>3803</v>
      </c>
      <c r="O3" s="70">
        <f>VLOOKUP($A3,Table13[], MATCH(O$1,ExtData!$A$1:$AH$1, FALSE), FALSE)</f>
        <v>0</v>
      </c>
      <c r="P3" s="70">
        <f>VLOOKUP($A3,Table13[], MATCH(P$1,ExtData!$A$1:$AH$1, FALSE), FALSE)</f>
        <v>170</v>
      </c>
      <c r="Q3" s="70">
        <f>VLOOKUP($A3,Table13[], MATCH(Q$1,ExtData!$A$1:$AH$1, FALSE), FALSE)</f>
        <v>0</v>
      </c>
      <c r="R3" s="70">
        <f>VLOOKUP($A3,Table13[], MATCH(R$1,ExtData!$A$1:$AH$1, FALSE), FALSE)</f>
        <v>0</v>
      </c>
      <c r="S3" s="70">
        <f>VLOOKUP($A3,Table13[], MATCH(S$1,ExtData!$A$1:$AH$1, FALSE), FALSE)</f>
        <v>38730</v>
      </c>
      <c r="T3" s="71">
        <f>VLOOKUP($A3,Table13[], MATCH(T$1,ExtData!$A$1:$AH$1, FALSE), FALSE)</f>
        <v>14217</v>
      </c>
      <c r="U3" s="71">
        <f>VLOOKUP($A3,Table13[], MATCH(U$1,ExtData!$A$1:$AH$1, FALSE), FALSE)</f>
        <v>17200</v>
      </c>
      <c r="V3" s="71">
        <f>VLOOKUP($A3,Table13[], MATCH(V$1,ExtData!$A$1:$AH$1, FALSE), FALSE)</f>
        <v>-4529</v>
      </c>
      <c r="W3" s="43">
        <f>VLOOKUP(EDATE(Table6[[#This Row],[Date]],-1),Table13[],MATCH(Table6[[#Headers],[PerEURO]],Table13[#Headers],FALSE), FALSE)</f>
        <v>8.1214999999999993</v>
      </c>
      <c r="X3" s="43">
        <f>VLOOKUP(EDATE(Table6[[#This Row],[Date]],-2),Table13[],MATCH(Table6[[#Headers],[PerEURO]],Table13[#Headers],FALSE),FALSE)</f>
        <v>8.0968</v>
      </c>
      <c r="Y3" s="43">
        <f>VLOOKUP(EDATE(Table6[[#This Row],[Date]],-1),Table13[],MATCH(Table6[[#Headers],[CPI]],Table13[#Headers],FALSE), FALSE)</f>
        <v>104.1</v>
      </c>
      <c r="Z3" t="str">
        <f>IF((Table6[[#This Row],[PerEURO]]-Table6[[#This Row],[ly.var]])&gt;0,"Increase", IF((Table6[[#This Row],[PerEURO]]-Table6[[#This Row],[ly.var]])&lt;0, "Decrease", "Unchange"))</f>
        <v>Decrease</v>
      </c>
      <c r="AA3" t="b">
        <f>YEAR(Table6[[#This Row],[Date]])&lt;Settings!$B$1</f>
        <v>1</v>
      </c>
      <c r="AB3" t="str">
        <f t="shared" si="0"/>
        <v>winter</v>
      </c>
    </row>
    <row r="4" spans="1:28" x14ac:dyDescent="0.2">
      <c r="A4" s="74">
        <v>35124</v>
      </c>
      <c r="B4" s="67">
        <f>VLOOKUP($A4,Table13[], MATCH(B$1,ExtData!$A$1:$AH$1, FALSE), FALSE)</f>
        <v>8.1110000000000007</v>
      </c>
      <c r="C4" s="68">
        <f>VLOOKUP($A4,Table13[], MATCH(C$1,ExtData!$A$1:$AH$1, FALSE), FALSE)</f>
        <v>8.4110999999999994</v>
      </c>
      <c r="D4" s="37">
        <f>VLOOKUP($A4,Table13[], MATCH(D$1,ExtData!$A$1:$AH$1, FALSE), FALSE)</f>
        <v>5.5</v>
      </c>
      <c r="E4" s="37">
        <f>VLOOKUP($A4,Table13[], MATCH(E$1,ExtData!$A$1:$AH$1, FALSE), FALSE)</f>
        <v>7.5</v>
      </c>
      <c r="F4" s="37">
        <f>VLOOKUP($A4,Table13[], MATCH(F$1,ExtData!$A$1:$AH$1, FALSE), FALSE)</f>
        <v>3.51</v>
      </c>
      <c r="G4" s="37">
        <f>VLOOKUP($A4,Table13[], MATCH(G$1,ExtData!$A$1:$AH$1, FALSE), FALSE)</f>
        <v>104.7</v>
      </c>
      <c r="H4" s="39">
        <f>VLOOKUP($A4,Table13[], MATCH(H$1,ExtData!$A$1:$AH$1, FALSE), FALSE)/Table6[[#This Row],[PerUSD]]*Table6[[#This Row],[PerEURO]]</f>
        <v>26.509183103280193</v>
      </c>
      <c r="I4" s="69">
        <f>VLOOKUP($A4,Table13[], MATCH(I$1,ExtData!$A$1:$AH$1, FALSE), FALSE)</f>
        <v>1385</v>
      </c>
      <c r="J4" s="69">
        <f>VLOOKUP($A4,Table13[], MATCH(J$1,ExtData!$A$1:$AH$1, FALSE), FALSE)</f>
        <v>929</v>
      </c>
      <c r="K4" s="69">
        <f>VLOOKUP($A4,Table13[], MATCH(K$1,ExtData!$A$1:$AH$1, FALSE), FALSE)</f>
        <v>2540</v>
      </c>
      <c r="L4" s="69">
        <f>VLOOKUP($A4,Table13[], MATCH(L$1,ExtData!$A$1:$AH$1, FALSE), FALSE)</f>
        <v>24262</v>
      </c>
      <c r="M4" s="70">
        <f>VLOOKUP($A4,Table13[], MATCH(M$1,ExtData!$A$1:$AH$1, FALSE), FALSE)</f>
        <v>19925</v>
      </c>
      <c r="N4" s="70">
        <f>VLOOKUP($A4,Table13[], MATCH(N$1,ExtData!$A$1:$AH$1, FALSE), FALSE)</f>
        <v>4017</v>
      </c>
      <c r="O4" s="70">
        <f>VLOOKUP($A4,Table13[], MATCH(O$1,ExtData!$A$1:$AH$1, FALSE), FALSE)</f>
        <v>0</v>
      </c>
      <c r="P4" s="70">
        <f>VLOOKUP($A4,Table13[], MATCH(P$1,ExtData!$A$1:$AH$1, FALSE), FALSE)</f>
        <v>124</v>
      </c>
      <c r="Q4" s="70">
        <f>VLOOKUP($A4,Table13[], MATCH(Q$1,ExtData!$A$1:$AH$1, FALSE), FALSE)</f>
        <v>47</v>
      </c>
      <c r="R4" s="70">
        <f>VLOOKUP($A4,Table13[], MATCH(R$1,ExtData!$A$1:$AH$1, FALSE), FALSE)</f>
        <v>0</v>
      </c>
      <c r="S4" s="70">
        <f>VLOOKUP($A4,Table13[], MATCH(S$1,ExtData!$A$1:$AH$1, FALSE), FALSE)</f>
        <v>42642</v>
      </c>
      <c r="T4" s="71">
        <f>VLOOKUP($A4,Table13[], MATCH(T$1,ExtData!$A$1:$AH$1, FALSE), FALSE)</f>
        <v>13697</v>
      </c>
      <c r="U4" s="71">
        <f>VLOOKUP($A4,Table13[], MATCH(U$1,ExtData!$A$1:$AH$1, FALSE), FALSE)</f>
        <v>18380</v>
      </c>
      <c r="V4" s="71">
        <f>VLOOKUP($A4,Table13[], MATCH(V$1,ExtData!$A$1:$AH$1, FALSE), FALSE)</f>
        <v>-5562</v>
      </c>
      <c r="W4" s="43">
        <f>VLOOKUP(EDATE(Table6[[#This Row],[Date]],-1),Table13[],MATCH(Table6[[#Headers],[PerEURO]],Table13[#Headers],FALSE), FALSE)</f>
        <v>8.0991</v>
      </c>
      <c r="X4" s="43">
        <f>VLOOKUP(EDATE(Table6[[#This Row],[Date]],-2),Table13[],MATCH(Table6[[#Headers],[PerEURO]],Table13[#Headers],FALSE),FALSE)</f>
        <v>8.1214999999999993</v>
      </c>
      <c r="Y4" s="43">
        <f>VLOOKUP(EDATE(Table6[[#This Row],[Date]],-1),Table13[],MATCH(Table6[[#Headers],[CPI]],Table13[#Headers],FALSE), FALSE)</f>
        <v>104.6</v>
      </c>
      <c r="Z4" t="str">
        <f>IF((Table6[[#This Row],[PerEURO]]-Table6[[#This Row],[ly.var]])&gt;0,"Increase", IF((Table6[[#This Row],[PerEURO]]-Table6[[#This Row],[ly.var]])&lt;0, "Decrease", "Unchange"))</f>
        <v>Increase</v>
      </c>
      <c r="AA4" t="b">
        <f>YEAR(Table6[[#This Row],[Date]])&lt;Settings!$B$1</f>
        <v>1</v>
      </c>
      <c r="AB4" t="str">
        <f t="shared" si="0"/>
        <v>Spring</v>
      </c>
    </row>
    <row r="5" spans="1:28" x14ac:dyDescent="0.2">
      <c r="A5" s="74">
        <v>35155</v>
      </c>
      <c r="B5" s="67">
        <f>VLOOKUP($A5,Table13[], MATCH(B$1,ExtData!$A$1:$AH$1, FALSE), FALSE)</f>
        <v>8.1538000000000004</v>
      </c>
      <c r="C5" s="68">
        <f>VLOOKUP($A5,Table13[], MATCH(C$1,ExtData!$A$1:$AH$1, FALSE), FALSE)</f>
        <v>8.6081000000000003</v>
      </c>
      <c r="D5" s="37">
        <f>VLOOKUP($A5,Table13[], MATCH(D$1,ExtData!$A$1:$AH$1, FALSE), FALSE)</f>
        <v>5.6323530000000002</v>
      </c>
      <c r="E5" s="37">
        <f>VLOOKUP($A5,Table13[], MATCH(E$1,ExtData!$A$1:$AH$1, FALSE), FALSE)</f>
        <v>7.6323530000000002</v>
      </c>
      <c r="F5" s="37">
        <f>VLOOKUP($A5,Table13[], MATCH(F$1,ExtData!$A$1:$AH$1, FALSE), FALSE)</f>
        <v>3.69</v>
      </c>
      <c r="G5" s="37">
        <f>VLOOKUP($A5,Table13[], MATCH(G$1,ExtData!$A$1:$AH$1, FALSE), FALSE)</f>
        <v>105.1</v>
      </c>
      <c r="H5" s="39">
        <f>VLOOKUP($A5,Table13[], MATCH(H$1,ExtData!$A$1:$AH$1, FALSE), FALSE)/Table6[[#This Row],[PerUSD]]*Table6[[#This Row],[PerEURO]]</f>
        <v>21.558821110349555</v>
      </c>
      <c r="I5" s="69">
        <f>VLOOKUP($A5,Table13[], MATCH(I$1,ExtData!$A$1:$AH$1, FALSE), FALSE)</f>
        <v>450</v>
      </c>
      <c r="J5" s="69">
        <f>VLOOKUP($A5,Table13[], MATCH(J$1,ExtData!$A$1:$AH$1, FALSE), FALSE)</f>
        <v>2194</v>
      </c>
      <c r="K5" s="69">
        <f>VLOOKUP($A5,Table13[], MATCH(K$1,ExtData!$A$1:$AH$1, FALSE), FALSE)</f>
        <v>0</v>
      </c>
      <c r="L5" s="69">
        <f>VLOOKUP($A5,Table13[], MATCH(L$1,ExtData!$A$1:$AH$1, FALSE), FALSE)</f>
        <v>21361</v>
      </c>
      <c r="M5" s="70">
        <f>VLOOKUP($A5,Table13[], MATCH(M$1,ExtData!$A$1:$AH$1, FALSE), FALSE)</f>
        <v>17316</v>
      </c>
      <c r="N5" s="70">
        <f>VLOOKUP($A5,Table13[], MATCH(N$1,ExtData!$A$1:$AH$1, FALSE), FALSE)</f>
        <v>3331</v>
      </c>
      <c r="O5" s="70">
        <f>VLOOKUP($A5,Table13[], MATCH(O$1,ExtData!$A$1:$AH$1, FALSE), FALSE)</f>
        <v>0</v>
      </c>
      <c r="P5" s="70">
        <f>VLOOKUP($A5,Table13[], MATCH(P$1,ExtData!$A$1:$AH$1, FALSE), FALSE)</f>
        <v>75</v>
      </c>
      <c r="Q5" s="70">
        <f>VLOOKUP($A5,Table13[], MATCH(Q$1,ExtData!$A$1:$AH$1, FALSE), FALSE)</f>
        <v>211</v>
      </c>
      <c r="R5" s="70">
        <f>VLOOKUP($A5,Table13[], MATCH(R$1,ExtData!$A$1:$AH$1, FALSE), FALSE)</f>
        <v>0</v>
      </c>
      <c r="S5" s="70">
        <f>VLOOKUP($A5,Table13[], MATCH(S$1,ExtData!$A$1:$AH$1, FALSE), FALSE)</f>
        <v>36860</v>
      </c>
      <c r="T5" s="71">
        <f>VLOOKUP($A5,Table13[], MATCH(T$1,ExtData!$A$1:$AH$1, FALSE), FALSE)</f>
        <v>13142</v>
      </c>
      <c r="U5" s="71">
        <f>VLOOKUP($A5,Table13[], MATCH(U$1,ExtData!$A$1:$AH$1, FALSE), FALSE)</f>
        <v>15499</v>
      </c>
      <c r="V5" s="71">
        <f>VLOOKUP($A5,Table13[], MATCH(V$1,ExtData!$A$1:$AH$1, FALSE), FALSE)</f>
        <v>-5147</v>
      </c>
      <c r="W5" s="43">
        <f>VLOOKUP(EDATE(Table6[[#This Row],[Date]],-1),Table13[],MATCH(Table6[[#Headers],[PerEURO]],Table13[#Headers],FALSE), FALSE)</f>
        <v>8.1110000000000007</v>
      </c>
      <c r="X5" s="43">
        <f>VLOOKUP(EDATE(Table6[[#This Row],[Date]],-2),Table13[],MATCH(Table6[[#Headers],[PerEURO]],Table13[#Headers],FALSE),FALSE)</f>
        <v>8.0991</v>
      </c>
      <c r="Y5" s="43">
        <f>VLOOKUP(EDATE(Table6[[#This Row],[Date]],-1),Table13[],MATCH(Table6[[#Headers],[CPI]],Table13[#Headers],FALSE), FALSE)</f>
        <v>104.7</v>
      </c>
      <c r="Z5" t="str">
        <f>IF((Table6[[#This Row],[PerEURO]]-Table6[[#This Row],[ly.var]])&gt;0,"Increase", IF((Table6[[#This Row],[PerEURO]]-Table6[[#This Row],[ly.var]])&lt;0, "Decrease", "Unchange"))</f>
        <v>Increase</v>
      </c>
      <c r="AA5" t="b">
        <f>YEAR(Table6[[#This Row],[Date]])&lt;Settings!$B$1</f>
        <v>1</v>
      </c>
      <c r="AB5" t="str">
        <f t="shared" si="0"/>
        <v>Spring</v>
      </c>
    </row>
    <row r="6" spans="1:28" x14ac:dyDescent="0.2">
      <c r="A6" s="74">
        <v>35185</v>
      </c>
      <c r="B6" s="67">
        <f>VLOOKUP($A6,Table13[], MATCH(B$1,ExtData!$A$1:$AH$1, FALSE), FALSE)</f>
        <v>8.2014999999999993</v>
      </c>
      <c r="C6" s="68">
        <f>VLOOKUP($A6,Table13[], MATCH(C$1,ExtData!$A$1:$AH$1, FALSE), FALSE)</f>
        <v>9.0471000000000004</v>
      </c>
      <c r="D6" s="37">
        <f>VLOOKUP($A6,Table13[], MATCH(D$1,ExtData!$A$1:$AH$1, FALSE), FALSE)</f>
        <v>5.75</v>
      </c>
      <c r="E6" s="37">
        <f>VLOOKUP($A6,Table13[], MATCH(E$1,ExtData!$A$1:$AH$1, FALSE), FALSE)</f>
        <v>7.75</v>
      </c>
      <c r="F6" s="37">
        <f>VLOOKUP($A6,Table13[], MATCH(F$1,ExtData!$A$1:$AH$1, FALSE), FALSE)</f>
        <v>3.92</v>
      </c>
      <c r="G6" s="37">
        <f>VLOOKUP($A6,Table13[], MATCH(G$1,ExtData!$A$1:$AH$1, FALSE), FALSE)</f>
        <v>105.1</v>
      </c>
      <c r="H6" s="39">
        <f>VLOOKUP($A6,Table13[], MATCH(H$1,ExtData!$A$1:$AH$1, FALSE), FALSE)/Table6[[#This Row],[PerUSD]]*Table6[[#This Row],[PerEURO]]</f>
        <v>25.147241657547717</v>
      </c>
      <c r="I6" s="69">
        <f>VLOOKUP($A6,Table13[], MATCH(I$1,ExtData!$A$1:$AH$1, FALSE), FALSE)</f>
        <v>239</v>
      </c>
      <c r="J6" s="69">
        <f>VLOOKUP($A6,Table13[], MATCH(J$1,ExtData!$A$1:$AH$1, FALSE), FALSE)</f>
        <v>608</v>
      </c>
      <c r="K6" s="69">
        <f>VLOOKUP($A6,Table13[], MATCH(K$1,ExtData!$A$1:$AH$1, FALSE), FALSE)</f>
        <v>457</v>
      </c>
      <c r="L6" s="69">
        <f>VLOOKUP($A6,Table13[], MATCH(L$1,ExtData!$A$1:$AH$1, FALSE), FALSE)</f>
        <v>24427</v>
      </c>
      <c r="M6" s="70">
        <f>VLOOKUP($A6,Table13[], MATCH(M$1,ExtData!$A$1:$AH$1, FALSE), FALSE)</f>
        <v>21595</v>
      </c>
      <c r="N6" s="70">
        <f>VLOOKUP($A6,Table13[], MATCH(N$1,ExtData!$A$1:$AH$1, FALSE), FALSE)</f>
        <v>2642</v>
      </c>
      <c r="O6" s="70">
        <f>VLOOKUP($A6,Table13[], MATCH(O$1,ExtData!$A$1:$AH$1, FALSE), FALSE)</f>
        <v>0</v>
      </c>
      <c r="P6" s="70">
        <f>VLOOKUP($A6,Table13[], MATCH(P$1,ExtData!$A$1:$AH$1, FALSE), FALSE)</f>
        <v>513</v>
      </c>
      <c r="Q6" s="70">
        <f>VLOOKUP($A6,Table13[], MATCH(Q$1,ExtData!$A$1:$AH$1, FALSE), FALSE)</f>
        <v>18</v>
      </c>
      <c r="R6" s="70">
        <f>VLOOKUP($A6,Table13[], MATCH(R$1,ExtData!$A$1:$AH$1, FALSE), FALSE)</f>
        <v>0</v>
      </c>
      <c r="S6" s="70">
        <f>VLOOKUP($A6,Table13[], MATCH(S$1,ExtData!$A$1:$AH$1, FALSE), FALSE)</f>
        <v>42932</v>
      </c>
      <c r="T6" s="71">
        <f>VLOOKUP($A6,Table13[], MATCH(T$1,ExtData!$A$1:$AH$1, FALSE), FALSE)</f>
        <v>17733</v>
      </c>
      <c r="U6" s="71">
        <f>VLOOKUP($A6,Table13[], MATCH(U$1,ExtData!$A$1:$AH$1, FALSE), FALSE)</f>
        <v>18505</v>
      </c>
      <c r="V6" s="71">
        <f>VLOOKUP($A6,Table13[], MATCH(V$1,ExtData!$A$1:$AH$1, FALSE), FALSE)</f>
        <v>-5732</v>
      </c>
      <c r="W6" s="43">
        <f>VLOOKUP(EDATE(Table6[[#This Row],[Date]],-1),Table13[],MATCH(Table6[[#Headers],[PerEURO]],Table13[#Headers],FALSE), FALSE)</f>
        <v>8.1538000000000004</v>
      </c>
      <c r="X6" s="43">
        <f>VLOOKUP(EDATE(Table6[[#This Row],[Date]],-2),Table13[],MATCH(Table6[[#Headers],[PerEURO]],Table13[#Headers],FALSE),FALSE)</f>
        <v>8.1110000000000007</v>
      </c>
      <c r="Y6" s="43">
        <f>VLOOKUP(EDATE(Table6[[#This Row],[Date]],-1),Table13[],MATCH(Table6[[#Headers],[CPI]],Table13[#Headers],FALSE), FALSE)</f>
        <v>105.1</v>
      </c>
      <c r="Z6" t="str">
        <f>IF((Table6[[#This Row],[PerEURO]]-Table6[[#This Row],[ly.var]])&gt;0,"Increase", IF((Table6[[#This Row],[PerEURO]]-Table6[[#This Row],[ly.var]])&lt;0, "Decrease", "Unchange"))</f>
        <v>Increase</v>
      </c>
      <c r="AA6" t="b">
        <f>YEAR(Table6[[#This Row],[Date]])&lt;Settings!$B$1</f>
        <v>1</v>
      </c>
      <c r="AB6" t="str">
        <f t="shared" si="0"/>
        <v>Spring</v>
      </c>
    </row>
    <row r="7" spans="1:28" x14ac:dyDescent="0.2">
      <c r="A7" s="74">
        <v>35216</v>
      </c>
      <c r="B7" s="67">
        <f>VLOOKUP($A7,Table13[], MATCH(B$1,ExtData!$A$1:$AH$1, FALSE), FALSE)</f>
        <v>8.2424999999999997</v>
      </c>
      <c r="C7" s="68">
        <f>VLOOKUP($A7,Table13[], MATCH(C$1,ExtData!$A$1:$AH$1, FALSE), FALSE)</f>
        <v>8.6788000000000007</v>
      </c>
      <c r="D7" s="37">
        <f>VLOOKUP($A7,Table13[], MATCH(D$1,ExtData!$A$1:$AH$1, FALSE), FALSE)</f>
        <v>6.05</v>
      </c>
      <c r="E7" s="37">
        <f>VLOOKUP($A7,Table13[], MATCH(E$1,ExtData!$A$1:$AH$1, FALSE), FALSE)</f>
        <v>8.0500000000000007</v>
      </c>
      <c r="F7" s="37">
        <f>VLOOKUP($A7,Table13[], MATCH(F$1,ExtData!$A$1:$AH$1, FALSE), FALSE)</f>
        <v>4.29</v>
      </c>
      <c r="G7" s="37">
        <f>VLOOKUP($A7,Table13[], MATCH(G$1,ExtData!$A$1:$AH$1, FALSE), FALSE)</f>
        <v>105.7</v>
      </c>
      <c r="H7" s="39">
        <f>VLOOKUP($A7,Table13[], MATCH(H$1,ExtData!$A$1:$AH$1, FALSE), FALSE)/Table6[[#This Row],[PerUSD]]*Table6[[#This Row],[PerEURO]]</f>
        <v>28.30189657556344</v>
      </c>
      <c r="I7" s="69">
        <f>VLOOKUP($A7,Table13[], MATCH(I$1,ExtData!$A$1:$AH$1, FALSE), FALSE)</f>
        <v>420</v>
      </c>
      <c r="J7" s="69">
        <f>VLOOKUP($A7,Table13[], MATCH(J$1,ExtData!$A$1:$AH$1, FALSE), FALSE)</f>
        <v>950</v>
      </c>
      <c r="K7" s="69">
        <f>VLOOKUP($A7,Table13[], MATCH(K$1,ExtData!$A$1:$AH$1, FALSE), FALSE)</f>
        <v>0</v>
      </c>
      <c r="L7" s="69">
        <f>VLOOKUP($A7,Table13[], MATCH(L$1,ExtData!$A$1:$AH$1, FALSE), FALSE)</f>
        <v>22503</v>
      </c>
      <c r="M7" s="70">
        <f>VLOOKUP($A7,Table13[], MATCH(M$1,ExtData!$A$1:$AH$1, FALSE), FALSE)</f>
        <v>19699</v>
      </c>
      <c r="N7" s="70">
        <f>VLOOKUP($A7,Table13[], MATCH(N$1,ExtData!$A$1:$AH$1, FALSE), FALSE)</f>
        <v>2457</v>
      </c>
      <c r="O7" s="70">
        <f>VLOOKUP($A7,Table13[], MATCH(O$1,ExtData!$A$1:$AH$1, FALSE), FALSE)</f>
        <v>0</v>
      </c>
      <c r="P7" s="70">
        <f>VLOOKUP($A7,Table13[], MATCH(P$1,ExtData!$A$1:$AH$1, FALSE), FALSE)</f>
        <v>663</v>
      </c>
      <c r="Q7" s="70">
        <f>VLOOKUP($A7,Table13[], MATCH(Q$1,ExtData!$A$1:$AH$1, FALSE), FALSE)</f>
        <v>0</v>
      </c>
      <c r="R7" s="70">
        <f>VLOOKUP($A7,Table13[], MATCH(R$1,ExtData!$A$1:$AH$1, FALSE), FALSE)</f>
        <v>0</v>
      </c>
      <c r="S7" s="70">
        <f>VLOOKUP($A7,Table13[], MATCH(S$1,ExtData!$A$1:$AH$1, FALSE), FALSE)</f>
        <v>40537</v>
      </c>
      <c r="T7" s="71">
        <f>VLOOKUP($A7,Table13[], MATCH(T$1,ExtData!$A$1:$AH$1, FALSE), FALSE)</f>
        <v>17327</v>
      </c>
      <c r="U7" s="71">
        <f>VLOOKUP($A7,Table13[], MATCH(U$1,ExtData!$A$1:$AH$1, FALSE), FALSE)</f>
        <v>18034</v>
      </c>
      <c r="V7" s="71">
        <f>VLOOKUP($A7,Table13[], MATCH(V$1,ExtData!$A$1:$AH$1, FALSE), FALSE)</f>
        <v>-4123</v>
      </c>
      <c r="W7" s="43">
        <f>VLOOKUP(EDATE(Table6[[#This Row],[Date]],-1),Table13[],MATCH(Table6[[#Headers],[PerEURO]],Table13[#Headers],FALSE), FALSE)</f>
        <v>8.2014999999999993</v>
      </c>
      <c r="X7" s="43">
        <f>VLOOKUP(EDATE(Table6[[#This Row],[Date]],-2),Table13[],MATCH(Table6[[#Headers],[PerEURO]],Table13[#Headers],FALSE),FALSE)</f>
        <v>8.1538000000000004</v>
      </c>
      <c r="Y7" s="43">
        <f>VLOOKUP(EDATE(Table6[[#This Row],[Date]],-1),Table13[],MATCH(Table6[[#Headers],[CPI]],Table13[#Headers],FALSE), FALSE)</f>
        <v>105.1</v>
      </c>
      <c r="Z7" t="str">
        <f>IF((Table6[[#This Row],[PerEURO]]-Table6[[#This Row],[ly.var]])&gt;0,"Increase", IF((Table6[[#This Row],[PerEURO]]-Table6[[#This Row],[ly.var]])&lt;0, "Decrease", "Unchange"))</f>
        <v>Increase</v>
      </c>
      <c r="AA7" t="b">
        <f>YEAR(Table6[[#This Row],[Date]])&lt;Settings!$B$1</f>
        <v>1</v>
      </c>
      <c r="AB7" t="str">
        <f t="shared" si="0"/>
        <v>Summer</v>
      </c>
    </row>
    <row r="8" spans="1:28" x14ac:dyDescent="0.2">
      <c r="A8" s="74">
        <v>35246</v>
      </c>
      <c r="B8" s="67">
        <f>VLOOKUP($A8,Table13[], MATCH(B$1,ExtData!$A$1:$AH$1, FALSE), FALSE)</f>
        <v>8.1762999999999995</v>
      </c>
      <c r="C8" s="68">
        <f>VLOOKUP($A8,Table13[], MATCH(C$1,ExtData!$A$1:$AH$1, FALSE), FALSE)</f>
        <v>8.7024000000000008</v>
      </c>
      <c r="D8" s="37">
        <f>VLOOKUP($A8,Table13[], MATCH(D$1,ExtData!$A$1:$AH$1, FALSE), FALSE)</f>
        <v>6.25</v>
      </c>
      <c r="E8" s="37">
        <f>VLOOKUP($A8,Table13[], MATCH(E$1,ExtData!$A$1:$AH$1, FALSE), FALSE)</f>
        <v>8.25</v>
      </c>
      <c r="F8" s="37">
        <f>VLOOKUP($A8,Table13[], MATCH(F$1,ExtData!$A$1:$AH$1, FALSE), FALSE)</f>
        <v>4.3099999999999996</v>
      </c>
      <c r="G8" s="37">
        <f>VLOOKUP($A8,Table13[], MATCH(G$1,ExtData!$A$1:$AH$1, FALSE), FALSE)</f>
        <v>105.4</v>
      </c>
      <c r="H8" s="39">
        <f>VLOOKUP($A8,Table13[], MATCH(H$1,ExtData!$A$1:$AH$1, FALSE), FALSE)/Table6[[#This Row],[PerUSD]]*Table6[[#This Row],[PerEURO]]</f>
        <v>26.946162437948146</v>
      </c>
      <c r="I8" s="69">
        <f>VLOOKUP($A8,Table13[], MATCH(I$1,ExtData!$A$1:$AH$1, FALSE), FALSE)</f>
        <v>445</v>
      </c>
      <c r="J8" s="69">
        <f>VLOOKUP($A8,Table13[], MATCH(J$1,ExtData!$A$1:$AH$1, FALSE), FALSE)</f>
        <v>699</v>
      </c>
      <c r="K8" s="69">
        <f>VLOOKUP($A8,Table13[], MATCH(K$1,ExtData!$A$1:$AH$1, FALSE), FALSE)</f>
        <v>0</v>
      </c>
      <c r="L8" s="69">
        <f>VLOOKUP($A8,Table13[], MATCH(L$1,ExtData!$A$1:$AH$1, FALSE), FALSE)</f>
        <v>20899</v>
      </c>
      <c r="M8" s="70">
        <f>VLOOKUP($A8,Table13[], MATCH(M$1,ExtData!$A$1:$AH$1, FALSE), FALSE)</f>
        <v>22342</v>
      </c>
      <c r="N8" s="70">
        <f>VLOOKUP($A8,Table13[], MATCH(N$1,ExtData!$A$1:$AH$1, FALSE), FALSE)</f>
        <v>3573</v>
      </c>
      <c r="O8" s="70">
        <f>VLOOKUP($A8,Table13[], MATCH(O$1,ExtData!$A$1:$AH$1, FALSE), FALSE)</f>
        <v>0</v>
      </c>
      <c r="P8" s="70">
        <f>VLOOKUP($A8,Table13[], MATCH(P$1,ExtData!$A$1:$AH$1, FALSE), FALSE)</f>
        <v>146</v>
      </c>
      <c r="Q8" s="70">
        <f>VLOOKUP($A8,Table13[], MATCH(Q$1,ExtData!$A$1:$AH$1, FALSE), FALSE)</f>
        <v>83</v>
      </c>
      <c r="R8" s="70">
        <f>VLOOKUP($A8,Table13[], MATCH(R$1,ExtData!$A$1:$AH$1, FALSE), FALSE)</f>
        <v>0</v>
      </c>
      <c r="S8" s="70">
        <f>VLOOKUP($A8,Table13[], MATCH(S$1,ExtData!$A$1:$AH$1, FALSE), FALSE)</f>
        <v>40731</v>
      </c>
      <c r="T8" s="71">
        <f>VLOOKUP($A8,Table13[], MATCH(T$1,ExtData!$A$1:$AH$1, FALSE), FALSE)</f>
        <v>18917</v>
      </c>
      <c r="U8" s="71">
        <f>VLOOKUP($A8,Table13[], MATCH(U$1,ExtData!$A$1:$AH$1, FALSE), FALSE)</f>
        <v>19832</v>
      </c>
      <c r="V8" s="71">
        <f>VLOOKUP($A8,Table13[], MATCH(V$1,ExtData!$A$1:$AH$1, FALSE), FALSE)</f>
        <v>-6082</v>
      </c>
      <c r="W8" s="43">
        <f>VLOOKUP(EDATE(Table6[[#This Row],[Date]],-1),Table13[],MATCH(Table6[[#Headers],[PerEURO]],Table13[#Headers],FALSE), FALSE)</f>
        <v>8.2424999999999997</v>
      </c>
      <c r="X8" s="43">
        <f>VLOOKUP(EDATE(Table6[[#This Row],[Date]],-2),Table13[],MATCH(Table6[[#Headers],[PerEURO]],Table13[#Headers],FALSE),FALSE)</f>
        <v>8.2014999999999993</v>
      </c>
      <c r="Y8" s="43">
        <f>VLOOKUP(EDATE(Table6[[#This Row],[Date]],-1),Table13[],MATCH(Table6[[#Headers],[CPI]],Table13[#Headers],FALSE), FALSE)</f>
        <v>105.7</v>
      </c>
      <c r="Z8" t="str">
        <f>IF((Table6[[#This Row],[PerEURO]]-Table6[[#This Row],[ly.var]])&gt;0,"Increase", IF((Table6[[#This Row],[PerEURO]]-Table6[[#This Row],[ly.var]])&lt;0, "Decrease", "Unchange"))</f>
        <v>Decrease</v>
      </c>
      <c r="AA8" t="b">
        <f>YEAR(Table6[[#This Row],[Date]])&lt;Settings!$B$1</f>
        <v>1</v>
      </c>
      <c r="AB8" t="str">
        <f t="shared" si="0"/>
        <v>Summer</v>
      </c>
    </row>
    <row r="9" spans="1:28" x14ac:dyDescent="0.2">
      <c r="A9" s="74">
        <v>35277</v>
      </c>
      <c r="B9" s="67">
        <f>VLOOKUP($A9,Table13[], MATCH(B$1,ExtData!$A$1:$AH$1, FALSE), FALSE)</f>
        <v>8.0959000000000003</v>
      </c>
      <c r="C9" s="68">
        <f>VLOOKUP($A9,Table13[], MATCH(C$1,ExtData!$A$1:$AH$1, FALSE), FALSE)</f>
        <v>8.9556000000000004</v>
      </c>
      <c r="D9" s="37">
        <f>VLOOKUP($A9,Table13[], MATCH(D$1,ExtData!$A$1:$AH$1, FALSE), FALSE)</f>
        <v>6.5978260000000004</v>
      </c>
      <c r="E9" s="37">
        <f>VLOOKUP($A9,Table13[], MATCH(E$1,ExtData!$A$1:$AH$1, FALSE), FALSE)</f>
        <v>8.5978270000000006</v>
      </c>
      <c r="F9" s="37">
        <f>VLOOKUP($A9,Table13[], MATCH(F$1,ExtData!$A$1:$AH$1, FALSE), FALSE)</f>
        <v>4.42</v>
      </c>
      <c r="G9" s="37">
        <f>VLOOKUP($A9,Table13[], MATCH(G$1,ExtData!$A$1:$AH$1, FALSE), FALSE)</f>
        <v>105.3</v>
      </c>
      <c r="H9" s="39">
        <f>VLOOKUP($A9,Table13[], MATCH(H$1,ExtData!$A$1:$AH$1, FALSE), FALSE)/Table6[[#This Row],[PerUSD]]*Table6[[#This Row],[PerEURO]]</f>
        <v>27.300926794407967</v>
      </c>
      <c r="I9" s="69">
        <f>VLOOKUP($A9,Table13[], MATCH(I$1,ExtData!$A$1:$AH$1, FALSE), FALSE)</f>
        <v>1192</v>
      </c>
      <c r="J9" s="69">
        <f>VLOOKUP($A9,Table13[], MATCH(J$1,ExtData!$A$1:$AH$1, FALSE), FALSE)</f>
        <v>135</v>
      </c>
      <c r="K9" s="69">
        <f>VLOOKUP($A9,Table13[], MATCH(K$1,ExtData!$A$1:$AH$1, FALSE), FALSE)</f>
        <v>0</v>
      </c>
      <c r="L9" s="69">
        <f>VLOOKUP($A9,Table13[], MATCH(L$1,ExtData!$A$1:$AH$1, FALSE), FALSE)</f>
        <v>23846</v>
      </c>
      <c r="M9" s="70">
        <f>VLOOKUP($A9,Table13[], MATCH(M$1,ExtData!$A$1:$AH$1, FALSE), FALSE)</f>
        <v>25502</v>
      </c>
      <c r="N9" s="70">
        <f>VLOOKUP($A9,Table13[], MATCH(N$1,ExtData!$A$1:$AH$1, FALSE), FALSE)</f>
        <v>3212</v>
      </c>
      <c r="O9" s="70">
        <f>VLOOKUP($A9,Table13[], MATCH(O$1,ExtData!$A$1:$AH$1, FALSE), FALSE)</f>
        <v>0</v>
      </c>
      <c r="P9" s="70">
        <f>VLOOKUP($A9,Table13[], MATCH(P$1,ExtData!$A$1:$AH$1, FALSE), FALSE)</f>
        <v>674</v>
      </c>
      <c r="Q9" s="70">
        <f>VLOOKUP($A9,Table13[], MATCH(Q$1,ExtData!$A$1:$AH$1, FALSE), FALSE)</f>
        <v>919</v>
      </c>
      <c r="R9" s="70">
        <f>VLOOKUP($A9,Table13[], MATCH(R$1,ExtData!$A$1:$AH$1, FALSE), FALSE)</f>
        <v>0</v>
      </c>
      <c r="S9" s="70">
        <f>VLOOKUP($A9,Table13[], MATCH(S$1,ExtData!$A$1:$AH$1, FALSE), FALSE)</f>
        <v>46498</v>
      </c>
      <c r="T9" s="71">
        <f>VLOOKUP($A9,Table13[], MATCH(T$1,ExtData!$A$1:$AH$1, FALSE), FALSE)</f>
        <v>22919</v>
      </c>
      <c r="U9" s="71">
        <f>VLOOKUP($A9,Table13[], MATCH(U$1,ExtData!$A$1:$AH$1, FALSE), FALSE)</f>
        <v>22652</v>
      </c>
      <c r="V9" s="71">
        <f>VLOOKUP($A9,Table13[], MATCH(V$1,ExtData!$A$1:$AH$1, FALSE), FALSE)</f>
        <v>-6062</v>
      </c>
      <c r="W9" s="43">
        <f>VLOOKUP(EDATE(Table6[[#This Row],[Date]],-1),Table13[],MATCH(Table6[[#Headers],[PerEURO]],Table13[#Headers],FALSE), FALSE)</f>
        <v>8.1762999999999995</v>
      </c>
      <c r="X9" s="43">
        <f>VLOOKUP(EDATE(Table6[[#This Row],[Date]],-2),Table13[],MATCH(Table6[[#Headers],[PerEURO]],Table13[#Headers],FALSE),FALSE)</f>
        <v>8.2424999999999997</v>
      </c>
      <c r="Y9" s="43">
        <f>VLOOKUP(EDATE(Table6[[#This Row],[Date]],-1),Table13[],MATCH(Table6[[#Headers],[CPI]],Table13[#Headers],FALSE), FALSE)</f>
        <v>105.4</v>
      </c>
      <c r="Z9" t="str">
        <f>IF((Table6[[#This Row],[PerEURO]]-Table6[[#This Row],[ly.var]])&gt;0,"Increase", IF((Table6[[#This Row],[PerEURO]]-Table6[[#This Row],[ly.var]])&lt;0, "Decrease", "Unchange"))</f>
        <v>Decrease</v>
      </c>
      <c r="AA9" t="b">
        <f>YEAR(Table6[[#This Row],[Date]])&lt;Settings!$B$1</f>
        <v>1</v>
      </c>
      <c r="AB9" t="str">
        <f t="shared" si="0"/>
        <v>Summer</v>
      </c>
    </row>
    <row r="10" spans="1:28" x14ac:dyDescent="0.2">
      <c r="A10" s="74">
        <v>35308</v>
      </c>
      <c r="B10" s="67">
        <f>VLOOKUP($A10,Table13[], MATCH(B$1,ExtData!$A$1:$AH$1, FALSE), FALSE)</f>
        <v>8.0266000000000002</v>
      </c>
      <c r="C10" s="68">
        <f>VLOOKUP($A10,Table13[], MATCH(C$1,ExtData!$A$1:$AH$1, FALSE), FALSE)</f>
        <v>9.2056000000000004</v>
      </c>
      <c r="D10" s="37">
        <f>VLOOKUP($A10,Table13[], MATCH(D$1,ExtData!$A$1:$AH$1, FALSE), FALSE)</f>
        <v>6.8333329999999997</v>
      </c>
      <c r="E10" s="37">
        <f>VLOOKUP($A10,Table13[], MATCH(E$1,ExtData!$A$1:$AH$1, FALSE), FALSE)</f>
        <v>8.8333329999999997</v>
      </c>
      <c r="F10" s="37">
        <f>VLOOKUP($A10,Table13[], MATCH(F$1,ExtData!$A$1:$AH$1, FALSE), FALSE)</f>
        <v>4.59</v>
      </c>
      <c r="G10" s="37">
        <f>VLOOKUP($A10,Table13[], MATCH(G$1,ExtData!$A$1:$AH$1, FALSE), FALSE)</f>
        <v>106.2</v>
      </c>
      <c r="H10" s="39">
        <f>VLOOKUP($A10,Table13[], MATCH(H$1,ExtData!$A$1:$AH$1, FALSE), FALSE)/Table6[[#This Row],[PerUSD]]*Table6[[#This Row],[PerEURO]]</f>
        <v>28.89562049187451</v>
      </c>
      <c r="I10" s="69">
        <f>VLOOKUP($A10,Table13[], MATCH(I$1,ExtData!$A$1:$AH$1, FALSE), FALSE)</f>
        <v>0</v>
      </c>
      <c r="J10" s="69">
        <f>VLOOKUP($A10,Table13[], MATCH(J$1,ExtData!$A$1:$AH$1, FALSE), FALSE)</f>
        <v>2385</v>
      </c>
      <c r="K10" s="69">
        <f>VLOOKUP($A10,Table13[], MATCH(K$1,ExtData!$A$1:$AH$1, FALSE), FALSE)</f>
        <v>175</v>
      </c>
      <c r="L10" s="69">
        <f>VLOOKUP($A10,Table13[], MATCH(L$1,ExtData!$A$1:$AH$1, FALSE), FALSE)</f>
        <v>24767</v>
      </c>
      <c r="M10" s="70">
        <f>VLOOKUP($A10,Table13[], MATCH(M$1,ExtData!$A$1:$AH$1, FALSE), FALSE)</f>
        <v>22427</v>
      </c>
      <c r="N10" s="70">
        <f>VLOOKUP($A10,Table13[], MATCH(N$1,ExtData!$A$1:$AH$1, FALSE), FALSE)</f>
        <v>3561</v>
      </c>
      <c r="O10" s="70">
        <f>VLOOKUP($A10,Table13[], MATCH(O$1,ExtData!$A$1:$AH$1, FALSE), FALSE)</f>
        <v>0</v>
      </c>
      <c r="P10" s="70">
        <f>VLOOKUP($A10,Table13[], MATCH(P$1,ExtData!$A$1:$AH$1, FALSE), FALSE)</f>
        <v>479</v>
      </c>
      <c r="Q10" s="70">
        <f>VLOOKUP($A10,Table13[], MATCH(Q$1,ExtData!$A$1:$AH$1, FALSE), FALSE)</f>
        <v>658</v>
      </c>
      <c r="R10" s="70">
        <f>VLOOKUP($A10,Table13[], MATCH(R$1,ExtData!$A$1:$AH$1, FALSE), FALSE)</f>
        <v>0</v>
      </c>
      <c r="S10" s="70">
        <f>VLOOKUP($A10,Table13[], MATCH(S$1,ExtData!$A$1:$AH$1, FALSE), FALSE)</f>
        <v>45189</v>
      </c>
      <c r="T10" s="71">
        <f>VLOOKUP($A10,Table13[], MATCH(T$1,ExtData!$A$1:$AH$1, FALSE), FALSE)</f>
        <v>19000</v>
      </c>
      <c r="U10" s="71">
        <f>VLOOKUP($A10,Table13[], MATCH(U$1,ExtData!$A$1:$AH$1, FALSE), FALSE)</f>
        <v>20423</v>
      </c>
      <c r="V10" s="71">
        <f>VLOOKUP($A10,Table13[], MATCH(V$1,ExtData!$A$1:$AH$1, FALSE), FALSE)</f>
        <v>-5565</v>
      </c>
      <c r="W10" s="43">
        <f>VLOOKUP(EDATE(Table6[[#This Row],[Date]],-1),Table13[],MATCH(Table6[[#Headers],[PerEURO]],Table13[#Headers],FALSE), FALSE)</f>
        <v>8.0959000000000003</v>
      </c>
      <c r="X10" s="43">
        <f>VLOOKUP(EDATE(Table6[[#This Row],[Date]],-2),Table13[],MATCH(Table6[[#Headers],[PerEURO]],Table13[#Headers],FALSE),FALSE)</f>
        <v>8.1762999999999995</v>
      </c>
      <c r="Y10" s="43">
        <f>VLOOKUP(EDATE(Table6[[#This Row],[Date]],-1),Table13[],MATCH(Table6[[#Headers],[CPI]],Table13[#Headers],FALSE), FALSE)</f>
        <v>105.3</v>
      </c>
      <c r="Z10" t="str">
        <f>IF((Table6[[#This Row],[PerEURO]]-Table6[[#This Row],[ly.var]])&gt;0,"Increase", IF((Table6[[#This Row],[PerEURO]]-Table6[[#This Row],[ly.var]])&lt;0, "Decrease", "Unchange"))</f>
        <v>Decrease</v>
      </c>
      <c r="AA10" t="b">
        <f>YEAR(Table6[[#This Row],[Date]])&lt;Settings!$B$1</f>
        <v>1</v>
      </c>
      <c r="AB10" t="str">
        <f t="shared" si="0"/>
        <v>autumn</v>
      </c>
    </row>
    <row r="11" spans="1:28" x14ac:dyDescent="0.2">
      <c r="A11" s="74">
        <v>35338</v>
      </c>
      <c r="B11" s="67">
        <f>VLOOKUP($A11,Table13[], MATCH(B$1,ExtData!$A$1:$AH$1, FALSE), FALSE)</f>
        <v>8.0031999999999996</v>
      </c>
      <c r="C11" s="68">
        <f>VLOOKUP($A11,Table13[], MATCH(C$1,ExtData!$A$1:$AH$1, FALSE), FALSE)</f>
        <v>9.3613</v>
      </c>
      <c r="D11" s="37">
        <f>VLOOKUP($A11,Table13[], MATCH(D$1,ExtData!$A$1:$AH$1, FALSE), FALSE)</f>
        <v>7</v>
      </c>
      <c r="E11" s="37">
        <f>VLOOKUP($A11,Table13[], MATCH(E$1,ExtData!$A$1:$AH$1, FALSE), FALSE)</f>
        <v>9</v>
      </c>
      <c r="F11" s="37">
        <f>VLOOKUP($A11,Table13[], MATCH(F$1,ExtData!$A$1:$AH$1, FALSE), FALSE)</f>
        <v>4.76</v>
      </c>
      <c r="G11" s="37">
        <f>VLOOKUP($A11,Table13[], MATCH(G$1,ExtData!$A$1:$AH$1, FALSE), FALSE)</f>
        <v>106.3</v>
      </c>
      <c r="H11" s="39">
        <f>VLOOKUP($A11,Table13[], MATCH(H$1,ExtData!$A$1:$AH$1, FALSE), FALSE)/Table6[[#This Row],[PerUSD]]*Table6[[#This Row],[PerEURO]]</f>
        <v>26.468446903741999</v>
      </c>
      <c r="I11" s="69">
        <f>VLOOKUP($A11,Table13[], MATCH(I$1,ExtData!$A$1:$AH$1, FALSE), FALSE)</f>
        <v>7</v>
      </c>
      <c r="J11" s="69">
        <f>VLOOKUP($A11,Table13[], MATCH(J$1,ExtData!$A$1:$AH$1, FALSE), FALSE)</f>
        <v>123</v>
      </c>
      <c r="K11" s="69">
        <f>VLOOKUP($A11,Table13[], MATCH(K$1,ExtData!$A$1:$AH$1, FALSE), FALSE)</f>
        <v>0</v>
      </c>
      <c r="L11" s="69">
        <f>VLOOKUP($A11,Table13[], MATCH(L$1,ExtData!$A$1:$AH$1, FALSE), FALSE)</f>
        <v>28143</v>
      </c>
      <c r="M11" s="70">
        <f>VLOOKUP($A11,Table13[], MATCH(M$1,ExtData!$A$1:$AH$1, FALSE), FALSE)</f>
        <v>26321</v>
      </c>
      <c r="N11" s="70">
        <f>VLOOKUP($A11,Table13[], MATCH(N$1,ExtData!$A$1:$AH$1, FALSE), FALSE)</f>
        <v>4911</v>
      </c>
      <c r="O11" s="70">
        <f>VLOOKUP($A11,Table13[], MATCH(O$1,ExtData!$A$1:$AH$1, FALSE), FALSE)</f>
        <v>0</v>
      </c>
      <c r="P11" s="70">
        <f>VLOOKUP($A11,Table13[], MATCH(P$1,ExtData!$A$1:$AH$1, FALSE), FALSE)</f>
        <v>33</v>
      </c>
      <c r="Q11" s="70">
        <f>VLOOKUP($A11,Table13[], MATCH(Q$1,ExtData!$A$1:$AH$1, FALSE), FALSE)</f>
        <v>1148</v>
      </c>
      <c r="R11" s="70">
        <f>VLOOKUP($A11,Table13[], MATCH(R$1,ExtData!$A$1:$AH$1, FALSE), FALSE)</f>
        <v>0</v>
      </c>
      <c r="S11" s="70">
        <f>VLOOKUP($A11,Table13[], MATCH(S$1,ExtData!$A$1:$AH$1, FALSE), FALSE)</f>
        <v>51409</v>
      </c>
      <c r="T11" s="71">
        <f>VLOOKUP($A11,Table13[], MATCH(T$1,ExtData!$A$1:$AH$1, FALSE), FALSE)</f>
        <v>24317</v>
      </c>
      <c r="U11" s="71">
        <f>VLOOKUP($A11,Table13[], MATCH(U$1,ExtData!$A$1:$AH$1, FALSE), FALSE)</f>
        <v>23266</v>
      </c>
      <c r="V11" s="71">
        <f>VLOOKUP($A11,Table13[], MATCH(V$1,ExtData!$A$1:$AH$1, FALSE), FALSE)</f>
        <v>-7967</v>
      </c>
      <c r="W11" s="43">
        <f>VLOOKUP(EDATE(Table6[[#This Row],[Date]],-1),Table13[],MATCH(Table6[[#Headers],[PerEURO]],Table13[#Headers],FALSE), FALSE)</f>
        <v>8.0266000000000002</v>
      </c>
      <c r="X11" s="43">
        <f>VLOOKUP(EDATE(Table6[[#This Row],[Date]],-2),Table13[],MATCH(Table6[[#Headers],[PerEURO]],Table13[#Headers],FALSE),FALSE)</f>
        <v>8.0959000000000003</v>
      </c>
      <c r="Y11" s="43">
        <f>VLOOKUP(EDATE(Table6[[#This Row],[Date]],-1),Table13[],MATCH(Table6[[#Headers],[CPI]],Table13[#Headers],FALSE), FALSE)</f>
        <v>106.2</v>
      </c>
      <c r="Z11" t="str">
        <f>IF((Table6[[#This Row],[PerEURO]]-Table6[[#This Row],[ly.var]])&gt;0,"Increase", IF((Table6[[#This Row],[PerEURO]]-Table6[[#This Row],[ly.var]])&lt;0, "Decrease", "Unchange"))</f>
        <v>Decrease</v>
      </c>
      <c r="AA11" t="b">
        <f>YEAR(Table6[[#This Row],[Date]])&lt;Settings!$B$1</f>
        <v>1</v>
      </c>
      <c r="AB11" t="str">
        <f t="shared" si="0"/>
        <v>autumn</v>
      </c>
    </row>
    <row r="12" spans="1:28" x14ac:dyDescent="0.2">
      <c r="A12" s="74">
        <v>35369</v>
      </c>
      <c r="B12" s="67">
        <f>VLOOKUP($A12,Table13[], MATCH(B$1,ExtData!$A$1:$AH$1, FALSE), FALSE)</f>
        <v>7.9950000000000001</v>
      </c>
      <c r="C12" s="68">
        <f>VLOOKUP($A12,Table13[], MATCH(C$1,ExtData!$A$1:$AH$1, FALSE), FALSE)</f>
        <v>9.3369</v>
      </c>
      <c r="D12" s="37">
        <f>VLOOKUP($A12,Table13[], MATCH(D$1,ExtData!$A$1:$AH$1, FALSE), FALSE)</f>
        <v>7</v>
      </c>
      <c r="E12" s="37">
        <f>VLOOKUP($A12,Table13[], MATCH(E$1,ExtData!$A$1:$AH$1, FALSE), FALSE)</f>
        <v>9</v>
      </c>
      <c r="F12" s="37">
        <f>VLOOKUP($A12,Table13[], MATCH(F$1,ExtData!$A$1:$AH$1, FALSE), FALSE)</f>
        <v>4.83</v>
      </c>
      <c r="G12" s="37">
        <f>VLOOKUP($A12,Table13[], MATCH(G$1,ExtData!$A$1:$AH$1, FALSE), FALSE)</f>
        <v>106.8</v>
      </c>
      <c r="H12" s="39">
        <f>VLOOKUP($A12,Table13[], MATCH(H$1,ExtData!$A$1:$AH$1, FALSE), FALSE)/Table6[[#This Row],[PerUSD]]*Table6[[#This Row],[PerEURO]]</f>
        <v>27.871911448125179</v>
      </c>
      <c r="I12" s="69">
        <f>VLOOKUP($A12,Table13[], MATCH(I$1,ExtData!$A$1:$AH$1, FALSE), FALSE)</f>
        <v>686</v>
      </c>
      <c r="J12" s="69">
        <f>VLOOKUP($A12,Table13[], MATCH(J$1,ExtData!$A$1:$AH$1, FALSE), FALSE)</f>
        <v>642</v>
      </c>
      <c r="K12" s="69">
        <f>VLOOKUP($A12,Table13[], MATCH(K$1,ExtData!$A$1:$AH$1, FALSE), FALSE)</f>
        <v>0</v>
      </c>
      <c r="L12" s="69">
        <f>VLOOKUP($A12,Table13[], MATCH(L$1,ExtData!$A$1:$AH$1, FALSE), FALSE)</f>
        <v>26498</v>
      </c>
      <c r="M12" s="70">
        <f>VLOOKUP($A12,Table13[], MATCH(M$1,ExtData!$A$1:$AH$1, FALSE), FALSE)</f>
        <v>26810</v>
      </c>
      <c r="N12" s="70">
        <f>VLOOKUP($A12,Table13[], MATCH(N$1,ExtData!$A$1:$AH$1, FALSE), FALSE)</f>
        <v>6071</v>
      </c>
      <c r="O12" s="70">
        <f>VLOOKUP($A12,Table13[], MATCH(O$1,ExtData!$A$1:$AH$1, FALSE), FALSE)</f>
        <v>0</v>
      </c>
      <c r="P12" s="70">
        <f>VLOOKUP($A12,Table13[], MATCH(P$1,ExtData!$A$1:$AH$1, FALSE), FALSE)</f>
        <v>199</v>
      </c>
      <c r="Q12" s="70">
        <f>VLOOKUP($A12,Table13[], MATCH(Q$1,ExtData!$A$1:$AH$1, FALSE), FALSE)</f>
        <v>100</v>
      </c>
      <c r="R12" s="70">
        <f>VLOOKUP($A12,Table13[], MATCH(R$1,ExtData!$A$1:$AH$1, FALSE), FALSE)</f>
        <v>0</v>
      </c>
      <c r="S12" s="70">
        <f>VLOOKUP($A12,Table13[], MATCH(S$1,ExtData!$A$1:$AH$1, FALSE), FALSE)</f>
        <v>53219</v>
      </c>
      <c r="T12" s="71">
        <f>VLOOKUP($A12,Table13[], MATCH(T$1,ExtData!$A$1:$AH$1, FALSE), FALSE)</f>
        <v>25691</v>
      </c>
      <c r="U12" s="71">
        <f>VLOOKUP($A12,Table13[], MATCH(U$1,ExtData!$A$1:$AH$1, FALSE), FALSE)</f>
        <v>26721</v>
      </c>
      <c r="V12" s="71">
        <f>VLOOKUP($A12,Table13[], MATCH(V$1,ExtData!$A$1:$AH$1, FALSE), FALSE)</f>
        <v>-6160</v>
      </c>
      <c r="W12" s="43">
        <f>VLOOKUP(EDATE(Table6[[#This Row],[Date]],-1),Table13[],MATCH(Table6[[#Headers],[PerEURO]],Table13[#Headers],FALSE), FALSE)</f>
        <v>8.0031999999999996</v>
      </c>
      <c r="X12" s="43">
        <f>VLOOKUP(EDATE(Table6[[#This Row],[Date]],-2),Table13[],MATCH(Table6[[#Headers],[PerEURO]],Table13[#Headers],FALSE),FALSE)</f>
        <v>8.0266000000000002</v>
      </c>
      <c r="Y12" s="43">
        <f>VLOOKUP(EDATE(Table6[[#This Row],[Date]],-1),Table13[],MATCH(Table6[[#Headers],[CPI]],Table13[#Headers],FALSE), FALSE)</f>
        <v>106.3</v>
      </c>
      <c r="Z12" t="str">
        <f>IF((Table6[[#This Row],[PerEURO]]-Table6[[#This Row],[ly.var]])&gt;0,"Increase", IF((Table6[[#This Row],[PerEURO]]-Table6[[#This Row],[ly.var]])&lt;0, "Decrease", "Unchange"))</f>
        <v>Decrease</v>
      </c>
      <c r="AA12" t="b">
        <f>YEAR(Table6[[#This Row],[Date]])&lt;Settings!$B$1</f>
        <v>1</v>
      </c>
      <c r="AB12" t="str">
        <f t="shared" si="0"/>
        <v>autumn</v>
      </c>
    </row>
    <row r="13" spans="1:28" x14ac:dyDescent="0.2">
      <c r="A13" s="74">
        <v>35399</v>
      </c>
      <c r="B13" s="67">
        <f>VLOOKUP($A13,Table13[], MATCH(B$1,ExtData!$A$1:$AH$1, FALSE), FALSE)</f>
        <v>8.1334</v>
      </c>
      <c r="C13" s="68">
        <f>VLOOKUP($A13,Table13[], MATCH(C$1,ExtData!$A$1:$AH$1, FALSE), FALSE)</f>
        <v>9.0662000000000003</v>
      </c>
      <c r="D13" s="37">
        <f>VLOOKUP($A13,Table13[], MATCH(D$1,ExtData!$A$1:$AH$1, FALSE), FALSE)</f>
        <v>7</v>
      </c>
      <c r="E13" s="37">
        <f>VLOOKUP($A13,Table13[], MATCH(E$1,ExtData!$A$1:$AH$1, FALSE), FALSE)</f>
        <v>9</v>
      </c>
      <c r="F13" s="37">
        <f>VLOOKUP($A13,Table13[], MATCH(F$1,ExtData!$A$1:$AH$1, FALSE), FALSE)</f>
        <v>4.83</v>
      </c>
      <c r="G13" s="37">
        <f>VLOOKUP($A13,Table13[], MATCH(G$1,ExtData!$A$1:$AH$1, FALSE), FALSE)</f>
        <v>106.7</v>
      </c>
      <c r="H13" s="39">
        <f>VLOOKUP($A13,Table13[], MATCH(H$1,ExtData!$A$1:$AH$1, FALSE), FALSE)/Table6[[#This Row],[PerUSD]]*Table6[[#This Row],[PerEURO]]</f>
        <v>23.019902936180539</v>
      </c>
      <c r="I13" s="69">
        <f>VLOOKUP($A13,Table13[], MATCH(I$1,ExtData!$A$1:$AH$1, FALSE), FALSE)</f>
        <v>210</v>
      </c>
      <c r="J13" s="69">
        <f>VLOOKUP($A13,Table13[], MATCH(J$1,ExtData!$A$1:$AH$1, FALSE), FALSE)</f>
        <v>555</v>
      </c>
      <c r="K13" s="69">
        <f>VLOOKUP($A13,Table13[], MATCH(K$1,ExtData!$A$1:$AH$1, FALSE), FALSE)</f>
        <v>0</v>
      </c>
      <c r="L13" s="69">
        <f>VLOOKUP($A13,Table13[], MATCH(L$1,ExtData!$A$1:$AH$1, FALSE), FALSE)</f>
        <v>23616</v>
      </c>
      <c r="M13" s="70">
        <f>VLOOKUP($A13,Table13[], MATCH(M$1,ExtData!$A$1:$AH$1, FALSE), FALSE)</f>
        <v>20532</v>
      </c>
      <c r="N13" s="70">
        <f>VLOOKUP($A13,Table13[], MATCH(N$1,ExtData!$A$1:$AH$1, FALSE), FALSE)</f>
        <v>6157</v>
      </c>
      <c r="O13" s="70">
        <f>VLOOKUP($A13,Table13[], MATCH(O$1,ExtData!$A$1:$AH$1, FALSE), FALSE)</f>
        <v>0</v>
      </c>
      <c r="P13" s="70">
        <f>VLOOKUP($A13,Table13[], MATCH(P$1,ExtData!$A$1:$AH$1, FALSE), FALSE)</f>
        <v>420</v>
      </c>
      <c r="Q13" s="70">
        <f>VLOOKUP($A13,Table13[], MATCH(Q$1,ExtData!$A$1:$AH$1, FALSE), FALSE)</f>
        <v>750</v>
      </c>
      <c r="R13" s="70">
        <f>VLOOKUP($A13,Table13[], MATCH(R$1,ExtData!$A$1:$AH$1, FALSE), FALSE)</f>
        <v>0</v>
      </c>
      <c r="S13" s="70">
        <f>VLOOKUP($A13,Table13[], MATCH(S$1,ExtData!$A$1:$AH$1, FALSE), FALSE)</f>
        <v>44646</v>
      </c>
      <c r="T13" s="71">
        <f>VLOOKUP($A13,Table13[], MATCH(T$1,ExtData!$A$1:$AH$1, FALSE), FALSE)</f>
        <v>21435</v>
      </c>
      <c r="U13" s="71">
        <f>VLOOKUP($A13,Table13[], MATCH(U$1,ExtData!$A$1:$AH$1, FALSE), FALSE)</f>
        <v>21030</v>
      </c>
      <c r="V13" s="71">
        <f>VLOOKUP($A13,Table13[], MATCH(V$1,ExtData!$A$1:$AH$1, FALSE), FALSE)</f>
        <v>-5659</v>
      </c>
      <c r="W13" s="43">
        <f>VLOOKUP(EDATE(Table6[[#This Row],[Date]],-1),Table13[],MATCH(Table6[[#Headers],[PerEURO]],Table13[#Headers],FALSE), FALSE)</f>
        <v>7.9950000000000001</v>
      </c>
      <c r="X13" s="43">
        <f>VLOOKUP(EDATE(Table6[[#This Row],[Date]],-2),Table13[],MATCH(Table6[[#Headers],[PerEURO]],Table13[#Headers],FALSE),FALSE)</f>
        <v>8.0031999999999996</v>
      </c>
      <c r="Y13" s="43">
        <f>VLOOKUP(EDATE(Table6[[#This Row],[Date]],-1),Table13[],MATCH(Table6[[#Headers],[CPI]],Table13[#Headers],FALSE), FALSE)</f>
        <v>106.8</v>
      </c>
      <c r="Z13" t="str">
        <f>IF((Table6[[#This Row],[PerEURO]]-Table6[[#This Row],[ly.var]])&gt;0,"Increase", IF((Table6[[#This Row],[PerEURO]]-Table6[[#This Row],[ly.var]])&lt;0, "Decrease", "Unchange"))</f>
        <v>Increase</v>
      </c>
      <c r="AA13" t="b">
        <f>YEAR(Table6[[#This Row],[Date]])&lt;Settings!$B$1</f>
        <v>1</v>
      </c>
      <c r="AB13" t="str">
        <f t="shared" si="0"/>
        <v>winter</v>
      </c>
    </row>
    <row r="14" spans="1:28" x14ac:dyDescent="0.2">
      <c r="A14" s="74">
        <v>35430</v>
      </c>
      <c r="B14" s="67">
        <f>VLOOKUP($A14,Table13[], MATCH(B$1,ExtData!$A$1:$AH$1, FALSE), FALSE)</f>
        <v>8.2355</v>
      </c>
      <c r="C14" s="68">
        <f>VLOOKUP($A14,Table13[], MATCH(C$1,ExtData!$A$1:$AH$1, FALSE), FALSE)</f>
        <v>8.7783999999999995</v>
      </c>
      <c r="D14" s="37">
        <f>VLOOKUP($A14,Table13[], MATCH(D$1,ExtData!$A$1:$AH$1, FALSE), FALSE)</f>
        <v>7</v>
      </c>
      <c r="E14" s="37">
        <f>VLOOKUP($A14,Table13[], MATCH(E$1,ExtData!$A$1:$AH$1, FALSE), FALSE)</f>
        <v>9</v>
      </c>
      <c r="F14" s="37">
        <f>VLOOKUP($A14,Table13[], MATCH(F$1,ExtData!$A$1:$AH$1, FALSE), FALSE)</f>
        <v>4.76</v>
      </c>
      <c r="G14" s="37">
        <f>VLOOKUP($A14,Table13[], MATCH(G$1,ExtData!$A$1:$AH$1, FALSE), FALSE)</f>
        <v>107.6</v>
      </c>
      <c r="H14" s="39">
        <f>VLOOKUP($A14,Table13[], MATCH(H$1,ExtData!$A$1:$AH$1, FALSE), FALSE)/Table6[[#This Row],[PerUSD]]*Table6[[#This Row],[PerEURO]]</f>
        <v>24.035531531942041</v>
      </c>
      <c r="I14" s="69">
        <f>VLOOKUP($A14,Table13[], MATCH(I$1,ExtData!$A$1:$AH$1, FALSE), FALSE)</f>
        <v>54</v>
      </c>
      <c r="J14" s="69">
        <f>VLOOKUP($A14,Table13[], MATCH(J$1,ExtData!$A$1:$AH$1, FALSE), FALSE)</f>
        <v>1454</v>
      </c>
      <c r="K14" s="69">
        <f>VLOOKUP($A14,Table13[], MATCH(K$1,ExtData!$A$1:$AH$1, FALSE), FALSE)</f>
        <v>0</v>
      </c>
      <c r="L14" s="69">
        <f>VLOOKUP($A14,Table13[], MATCH(L$1,ExtData!$A$1:$AH$1, FALSE), FALSE)</f>
        <v>22680</v>
      </c>
      <c r="M14" s="70">
        <f>VLOOKUP($A14,Table13[], MATCH(M$1,ExtData!$A$1:$AH$1, FALSE), FALSE)</f>
        <v>22386</v>
      </c>
      <c r="N14" s="70">
        <f>VLOOKUP($A14,Table13[], MATCH(N$1,ExtData!$A$1:$AH$1, FALSE), FALSE)</f>
        <v>6498</v>
      </c>
      <c r="O14" s="70">
        <f>VLOOKUP($A14,Table13[], MATCH(O$1,ExtData!$A$1:$AH$1, FALSE), FALSE)</f>
        <v>1180</v>
      </c>
      <c r="P14" s="70">
        <f>VLOOKUP($A14,Table13[], MATCH(P$1,ExtData!$A$1:$AH$1, FALSE), FALSE)</f>
        <v>589</v>
      </c>
      <c r="Q14" s="70">
        <f>VLOOKUP($A14,Table13[], MATCH(Q$1,ExtData!$A$1:$AH$1, FALSE), FALSE)</f>
        <v>163</v>
      </c>
      <c r="R14" s="70">
        <f>VLOOKUP($A14,Table13[], MATCH(R$1,ExtData!$A$1:$AH$1, FALSE), FALSE)</f>
        <v>0</v>
      </c>
      <c r="S14" s="70">
        <f>VLOOKUP($A14,Table13[], MATCH(S$1,ExtData!$A$1:$AH$1, FALSE), FALSE)</f>
        <v>49641</v>
      </c>
      <c r="T14" s="71">
        <f>VLOOKUP($A14,Table13[], MATCH(T$1,ExtData!$A$1:$AH$1, FALSE), FALSE)</f>
        <v>26205</v>
      </c>
      <c r="U14" s="71">
        <f>VLOOKUP($A14,Table13[], MATCH(U$1,ExtData!$A$1:$AH$1, FALSE), FALSE)</f>
        <v>26961</v>
      </c>
      <c r="V14" s="71">
        <f>VLOOKUP($A14,Table13[], MATCH(V$1,ExtData!$A$1:$AH$1, FALSE), FALSE)</f>
        <v>-3103</v>
      </c>
      <c r="W14" s="43">
        <f>VLOOKUP(EDATE(Table6[[#This Row],[Date]],-1),Table13[],MATCH(Table6[[#Headers],[PerEURO]],Table13[#Headers],FALSE), FALSE)</f>
        <v>8.1334</v>
      </c>
      <c r="X14" s="43">
        <f>VLOOKUP(EDATE(Table6[[#This Row],[Date]],-2),Table13[],MATCH(Table6[[#Headers],[PerEURO]],Table13[#Headers],FALSE),FALSE)</f>
        <v>7.9950000000000001</v>
      </c>
      <c r="Y14" s="43">
        <f>VLOOKUP(EDATE(Table6[[#This Row],[Date]],-1),Table13[],MATCH(Table6[[#Headers],[CPI]],Table13[#Headers],FALSE), FALSE)</f>
        <v>106.7</v>
      </c>
      <c r="Z14" t="str">
        <f>IF((Table6[[#This Row],[PerEURO]]-Table6[[#This Row],[ly.var]])&gt;0,"Increase", IF((Table6[[#This Row],[PerEURO]]-Table6[[#This Row],[ly.var]])&lt;0, "Decrease", "Unchange"))</f>
        <v>Increase</v>
      </c>
      <c r="AA14" t="b">
        <f>YEAR(Table6[[#This Row],[Date]])&lt;Settings!$B$1</f>
        <v>1</v>
      </c>
      <c r="AB14" t="str">
        <f t="shared" si="0"/>
        <v>winter</v>
      </c>
    </row>
    <row r="15" spans="1:28" x14ac:dyDescent="0.2">
      <c r="A15" s="74">
        <v>35461</v>
      </c>
      <c r="B15" s="67">
        <f>VLOOKUP($A15,Table13[], MATCH(B$1,ExtData!$A$1:$AH$1, FALSE), FALSE)</f>
        <v>8.2125000000000004</v>
      </c>
      <c r="C15" s="68">
        <f>VLOOKUP($A15,Table13[], MATCH(C$1,ExtData!$A$1:$AH$1, FALSE), FALSE)</f>
        <v>8.9116999999999997</v>
      </c>
      <c r="D15" s="37">
        <f>VLOOKUP($A15,Table13[], MATCH(D$1,ExtData!$A$1:$AH$1, FALSE), FALSE)</f>
        <v>7</v>
      </c>
      <c r="E15" s="37">
        <f>VLOOKUP($A15,Table13[], MATCH(E$1,ExtData!$A$1:$AH$1, FALSE), FALSE)</f>
        <v>9</v>
      </c>
      <c r="F15" s="37">
        <f>VLOOKUP($A15,Table13[], MATCH(F$1,ExtData!$A$1:$AH$1, FALSE), FALSE)</f>
        <v>4.99</v>
      </c>
      <c r="G15" s="37">
        <f>VLOOKUP($A15,Table13[], MATCH(G$1,ExtData!$A$1:$AH$1, FALSE), FALSE)</f>
        <v>108.4</v>
      </c>
      <c r="H15" s="39">
        <f>VLOOKUP($A15,Table13[], MATCH(H$1,ExtData!$A$1:$AH$1, FALSE), FALSE)/Table6[[#This Row],[PerUSD]]*Table6[[#This Row],[PerEURO]]</f>
        <v>25.342386974426876</v>
      </c>
      <c r="I15" s="69">
        <f>VLOOKUP($A15,Table13[], MATCH(I$1,ExtData!$A$1:$AH$1, FALSE), FALSE)</f>
        <v>905</v>
      </c>
      <c r="J15" s="69">
        <f>VLOOKUP($A15,Table13[], MATCH(J$1,ExtData!$A$1:$AH$1, FALSE), FALSE)</f>
        <v>1273</v>
      </c>
      <c r="K15" s="69">
        <f>VLOOKUP($A15,Table13[], MATCH(K$1,ExtData!$A$1:$AH$1, FALSE), FALSE)</f>
        <v>0</v>
      </c>
      <c r="L15" s="69">
        <f>VLOOKUP($A15,Table13[], MATCH(L$1,ExtData!$A$1:$AH$1, FALSE), FALSE)</f>
        <v>22706</v>
      </c>
      <c r="M15" s="70">
        <f>VLOOKUP($A15,Table13[], MATCH(M$1,ExtData!$A$1:$AH$1, FALSE), FALSE)</f>
        <v>18737</v>
      </c>
      <c r="N15" s="70">
        <f>VLOOKUP($A15,Table13[], MATCH(N$1,ExtData!$A$1:$AH$1, FALSE), FALSE)</f>
        <v>4648</v>
      </c>
      <c r="O15" s="70">
        <f>VLOOKUP($A15,Table13[], MATCH(O$1,ExtData!$A$1:$AH$1, FALSE), FALSE)</f>
        <v>713</v>
      </c>
      <c r="P15" s="70">
        <f>VLOOKUP($A15,Table13[], MATCH(P$1,ExtData!$A$1:$AH$1, FALSE), FALSE)</f>
        <v>526</v>
      </c>
      <c r="Q15" s="70">
        <f>VLOOKUP($A15,Table13[], MATCH(Q$1,ExtData!$A$1:$AH$1, FALSE), FALSE)</f>
        <v>0</v>
      </c>
      <c r="R15" s="70">
        <f>VLOOKUP($A15,Table13[], MATCH(R$1,ExtData!$A$1:$AH$1, FALSE), FALSE)</f>
        <v>0</v>
      </c>
      <c r="S15" s="70">
        <f>VLOOKUP($A15,Table13[], MATCH(S$1,ExtData!$A$1:$AH$1, FALSE), FALSE)</f>
        <v>42180</v>
      </c>
      <c r="T15" s="71">
        <f>VLOOKUP($A15,Table13[], MATCH(T$1,ExtData!$A$1:$AH$1, FALSE), FALSE)</f>
        <v>17822</v>
      </c>
      <c r="U15" s="71">
        <f>VLOOKUP($A15,Table13[], MATCH(U$1,ExtData!$A$1:$AH$1, FALSE), FALSE)</f>
        <v>19475</v>
      </c>
      <c r="V15" s="71">
        <f>VLOOKUP($A15,Table13[], MATCH(V$1,ExtData!$A$1:$AH$1, FALSE), FALSE)</f>
        <v>-4623</v>
      </c>
      <c r="W15" s="43">
        <f>VLOOKUP(EDATE(Table6[[#This Row],[Date]],-1),Table13[],MATCH(Table6[[#Headers],[PerEURO]],Table13[#Headers],FALSE), FALSE)</f>
        <v>8.2355</v>
      </c>
      <c r="X15" s="43">
        <f>VLOOKUP(EDATE(Table6[[#This Row],[Date]],-2),Table13[],MATCH(Table6[[#Headers],[PerEURO]],Table13[#Headers],FALSE),FALSE)</f>
        <v>8.1334</v>
      </c>
      <c r="Y15" s="43">
        <f>VLOOKUP(EDATE(Table6[[#This Row],[Date]],-1),Table13[],MATCH(Table6[[#Headers],[CPI]],Table13[#Headers],FALSE), FALSE)</f>
        <v>107.6</v>
      </c>
      <c r="Z15" t="str">
        <f>IF((Table6[[#This Row],[PerEURO]]-Table6[[#This Row],[ly.var]])&gt;0,"Increase", IF((Table6[[#This Row],[PerEURO]]-Table6[[#This Row],[ly.var]])&lt;0, "Decrease", "Unchange"))</f>
        <v>Decrease</v>
      </c>
      <c r="AA15" t="b">
        <f>YEAR(Table6[[#This Row],[Date]])&lt;Settings!$B$1</f>
        <v>1</v>
      </c>
      <c r="AB15" t="str">
        <f t="shared" si="0"/>
        <v>winter</v>
      </c>
    </row>
    <row r="16" spans="1:28" x14ac:dyDescent="0.2">
      <c r="A16" s="74">
        <v>35489</v>
      </c>
      <c r="B16" s="67">
        <f>VLOOKUP($A16,Table13[], MATCH(B$1,ExtData!$A$1:$AH$1, FALSE), FALSE)</f>
        <v>8.16</v>
      </c>
      <c r="C16" s="68">
        <f>VLOOKUP($A16,Table13[], MATCH(C$1,ExtData!$A$1:$AH$1, FALSE), FALSE)</f>
        <v>8.9741999999999997</v>
      </c>
      <c r="D16" s="37">
        <f>VLOOKUP($A16,Table13[], MATCH(D$1,ExtData!$A$1:$AH$1, FALSE), FALSE)</f>
        <v>7</v>
      </c>
      <c r="E16" s="37">
        <f>VLOOKUP($A16,Table13[], MATCH(E$1,ExtData!$A$1:$AH$1, FALSE), FALSE)</f>
        <v>9</v>
      </c>
      <c r="F16" s="37">
        <f>VLOOKUP($A16,Table13[], MATCH(F$1,ExtData!$A$1:$AH$1, FALSE), FALSE)</f>
        <v>4.78</v>
      </c>
      <c r="G16" s="37">
        <f>VLOOKUP($A16,Table13[], MATCH(G$1,ExtData!$A$1:$AH$1, FALSE), FALSE)</f>
        <v>108.6</v>
      </c>
      <c r="H16" s="39">
        <f>VLOOKUP($A16,Table13[], MATCH(H$1,ExtData!$A$1:$AH$1, FALSE), FALSE)/Table6[[#This Row],[PerUSD]]*Table6[[#This Row],[PerEURO]]</f>
        <v>22.277194624590493</v>
      </c>
      <c r="I16" s="69">
        <f>VLOOKUP($A16,Table13[], MATCH(I$1,ExtData!$A$1:$AH$1, FALSE), FALSE)</f>
        <v>49</v>
      </c>
      <c r="J16" s="69">
        <f>VLOOKUP($A16,Table13[], MATCH(J$1,ExtData!$A$1:$AH$1, FALSE), FALSE)</f>
        <v>697</v>
      </c>
      <c r="K16" s="69">
        <f>VLOOKUP($A16,Table13[], MATCH(K$1,ExtData!$A$1:$AH$1, FALSE), FALSE)</f>
        <v>0</v>
      </c>
      <c r="L16" s="69">
        <f>VLOOKUP($A16,Table13[], MATCH(L$1,ExtData!$A$1:$AH$1, FALSE), FALSE)</f>
        <v>27314</v>
      </c>
      <c r="M16" s="70">
        <f>VLOOKUP($A16,Table13[], MATCH(M$1,ExtData!$A$1:$AH$1, FALSE), FALSE)</f>
        <v>19540</v>
      </c>
      <c r="N16" s="70">
        <f>VLOOKUP($A16,Table13[], MATCH(N$1,ExtData!$A$1:$AH$1, FALSE), FALSE)</f>
        <v>5144</v>
      </c>
      <c r="O16" s="70">
        <f>VLOOKUP($A16,Table13[], MATCH(O$1,ExtData!$A$1:$AH$1, FALSE), FALSE)</f>
        <v>822</v>
      </c>
      <c r="P16" s="70">
        <f>VLOOKUP($A16,Table13[], MATCH(P$1,ExtData!$A$1:$AH$1, FALSE), FALSE)</f>
        <v>432</v>
      </c>
      <c r="Q16" s="70">
        <f>VLOOKUP($A16,Table13[], MATCH(Q$1,ExtData!$A$1:$AH$1, FALSE), FALSE)</f>
        <v>84</v>
      </c>
      <c r="R16" s="70">
        <f>VLOOKUP($A16,Table13[], MATCH(R$1,ExtData!$A$1:$AH$1, FALSE), FALSE)</f>
        <v>0</v>
      </c>
      <c r="S16" s="70">
        <f>VLOOKUP($A16,Table13[], MATCH(S$1,ExtData!$A$1:$AH$1, FALSE), FALSE)</f>
        <v>45019</v>
      </c>
      <c r="T16" s="71">
        <f>VLOOKUP($A16,Table13[], MATCH(T$1,ExtData!$A$1:$AH$1, FALSE), FALSE)</f>
        <v>17474</v>
      </c>
      <c r="U16" s="71">
        <f>VLOOKUP($A16,Table13[], MATCH(U$1,ExtData!$A$1:$AH$1, FALSE), FALSE)</f>
        <v>17705</v>
      </c>
      <c r="V16" s="71">
        <f>VLOOKUP($A16,Table13[], MATCH(V$1,ExtData!$A$1:$AH$1, FALSE), FALSE)</f>
        <v>-7802</v>
      </c>
      <c r="W16" s="43">
        <f>VLOOKUP(EDATE(Table6[[#This Row],[Date]],-1),Table13[],MATCH(Table6[[#Headers],[PerEURO]],Table13[#Headers],FALSE), FALSE)</f>
        <v>8.2125000000000004</v>
      </c>
      <c r="X16" s="43">
        <f>VLOOKUP(EDATE(Table6[[#This Row],[Date]],-2),Table13[],MATCH(Table6[[#Headers],[PerEURO]],Table13[#Headers],FALSE),FALSE)</f>
        <v>8.2355</v>
      </c>
      <c r="Y16" s="43">
        <f>VLOOKUP(EDATE(Table6[[#This Row],[Date]],-1),Table13[],MATCH(Table6[[#Headers],[CPI]],Table13[#Headers],FALSE), FALSE)</f>
        <v>108.4</v>
      </c>
      <c r="Z16" t="str">
        <f>IF((Table6[[#This Row],[PerEURO]]-Table6[[#This Row],[ly.var]])&gt;0,"Increase", IF((Table6[[#This Row],[PerEURO]]-Table6[[#This Row],[ly.var]])&lt;0, "Decrease", "Unchange"))</f>
        <v>Decrease</v>
      </c>
      <c r="AA16" t="b">
        <f>YEAR(Table6[[#This Row],[Date]])&lt;Settings!$B$1</f>
        <v>1</v>
      </c>
      <c r="AB16" t="str">
        <f t="shared" si="0"/>
        <v>Spring</v>
      </c>
    </row>
    <row r="17" spans="1:28" x14ac:dyDescent="0.2">
      <c r="A17" s="74">
        <v>35520</v>
      </c>
      <c r="B17" s="67">
        <f>VLOOKUP($A17,Table13[], MATCH(B$1,ExtData!$A$1:$AH$1, FALSE), FALSE)</f>
        <v>8.1182999999999996</v>
      </c>
      <c r="C17" s="68">
        <f>VLOOKUP($A17,Table13[], MATCH(C$1,ExtData!$A$1:$AH$1, FALSE), FALSE)</f>
        <v>9.0942000000000007</v>
      </c>
      <c r="D17" s="37">
        <f>VLOOKUP($A17,Table13[], MATCH(D$1,ExtData!$A$1:$AH$1, FALSE), FALSE)</f>
        <v>7</v>
      </c>
      <c r="E17" s="37">
        <f>VLOOKUP($A17,Table13[], MATCH(E$1,ExtData!$A$1:$AH$1, FALSE), FALSE)</f>
        <v>9</v>
      </c>
      <c r="F17" s="37">
        <f>VLOOKUP($A17,Table13[], MATCH(F$1,ExtData!$A$1:$AH$1, FALSE), FALSE)</f>
        <v>5.0599999999999996</v>
      </c>
      <c r="G17" s="37">
        <f>VLOOKUP($A17,Table13[], MATCH(G$1,ExtData!$A$1:$AH$1, FALSE), FALSE)</f>
        <v>109.1</v>
      </c>
      <c r="H17" s="39">
        <f>VLOOKUP($A17,Table13[], MATCH(H$1,ExtData!$A$1:$AH$1, FALSE), FALSE)/Table6[[#This Row],[PerUSD]]*Table6[[#This Row],[PerEURO]]</f>
        <v>22.906421455433133</v>
      </c>
      <c r="I17" s="69">
        <f>VLOOKUP($A17,Table13[], MATCH(I$1,ExtData!$A$1:$AH$1, FALSE), FALSE)</f>
        <v>680</v>
      </c>
      <c r="J17" s="69">
        <f>VLOOKUP($A17,Table13[], MATCH(J$1,ExtData!$A$1:$AH$1, FALSE), FALSE)</f>
        <v>53</v>
      </c>
      <c r="K17" s="69">
        <f>VLOOKUP($A17,Table13[], MATCH(K$1,ExtData!$A$1:$AH$1, FALSE), FALSE)</f>
        <v>0</v>
      </c>
      <c r="L17" s="69">
        <f>VLOOKUP($A17,Table13[], MATCH(L$1,ExtData!$A$1:$AH$1, FALSE), FALSE)</f>
        <v>22644</v>
      </c>
      <c r="M17" s="70">
        <f>VLOOKUP($A17,Table13[], MATCH(M$1,ExtData!$A$1:$AH$1, FALSE), FALSE)</f>
        <v>21236</v>
      </c>
      <c r="N17" s="70">
        <f>VLOOKUP($A17,Table13[], MATCH(N$1,ExtData!$A$1:$AH$1, FALSE), FALSE)</f>
        <v>4460</v>
      </c>
      <c r="O17" s="70">
        <f>VLOOKUP($A17,Table13[], MATCH(O$1,ExtData!$A$1:$AH$1, FALSE), FALSE)</f>
        <v>819</v>
      </c>
      <c r="P17" s="70">
        <f>VLOOKUP($A17,Table13[], MATCH(P$1,ExtData!$A$1:$AH$1, FALSE), FALSE)</f>
        <v>556</v>
      </c>
      <c r="Q17" s="70">
        <f>VLOOKUP($A17,Table13[], MATCH(Q$1,ExtData!$A$1:$AH$1, FALSE), FALSE)</f>
        <v>300</v>
      </c>
      <c r="R17" s="70">
        <f>VLOOKUP($A17,Table13[], MATCH(R$1,ExtData!$A$1:$AH$1, FALSE), FALSE)</f>
        <v>0</v>
      </c>
      <c r="S17" s="70">
        <f>VLOOKUP($A17,Table13[], MATCH(S$1,ExtData!$A$1:$AH$1, FALSE), FALSE)</f>
        <v>43540</v>
      </c>
      <c r="T17" s="71">
        <f>VLOOKUP($A17,Table13[], MATCH(T$1,ExtData!$A$1:$AH$1, FALSE), FALSE)</f>
        <v>21019</v>
      </c>
      <c r="U17" s="71">
        <f>VLOOKUP($A17,Table13[], MATCH(U$1,ExtData!$A$1:$AH$1, FALSE), FALSE)</f>
        <v>20896</v>
      </c>
      <c r="V17" s="71">
        <f>VLOOKUP($A17,Table13[], MATCH(V$1,ExtData!$A$1:$AH$1, FALSE), FALSE)</f>
        <v>-5619</v>
      </c>
      <c r="W17" s="43">
        <f>VLOOKUP(EDATE(Table6[[#This Row],[Date]],-1),Table13[],MATCH(Table6[[#Headers],[PerEURO]],Table13[#Headers],FALSE), FALSE)</f>
        <v>8.16</v>
      </c>
      <c r="X17" s="43">
        <f>VLOOKUP(EDATE(Table6[[#This Row],[Date]],-2),Table13[],MATCH(Table6[[#Headers],[PerEURO]],Table13[#Headers],FALSE),FALSE)</f>
        <v>8.2125000000000004</v>
      </c>
      <c r="Y17" s="43">
        <f>VLOOKUP(EDATE(Table6[[#This Row],[Date]],-1),Table13[],MATCH(Table6[[#Headers],[CPI]],Table13[#Headers],FALSE), FALSE)</f>
        <v>108.6</v>
      </c>
      <c r="Z17" t="str">
        <f>IF((Table6[[#This Row],[PerEURO]]-Table6[[#This Row],[ly.var]])&gt;0,"Increase", IF((Table6[[#This Row],[PerEURO]]-Table6[[#This Row],[ly.var]])&lt;0, "Decrease", "Unchange"))</f>
        <v>Decrease</v>
      </c>
      <c r="AA17" t="b">
        <f>YEAR(Table6[[#This Row],[Date]])&lt;Settings!$B$1</f>
        <v>1</v>
      </c>
      <c r="AB17" t="str">
        <f t="shared" si="0"/>
        <v>Spring</v>
      </c>
    </row>
    <row r="18" spans="1:28" x14ac:dyDescent="0.2">
      <c r="A18" s="74">
        <v>35550</v>
      </c>
      <c r="B18" s="67">
        <f>VLOOKUP($A18,Table13[], MATCH(B$1,ExtData!$A$1:$AH$1, FALSE), FALSE)</f>
        <v>7.9951999999999996</v>
      </c>
      <c r="C18" s="68">
        <f>VLOOKUP($A18,Table13[], MATCH(C$1,ExtData!$A$1:$AH$1, FALSE), FALSE)</f>
        <v>9.1438000000000006</v>
      </c>
      <c r="D18" s="37">
        <f>VLOOKUP($A18,Table13[], MATCH(D$1,ExtData!$A$1:$AH$1, FALSE), FALSE)</f>
        <v>7</v>
      </c>
      <c r="E18" s="37">
        <f>VLOOKUP($A18,Table13[], MATCH(E$1,ExtData!$A$1:$AH$1, FALSE), FALSE)</f>
        <v>9</v>
      </c>
      <c r="F18" s="37">
        <f>VLOOKUP($A18,Table13[], MATCH(F$1,ExtData!$A$1:$AH$1, FALSE), FALSE)</f>
        <v>4.6500000000000004</v>
      </c>
      <c r="G18" s="37">
        <f>VLOOKUP($A18,Table13[], MATCH(G$1,ExtData!$A$1:$AH$1, FALSE), FALSE)</f>
        <v>109.6</v>
      </c>
      <c r="H18" s="39">
        <f>VLOOKUP($A18,Table13[], MATCH(H$1,ExtData!$A$1:$AH$1, FALSE), FALSE)/Table6[[#This Row],[PerUSD]]*Table6[[#This Row],[PerEURO]]</f>
        <v>24.75383451081607</v>
      </c>
      <c r="I18" s="69">
        <f>VLOOKUP($A18,Table13[], MATCH(I$1,ExtData!$A$1:$AH$1, FALSE), FALSE)</f>
        <v>158</v>
      </c>
      <c r="J18" s="69">
        <f>VLOOKUP($A18,Table13[], MATCH(J$1,ExtData!$A$1:$AH$1, FALSE), FALSE)</f>
        <v>605</v>
      </c>
      <c r="K18" s="69">
        <f>VLOOKUP($A18,Table13[], MATCH(K$1,ExtData!$A$1:$AH$1, FALSE), FALSE)</f>
        <v>0</v>
      </c>
      <c r="L18" s="69">
        <f>VLOOKUP($A18,Table13[], MATCH(L$1,ExtData!$A$1:$AH$1, FALSE), FALSE)</f>
        <v>26091</v>
      </c>
      <c r="M18" s="70">
        <f>VLOOKUP($A18,Table13[], MATCH(M$1,ExtData!$A$1:$AH$1, FALSE), FALSE)</f>
        <v>21730</v>
      </c>
      <c r="N18" s="70">
        <f>VLOOKUP($A18,Table13[], MATCH(N$1,ExtData!$A$1:$AH$1, FALSE), FALSE)</f>
        <v>4154</v>
      </c>
      <c r="O18" s="70">
        <f>VLOOKUP($A18,Table13[], MATCH(O$1,ExtData!$A$1:$AH$1, FALSE), FALSE)</f>
        <v>491</v>
      </c>
      <c r="P18" s="70">
        <f>VLOOKUP($A18,Table13[], MATCH(P$1,ExtData!$A$1:$AH$1, FALSE), FALSE)</f>
        <v>296</v>
      </c>
      <c r="Q18" s="70">
        <f>VLOOKUP($A18,Table13[], MATCH(Q$1,ExtData!$A$1:$AH$1, FALSE), FALSE)</f>
        <v>961</v>
      </c>
      <c r="R18" s="70">
        <f>VLOOKUP($A18,Table13[], MATCH(R$1,ExtData!$A$1:$AH$1, FALSE), FALSE)</f>
        <v>0</v>
      </c>
      <c r="S18" s="70">
        <f>VLOOKUP($A18,Table13[], MATCH(S$1,ExtData!$A$1:$AH$1, FALSE), FALSE)</f>
        <v>45725</v>
      </c>
      <c r="T18" s="71">
        <f>VLOOKUP($A18,Table13[], MATCH(T$1,ExtData!$A$1:$AH$1, FALSE), FALSE)</f>
        <v>20128</v>
      </c>
      <c r="U18" s="71">
        <f>VLOOKUP($A18,Table13[], MATCH(U$1,ExtData!$A$1:$AH$1, FALSE), FALSE)</f>
        <v>19634</v>
      </c>
      <c r="V18" s="71">
        <f>VLOOKUP($A18,Table13[], MATCH(V$1,ExtData!$A$1:$AH$1, FALSE), FALSE)</f>
        <v>-6741</v>
      </c>
      <c r="W18" s="43">
        <f>VLOOKUP(EDATE(Table6[[#This Row],[Date]],-1),Table13[],MATCH(Table6[[#Headers],[PerEURO]],Table13[#Headers],FALSE), FALSE)</f>
        <v>8.1182999999999996</v>
      </c>
      <c r="X18" s="43">
        <f>VLOOKUP(EDATE(Table6[[#This Row],[Date]],-2),Table13[],MATCH(Table6[[#Headers],[PerEURO]],Table13[#Headers],FALSE),FALSE)</f>
        <v>8.16</v>
      </c>
      <c r="Y18" s="43">
        <f>VLOOKUP(EDATE(Table6[[#This Row],[Date]],-1),Table13[],MATCH(Table6[[#Headers],[CPI]],Table13[#Headers],FALSE), FALSE)</f>
        <v>109.1</v>
      </c>
      <c r="Z18" t="str">
        <f>IF((Table6[[#This Row],[PerEURO]]-Table6[[#This Row],[ly.var]])&gt;0,"Increase", IF((Table6[[#This Row],[PerEURO]]-Table6[[#This Row],[ly.var]])&lt;0, "Decrease", "Unchange"))</f>
        <v>Decrease</v>
      </c>
      <c r="AA18" t="b">
        <f>YEAR(Table6[[#This Row],[Date]])&lt;Settings!$B$1</f>
        <v>1</v>
      </c>
      <c r="AB18" t="str">
        <f t="shared" si="0"/>
        <v>Spring</v>
      </c>
    </row>
    <row r="19" spans="1:28" x14ac:dyDescent="0.2">
      <c r="A19" s="74">
        <v>35581</v>
      </c>
      <c r="B19" s="67">
        <f>VLOOKUP($A19,Table13[], MATCH(B$1,ExtData!$A$1:$AH$1, FALSE), FALSE)</f>
        <v>7.9337999999999997</v>
      </c>
      <c r="C19" s="68">
        <f>VLOOKUP($A19,Table13[], MATCH(C$1,ExtData!$A$1:$AH$1, FALSE), FALSE)</f>
        <v>9.2987000000000002</v>
      </c>
      <c r="D19" s="37">
        <f>VLOOKUP($A19,Table13[], MATCH(D$1,ExtData!$A$1:$AH$1, FALSE), FALSE)</f>
        <v>7</v>
      </c>
      <c r="E19" s="37">
        <f>VLOOKUP($A19,Table13[], MATCH(E$1,ExtData!$A$1:$AH$1, FALSE), FALSE)</f>
        <v>9</v>
      </c>
      <c r="F19" s="37">
        <f>VLOOKUP($A19,Table13[], MATCH(F$1,ExtData!$A$1:$AH$1, FALSE), FALSE)</f>
        <v>4.54</v>
      </c>
      <c r="G19" s="37">
        <f>VLOOKUP($A19,Table13[], MATCH(G$1,ExtData!$A$1:$AH$1, FALSE), FALSE)</f>
        <v>109.7</v>
      </c>
      <c r="H19" s="39">
        <f>VLOOKUP($A19,Table13[], MATCH(H$1,ExtData!$A$1:$AH$1, FALSE), FALSE)/Table6[[#This Row],[PerUSD]]*Table6[[#This Row],[PerEURO]]</f>
        <v>23.762066740512115</v>
      </c>
      <c r="I19" s="69">
        <f>VLOOKUP($A19,Table13[], MATCH(I$1,ExtData!$A$1:$AH$1, FALSE), FALSE)</f>
        <v>322</v>
      </c>
      <c r="J19" s="69">
        <f>VLOOKUP($A19,Table13[], MATCH(J$1,ExtData!$A$1:$AH$1, FALSE), FALSE)</f>
        <v>57</v>
      </c>
      <c r="K19" s="69">
        <f>VLOOKUP($A19,Table13[], MATCH(K$1,ExtData!$A$1:$AH$1, FALSE), FALSE)</f>
        <v>0</v>
      </c>
      <c r="L19" s="69">
        <f>VLOOKUP($A19,Table13[], MATCH(L$1,ExtData!$A$1:$AH$1, FALSE), FALSE)</f>
        <v>23989</v>
      </c>
      <c r="M19" s="70">
        <f>VLOOKUP($A19,Table13[], MATCH(M$1,ExtData!$A$1:$AH$1, FALSE), FALSE)</f>
        <v>18441</v>
      </c>
      <c r="N19" s="70">
        <f>VLOOKUP($A19,Table13[], MATCH(N$1,ExtData!$A$1:$AH$1, FALSE), FALSE)</f>
        <v>4263</v>
      </c>
      <c r="O19" s="70">
        <f>VLOOKUP($A19,Table13[], MATCH(O$1,ExtData!$A$1:$AH$1, FALSE), FALSE)</f>
        <v>1018</v>
      </c>
      <c r="P19" s="70">
        <f>VLOOKUP($A19,Table13[], MATCH(P$1,ExtData!$A$1:$AH$1, FALSE), FALSE)</f>
        <v>38</v>
      </c>
      <c r="Q19" s="70">
        <f>VLOOKUP($A19,Table13[], MATCH(Q$1,ExtData!$A$1:$AH$1, FALSE), FALSE)</f>
        <v>3</v>
      </c>
      <c r="R19" s="70">
        <f>VLOOKUP($A19,Table13[], MATCH(R$1,ExtData!$A$1:$AH$1, FALSE), FALSE)</f>
        <v>0</v>
      </c>
      <c r="S19" s="70">
        <f>VLOOKUP($A19,Table13[], MATCH(S$1,ExtData!$A$1:$AH$1, FALSE), FALSE)</f>
        <v>42822</v>
      </c>
      <c r="T19" s="71">
        <f>VLOOKUP($A19,Table13[], MATCH(T$1,ExtData!$A$1:$AH$1, FALSE), FALSE)</f>
        <v>18495</v>
      </c>
      <c r="U19" s="71">
        <f>VLOOKUP($A19,Table13[], MATCH(U$1,ExtData!$A$1:$AH$1, FALSE), FALSE)</f>
        <v>18833</v>
      </c>
      <c r="V19" s="71">
        <f>VLOOKUP($A19,Table13[], MATCH(V$1,ExtData!$A$1:$AH$1, FALSE), FALSE)</f>
        <v>-4888</v>
      </c>
      <c r="W19" s="43">
        <f>VLOOKUP(EDATE(Table6[[#This Row],[Date]],-1),Table13[],MATCH(Table6[[#Headers],[PerEURO]],Table13[#Headers],FALSE), FALSE)</f>
        <v>7.9951999999999996</v>
      </c>
      <c r="X19" s="43">
        <f>VLOOKUP(EDATE(Table6[[#This Row],[Date]],-2),Table13[],MATCH(Table6[[#Headers],[PerEURO]],Table13[#Headers],FALSE),FALSE)</f>
        <v>8.1182999999999996</v>
      </c>
      <c r="Y19" s="43">
        <f>VLOOKUP(EDATE(Table6[[#This Row],[Date]],-1),Table13[],MATCH(Table6[[#Headers],[CPI]],Table13[#Headers],FALSE), FALSE)</f>
        <v>109.6</v>
      </c>
      <c r="Z19" t="str">
        <f>IF((Table6[[#This Row],[PerEURO]]-Table6[[#This Row],[ly.var]])&gt;0,"Increase", IF((Table6[[#This Row],[PerEURO]]-Table6[[#This Row],[ly.var]])&lt;0, "Decrease", "Unchange"))</f>
        <v>Decrease</v>
      </c>
      <c r="AA19" t="b">
        <f>YEAR(Table6[[#This Row],[Date]])&lt;Settings!$B$1</f>
        <v>1</v>
      </c>
      <c r="AB19" t="str">
        <f t="shared" si="0"/>
        <v>Summer</v>
      </c>
    </row>
    <row r="20" spans="1:28" x14ac:dyDescent="0.2">
      <c r="A20" s="74">
        <v>35611</v>
      </c>
      <c r="B20" s="67">
        <f>VLOOKUP($A20,Table13[], MATCH(B$1,ExtData!$A$1:$AH$1, FALSE), FALSE)</f>
        <v>7.9714</v>
      </c>
      <c r="C20" s="68">
        <f>VLOOKUP($A20,Table13[], MATCH(C$1,ExtData!$A$1:$AH$1, FALSE), FALSE)</f>
        <v>9.2636000000000003</v>
      </c>
      <c r="D20" s="37">
        <f>VLOOKUP($A20,Table13[], MATCH(D$1,ExtData!$A$1:$AH$1, FALSE), FALSE)</f>
        <v>7</v>
      </c>
      <c r="E20" s="37">
        <f>VLOOKUP($A20,Table13[], MATCH(E$1,ExtData!$A$1:$AH$1, FALSE), FALSE)</f>
        <v>9</v>
      </c>
      <c r="F20" s="37">
        <f>VLOOKUP($A20,Table13[], MATCH(F$1,ExtData!$A$1:$AH$1, FALSE), FALSE)</f>
        <v>4.51</v>
      </c>
      <c r="G20" s="37">
        <f>VLOOKUP($A20,Table13[], MATCH(G$1,ExtData!$A$1:$AH$1, FALSE), FALSE)</f>
        <v>108.2</v>
      </c>
      <c r="H20" s="39">
        <f>VLOOKUP($A20,Table13[], MATCH(H$1,ExtData!$A$1:$AH$1, FALSE), FALSE)/Table6[[#This Row],[PerUSD]]*Table6[[#This Row],[PerEURO]]</f>
        <v>21.177096809015932</v>
      </c>
      <c r="I20" s="69">
        <f>VLOOKUP($A20,Table13[], MATCH(I$1,ExtData!$A$1:$AH$1, FALSE), FALSE)</f>
        <v>182</v>
      </c>
      <c r="J20" s="69">
        <f>VLOOKUP($A20,Table13[], MATCH(J$1,ExtData!$A$1:$AH$1, FALSE), FALSE)</f>
        <v>4</v>
      </c>
      <c r="K20" s="69">
        <f>VLOOKUP($A20,Table13[], MATCH(K$1,ExtData!$A$1:$AH$1, FALSE), FALSE)</f>
        <v>0</v>
      </c>
      <c r="L20" s="69">
        <f>VLOOKUP($A20,Table13[], MATCH(L$1,ExtData!$A$1:$AH$1, FALSE), FALSE)</f>
        <v>21607</v>
      </c>
      <c r="M20" s="70">
        <f>VLOOKUP($A20,Table13[], MATCH(M$1,ExtData!$A$1:$AH$1, FALSE), FALSE)</f>
        <v>23580</v>
      </c>
      <c r="N20" s="70">
        <f>VLOOKUP($A20,Table13[], MATCH(N$1,ExtData!$A$1:$AH$1, FALSE), FALSE)</f>
        <v>4952</v>
      </c>
      <c r="O20" s="70">
        <f>VLOOKUP($A20,Table13[], MATCH(O$1,ExtData!$A$1:$AH$1, FALSE), FALSE)</f>
        <v>237</v>
      </c>
      <c r="P20" s="70">
        <f>VLOOKUP($A20,Table13[], MATCH(P$1,ExtData!$A$1:$AH$1, FALSE), FALSE)</f>
        <v>199</v>
      </c>
      <c r="Q20" s="70">
        <f>VLOOKUP($A20,Table13[], MATCH(Q$1,ExtData!$A$1:$AH$1, FALSE), FALSE)</f>
        <v>2039</v>
      </c>
      <c r="R20" s="70">
        <f>VLOOKUP($A20,Table13[], MATCH(R$1,ExtData!$A$1:$AH$1, FALSE), FALSE)</f>
        <v>0</v>
      </c>
      <c r="S20" s="70">
        <f>VLOOKUP($A20,Table13[], MATCH(S$1,ExtData!$A$1:$AH$1, FALSE), FALSE)</f>
        <v>43780</v>
      </c>
      <c r="T20" s="71">
        <f>VLOOKUP($A20,Table13[], MATCH(T$1,ExtData!$A$1:$AH$1, FALSE), FALSE)</f>
        <v>24225</v>
      </c>
      <c r="U20" s="71">
        <f>VLOOKUP($A20,Table13[], MATCH(U$1,ExtData!$A$1:$AH$1, FALSE), FALSE)</f>
        <v>22172</v>
      </c>
      <c r="V20" s="71">
        <f>VLOOKUP($A20,Table13[], MATCH(V$1,ExtData!$A$1:$AH$1, FALSE), FALSE)</f>
        <v>-6596</v>
      </c>
      <c r="W20" s="43">
        <f>VLOOKUP(EDATE(Table6[[#This Row],[Date]],-1),Table13[],MATCH(Table6[[#Headers],[PerEURO]],Table13[#Headers],FALSE), FALSE)</f>
        <v>7.9337999999999997</v>
      </c>
      <c r="X20" s="43">
        <f>VLOOKUP(EDATE(Table6[[#This Row],[Date]],-2),Table13[],MATCH(Table6[[#Headers],[PerEURO]],Table13[#Headers],FALSE),FALSE)</f>
        <v>7.9951999999999996</v>
      </c>
      <c r="Y20" s="43">
        <f>VLOOKUP(EDATE(Table6[[#This Row],[Date]],-1),Table13[],MATCH(Table6[[#Headers],[CPI]],Table13[#Headers],FALSE), FALSE)</f>
        <v>109.7</v>
      </c>
      <c r="Z20" t="str">
        <f>IF((Table6[[#This Row],[PerEURO]]-Table6[[#This Row],[ly.var]])&gt;0,"Increase", IF((Table6[[#This Row],[PerEURO]]-Table6[[#This Row],[ly.var]])&lt;0, "Decrease", "Unchange"))</f>
        <v>Increase</v>
      </c>
      <c r="AA20" t="b">
        <f>YEAR(Table6[[#This Row],[Date]])&lt;Settings!$B$1</f>
        <v>1</v>
      </c>
      <c r="AB20" t="str">
        <f t="shared" si="0"/>
        <v>Summer</v>
      </c>
    </row>
    <row r="21" spans="1:28" x14ac:dyDescent="0.2">
      <c r="A21" s="74">
        <v>35642</v>
      </c>
      <c r="B21" s="67">
        <f>VLOOKUP($A21,Table13[], MATCH(B$1,ExtData!$A$1:$AH$1, FALSE), FALSE)</f>
        <v>8.0551999999999992</v>
      </c>
      <c r="C21" s="68">
        <f>VLOOKUP($A21,Table13[], MATCH(C$1,ExtData!$A$1:$AH$1, FALSE), FALSE)</f>
        <v>8.9468999999999994</v>
      </c>
      <c r="D21" s="37">
        <f>VLOOKUP($A21,Table13[], MATCH(D$1,ExtData!$A$1:$AH$1, FALSE), FALSE)</f>
        <v>7</v>
      </c>
      <c r="E21" s="37">
        <f>VLOOKUP($A21,Table13[], MATCH(E$1,ExtData!$A$1:$AH$1, FALSE), FALSE)</f>
        <v>9</v>
      </c>
      <c r="F21" s="37">
        <f>VLOOKUP($A21,Table13[], MATCH(F$1,ExtData!$A$1:$AH$1, FALSE), FALSE)</f>
        <v>4.49</v>
      </c>
      <c r="G21" s="37">
        <f>VLOOKUP($A21,Table13[], MATCH(G$1,ExtData!$A$1:$AH$1, FALSE), FALSE)</f>
        <v>108.1</v>
      </c>
      <c r="H21" s="39">
        <f>VLOOKUP($A21,Table13[], MATCH(H$1,ExtData!$A$1:$AH$1, FALSE), FALSE)/Table6[[#This Row],[PerUSD]]*Table6[[#This Row],[PerEURO]]</f>
        <v>23.120582101062936</v>
      </c>
      <c r="I21" s="69">
        <f>VLOOKUP($A21,Table13[], MATCH(I$1,ExtData!$A$1:$AH$1, FALSE), FALSE)</f>
        <v>1086</v>
      </c>
      <c r="J21" s="69">
        <f>VLOOKUP($A21,Table13[], MATCH(J$1,ExtData!$A$1:$AH$1, FALSE), FALSE)</f>
        <v>1</v>
      </c>
      <c r="K21" s="69">
        <f>VLOOKUP($A21,Table13[], MATCH(K$1,ExtData!$A$1:$AH$1, FALSE), FALSE)</f>
        <v>0</v>
      </c>
      <c r="L21" s="69">
        <f>VLOOKUP($A21,Table13[], MATCH(L$1,ExtData!$A$1:$AH$1, FALSE), FALSE)</f>
        <v>22797</v>
      </c>
      <c r="M21" s="70">
        <f>VLOOKUP($A21,Table13[], MATCH(M$1,ExtData!$A$1:$AH$1, FALSE), FALSE)</f>
        <v>19189</v>
      </c>
      <c r="N21" s="70">
        <f>VLOOKUP($A21,Table13[], MATCH(N$1,ExtData!$A$1:$AH$1, FALSE), FALSE)</f>
        <v>4713</v>
      </c>
      <c r="O21" s="70">
        <f>VLOOKUP($A21,Table13[], MATCH(O$1,ExtData!$A$1:$AH$1, FALSE), FALSE)</f>
        <v>511</v>
      </c>
      <c r="P21" s="70">
        <f>VLOOKUP($A21,Table13[], MATCH(P$1,ExtData!$A$1:$AH$1, FALSE), FALSE)</f>
        <v>879</v>
      </c>
      <c r="Q21" s="70">
        <f>VLOOKUP($A21,Table13[], MATCH(Q$1,ExtData!$A$1:$AH$1, FALSE), FALSE)</f>
        <v>0</v>
      </c>
      <c r="R21" s="70">
        <f>VLOOKUP($A21,Table13[], MATCH(R$1,ExtData!$A$1:$AH$1, FALSE), FALSE)</f>
        <v>0</v>
      </c>
      <c r="S21" s="70">
        <f>VLOOKUP($A21,Table13[], MATCH(S$1,ExtData!$A$1:$AH$1, FALSE), FALSE)</f>
        <v>40652</v>
      </c>
      <c r="T21" s="71">
        <f>VLOOKUP($A21,Table13[], MATCH(T$1,ExtData!$A$1:$AH$1, FALSE), FALSE)</f>
        <v>17647</v>
      </c>
      <c r="U21" s="71">
        <f>VLOOKUP($A21,Table13[], MATCH(U$1,ExtData!$A$1:$AH$1, FALSE), FALSE)</f>
        <v>17855</v>
      </c>
      <c r="V21" s="71">
        <f>VLOOKUP($A21,Table13[], MATCH(V$1,ExtData!$A$1:$AH$1, FALSE), FALSE)</f>
        <v>-6558</v>
      </c>
      <c r="W21" s="43">
        <f>VLOOKUP(EDATE(Table6[[#This Row],[Date]],-1),Table13[],MATCH(Table6[[#Headers],[PerEURO]],Table13[#Headers],FALSE), FALSE)</f>
        <v>7.9714</v>
      </c>
      <c r="X21" s="43">
        <f>VLOOKUP(EDATE(Table6[[#This Row],[Date]],-2),Table13[],MATCH(Table6[[#Headers],[PerEURO]],Table13[#Headers],FALSE),FALSE)</f>
        <v>7.9337999999999997</v>
      </c>
      <c r="Y21" s="43">
        <f>VLOOKUP(EDATE(Table6[[#This Row],[Date]],-1),Table13[],MATCH(Table6[[#Headers],[CPI]],Table13[#Headers],FALSE), FALSE)</f>
        <v>108.2</v>
      </c>
      <c r="Z21" t="str">
        <f>IF((Table6[[#This Row],[PerEURO]]-Table6[[#This Row],[ly.var]])&gt;0,"Increase", IF((Table6[[#This Row],[PerEURO]]-Table6[[#This Row],[ly.var]])&lt;0, "Decrease", "Unchange"))</f>
        <v>Increase</v>
      </c>
      <c r="AA21" t="b">
        <f>YEAR(Table6[[#This Row],[Date]])&lt;Settings!$B$1</f>
        <v>1</v>
      </c>
      <c r="AB21" t="str">
        <f t="shared" si="0"/>
        <v>Summer</v>
      </c>
    </row>
    <row r="22" spans="1:28" x14ac:dyDescent="0.2">
      <c r="A22" s="74">
        <v>35673</v>
      </c>
      <c r="B22" s="67">
        <f>VLOOKUP($A22,Table13[], MATCH(B$1,ExtData!$A$1:$AH$1, FALSE), FALSE)</f>
        <v>7.9984999999999999</v>
      </c>
      <c r="C22" s="68">
        <f>VLOOKUP($A22,Table13[], MATCH(C$1,ExtData!$A$1:$AH$1, FALSE), FALSE)</f>
        <v>8.7805</v>
      </c>
      <c r="D22" s="37">
        <f>VLOOKUP($A22,Table13[], MATCH(D$1,ExtData!$A$1:$AH$1, FALSE), FALSE)</f>
        <v>7</v>
      </c>
      <c r="E22" s="37">
        <f>VLOOKUP($A22,Table13[], MATCH(E$1,ExtData!$A$1:$AH$1, FALSE), FALSE)</f>
        <v>9</v>
      </c>
      <c r="F22" s="37">
        <f>VLOOKUP($A22,Table13[], MATCH(F$1,ExtData!$A$1:$AH$1, FALSE), FALSE)</f>
        <v>3.99</v>
      </c>
      <c r="G22" s="37">
        <f>VLOOKUP($A22,Table13[], MATCH(G$1,ExtData!$A$1:$AH$1, FALSE), FALSE)</f>
        <v>108.7</v>
      </c>
      <c r="H22" s="39">
        <f>VLOOKUP($A22,Table13[], MATCH(H$1,ExtData!$A$1:$AH$1, FALSE), FALSE)/Table6[[#This Row],[PerUSD]]*Table6[[#This Row],[PerEURO]]</f>
        <v>23.338257502420138</v>
      </c>
      <c r="I22" s="69">
        <f>VLOOKUP($A22,Table13[], MATCH(I$1,ExtData!$A$1:$AH$1, FALSE), FALSE)</f>
        <v>351</v>
      </c>
      <c r="J22" s="69">
        <f>VLOOKUP($A22,Table13[], MATCH(J$1,ExtData!$A$1:$AH$1, FALSE), FALSE)</f>
        <v>828</v>
      </c>
      <c r="K22" s="69">
        <f>VLOOKUP($A22,Table13[], MATCH(K$1,ExtData!$A$1:$AH$1, FALSE), FALSE)</f>
        <v>0</v>
      </c>
      <c r="L22" s="69">
        <f>VLOOKUP($A22,Table13[], MATCH(L$1,ExtData!$A$1:$AH$1, FALSE), FALSE)</f>
        <v>22148</v>
      </c>
      <c r="M22" s="70">
        <f>VLOOKUP($A22,Table13[], MATCH(M$1,ExtData!$A$1:$AH$1, FALSE), FALSE)</f>
        <v>19655</v>
      </c>
      <c r="N22" s="70">
        <f>VLOOKUP($A22,Table13[], MATCH(N$1,ExtData!$A$1:$AH$1, FALSE), FALSE)</f>
        <v>4574</v>
      </c>
      <c r="O22" s="70">
        <f>VLOOKUP($A22,Table13[], MATCH(O$1,ExtData!$A$1:$AH$1, FALSE), FALSE)</f>
        <v>222</v>
      </c>
      <c r="P22" s="70">
        <f>VLOOKUP($A22,Table13[], MATCH(P$1,ExtData!$A$1:$AH$1, FALSE), FALSE)</f>
        <v>421</v>
      </c>
      <c r="Q22" s="70">
        <f>VLOOKUP($A22,Table13[], MATCH(Q$1,ExtData!$A$1:$AH$1, FALSE), FALSE)</f>
        <v>134</v>
      </c>
      <c r="R22" s="70">
        <f>VLOOKUP($A22,Table13[], MATCH(R$1,ExtData!$A$1:$AH$1, FALSE), FALSE)</f>
        <v>0</v>
      </c>
      <c r="S22" s="70">
        <f>VLOOKUP($A22,Table13[], MATCH(S$1,ExtData!$A$1:$AH$1, FALSE), FALSE)</f>
        <v>41887</v>
      </c>
      <c r="T22" s="71">
        <f>VLOOKUP($A22,Table13[], MATCH(T$1,ExtData!$A$1:$AH$1, FALSE), FALSE)</f>
        <v>19114</v>
      </c>
      <c r="U22" s="71">
        <f>VLOOKUP($A22,Table13[], MATCH(U$1,ExtData!$A$1:$AH$1, FALSE), FALSE)</f>
        <v>19739</v>
      </c>
      <c r="V22" s="71">
        <f>VLOOKUP($A22,Table13[], MATCH(V$1,ExtData!$A$1:$AH$1, FALSE), FALSE)</f>
        <v>-4712</v>
      </c>
      <c r="W22" s="43">
        <f>VLOOKUP(EDATE(Table6[[#This Row],[Date]],-1),Table13[],MATCH(Table6[[#Headers],[PerEURO]],Table13[#Headers],FALSE), FALSE)</f>
        <v>8.0551999999999992</v>
      </c>
      <c r="X22" s="43">
        <f>VLOOKUP(EDATE(Table6[[#This Row],[Date]],-2),Table13[],MATCH(Table6[[#Headers],[PerEURO]],Table13[#Headers],FALSE),FALSE)</f>
        <v>7.9714</v>
      </c>
      <c r="Y22" s="43">
        <f>VLOOKUP(EDATE(Table6[[#This Row],[Date]],-1),Table13[],MATCH(Table6[[#Headers],[CPI]],Table13[#Headers],FALSE), FALSE)</f>
        <v>108.1</v>
      </c>
      <c r="Z22" t="str">
        <f>IF((Table6[[#This Row],[PerEURO]]-Table6[[#This Row],[ly.var]])&gt;0,"Increase", IF((Table6[[#This Row],[PerEURO]]-Table6[[#This Row],[ly.var]])&lt;0, "Decrease", "Unchange"))</f>
        <v>Decrease</v>
      </c>
      <c r="AA22" t="b">
        <f>YEAR(Table6[[#This Row],[Date]])&lt;Settings!$B$1</f>
        <v>1</v>
      </c>
      <c r="AB22" t="str">
        <f t="shared" si="0"/>
        <v>autumn</v>
      </c>
    </row>
    <row r="23" spans="1:28" x14ac:dyDescent="0.2">
      <c r="A23" s="74">
        <v>35703</v>
      </c>
      <c r="B23" s="67">
        <f>VLOOKUP($A23,Table13[], MATCH(B$1,ExtData!$A$1:$AH$1, FALSE), FALSE)</f>
        <v>7.9969999999999999</v>
      </c>
      <c r="C23" s="68">
        <f>VLOOKUP($A23,Table13[], MATCH(C$1,ExtData!$A$1:$AH$1, FALSE), FALSE)</f>
        <v>8.8285999999999998</v>
      </c>
      <c r="D23" s="37">
        <f>VLOOKUP($A23,Table13[], MATCH(D$1,ExtData!$A$1:$AH$1, FALSE), FALSE)</f>
        <v>7</v>
      </c>
      <c r="E23" s="37">
        <f>VLOOKUP($A23,Table13[], MATCH(E$1,ExtData!$A$1:$AH$1, FALSE), FALSE)</f>
        <v>9</v>
      </c>
      <c r="F23" s="37">
        <f>VLOOKUP($A23,Table13[], MATCH(F$1,ExtData!$A$1:$AH$1, FALSE), FALSE)</f>
        <v>3.97</v>
      </c>
      <c r="G23" s="37">
        <f>VLOOKUP($A23,Table13[], MATCH(G$1,ExtData!$A$1:$AH$1, FALSE), FALSE)</f>
        <v>108.6</v>
      </c>
      <c r="H23" s="39">
        <f>VLOOKUP($A23,Table13[], MATCH(H$1,ExtData!$A$1:$AH$1, FALSE), FALSE)/Table6[[#This Row],[PerUSD]]*Table6[[#This Row],[PerEURO]]</f>
        <v>18.605257911786691</v>
      </c>
      <c r="I23" s="69">
        <f>VLOOKUP($A23,Table13[], MATCH(I$1,ExtData!$A$1:$AH$1, FALSE), FALSE)</f>
        <v>26</v>
      </c>
      <c r="J23" s="69">
        <f>VLOOKUP($A23,Table13[], MATCH(J$1,ExtData!$A$1:$AH$1, FALSE), FALSE)</f>
        <v>95</v>
      </c>
      <c r="K23" s="69">
        <f>VLOOKUP($A23,Table13[], MATCH(K$1,ExtData!$A$1:$AH$1, FALSE), FALSE)</f>
        <v>754</v>
      </c>
      <c r="L23" s="69">
        <f>VLOOKUP($A23,Table13[], MATCH(L$1,ExtData!$A$1:$AH$1, FALSE), FALSE)</f>
        <v>26425</v>
      </c>
      <c r="M23" s="70">
        <f>VLOOKUP($A23,Table13[], MATCH(M$1,ExtData!$A$1:$AH$1, FALSE), FALSE)</f>
        <v>19712</v>
      </c>
      <c r="N23" s="70">
        <f>VLOOKUP($A23,Table13[], MATCH(N$1,ExtData!$A$1:$AH$1, FALSE), FALSE)</f>
        <v>4820</v>
      </c>
      <c r="O23" s="70">
        <f>VLOOKUP($A23,Table13[], MATCH(O$1,ExtData!$A$1:$AH$1, FALSE), FALSE)</f>
        <v>407</v>
      </c>
      <c r="P23" s="70">
        <f>VLOOKUP($A23,Table13[], MATCH(P$1,ExtData!$A$1:$AH$1, FALSE), FALSE)</f>
        <v>24</v>
      </c>
      <c r="Q23" s="70">
        <f>VLOOKUP($A23,Table13[], MATCH(Q$1,ExtData!$A$1:$AH$1, FALSE), FALSE)</f>
        <v>58</v>
      </c>
      <c r="R23" s="70">
        <f>VLOOKUP($A23,Table13[], MATCH(R$1,ExtData!$A$1:$AH$1, FALSE), FALSE)</f>
        <v>0</v>
      </c>
      <c r="S23" s="70">
        <f>VLOOKUP($A23,Table13[], MATCH(S$1,ExtData!$A$1:$AH$1, FALSE), FALSE)</f>
        <v>44643</v>
      </c>
      <c r="T23" s="71">
        <f>VLOOKUP($A23,Table13[], MATCH(T$1,ExtData!$A$1:$AH$1, FALSE), FALSE)</f>
        <v>17425</v>
      </c>
      <c r="U23" s="71">
        <f>VLOOKUP($A23,Table13[], MATCH(U$1,ExtData!$A$1:$AH$1, FALSE), FALSE)</f>
        <v>18218</v>
      </c>
      <c r="V23" s="71">
        <f>VLOOKUP($A23,Table13[], MATCH(V$1,ExtData!$A$1:$AH$1, FALSE), FALSE)</f>
        <v>-6721</v>
      </c>
      <c r="W23" s="43">
        <f>VLOOKUP(EDATE(Table6[[#This Row],[Date]],-1),Table13[],MATCH(Table6[[#Headers],[PerEURO]],Table13[#Headers],FALSE), FALSE)</f>
        <v>7.9984999999999999</v>
      </c>
      <c r="X23" s="43">
        <f>VLOOKUP(EDATE(Table6[[#This Row],[Date]],-2),Table13[],MATCH(Table6[[#Headers],[PerEURO]],Table13[#Headers],FALSE),FALSE)</f>
        <v>8.0551999999999992</v>
      </c>
      <c r="Y23" s="43">
        <f>VLOOKUP(EDATE(Table6[[#This Row],[Date]],-1),Table13[],MATCH(Table6[[#Headers],[CPI]],Table13[#Headers],FALSE), FALSE)</f>
        <v>108.7</v>
      </c>
      <c r="Z23" t="str">
        <f>IF((Table6[[#This Row],[PerEURO]]-Table6[[#This Row],[ly.var]])&gt;0,"Increase", IF((Table6[[#This Row],[PerEURO]]-Table6[[#This Row],[ly.var]])&lt;0, "Decrease", "Unchange"))</f>
        <v>Decrease</v>
      </c>
      <c r="AA23" t="b">
        <f>YEAR(Table6[[#This Row],[Date]])&lt;Settings!$B$1</f>
        <v>1</v>
      </c>
      <c r="AB23" t="str">
        <f t="shared" si="0"/>
        <v>autumn</v>
      </c>
    </row>
    <row r="24" spans="1:28" x14ac:dyDescent="0.2">
      <c r="A24" s="74">
        <v>35734</v>
      </c>
      <c r="B24" s="67">
        <f>VLOOKUP($A24,Table13[], MATCH(B$1,ExtData!$A$1:$AH$1, FALSE), FALSE)</f>
        <v>7.9223999999999997</v>
      </c>
      <c r="C24" s="68">
        <f>VLOOKUP($A24,Table13[], MATCH(C$1,ExtData!$A$1:$AH$1, FALSE), FALSE)</f>
        <v>8.9192</v>
      </c>
      <c r="D24" s="37">
        <f>VLOOKUP($A24,Table13[], MATCH(D$1,ExtData!$A$1:$AH$1, FALSE), FALSE)</f>
        <v>7</v>
      </c>
      <c r="E24" s="37">
        <f>VLOOKUP($A24,Table13[], MATCH(E$1,ExtData!$A$1:$AH$1, FALSE), FALSE)</f>
        <v>9</v>
      </c>
      <c r="F24" s="37">
        <f>VLOOKUP($A24,Table13[], MATCH(F$1,ExtData!$A$1:$AH$1, FALSE), FALSE)</f>
        <v>3.51</v>
      </c>
      <c r="G24" s="37">
        <f>VLOOKUP($A24,Table13[], MATCH(G$1,ExtData!$A$1:$AH$1, FALSE), FALSE)</f>
        <v>108.7</v>
      </c>
      <c r="H24" s="39">
        <f>VLOOKUP($A24,Table13[], MATCH(H$1,ExtData!$A$1:$AH$1, FALSE), FALSE)/Table6[[#This Row],[PerUSD]]*Table6[[#This Row],[PerEURO]]</f>
        <v>16.698932639698629</v>
      </c>
      <c r="I24" s="69">
        <f>VLOOKUP($A24,Table13[], MATCH(I$1,ExtData!$A$1:$AH$1, FALSE), FALSE)</f>
        <v>251</v>
      </c>
      <c r="J24" s="69">
        <f>VLOOKUP($A24,Table13[], MATCH(J$1,ExtData!$A$1:$AH$1, FALSE), FALSE)</f>
        <v>378</v>
      </c>
      <c r="K24" s="69">
        <f>VLOOKUP($A24,Table13[], MATCH(K$1,ExtData!$A$1:$AH$1, FALSE), FALSE)</f>
        <v>50</v>
      </c>
      <c r="L24" s="69">
        <f>VLOOKUP($A24,Table13[], MATCH(L$1,ExtData!$A$1:$AH$1, FALSE), FALSE)</f>
        <v>26433</v>
      </c>
      <c r="M24" s="70">
        <f>VLOOKUP($A24,Table13[], MATCH(M$1,ExtData!$A$1:$AH$1, FALSE), FALSE)</f>
        <v>13125</v>
      </c>
      <c r="N24" s="70">
        <f>VLOOKUP($A24,Table13[], MATCH(N$1,ExtData!$A$1:$AH$1, FALSE), FALSE)</f>
        <v>5875</v>
      </c>
      <c r="O24" s="70">
        <f>VLOOKUP($A24,Table13[], MATCH(O$1,ExtData!$A$1:$AH$1, FALSE), FALSE)</f>
        <v>1156</v>
      </c>
      <c r="P24" s="70">
        <f>VLOOKUP($A24,Table13[], MATCH(P$1,ExtData!$A$1:$AH$1, FALSE), FALSE)</f>
        <v>1086</v>
      </c>
      <c r="Q24" s="70">
        <f>VLOOKUP($A24,Table13[], MATCH(Q$1,ExtData!$A$1:$AH$1, FALSE), FALSE)</f>
        <v>0</v>
      </c>
      <c r="R24" s="70">
        <f>VLOOKUP($A24,Table13[], MATCH(R$1,ExtData!$A$1:$AH$1, FALSE), FALSE)</f>
        <v>0</v>
      </c>
      <c r="S24" s="70">
        <f>VLOOKUP($A24,Table13[], MATCH(S$1,ExtData!$A$1:$AH$1, FALSE), FALSE)</f>
        <v>38590</v>
      </c>
      <c r="T24" s="71">
        <f>VLOOKUP($A24,Table13[], MATCH(T$1,ExtData!$A$1:$AH$1, FALSE), FALSE)</f>
        <v>12565</v>
      </c>
      <c r="U24" s="71">
        <f>VLOOKUP($A24,Table13[], MATCH(U$1,ExtData!$A$1:$AH$1, FALSE), FALSE)</f>
        <v>12158</v>
      </c>
      <c r="V24" s="71">
        <f>VLOOKUP($A24,Table13[], MATCH(V$1,ExtData!$A$1:$AH$1, FALSE), FALSE)</f>
        <v>-7998</v>
      </c>
      <c r="W24" s="43">
        <f>VLOOKUP(EDATE(Table6[[#This Row],[Date]],-1),Table13[],MATCH(Table6[[#Headers],[PerEURO]],Table13[#Headers],FALSE), FALSE)</f>
        <v>7.9969999999999999</v>
      </c>
      <c r="X24" s="43">
        <f>VLOOKUP(EDATE(Table6[[#This Row],[Date]],-2),Table13[],MATCH(Table6[[#Headers],[PerEURO]],Table13[#Headers],FALSE),FALSE)</f>
        <v>7.9984999999999999</v>
      </c>
      <c r="Y24" s="43">
        <f>VLOOKUP(EDATE(Table6[[#This Row],[Date]],-1),Table13[],MATCH(Table6[[#Headers],[CPI]],Table13[#Headers],FALSE), FALSE)</f>
        <v>108.6</v>
      </c>
      <c r="Z24" t="str">
        <f>IF((Table6[[#This Row],[PerEURO]]-Table6[[#This Row],[ly.var]])&gt;0,"Increase", IF((Table6[[#This Row],[PerEURO]]-Table6[[#This Row],[ly.var]])&lt;0, "Decrease", "Unchange"))</f>
        <v>Decrease</v>
      </c>
      <c r="AA24" t="b">
        <f>YEAR(Table6[[#This Row],[Date]])&lt;Settings!$B$1</f>
        <v>1</v>
      </c>
      <c r="AB24" t="str">
        <f t="shared" si="0"/>
        <v>autumn</v>
      </c>
    </row>
    <row r="25" spans="1:28" x14ac:dyDescent="0.2">
      <c r="A25" s="74">
        <v>35764</v>
      </c>
      <c r="B25" s="67">
        <f>VLOOKUP($A25,Table13[], MATCH(B$1,ExtData!$A$1:$AH$1, FALSE), FALSE)</f>
        <v>7.992</v>
      </c>
      <c r="C25" s="68">
        <f>VLOOKUP($A25,Table13[], MATCH(C$1,ExtData!$A$1:$AH$1, FALSE), FALSE)</f>
        <v>8.9551999999999996</v>
      </c>
      <c r="D25" s="37">
        <f>VLOOKUP($A25,Table13[], MATCH(D$1,ExtData!$A$1:$AH$1, FALSE), FALSE)</f>
        <v>6.7105259999999998</v>
      </c>
      <c r="E25" s="37">
        <f>VLOOKUP($A25,Table13[], MATCH(E$1,ExtData!$A$1:$AH$1, FALSE), FALSE)</f>
        <v>8.7105259999999998</v>
      </c>
      <c r="F25" s="37">
        <f>VLOOKUP($A25,Table13[], MATCH(F$1,ExtData!$A$1:$AH$1, FALSE), FALSE)</f>
        <v>3.34</v>
      </c>
      <c r="G25" s="37">
        <f>VLOOKUP($A25,Table13[], MATCH(G$1,ExtData!$A$1:$AH$1, FALSE), FALSE)</f>
        <v>108.9</v>
      </c>
      <c r="H25" s="39">
        <f>VLOOKUP($A25,Table13[], MATCH(H$1,ExtData!$A$1:$AH$1, FALSE), FALSE)/Table6[[#This Row],[PerUSD]]*Table6[[#This Row],[PerEURO]]</f>
        <v>16.69759692692514</v>
      </c>
      <c r="I25" s="69">
        <f>VLOOKUP($A25,Table13[], MATCH(I$1,ExtData!$A$1:$AH$1, FALSE), FALSE)</f>
        <v>342</v>
      </c>
      <c r="J25" s="69">
        <f>VLOOKUP($A25,Table13[], MATCH(J$1,ExtData!$A$1:$AH$1, FALSE), FALSE)</f>
        <v>236</v>
      </c>
      <c r="K25" s="69">
        <f>VLOOKUP($A25,Table13[], MATCH(K$1,ExtData!$A$1:$AH$1, FALSE), FALSE)</f>
        <v>0</v>
      </c>
      <c r="L25" s="69">
        <f>VLOOKUP($A25,Table13[], MATCH(L$1,ExtData!$A$1:$AH$1, FALSE), FALSE)</f>
        <v>20386</v>
      </c>
      <c r="M25" s="70">
        <f>VLOOKUP($A25,Table13[], MATCH(M$1,ExtData!$A$1:$AH$1, FALSE), FALSE)</f>
        <v>17366</v>
      </c>
      <c r="N25" s="70">
        <f>VLOOKUP($A25,Table13[], MATCH(N$1,ExtData!$A$1:$AH$1, FALSE), FALSE)</f>
        <v>6919</v>
      </c>
      <c r="O25" s="70">
        <f>VLOOKUP($A25,Table13[], MATCH(O$1,ExtData!$A$1:$AH$1, FALSE), FALSE)</f>
        <v>380</v>
      </c>
      <c r="P25" s="70">
        <f>VLOOKUP($A25,Table13[], MATCH(P$1,ExtData!$A$1:$AH$1, FALSE), FALSE)</f>
        <v>352</v>
      </c>
      <c r="Q25" s="70">
        <f>VLOOKUP($A25,Table13[], MATCH(Q$1,ExtData!$A$1:$AH$1, FALSE), FALSE)</f>
        <v>50</v>
      </c>
      <c r="R25" s="70">
        <f>VLOOKUP($A25,Table13[], MATCH(R$1,ExtData!$A$1:$AH$1, FALSE), FALSE)</f>
        <v>3069</v>
      </c>
      <c r="S25" s="70">
        <f>VLOOKUP($A25,Table13[], MATCH(S$1,ExtData!$A$1:$AH$1, FALSE), FALSE)</f>
        <v>41525</v>
      </c>
      <c r="T25" s="71">
        <f>VLOOKUP($A25,Table13[], MATCH(T$1,ExtData!$A$1:$AH$1, FALSE), FALSE)</f>
        <v>24032</v>
      </c>
      <c r="U25" s="71">
        <f>VLOOKUP($A25,Table13[], MATCH(U$1,ExtData!$A$1:$AH$1, FALSE), FALSE)</f>
        <v>21139</v>
      </c>
      <c r="V25" s="71">
        <f>VLOOKUP($A25,Table13[], MATCH(V$1,ExtData!$A$1:$AH$1, FALSE), FALSE)</f>
        <v>-3527</v>
      </c>
      <c r="W25" s="43">
        <f>VLOOKUP(EDATE(Table6[[#This Row],[Date]],-1),Table13[],MATCH(Table6[[#Headers],[PerEURO]],Table13[#Headers],FALSE), FALSE)</f>
        <v>7.9223999999999997</v>
      </c>
      <c r="X25" s="43">
        <f>VLOOKUP(EDATE(Table6[[#This Row],[Date]],-2),Table13[],MATCH(Table6[[#Headers],[PerEURO]],Table13[#Headers],FALSE),FALSE)</f>
        <v>7.9969999999999999</v>
      </c>
      <c r="Y25" s="43">
        <f>VLOOKUP(EDATE(Table6[[#This Row],[Date]],-1),Table13[],MATCH(Table6[[#Headers],[CPI]],Table13[#Headers],FALSE), FALSE)</f>
        <v>108.7</v>
      </c>
      <c r="Z25" t="str">
        <f>IF((Table6[[#This Row],[PerEURO]]-Table6[[#This Row],[ly.var]])&gt;0,"Increase", IF((Table6[[#This Row],[PerEURO]]-Table6[[#This Row],[ly.var]])&lt;0, "Decrease", "Unchange"))</f>
        <v>Increase</v>
      </c>
      <c r="AA25" t="b">
        <f>YEAR(Table6[[#This Row],[Date]])&lt;Settings!$B$1</f>
        <v>1</v>
      </c>
      <c r="AB25" t="str">
        <f t="shared" si="0"/>
        <v>winter</v>
      </c>
    </row>
    <row r="26" spans="1:28" x14ac:dyDescent="0.2">
      <c r="A26" s="74">
        <v>35795</v>
      </c>
      <c r="B26" s="67">
        <f>VLOOKUP($A26,Table13[], MATCH(B$1,ExtData!$A$1:$AH$1, FALSE), FALSE)</f>
        <v>7.9207999999999998</v>
      </c>
      <c r="C26" s="68">
        <f>VLOOKUP($A26,Table13[], MATCH(C$1,ExtData!$A$1:$AH$1, FALSE), FALSE)</f>
        <v>8.9684000000000008</v>
      </c>
      <c r="D26" s="37">
        <f>VLOOKUP($A26,Table13[], MATCH(D$1,ExtData!$A$1:$AH$1, FALSE), FALSE)</f>
        <v>6.5</v>
      </c>
      <c r="E26" s="37">
        <f>VLOOKUP($A26,Table13[], MATCH(E$1,ExtData!$A$1:$AH$1, FALSE), FALSE)</f>
        <v>8.5</v>
      </c>
      <c r="F26" s="37">
        <f>VLOOKUP($A26,Table13[], MATCH(F$1,ExtData!$A$1:$AH$1, FALSE), FALSE)</f>
        <v>3.29</v>
      </c>
      <c r="G26" s="37">
        <f>VLOOKUP($A26,Table13[], MATCH(G$1,ExtData!$A$1:$AH$1, FALSE), FALSE)</f>
        <v>109</v>
      </c>
      <c r="H26" s="39">
        <f>VLOOKUP($A26,Table13[], MATCH(H$1,ExtData!$A$1:$AH$1, FALSE), FALSE)/Table6[[#This Row],[PerUSD]]*Table6[[#This Row],[PerEURO]]</f>
        <v>17.151547210204718</v>
      </c>
      <c r="I26" s="69">
        <f>VLOOKUP($A26,Table13[], MATCH(I$1,ExtData!$A$1:$AH$1, FALSE), FALSE)</f>
        <v>7</v>
      </c>
      <c r="J26" s="69">
        <f>VLOOKUP($A26,Table13[], MATCH(J$1,ExtData!$A$1:$AH$1, FALSE), FALSE)</f>
        <v>0</v>
      </c>
      <c r="K26" s="69">
        <f>VLOOKUP($A26,Table13[], MATCH(K$1,ExtData!$A$1:$AH$1, FALSE), FALSE)</f>
        <v>0</v>
      </c>
      <c r="L26" s="69">
        <f>VLOOKUP($A26,Table13[], MATCH(L$1,ExtData!$A$1:$AH$1, FALSE), FALSE)</f>
        <v>22811</v>
      </c>
      <c r="M26" s="70">
        <f>VLOOKUP($A26,Table13[], MATCH(M$1,ExtData!$A$1:$AH$1, FALSE), FALSE)</f>
        <v>13504</v>
      </c>
      <c r="N26" s="70">
        <f>VLOOKUP($A26,Table13[], MATCH(N$1,ExtData!$A$1:$AH$1, FALSE), FALSE)</f>
        <v>5963</v>
      </c>
      <c r="O26" s="70">
        <f>VLOOKUP($A26,Table13[], MATCH(O$1,ExtData!$A$1:$AH$1, FALSE), FALSE)</f>
        <v>265</v>
      </c>
      <c r="P26" s="70">
        <f>VLOOKUP($A26,Table13[], MATCH(P$1,ExtData!$A$1:$AH$1, FALSE), FALSE)</f>
        <v>52</v>
      </c>
      <c r="Q26" s="70">
        <f>VLOOKUP($A26,Table13[], MATCH(Q$1,ExtData!$A$1:$AH$1, FALSE), FALSE)</f>
        <v>137</v>
      </c>
      <c r="R26" s="70">
        <f>VLOOKUP($A26,Table13[], MATCH(R$1,ExtData!$A$1:$AH$1, FALSE), FALSE)</f>
        <v>0</v>
      </c>
      <c r="S26" s="70">
        <f>VLOOKUP($A26,Table13[], MATCH(S$1,ExtData!$A$1:$AH$1, FALSE), FALSE)</f>
        <v>36466</v>
      </c>
      <c r="T26" s="71">
        <f>VLOOKUP($A26,Table13[], MATCH(T$1,ExtData!$A$1:$AH$1, FALSE), FALSE)</f>
        <v>13837</v>
      </c>
      <c r="U26" s="71">
        <f>VLOOKUP($A26,Table13[], MATCH(U$1,ExtData!$A$1:$AH$1, FALSE), FALSE)</f>
        <v>13655</v>
      </c>
      <c r="V26" s="71">
        <f>VLOOKUP($A26,Table13[], MATCH(V$1,ExtData!$A$1:$AH$1, FALSE), FALSE)</f>
        <v>-6077</v>
      </c>
      <c r="W26" s="43">
        <f>VLOOKUP(EDATE(Table6[[#This Row],[Date]],-1),Table13[],MATCH(Table6[[#Headers],[PerEURO]],Table13[#Headers],FALSE), FALSE)</f>
        <v>7.992</v>
      </c>
      <c r="X26" s="43">
        <f>VLOOKUP(EDATE(Table6[[#This Row],[Date]],-2),Table13[],MATCH(Table6[[#Headers],[PerEURO]],Table13[#Headers],FALSE),FALSE)</f>
        <v>7.9223999999999997</v>
      </c>
      <c r="Y26" s="43">
        <f>VLOOKUP(EDATE(Table6[[#This Row],[Date]],-1),Table13[],MATCH(Table6[[#Headers],[CPI]],Table13[#Headers],FALSE), FALSE)</f>
        <v>108.9</v>
      </c>
      <c r="Z26" t="str">
        <f>IF((Table6[[#This Row],[PerEURO]]-Table6[[#This Row],[ly.var]])&gt;0,"Increase", IF((Table6[[#This Row],[PerEURO]]-Table6[[#This Row],[ly.var]])&lt;0, "Decrease", "Unchange"))</f>
        <v>Decrease</v>
      </c>
      <c r="AA26" t="b">
        <f>YEAR(Table6[[#This Row],[Date]])&lt;Settings!$B$1</f>
        <v>1</v>
      </c>
      <c r="AB26" t="str">
        <f t="shared" si="0"/>
        <v>winter</v>
      </c>
    </row>
    <row r="27" spans="1:28" x14ac:dyDescent="0.2">
      <c r="A27" s="74">
        <v>35826</v>
      </c>
      <c r="B27" s="67">
        <f>VLOOKUP($A27,Table13[], MATCH(B$1,ExtData!$A$1:$AH$1, FALSE), FALSE)</f>
        <v>7.7853000000000003</v>
      </c>
      <c r="C27" s="68">
        <f>VLOOKUP($A27,Table13[], MATCH(C$1,ExtData!$A$1:$AH$1, FALSE), FALSE)</f>
        <v>8.9483999999999995</v>
      </c>
      <c r="D27" s="37">
        <f>VLOOKUP($A27,Table13[], MATCH(D$1,ExtData!$A$1:$AH$1, FALSE), FALSE)</f>
        <v>6.5</v>
      </c>
      <c r="E27" s="37">
        <f>VLOOKUP($A27,Table13[], MATCH(E$1,ExtData!$A$1:$AH$1, FALSE), FALSE)</f>
        <v>8.5</v>
      </c>
      <c r="F27" s="37">
        <f>VLOOKUP($A27,Table13[], MATCH(F$1,ExtData!$A$1:$AH$1, FALSE), FALSE)</f>
        <v>3.28</v>
      </c>
      <c r="G27" s="37">
        <f>VLOOKUP($A27,Table13[], MATCH(G$1,ExtData!$A$1:$AH$1, FALSE), FALSE)</f>
        <v>109.3</v>
      </c>
      <c r="H27" s="39">
        <f>VLOOKUP($A27,Table13[], MATCH(H$1,ExtData!$A$1:$AH$1, FALSE), FALSE)/Table6[[#This Row],[PerUSD]]*Table6[[#This Row],[PerEURO]]</f>
        <v>17.6440351347727</v>
      </c>
      <c r="I27" s="69">
        <f>VLOOKUP($A27,Table13[], MATCH(I$1,ExtData!$A$1:$AH$1, FALSE), FALSE)</f>
        <v>119</v>
      </c>
      <c r="J27" s="69">
        <f>VLOOKUP($A27,Table13[], MATCH(J$1,ExtData!$A$1:$AH$1, FALSE), FALSE)</f>
        <v>0</v>
      </c>
      <c r="K27" s="69">
        <f>VLOOKUP($A27,Table13[], MATCH(K$1,ExtData!$A$1:$AH$1, FALSE), FALSE)</f>
        <v>0</v>
      </c>
      <c r="L27" s="69">
        <f>VLOOKUP($A27,Table13[], MATCH(L$1,ExtData!$A$1:$AH$1, FALSE), FALSE)</f>
        <v>22075</v>
      </c>
      <c r="M27" s="70">
        <f>VLOOKUP($A27,Table13[], MATCH(M$1,ExtData!$A$1:$AH$1, FALSE), FALSE)</f>
        <v>14574</v>
      </c>
      <c r="N27" s="70">
        <f>VLOOKUP($A27,Table13[], MATCH(N$1,ExtData!$A$1:$AH$1, FALSE), FALSE)</f>
        <v>4856</v>
      </c>
      <c r="O27" s="70">
        <f>VLOOKUP($A27,Table13[], MATCH(O$1,ExtData!$A$1:$AH$1, FALSE), FALSE)</f>
        <v>645</v>
      </c>
      <c r="P27" s="70">
        <f>VLOOKUP($A27,Table13[], MATCH(P$1,ExtData!$A$1:$AH$1, FALSE), FALSE)</f>
        <v>79</v>
      </c>
      <c r="Q27" s="70">
        <f>VLOOKUP($A27,Table13[], MATCH(Q$1,ExtData!$A$1:$AH$1, FALSE), FALSE)</f>
        <v>478</v>
      </c>
      <c r="R27" s="70">
        <f>VLOOKUP($A27,Table13[], MATCH(R$1,ExtData!$A$1:$AH$1, FALSE), FALSE)</f>
        <v>0</v>
      </c>
      <c r="S27" s="70">
        <f>VLOOKUP($A27,Table13[], MATCH(S$1,ExtData!$A$1:$AH$1, FALSE), FALSE)</f>
        <v>36567</v>
      </c>
      <c r="T27" s="71">
        <f>VLOOKUP($A27,Table13[], MATCH(T$1,ExtData!$A$1:$AH$1, FALSE), FALSE)</f>
        <v>14931</v>
      </c>
      <c r="U27" s="71">
        <f>VLOOKUP($A27,Table13[], MATCH(U$1,ExtData!$A$1:$AH$1, FALSE), FALSE)</f>
        <v>14493</v>
      </c>
      <c r="V27" s="71">
        <f>VLOOKUP($A27,Table13[], MATCH(V$1,ExtData!$A$1:$AH$1, FALSE), FALSE)</f>
        <v>-5582</v>
      </c>
      <c r="W27" s="43">
        <f>VLOOKUP(EDATE(Table6[[#This Row],[Date]],-1),Table13[],MATCH(Table6[[#Headers],[PerEURO]],Table13[#Headers],FALSE), FALSE)</f>
        <v>7.9207999999999998</v>
      </c>
      <c r="X27" s="43">
        <f>VLOOKUP(EDATE(Table6[[#This Row],[Date]],-2),Table13[],MATCH(Table6[[#Headers],[PerEURO]],Table13[#Headers],FALSE),FALSE)</f>
        <v>7.992</v>
      </c>
      <c r="Y27" s="43">
        <f>VLOOKUP(EDATE(Table6[[#This Row],[Date]],-1),Table13[],MATCH(Table6[[#Headers],[CPI]],Table13[#Headers],FALSE), FALSE)</f>
        <v>109</v>
      </c>
      <c r="Z27" t="str">
        <f>IF((Table6[[#This Row],[PerEURO]]-Table6[[#This Row],[ly.var]])&gt;0,"Increase", IF((Table6[[#This Row],[PerEURO]]-Table6[[#This Row],[ly.var]])&lt;0, "Decrease", "Unchange"))</f>
        <v>Decrease</v>
      </c>
      <c r="AA27" t="b">
        <f>YEAR(Table6[[#This Row],[Date]])&lt;Settings!$B$1</f>
        <v>1</v>
      </c>
      <c r="AB27" t="str">
        <f t="shared" si="0"/>
        <v>winter</v>
      </c>
    </row>
    <row r="28" spans="1:28" x14ac:dyDescent="0.2">
      <c r="A28" s="74">
        <v>35854</v>
      </c>
      <c r="B28" s="67">
        <f>VLOOKUP($A28,Table13[], MATCH(B$1,ExtData!$A$1:$AH$1, FALSE), FALSE)</f>
        <v>7.7191000000000001</v>
      </c>
      <c r="C28" s="68">
        <f>VLOOKUP($A28,Table13[], MATCH(C$1,ExtData!$A$1:$AH$1, FALSE), FALSE)</f>
        <v>8.8117999999999999</v>
      </c>
      <c r="D28" s="37">
        <f>VLOOKUP($A28,Table13[], MATCH(D$1,ExtData!$A$1:$AH$1, FALSE), FALSE)</f>
        <v>6.5</v>
      </c>
      <c r="E28" s="37">
        <f>VLOOKUP($A28,Table13[], MATCH(E$1,ExtData!$A$1:$AH$1, FALSE), FALSE)</f>
        <v>8.5</v>
      </c>
      <c r="F28" s="37">
        <f>VLOOKUP($A28,Table13[], MATCH(F$1,ExtData!$A$1:$AH$1, FALSE), FALSE)</f>
        <v>3.26</v>
      </c>
      <c r="G28" s="37">
        <f>VLOOKUP($A28,Table13[], MATCH(G$1,ExtData!$A$1:$AH$1, FALSE), FALSE)</f>
        <v>109.7</v>
      </c>
      <c r="H28" s="39">
        <f>VLOOKUP($A28,Table13[], MATCH(H$1,ExtData!$A$1:$AH$1, FALSE), FALSE)/Table6[[#This Row],[PerUSD]]*Table6[[#This Row],[PerEURO]]</f>
        <v>20.761101023627408</v>
      </c>
      <c r="I28" s="69">
        <f>VLOOKUP($A28,Table13[], MATCH(I$1,ExtData!$A$1:$AH$1, FALSE), FALSE)</f>
        <v>11</v>
      </c>
      <c r="J28" s="69">
        <f>VLOOKUP($A28,Table13[], MATCH(J$1,ExtData!$A$1:$AH$1, FALSE), FALSE)</f>
        <v>1</v>
      </c>
      <c r="K28" s="69">
        <f>VLOOKUP($A28,Table13[], MATCH(K$1,ExtData!$A$1:$AH$1, FALSE), FALSE)</f>
        <v>0</v>
      </c>
      <c r="L28" s="69">
        <f>VLOOKUP($A28,Table13[], MATCH(L$1,ExtData!$A$1:$AH$1, FALSE), FALSE)</f>
        <v>21161</v>
      </c>
      <c r="M28" s="70">
        <f>VLOOKUP($A28,Table13[], MATCH(M$1,ExtData!$A$1:$AH$1, FALSE), FALSE)</f>
        <v>17086</v>
      </c>
      <c r="N28" s="70">
        <f>VLOOKUP($A28,Table13[], MATCH(N$1,ExtData!$A$1:$AH$1, FALSE), FALSE)</f>
        <v>4404</v>
      </c>
      <c r="O28" s="70">
        <f>VLOOKUP($A28,Table13[], MATCH(O$1,ExtData!$A$1:$AH$1, FALSE), FALSE)</f>
        <v>349</v>
      </c>
      <c r="P28" s="70">
        <f>VLOOKUP($A28,Table13[], MATCH(P$1,ExtData!$A$1:$AH$1, FALSE), FALSE)</f>
        <v>292</v>
      </c>
      <c r="Q28" s="70">
        <f>VLOOKUP($A28,Table13[], MATCH(Q$1,ExtData!$A$1:$AH$1, FALSE), FALSE)</f>
        <v>2326</v>
      </c>
      <c r="R28" s="70">
        <f>VLOOKUP($A28,Table13[], MATCH(R$1,ExtData!$A$1:$AH$1, FALSE), FALSE)</f>
        <v>0</v>
      </c>
      <c r="S28" s="70">
        <f>VLOOKUP($A28,Table13[], MATCH(S$1,ExtData!$A$1:$AH$1, FALSE), FALSE)</f>
        <v>38936</v>
      </c>
      <c r="T28" s="71">
        <f>VLOOKUP($A28,Table13[], MATCH(T$1,ExtData!$A$1:$AH$1, FALSE), FALSE)</f>
        <v>20382</v>
      </c>
      <c r="U28" s="71">
        <f>VLOOKUP($A28,Table13[], MATCH(U$1,ExtData!$A$1:$AH$1, FALSE), FALSE)</f>
        <v>17775</v>
      </c>
      <c r="V28" s="71">
        <f>VLOOKUP($A28,Table13[], MATCH(V$1,ExtData!$A$1:$AH$1, FALSE), FALSE)</f>
        <v>-4063</v>
      </c>
      <c r="W28" s="43">
        <f>VLOOKUP(EDATE(Table6[[#This Row],[Date]],-1),Table13[],MATCH(Table6[[#Headers],[PerEURO]],Table13[#Headers],FALSE), FALSE)</f>
        <v>7.7853000000000003</v>
      </c>
      <c r="X28" s="43">
        <f>VLOOKUP(EDATE(Table6[[#This Row],[Date]],-2),Table13[],MATCH(Table6[[#Headers],[PerEURO]],Table13[#Headers],FALSE),FALSE)</f>
        <v>7.9207999999999998</v>
      </c>
      <c r="Y28" s="43">
        <f>VLOOKUP(EDATE(Table6[[#This Row],[Date]],-1),Table13[],MATCH(Table6[[#Headers],[CPI]],Table13[#Headers],FALSE), FALSE)</f>
        <v>109.3</v>
      </c>
      <c r="Z28" t="str">
        <f>IF((Table6[[#This Row],[PerEURO]]-Table6[[#This Row],[ly.var]])&gt;0,"Increase", IF((Table6[[#This Row],[PerEURO]]-Table6[[#This Row],[ly.var]])&lt;0, "Decrease", "Unchange"))</f>
        <v>Decrease</v>
      </c>
      <c r="AA28" t="b">
        <f>YEAR(Table6[[#This Row],[Date]])&lt;Settings!$B$1</f>
        <v>1</v>
      </c>
      <c r="AB28" t="str">
        <f t="shared" si="0"/>
        <v>Spring</v>
      </c>
    </row>
    <row r="29" spans="1:28" x14ac:dyDescent="0.2">
      <c r="A29" s="74">
        <v>35885</v>
      </c>
      <c r="B29" s="67">
        <f>VLOOKUP($A29,Table13[], MATCH(B$1,ExtData!$A$1:$AH$1, FALSE), FALSE)</f>
        <v>7.6220999999999997</v>
      </c>
      <c r="C29" s="68">
        <f>VLOOKUP($A29,Table13[], MATCH(C$1,ExtData!$A$1:$AH$1, FALSE), FALSE)</f>
        <v>8.6052999999999997</v>
      </c>
      <c r="D29" s="37">
        <f>VLOOKUP($A29,Table13[], MATCH(D$1,ExtData!$A$1:$AH$1, FALSE), FALSE)</f>
        <v>6.5</v>
      </c>
      <c r="E29" s="37">
        <f>VLOOKUP($A29,Table13[], MATCH(E$1,ExtData!$A$1:$AH$1, FALSE), FALSE)</f>
        <v>8.5</v>
      </c>
      <c r="F29" s="37">
        <f>VLOOKUP($A29,Table13[], MATCH(F$1,ExtData!$A$1:$AH$1, FALSE), FALSE)</f>
        <v>3.32</v>
      </c>
      <c r="G29" s="37">
        <f>VLOOKUP($A29,Table13[], MATCH(G$1,ExtData!$A$1:$AH$1, FALSE), FALSE)</f>
        <v>109.7</v>
      </c>
      <c r="H29" s="39">
        <f>VLOOKUP($A29,Table13[], MATCH(H$1,ExtData!$A$1:$AH$1, FALSE), FALSE)/Table6[[#This Row],[PerUSD]]*Table6[[#This Row],[PerEURO]]</f>
        <v>22.790214518959246</v>
      </c>
      <c r="I29" s="69">
        <f>VLOOKUP($A29,Table13[], MATCH(I$1,ExtData!$A$1:$AH$1, FALSE), FALSE)</f>
        <v>28</v>
      </c>
      <c r="J29" s="69">
        <f>VLOOKUP($A29,Table13[], MATCH(J$1,ExtData!$A$1:$AH$1, FALSE), FALSE)</f>
        <v>0</v>
      </c>
      <c r="K29" s="69">
        <f>VLOOKUP($A29,Table13[], MATCH(K$1,ExtData!$A$1:$AH$1, FALSE), FALSE)</f>
        <v>0</v>
      </c>
      <c r="L29" s="69">
        <f>VLOOKUP($A29,Table13[], MATCH(L$1,ExtData!$A$1:$AH$1, FALSE), FALSE)</f>
        <v>24330</v>
      </c>
      <c r="M29" s="70">
        <f>VLOOKUP($A29,Table13[], MATCH(M$1,ExtData!$A$1:$AH$1, FALSE), FALSE)</f>
        <v>18986</v>
      </c>
      <c r="N29" s="70">
        <f>VLOOKUP($A29,Table13[], MATCH(N$1,ExtData!$A$1:$AH$1, FALSE), FALSE)</f>
        <v>4778</v>
      </c>
      <c r="O29" s="70">
        <f>VLOOKUP($A29,Table13[], MATCH(O$1,ExtData!$A$1:$AH$1, FALSE), FALSE)</f>
        <v>508</v>
      </c>
      <c r="P29" s="70">
        <f>VLOOKUP($A29,Table13[], MATCH(P$1,ExtData!$A$1:$AH$1, FALSE), FALSE)</f>
        <v>196</v>
      </c>
      <c r="Q29" s="70">
        <f>VLOOKUP($A29,Table13[], MATCH(Q$1,ExtData!$A$1:$AH$1, FALSE), FALSE)</f>
        <v>1017</v>
      </c>
      <c r="R29" s="70">
        <f>VLOOKUP($A29,Table13[], MATCH(R$1,ExtData!$A$1:$AH$1, FALSE), FALSE)</f>
        <v>0</v>
      </c>
      <c r="S29" s="70">
        <f>VLOOKUP($A29,Table13[], MATCH(S$1,ExtData!$A$1:$AH$1, FALSE), FALSE)</f>
        <v>42061</v>
      </c>
      <c r="T29" s="71">
        <f>VLOOKUP($A29,Table13[], MATCH(T$1,ExtData!$A$1:$AH$1, FALSE), FALSE)</f>
        <v>18916</v>
      </c>
      <c r="U29" s="71">
        <f>VLOOKUP($A29,Table13[], MATCH(U$1,ExtData!$A$1:$AH$1, FALSE), FALSE)</f>
        <v>17731</v>
      </c>
      <c r="V29" s="71">
        <f>VLOOKUP($A29,Table13[], MATCH(V$1,ExtData!$A$1:$AH$1, FALSE), FALSE)</f>
        <v>-6541</v>
      </c>
      <c r="W29" s="43">
        <f>VLOOKUP(EDATE(Table6[[#This Row],[Date]],-1),Table13[],MATCH(Table6[[#Headers],[PerEURO]],Table13[#Headers],FALSE), FALSE)</f>
        <v>7.7191000000000001</v>
      </c>
      <c r="X29" s="43">
        <f>VLOOKUP(EDATE(Table6[[#This Row],[Date]],-2),Table13[],MATCH(Table6[[#Headers],[PerEURO]],Table13[#Headers],FALSE),FALSE)</f>
        <v>7.7853000000000003</v>
      </c>
      <c r="Y29" s="43">
        <f>VLOOKUP(EDATE(Table6[[#This Row],[Date]],-1),Table13[],MATCH(Table6[[#Headers],[CPI]],Table13[#Headers],FALSE), FALSE)</f>
        <v>109.7</v>
      </c>
      <c r="Z29" t="str">
        <f>IF((Table6[[#This Row],[PerEURO]]-Table6[[#This Row],[ly.var]])&gt;0,"Increase", IF((Table6[[#This Row],[PerEURO]]-Table6[[#This Row],[ly.var]])&lt;0, "Decrease", "Unchange"))</f>
        <v>Decrease</v>
      </c>
      <c r="AA29" t="b">
        <f>YEAR(Table6[[#This Row],[Date]])&lt;Settings!$B$1</f>
        <v>1</v>
      </c>
      <c r="AB29" t="str">
        <f t="shared" si="0"/>
        <v>Spring</v>
      </c>
    </row>
    <row r="30" spans="1:28" x14ac:dyDescent="0.2">
      <c r="A30" s="74">
        <v>35915</v>
      </c>
      <c r="B30" s="67">
        <f>VLOOKUP($A30,Table13[], MATCH(B$1,ExtData!$A$1:$AH$1, FALSE), FALSE)</f>
        <v>7.5147000000000004</v>
      </c>
      <c r="C30" s="68">
        <f>VLOOKUP($A30,Table13[], MATCH(C$1,ExtData!$A$1:$AH$1, FALSE), FALSE)</f>
        <v>8.1920000000000002</v>
      </c>
      <c r="D30" s="37">
        <f>VLOOKUP($A30,Table13[], MATCH(D$1,ExtData!$A$1:$AH$1, FALSE), FALSE)</f>
        <v>6.5</v>
      </c>
      <c r="E30" s="37">
        <f>VLOOKUP($A30,Table13[], MATCH(E$1,ExtData!$A$1:$AH$1, FALSE), FALSE)</f>
        <v>8.5</v>
      </c>
      <c r="F30" s="37">
        <f>VLOOKUP($A30,Table13[], MATCH(F$1,ExtData!$A$1:$AH$1, FALSE), FALSE)</f>
        <v>3.31</v>
      </c>
      <c r="G30" s="37">
        <f>VLOOKUP($A30,Table13[], MATCH(G$1,ExtData!$A$1:$AH$1, FALSE), FALSE)</f>
        <v>110</v>
      </c>
      <c r="H30" s="39">
        <f>VLOOKUP($A30,Table13[], MATCH(H$1,ExtData!$A$1:$AH$1, FALSE), FALSE)/Table6[[#This Row],[PerUSD]]*Table6[[#This Row],[PerEURO]]</f>
        <v>23.254107055664065</v>
      </c>
      <c r="I30" s="69">
        <f>VLOOKUP($A30,Table13[], MATCH(I$1,ExtData!$A$1:$AH$1, FALSE), FALSE)</f>
        <v>199</v>
      </c>
      <c r="J30" s="69">
        <f>VLOOKUP($A30,Table13[], MATCH(J$1,ExtData!$A$1:$AH$1, FALSE), FALSE)</f>
        <v>271</v>
      </c>
      <c r="K30" s="69">
        <f>VLOOKUP($A30,Table13[], MATCH(K$1,ExtData!$A$1:$AH$1, FALSE), FALSE)</f>
        <v>0</v>
      </c>
      <c r="L30" s="69">
        <f>VLOOKUP($A30,Table13[], MATCH(L$1,ExtData!$A$1:$AH$1, FALSE), FALSE)</f>
        <v>22346</v>
      </c>
      <c r="M30" s="70">
        <f>VLOOKUP($A30,Table13[], MATCH(M$1,ExtData!$A$1:$AH$1, FALSE), FALSE)</f>
        <v>16203</v>
      </c>
      <c r="N30" s="70">
        <f>VLOOKUP($A30,Table13[], MATCH(N$1,ExtData!$A$1:$AH$1, FALSE), FALSE)</f>
        <v>4716</v>
      </c>
      <c r="O30" s="70">
        <f>VLOOKUP($A30,Table13[], MATCH(O$1,ExtData!$A$1:$AH$1, FALSE), FALSE)</f>
        <v>643</v>
      </c>
      <c r="P30" s="70">
        <f>VLOOKUP($A30,Table13[], MATCH(P$1,ExtData!$A$1:$AH$1, FALSE), FALSE)</f>
        <v>68</v>
      </c>
      <c r="Q30" s="70">
        <f>VLOOKUP($A30,Table13[], MATCH(Q$1,ExtData!$A$1:$AH$1, FALSE), FALSE)</f>
        <v>103</v>
      </c>
      <c r="R30" s="70">
        <f>VLOOKUP($A30,Table13[], MATCH(R$1,ExtData!$A$1:$AH$1, FALSE), FALSE)</f>
        <v>0</v>
      </c>
      <c r="S30" s="70">
        <f>VLOOKUP($A30,Table13[], MATCH(S$1,ExtData!$A$1:$AH$1, FALSE), FALSE)</f>
        <v>38590</v>
      </c>
      <c r="T30" s="71">
        <f>VLOOKUP($A30,Table13[], MATCH(T$1,ExtData!$A$1:$AH$1, FALSE), FALSE)</f>
        <v>15945</v>
      </c>
      <c r="U30" s="71">
        <f>VLOOKUP($A30,Table13[], MATCH(U$1,ExtData!$A$1:$AH$1, FALSE), FALSE)</f>
        <v>16244</v>
      </c>
      <c r="V30" s="71">
        <f>VLOOKUP($A30,Table13[], MATCH(V$1,ExtData!$A$1:$AH$1, FALSE), FALSE)</f>
        <v>-5317</v>
      </c>
      <c r="W30" s="43">
        <f>VLOOKUP(EDATE(Table6[[#This Row],[Date]],-1),Table13[],MATCH(Table6[[#Headers],[PerEURO]],Table13[#Headers],FALSE), FALSE)</f>
        <v>7.6220999999999997</v>
      </c>
      <c r="X30" s="43">
        <f>VLOOKUP(EDATE(Table6[[#This Row],[Date]],-2),Table13[],MATCH(Table6[[#Headers],[PerEURO]],Table13[#Headers],FALSE),FALSE)</f>
        <v>7.7191000000000001</v>
      </c>
      <c r="Y30" s="43">
        <f>VLOOKUP(EDATE(Table6[[#This Row],[Date]],-1),Table13[],MATCH(Table6[[#Headers],[CPI]],Table13[#Headers],FALSE), FALSE)</f>
        <v>109.7</v>
      </c>
      <c r="Z30" t="str">
        <f>IF((Table6[[#This Row],[PerEURO]]-Table6[[#This Row],[ly.var]])&gt;0,"Increase", IF((Table6[[#This Row],[PerEURO]]-Table6[[#This Row],[ly.var]])&lt;0, "Decrease", "Unchange"))</f>
        <v>Decrease</v>
      </c>
      <c r="AA30" t="b">
        <f>YEAR(Table6[[#This Row],[Date]])&lt;Settings!$B$1</f>
        <v>1</v>
      </c>
      <c r="AB30" t="str">
        <f t="shared" si="0"/>
        <v>Spring</v>
      </c>
    </row>
    <row r="31" spans="1:28" x14ac:dyDescent="0.2">
      <c r="A31" s="74">
        <v>35946</v>
      </c>
      <c r="B31" s="67">
        <f>VLOOKUP($A31,Table13[], MATCH(B$1,ExtData!$A$1:$AH$1, FALSE), FALSE)</f>
        <v>7.4047999999999998</v>
      </c>
      <c r="C31" s="68">
        <f>VLOOKUP($A31,Table13[], MATCH(C$1,ExtData!$A$1:$AH$1, FALSE), FALSE)</f>
        <v>7.7533000000000003</v>
      </c>
      <c r="D31" s="37">
        <f>VLOOKUP($A31,Table13[], MATCH(D$1,ExtData!$A$1:$AH$1, FALSE), FALSE)</f>
        <v>6.5</v>
      </c>
      <c r="E31" s="37">
        <f>VLOOKUP($A31,Table13[], MATCH(E$1,ExtData!$A$1:$AH$1, FALSE), FALSE)</f>
        <v>8.5</v>
      </c>
      <c r="F31" s="37">
        <f>VLOOKUP($A31,Table13[], MATCH(F$1,ExtData!$A$1:$AH$1, FALSE), FALSE)</f>
        <v>3.35</v>
      </c>
      <c r="G31" s="37">
        <f>VLOOKUP($A31,Table13[], MATCH(G$1,ExtData!$A$1:$AH$1, FALSE), FALSE)</f>
        <v>110.1</v>
      </c>
      <c r="H31" s="39">
        <f>VLOOKUP($A31,Table13[], MATCH(H$1,ExtData!$A$1:$AH$1, FALSE), FALSE)/Table6[[#This Row],[PerUSD]]*Table6[[#This Row],[PerEURO]]</f>
        <v>22.997637651064707</v>
      </c>
      <c r="I31" s="69">
        <f>VLOOKUP($A31,Table13[], MATCH(I$1,ExtData!$A$1:$AH$1, FALSE), FALSE)</f>
        <v>113</v>
      </c>
      <c r="J31" s="69">
        <f>VLOOKUP($A31,Table13[], MATCH(J$1,ExtData!$A$1:$AH$1, FALSE), FALSE)</f>
        <v>401</v>
      </c>
      <c r="K31" s="69">
        <f>VLOOKUP($A31,Table13[], MATCH(K$1,ExtData!$A$1:$AH$1, FALSE), FALSE)</f>
        <v>4650</v>
      </c>
      <c r="L31" s="69">
        <f>VLOOKUP($A31,Table13[], MATCH(L$1,ExtData!$A$1:$AH$1, FALSE), FALSE)</f>
        <v>21581</v>
      </c>
      <c r="M31" s="70">
        <f>VLOOKUP($A31,Table13[], MATCH(M$1,ExtData!$A$1:$AH$1, FALSE), FALSE)</f>
        <v>15652</v>
      </c>
      <c r="N31" s="70">
        <f>VLOOKUP($A31,Table13[], MATCH(N$1,ExtData!$A$1:$AH$1, FALSE), FALSE)</f>
        <v>4132</v>
      </c>
      <c r="O31" s="70">
        <f>VLOOKUP($A31,Table13[], MATCH(O$1,ExtData!$A$1:$AH$1, FALSE), FALSE)</f>
        <v>695</v>
      </c>
      <c r="P31" s="70">
        <f>VLOOKUP($A31,Table13[], MATCH(P$1,ExtData!$A$1:$AH$1, FALSE), FALSE)</f>
        <v>640</v>
      </c>
      <c r="Q31" s="70">
        <f>VLOOKUP($A31,Table13[], MATCH(Q$1,ExtData!$A$1:$AH$1, FALSE), FALSE)</f>
        <v>753</v>
      </c>
      <c r="R31" s="70">
        <f>VLOOKUP($A31,Table13[], MATCH(R$1,ExtData!$A$1:$AH$1, FALSE), FALSE)</f>
        <v>0</v>
      </c>
      <c r="S31" s="70">
        <f>VLOOKUP($A31,Table13[], MATCH(S$1,ExtData!$A$1:$AH$1, FALSE), FALSE)</f>
        <v>37112</v>
      </c>
      <c r="T31" s="71">
        <f>VLOOKUP($A31,Table13[], MATCH(T$1,ExtData!$A$1:$AH$1, FALSE), FALSE)</f>
        <v>11761</v>
      </c>
      <c r="U31" s="71">
        <f>VLOOKUP($A31,Table13[], MATCH(U$1,ExtData!$A$1:$AH$1, FALSE), FALSE)</f>
        <v>15531</v>
      </c>
      <c r="V31" s="71">
        <f>VLOOKUP($A31,Table13[], MATCH(V$1,ExtData!$A$1:$AH$1, FALSE), FALSE)</f>
        <v>-4948</v>
      </c>
      <c r="W31" s="43">
        <f>VLOOKUP(EDATE(Table6[[#This Row],[Date]],-1),Table13[],MATCH(Table6[[#Headers],[PerEURO]],Table13[#Headers],FALSE), FALSE)</f>
        <v>7.5147000000000004</v>
      </c>
      <c r="X31" s="43">
        <f>VLOOKUP(EDATE(Table6[[#This Row],[Date]],-2),Table13[],MATCH(Table6[[#Headers],[PerEURO]],Table13[#Headers],FALSE),FALSE)</f>
        <v>7.6220999999999997</v>
      </c>
      <c r="Y31" s="43">
        <f>VLOOKUP(EDATE(Table6[[#This Row],[Date]],-1),Table13[],MATCH(Table6[[#Headers],[CPI]],Table13[#Headers],FALSE), FALSE)</f>
        <v>110</v>
      </c>
      <c r="Z31" t="str">
        <f>IF((Table6[[#This Row],[PerEURO]]-Table6[[#This Row],[ly.var]])&gt;0,"Increase", IF((Table6[[#This Row],[PerEURO]]-Table6[[#This Row],[ly.var]])&lt;0, "Decrease", "Unchange"))</f>
        <v>Decrease</v>
      </c>
      <c r="AA31" t="b">
        <f>YEAR(Table6[[#This Row],[Date]])&lt;Settings!$B$1</f>
        <v>1</v>
      </c>
      <c r="AB31" t="str">
        <f t="shared" si="0"/>
        <v>Summer</v>
      </c>
    </row>
    <row r="32" spans="1:28" x14ac:dyDescent="0.2">
      <c r="A32" s="74">
        <v>35976</v>
      </c>
      <c r="B32" s="67">
        <f>VLOOKUP($A32,Table13[], MATCH(B$1,ExtData!$A$1:$AH$1, FALSE), FALSE)</f>
        <v>7.4050000000000002</v>
      </c>
      <c r="C32" s="68">
        <f>VLOOKUP($A32,Table13[], MATCH(C$1,ExtData!$A$1:$AH$1, FALSE), FALSE)</f>
        <v>7.4641000000000002</v>
      </c>
      <c r="D32" s="37">
        <f>VLOOKUP($A32,Table13[], MATCH(D$1,ExtData!$A$1:$AH$1, FALSE), FALSE)</f>
        <v>6.9347830000000004</v>
      </c>
      <c r="E32" s="37">
        <f>VLOOKUP($A32,Table13[], MATCH(E$1,ExtData!$A$1:$AH$1, FALSE), FALSE)</f>
        <v>8.9347829999999995</v>
      </c>
      <c r="F32" s="37">
        <f>VLOOKUP($A32,Table13[], MATCH(F$1,ExtData!$A$1:$AH$1, FALSE), FALSE)</f>
        <v>3.3</v>
      </c>
      <c r="G32" s="37">
        <f>VLOOKUP($A32,Table13[], MATCH(G$1,ExtData!$A$1:$AH$1, FALSE), FALSE)</f>
        <v>109.9</v>
      </c>
      <c r="H32" s="39">
        <f>VLOOKUP($A32,Table13[], MATCH(H$1,ExtData!$A$1:$AH$1, FALSE), FALSE)/Table6[[#This Row],[PerUSD]]*Table6[[#This Row],[PerEURO]]</f>
        <v>25.536193244999396</v>
      </c>
      <c r="I32" s="69">
        <f>VLOOKUP($A32,Table13[], MATCH(I$1,ExtData!$A$1:$AH$1, FALSE), FALSE)</f>
        <v>235</v>
      </c>
      <c r="J32" s="69">
        <f>VLOOKUP($A32,Table13[], MATCH(J$1,ExtData!$A$1:$AH$1, FALSE), FALSE)</f>
        <v>6</v>
      </c>
      <c r="K32" s="69">
        <f>VLOOKUP($A32,Table13[], MATCH(K$1,ExtData!$A$1:$AH$1, FALSE), FALSE)</f>
        <v>0</v>
      </c>
      <c r="L32" s="69">
        <f>VLOOKUP($A32,Table13[], MATCH(L$1,ExtData!$A$1:$AH$1, FALSE), FALSE)</f>
        <v>21328</v>
      </c>
      <c r="M32" s="70">
        <f>VLOOKUP($A32,Table13[], MATCH(M$1,ExtData!$A$1:$AH$1, FALSE), FALSE)</f>
        <v>16904</v>
      </c>
      <c r="N32" s="70">
        <f>VLOOKUP($A32,Table13[], MATCH(N$1,ExtData!$A$1:$AH$1, FALSE), FALSE)</f>
        <v>4231</v>
      </c>
      <c r="O32" s="70">
        <f>VLOOKUP($A32,Table13[], MATCH(O$1,ExtData!$A$1:$AH$1, FALSE), FALSE)</f>
        <v>405</v>
      </c>
      <c r="P32" s="70">
        <f>VLOOKUP($A32,Table13[], MATCH(P$1,ExtData!$A$1:$AH$1, FALSE), FALSE)</f>
        <v>63</v>
      </c>
      <c r="Q32" s="70">
        <f>VLOOKUP($A32,Table13[], MATCH(Q$1,ExtData!$A$1:$AH$1, FALSE), FALSE)</f>
        <v>0</v>
      </c>
      <c r="R32" s="70">
        <f>VLOOKUP($A32,Table13[], MATCH(R$1,ExtData!$A$1:$AH$1, FALSE), FALSE)</f>
        <v>0</v>
      </c>
      <c r="S32" s="70">
        <f>VLOOKUP($A32,Table13[], MATCH(S$1,ExtData!$A$1:$AH$1, FALSE), FALSE)</f>
        <v>36183</v>
      </c>
      <c r="T32" s="71">
        <f>VLOOKUP($A32,Table13[], MATCH(T$1,ExtData!$A$1:$AH$1, FALSE), FALSE)</f>
        <v>14676</v>
      </c>
      <c r="U32" s="71">
        <f>VLOOKUP($A32,Table13[], MATCH(U$1,ExtData!$A$1:$AH$1, FALSE), FALSE)</f>
        <v>14855</v>
      </c>
      <c r="V32" s="71">
        <f>VLOOKUP($A32,Table13[], MATCH(V$1,ExtData!$A$1:$AH$1, FALSE), FALSE)</f>
        <v>-6686</v>
      </c>
      <c r="W32" s="43">
        <f>VLOOKUP(EDATE(Table6[[#This Row],[Date]],-1),Table13[],MATCH(Table6[[#Headers],[PerEURO]],Table13[#Headers],FALSE), FALSE)</f>
        <v>7.4047999999999998</v>
      </c>
      <c r="X32" s="43">
        <f>VLOOKUP(EDATE(Table6[[#This Row],[Date]],-2),Table13[],MATCH(Table6[[#Headers],[PerEURO]],Table13[#Headers],FALSE),FALSE)</f>
        <v>7.5147000000000004</v>
      </c>
      <c r="Y32" s="43">
        <f>VLOOKUP(EDATE(Table6[[#This Row],[Date]],-1),Table13[],MATCH(Table6[[#Headers],[CPI]],Table13[#Headers],FALSE), FALSE)</f>
        <v>110.1</v>
      </c>
      <c r="Z32" t="str">
        <f>IF((Table6[[#This Row],[PerEURO]]-Table6[[#This Row],[ly.var]])&gt;0,"Increase", IF((Table6[[#This Row],[PerEURO]]-Table6[[#This Row],[ly.var]])&lt;0, "Decrease", "Unchange"))</f>
        <v>Increase</v>
      </c>
      <c r="AA32" t="b">
        <f>YEAR(Table6[[#This Row],[Date]])&lt;Settings!$B$1</f>
        <v>1</v>
      </c>
      <c r="AB32" t="str">
        <f t="shared" si="0"/>
        <v>Summer</v>
      </c>
    </row>
    <row r="33" spans="1:28" x14ac:dyDescent="0.2">
      <c r="A33" s="74">
        <v>36007</v>
      </c>
      <c r="B33" s="67">
        <f>VLOOKUP($A33,Table13[], MATCH(B$1,ExtData!$A$1:$AH$1, FALSE), FALSE)</f>
        <v>7.4283999999999999</v>
      </c>
      <c r="C33" s="68">
        <f>VLOOKUP($A33,Table13[], MATCH(C$1,ExtData!$A$1:$AH$1, FALSE), FALSE)</f>
        <v>7.5976999999999997</v>
      </c>
      <c r="D33" s="37">
        <f>VLOOKUP($A33,Table13[], MATCH(D$1,ExtData!$A$1:$AH$1, FALSE), FALSE)</f>
        <v>7</v>
      </c>
      <c r="E33" s="37">
        <f>VLOOKUP($A33,Table13[], MATCH(E$1,ExtData!$A$1:$AH$1, FALSE), FALSE)</f>
        <v>9</v>
      </c>
      <c r="F33" s="37">
        <f>VLOOKUP($A33,Table13[], MATCH(F$1,ExtData!$A$1:$AH$1, FALSE), FALSE)</f>
        <v>3.29</v>
      </c>
      <c r="G33" s="37">
        <f>VLOOKUP($A33,Table13[], MATCH(G$1,ExtData!$A$1:$AH$1, FALSE), FALSE)</f>
        <v>109.6</v>
      </c>
      <c r="H33" s="39">
        <f>VLOOKUP($A33,Table13[], MATCH(H$1,ExtData!$A$1:$AH$1, FALSE), FALSE)/Table6[[#This Row],[PerUSD]]*Table6[[#This Row],[PerEURO]]</f>
        <v>26.056156468404911</v>
      </c>
      <c r="I33" s="69">
        <f>VLOOKUP($A33,Table13[], MATCH(I$1,ExtData!$A$1:$AH$1, FALSE), FALSE)</f>
        <v>1</v>
      </c>
      <c r="J33" s="69">
        <f>VLOOKUP($A33,Table13[], MATCH(J$1,ExtData!$A$1:$AH$1, FALSE), FALSE)</f>
        <v>191</v>
      </c>
      <c r="K33" s="69">
        <f>VLOOKUP($A33,Table13[], MATCH(K$1,ExtData!$A$1:$AH$1, FALSE), FALSE)</f>
        <v>0</v>
      </c>
      <c r="L33" s="69">
        <f>VLOOKUP($A33,Table13[], MATCH(L$1,ExtData!$A$1:$AH$1, FALSE), FALSE)</f>
        <v>20394</v>
      </c>
      <c r="M33" s="70">
        <f>VLOOKUP($A33,Table13[], MATCH(M$1,ExtData!$A$1:$AH$1, FALSE), FALSE)</f>
        <v>17867</v>
      </c>
      <c r="N33" s="70">
        <f>VLOOKUP($A33,Table13[], MATCH(N$1,ExtData!$A$1:$AH$1, FALSE), FALSE)</f>
        <v>3282</v>
      </c>
      <c r="O33" s="70">
        <f>VLOOKUP($A33,Table13[], MATCH(O$1,ExtData!$A$1:$AH$1, FALSE), FALSE)</f>
        <v>751</v>
      </c>
      <c r="P33" s="70">
        <f>VLOOKUP($A33,Table13[], MATCH(P$1,ExtData!$A$1:$AH$1, FALSE), FALSE)</f>
        <v>96</v>
      </c>
      <c r="Q33" s="70">
        <f>VLOOKUP($A33,Table13[], MATCH(Q$1,ExtData!$A$1:$AH$1, FALSE), FALSE)</f>
        <v>169</v>
      </c>
      <c r="R33" s="70">
        <f>VLOOKUP($A33,Table13[], MATCH(R$1,ExtData!$A$1:$AH$1, FALSE), FALSE)</f>
        <v>0</v>
      </c>
      <c r="S33" s="70">
        <f>VLOOKUP($A33,Table13[], MATCH(S$1,ExtData!$A$1:$AH$1, FALSE), FALSE)</f>
        <v>37303</v>
      </c>
      <c r="T33" s="71">
        <f>VLOOKUP($A33,Table13[], MATCH(T$1,ExtData!$A$1:$AH$1, FALSE), FALSE)</f>
        <v>16981</v>
      </c>
      <c r="U33" s="71">
        <f>VLOOKUP($A33,Table13[], MATCH(U$1,ExtData!$A$1:$AH$1, FALSE), FALSE)</f>
        <v>16909</v>
      </c>
      <c r="V33" s="71">
        <f>VLOOKUP($A33,Table13[], MATCH(V$1,ExtData!$A$1:$AH$1, FALSE), FALSE)</f>
        <v>-4992</v>
      </c>
      <c r="W33" s="43">
        <f>VLOOKUP(EDATE(Table6[[#This Row],[Date]],-1),Table13[],MATCH(Table6[[#Headers],[PerEURO]],Table13[#Headers],FALSE), FALSE)</f>
        <v>7.4050000000000002</v>
      </c>
      <c r="X33" s="43">
        <f>VLOOKUP(EDATE(Table6[[#This Row],[Date]],-2),Table13[],MATCH(Table6[[#Headers],[PerEURO]],Table13[#Headers],FALSE),FALSE)</f>
        <v>7.4047999999999998</v>
      </c>
      <c r="Y33" s="43">
        <f>VLOOKUP(EDATE(Table6[[#This Row],[Date]],-1),Table13[],MATCH(Table6[[#Headers],[CPI]],Table13[#Headers],FALSE), FALSE)</f>
        <v>109.9</v>
      </c>
      <c r="Z33" t="str">
        <f>IF((Table6[[#This Row],[PerEURO]]-Table6[[#This Row],[ly.var]])&gt;0,"Increase", IF((Table6[[#This Row],[PerEURO]]-Table6[[#This Row],[ly.var]])&lt;0, "Decrease", "Unchange"))</f>
        <v>Increase</v>
      </c>
      <c r="AA33" t="b">
        <f>YEAR(Table6[[#This Row],[Date]])&lt;Settings!$B$1</f>
        <v>1</v>
      </c>
      <c r="AB33" t="str">
        <f t="shared" si="0"/>
        <v>Summer</v>
      </c>
    </row>
    <row r="34" spans="1:28" x14ac:dyDescent="0.2">
      <c r="A34" s="74">
        <v>36038</v>
      </c>
      <c r="B34" s="67">
        <f>VLOOKUP($A34,Table13[], MATCH(B$1,ExtData!$A$1:$AH$1, FALSE), FALSE)</f>
        <v>7.3619000000000003</v>
      </c>
      <c r="C34" s="68">
        <f>VLOOKUP($A34,Table13[], MATCH(C$1,ExtData!$A$1:$AH$1, FALSE), FALSE)</f>
        <v>7.5065</v>
      </c>
      <c r="D34" s="37">
        <f>VLOOKUP($A34,Table13[], MATCH(D$1,ExtData!$A$1:$AH$1, FALSE), FALSE)</f>
        <v>7</v>
      </c>
      <c r="E34" s="37">
        <f>VLOOKUP($A34,Table13[], MATCH(E$1,ExtData!$A$1:$AH$1, FALSE), FALSE)</f>
        <v>9</v>
      </c>
      <c r="F34" s="37">
        <f>VLOOKUP($A34,Table13[], MATCH(F$1,ExtData!$A$1:$AH$1, FALSE), FALSE)</f>
        <v>3.32</v>
      </c>
      <c r="G34" s="37">
        <f>VLOOKUP($A34,Table13[], MATCH(G$1,ExtData!$A$1:$AH$1, FALSE), FALSE)</f>
        <v>110.2</v>
      </c>
      <c r="H34" s="39">
        <f>VLOOKUP($A34,Table13[], MATCH(H$1,ExtData!$A$1:$AH$1, FALSE), FALSE)/Table6[[#This Row],[PerUSD]]*Table6[[#This Row],[PerEURO]]</f>
        <v>27.852922134150404</v>
      </c>
      <c r="I34" s="69">
        <f>VLOOKUP($A34,Table13[], MATCH(I$1,ExtData!$A$1:$AH$1, FALSE), FALSE)</f>
        <v>225</v>
      </c>
      <c r="J34" s="69">
        <f>VLOOKUP($A34,Table13[], MATCH(J$1,ExtData!$A$1:$AH$1, FALSE), FALSE)</f>
        <v>0</v>
      </c>
      <c r="K34" s="69">
        <f>VLOOKUP($A34,Table13[], MATCH(K$1,ExtData!$A$1:$AH$1, FALSE), FALSE)</f>
        <v>0</v>
      </c>
      <c r="L34" s="69">
        <f>VLOOKUP($A34,Table13[], MATCH(L$1,ExtData!$A$1:$AH$1, FALSE), FALSE)</f>
        <v>22138</v>
      </c>
      <c r="M34" s="70">
        <f>VLOOKUP($A34,Table13[], MATCH(M$1,ExtData!$A$1:$AH$1, FALSE), FALSE)</f>
        <v>16883</v>
      </c>
      <c r="N34" s="70">
        <f>VLOOKUP($A34,Table13[], MATCH(N$1,ExtData!$A$1:$AH$1, FALSE), FALSE)</f>
        <v>3233</v>
      </c>
      <c r="O34" s="70">
        <f>VLOOKUP($A34,Table13[], MATCH(O$1,ExtData!$A$1:$AH$1, FALSE), FALSE)</f>
        <v>451</v>
      </c>
      <c r="P34" s="70">
        <f>VLOOKUP($A34,Table13[], MATCH(P$1,ExtData!$A$1:$AH$1, FALSE), FALSE)</f>
        <v>514</v>
      </c>
      <c r="Q34" s="70">
        <f>VLOOKUP($A34,Table13[], MATCH(Q$1,ExtData!$A$1:$AH$1, FALSE), FALSE)</f>
        <v>195</v>
      </c>
      <c r="R34" s="70">
        <f>VLOOKUP($A34,Table13[], MATCH(R$1,ExtData!$A$1:$AH$1, FALSE), FALSE)</f>
        <v>0</v>
      </c>
      <c r="S34" s="70">
        <f>VLOOKUP($A34,Table13[], MATCH(S$1,ExtData!$A$1:$AH$1, FALSE), FALSE)</f>
        <v>38240</v>
      </c>
      <c r="T34" s="71">
        <f>VLOOKUP($A34,Table13[], MATCH(T$1,ExtData!$A$1:$AH$1, FALSE), FALSE)</f>
        <v>16585</v>
      </c>
      <c r="U34" s="71">
        <f>VLOOKUP($A34,Table13[], MATCH(U$1,ExtData!$A$1:$AH$1, FALSE), FALSE)</f>
        <v>16101</v>
      </c>
      <c r="V34" s="71">
        <f>VLOOKUP($A34,Table13[], MATCH(V$1,ExtData!$A$1:$AH$1, FALSE), FALSE)</f>
        <v>-4465</v>
      </c>
      <c r="W34" s="43">
        <f>VLOOKUP(EDATE(Table6[[#This Row],[Date]],-1),Table13[],MATCH(Table6[[#Headers],[PerEURO]],Table13[#Headers],FALSE), FALSE)</f>
        <v>7.4283999999999999</v>
      </c>
      <c r="X34" s="43">
        <f>VLOOKUP(EDATE(Table6[[#This Row],[Date]],-2),Table13[],MATCH(Table6[[#Headers],[PerEURO]],Table13[#Headers],FALSE),FALSE)</f>
        <v>7.4050000000000002</v>
      </c>
      <c r="Y34" s="43">
        <f>VLOOKUP(EDATE(Table6[[#This Row],[Date]],-1),Table13[],MATCH(Table6[[#Headers],[CPI]],Table13[#Headers],FALSE), FALSE)</f>
        <v>109.6</v>
      </c>
      <c r="Z34" t="str">
        <f>IF((Table6[[#This Row],[PerEURO]]-Table6[[#This Row],[ly.var]])&gt;0,"Increase", IF((Table6[[#This Row],[PerEURO]]-Table6[[#This Row],[ly.var]])&lt;0, "Decrease", "Unchange"))</f>
        <v>Decrease</v>
      </c>
      <c r="AA34" t="b">
        <f>YEAR(Table6[[#This Row],[Date]])&lt;Settings!$B$1</f>
        <v>1</v>
      </c>
      <c r="AB34" t="str">
        <f t="shared" ref="AB34:AB65" si="1">IF(OR(MONTH(A34)=12,MONTH(A34)&lt;=2),"winter",IF(AND(MONTH(A34)&gt;=9,MONTH(A34)&lt;=11),"autumn",IF(AND(MONTH(A34)&gt;=3,MONTH(A34)&lt;=5),"Spring",IF(AND(MONTH(A34)&gt;=6,MONTH(A34)&lt;=8),"Summer"))))</f>
        <v>autumn</v>
      </c>
    </row>
    <row r="35" spans="1:28" x14ac:dyDescent="0.2">
      <c r="A35" s="74">
        <v>36068</v>
      </c>
      <c r="B35" s="67">
        <f>VLOOKUP($A35,Table13[], MATCH(B$1,ExtData!$A$1:$AH$1, FALSE), FALSE)</f>
        <v>7.3404999999999996</v>
      </c>
      <c r="C35" s="68">
        <f>VLOOKUP($A35,Table13[], MATCH(C$1,ExtData!$A$1:$AH$1, FALSE), FALSE)</f>
        <v>7.4821999999999997</v>
      </c>
      <c r="D35" s="37">
        <f>VLOOKUP($A35,Table13[], MATCH(D$1,ExtData!$A$1:$AH$1, FALSE), FALSE)</f>
        <v>7</v>
      </c>
      <c r="E35" s="37">
        <f>VLOOKUP($A35,Table13[], MATCH(E$1,ExtData!$A$1:$AH$1, FALSE), FALSE)</f>
        <v>9</v>
      </c>
      <c r="F35" s="37">
        <f>VLOOKUP($A35,Table13[], MATCH(F$1,ExtData!$A$1:$AH$1, FALSE), FALSE)</f>
        <v>3.3</v>
      </c>
      <c r="G35" s="37">
        <f>VLOOKUP($A35,Table13[], MATCH(G$1,ExtData!$A$1:$AH$1, FALSE), FALSE)</f>
        <v>110.6</v>
      </c>
      <c r="H35" s="39">
        <f>VLOOKUP($A35,Table13[], MATCH(H$1,ExtData!$A$1:$AH$1, FALSE), FALSE)/Table6[[#This Row],[PerUSD]]*Table6[[#This Row],[PerEURO]]</f>
        <v>27.01843976370586</v>
      </c>
      <c r="I35" s="69">
        <f>VLOOKUP($A35,Table13[], MATCH(I$1,ExtData!$A$1:$AH$1, FALSE), FALSE)</f>
        <v>95</v>
      </c>
      <c r="J35" s="69">
        <f>VLOOKUP($A35,Table13[], MATCH(J$1,ExtData!$A$1:$AH$1, FALSE), FALSE)</f>
        <v>13</v>
      </c>
      <c r="K35" s="69">
        <f>VLOOKUP($A35,Table13[], MATCH(K$1,ExtData!$A$1:$AH$1, FALSE), FALSE)</f>
        <v>0</v>
      </c>
      <c r="L35" s="69">
        <f>VLOOKUP($A35,Table13[], MATCH(L$1,ExtData!$A$1:$AH$1, FALSE), FALSE)</f>
        <v>26307</v>
      </c>
      <c r="M35" s="70">
        <f>VLOOKUP($A35,Table13[], MATCH(M$1,ExtData!$A$1:$AH$1, FALSE), FALSE)</f>
        <v>15174</v>
      </c>
      <c r="N35" s="70">
        <f>VLOOKUP($A35,Table13[], MATCH(N$1,ExtData!$A$1:$AH$1, FALSE), FALSE)</f>
        <v>6605</v>
      </c>
      <c r="O35" s="70">
        <f>VLOOKUP($A35,Table13[], MATCH(O$1,ExtData!$A$1:$AH$1, FALSE), FALSE)</f>
        <v>741</v>
      </c>
      <c r="P35" s="70">
        <f>VLOOKUP($A35,Table13[], MATCH(P$1,ExtData!$A$1:$AH$1, FALSE), FALSE)</f>
        <v>90</v>
      </c>
      <c r="Q35" s="70">
        <f>VLOOKUP($A35,Table13[], MATCH(Q$1,ExtData!$A$1:$AH$1, FALSE), FALSE)</f>
        <v>320</v>
      </c>
      <c r="R35" s="70">
        <f>VLOOKUP($A35,Table13[], MATCH(R$1,ExtData!$A$1:$AH$1, FALSE), FALSE)</f>
        <v>0</v>
      </c>
      <c r="S35" s="70">
        <f>VLOOKUP($A35,Table13[], MATCH(S$1,ExtData!$A$1:$AH$1, FALSE), FALSE)</f>
        <v>40459</v>
      </c>
      <c r="T35" s="71">
        <f>VLOOKUP($A35,Table13[], MATCH(T$1,ExtData!$A$1:$AH$1, FALSE), FALSE)</f>
        <v>14452</v>
      </c>
      <c r="U35" s="71">
        <f>VLOOKUP($A35,Table13[], MATCH(U$1,ExtData!$A$1:$AH$1, FALSE), FALSE)</f>
        <v>14151</v>
      </c>
      <c r="V35" s="71">
        <f>VLOOKUP($A35,Table13[], MATCH(V$1,ExtData!$A$1:$AH$1, FALSE), FALSE)</f>
        <v>-8369</v>
      </c>
      <c r="W35" s="43">
        <f>VLOOKUP(EDATE(Table6[[#This Row],[Date]],-1),Table13[],MATCH(Table6[[#Headers],[PerEURO]],Table13[#Headers],FALSE), FALSE)</f>
        <v>7.3619000000000003</v>
      </c>
      <c r="X35" s="43">
        <f>VLOOKUP(EDATE(Table6[[#This Row],[Date]],-2),Table13[],MATCH(Table6[[#Headers],[PerEURO]],Table13[#Headers],FALSE),FALSE)</f>
        <v>7.4283999999999999</v>
      </c>
      <c r="Y35" s="43">
        <f>VLOOKUP(EDATE(Table6[[#This Row],[Date]],-1),Table13[],MATCH(Table6[[#Headers],[CPI]],Table13[#Headers],FALSE), FALSE)</f>
        <v>110.2</v>
      </c>
      <c r="Z35" t="str">
        <f>IF((Table6[[#This Row],[PerEURO]]-Table6[[#This Row],[ly.var]])&gt;0,"Increase", IF((Table6[[#This Row],[PerEURO]]-Table6[[#This Row],[ly.var]])&lt;0, "Decrease", "Unchange"))</f>
        <v>Decrease</v>
      </c>
      <c r="AA35" t="b">
        <f>YEAR(Table6[[#This Row],[Date]])&lt;Settings!$B$1</f>
        <v>1</v>
      </c>
      <c r="AB35" t="str">
        <f t="shared" si="1"/>
        <v>autumn</v>
      </c>
    </row>
    <row r="36" spans="1:28" x14ac:dyDescent="0.2">
      <c r="A36" s="74">
        <v>36099</v>
      </c>
      <c r="B36" s="67">
        <f>VLOOKUP($A36,Table13[], MATCH(B$1,ExtData!$A$1:$AH$1, FALSE), FALSE)</f>
        <v>7.319</v>
      </c>
      <c r="C36" s="68">
        <f>VLOOKUP($A36,Table13[], MATCH(C$1,ExtData!$A$1:$AH$1, FALSE), FALSE)</f>
        <v>7.3094000000000001</v>
      </c>
      <c r="D36" s="37">
        <f>VLOOKUP($A36,Table13[], MATCH(D$1,ExtData!$A$1:$AH$1, FALSE), FALSE)</f>
        <v>7</v>
      </c>
      <c r="E36" s="37">
        <f>VLOOKUP($A36,Table13[], MATCH(E$1,ExtData!$A$1:$AH$1, FALSE), FALSE)</f>
        <v>9</v>
      </c>
      <c r="F36" s="37">
        <f>VLOOKUP($A36,Table13[], MATCH(F$1,ExtData!$A$1:$AH$1, FALSE), FALSE)</f>
        <v>3.3</v>
      </c>
      <c r="G36" s="37">
        <f>VLOOKUP($A36,Table13[], MATCH(G$1,ExtData!$A$1:$AH$1, FALSE), FALSE)</f>
        <v>111</v>
      </c>
      <c r="H36" s="39">
        <f>VLOOKUP($A36,Table13[], MATCH(H$1,ExtData!$A$1:$AH$1, FALSE), FALSE)/Table6[[#This Row],[PerUSD]]*Table6[[#This Row],[PerEURO]]</f>
        <v>24.371967603360055</v>
      </c>
      <c r="I36" s="69">
        <f>VLOOKUP($A36,Table13[], MATCH(I$1,ExtData!$A$1:$AH$1, FALSE), FALSE)</f>
        <v>0</v>
      </c>
      <c r="J36" s="69">
        <f>VLOOKUP($A36,Table13[], MATCH(J$1,ExtData!$A$1:$AH$1, FALSE), FALSE)</f>
        <v>375</v>
      </c>
      <c r="K36" s="69">
        <f>VLOOKUP($A36,Table13[], MATCH(K$1,ExtData!$A$1:$AH$1, FALSE), FALSE)</f>
        <v>0</v>
      </c>
      <c r="L36" s="69">
        <f>VLOOKUP($A36,Table13[], MATCH(L$1,ExtData!$A$1:$AH$1, FALSE), FALSE)</f>
        <v>22561</v>
      </c>
      <c r="M36" s="70">
        <f>VLOOKUP($A36,Table13[], MATCH(M$1,ExtData!$A$1:$AH$1, FALSE), FALSE)</f>
        <v>16965</v>
      </c>
      <c r="N36" s="70">
        <f>VLOOKUP($A36,Table13[], MATCH(N$1,ExtData!$A$1:$AH$1, FALSE), FALSE)</f>
        <v>6605</v>
      </c>
      <c r="O36" s="70">
        <f>VLOOKUP($A36,Table13[], MATCH(O$1,ExtData!$A$1:$AH$1, FALSE), FALSE)</f>
        <v>816</v>
      </c>
      <c r="P36" s="70">
        <f>VLOOKUP($A36,Table13[], MATCH(P$1,ExtData!$A$1:$AH$1, FALSE), FALSE)</f>
        <v>95</v>
      </c>
      <c r="Q36" s="70">
        <f>VLOOKUP($A36,Table13[], MATCH(Q$1,ExtData!$A$1:$AH$1, FALSE), FALSE)</f>
        <v>0</v>
      </c>
      <c r="R36" s="70">
        <f>VLOOKUP($A36,Table13[], MATCH(R$1,ExtData!$A$1:$AH$1, FALSE), FALSE)</f>
        <v>0</v>
      </c>
      <c r="S36" s="70">
        <f>VLOOKUP($A36,Table13[], MATCH(S$1,ExtData!$A$1:$AH$1, FALSE), FALSE)</f>
        <v>41022</v>
      </c>
      <c r="T36" s="71">
        <f>VLOOKUP($A36,Table13[], MATCH(T$1,ExtData!$A$1:$AH$1, FALSE), FALSE)</f>
        <v>18180</v>
      </c>
      <c r="U36" s="71">
        <f>VLOOKUP($A36,Table13[], MATCH(U$1,ExtData!$A$1:$AH$1, FALSE), FALSE)</f>
        <v>18460</v>
      </c>
      <c r="V36" s="71">
        <f>VLOOKUP($A36,Table13[], MATCH(V$1,ExtData!$A$1:$AH$1, FALSE), FALSE)</f>
        <v>-5926</v>
      </c>
      <c r="W36" s="43">
        <f>VLOOKUP(EDATE(Table6[[#This Row],[Date]],-1),Table13[],MATCH(Table6[[#Headers],[PerEURO]],Table13[#Headers],FALSE), FALSE)</f>
        <v>7.3404999999999996</v>
      </c>
      <c r="X36" s="43">
        <f>VLOOKUP(EDATE(Table6[[#This Row],[Date]],-2),Table13[],MATCH(Table6[[#Headers],[PerEURO]],Table13[#Headers],FALSE),FALSE)</f>
        <v>7.3619000000000003</v>
      </c>
      <c r="Y36" s="43">
        <f>VLOOKUP(EDATE(Table6[[#This Row],[Date]],-1),Table13[],MATCH(Table6[[#Headers],[CPI]],Table13[#Headers],FALSE), FALSE)</f>
        <v>110.6</v>
      </c>
      <c r="Z36" t="str">
        <f>IF((Table6[[#This Row],[PerEURO]]-Table6[[#This Row],[ly.var]])&gt;0,"Increase", IF((Table6[[#This Row],[PerEURO]]-Table6[[#This Row],[ly.var]])&lt;0, "Decrease", "Unchange"))</f>
        <v>Decrease</v>
      </c>
      <c r="AA36" t="b">
        <f>YEAR(Table6[[#This Row],[Date]])&lt;Settings!$B$1</f>
        <v>1</v>
      </c>
      <c r="AB36" t="str">
        <f t="shared" si="1"/>
        <v>autumn</v>
      </c>
    </row>
    <row r="37" spans="1:28" x14ac:dyDescent="0.2">
      <c r="A37" s="74">
        <v>36129</v>
      </c>
      <c r="B37" s="67">
        <f>VLOOKUP($A37,Table13[], MATCH(B$1,ExtData!$A$1:$AH$1, FALSE), FALSE)</f>
        <v>7.2953000000000001</v>
      </c>
      <c r="C37" s="68">
        <f>VLOOKUP($A37,Table13[], MATCH(C$1,ExtData!$A$1:$AH$1, FALSE), FALSE)</f>
        <v>7.1680000000000001</v>
      </c>
      <c r="D37" s="37">
        <f>VLOOKUP($A37,Table13[], MATCH(D$1,ExtData!$A$1:$AH$1, FALSE), FALSE)</f>
        <v>6.7</v>
      </c>
      <c r="E37" s="37">
        <f>VLOOKUP($A37,Table13[], MATCH(E$1,ExtData!$A$1:$AH$1, FALSE), FALSE)</f>
        <v>8.7000010000000003</v>
      </c>
      <c r="F37" s="37">
        <f>VLOOKUP($A37,Table13[], MATCH(F$1,ExtData!$A$1:$AH$1, FALSE), FALSE)</f>
        <v>3.09</v>
      </c>
      <c r="G37" s="37">
        <f>VLOOKUP($A37,Table13[], MATCH(G$1,ExtData!$A$1:$AH$1, FALSE), FALSE)</f>
        <v>111.9</v>
      </c>
      <c r="H37" s="39">
        <f>VLOOKUP($A37,Table13[], MATCH(H$1,ExtData!$A$1:$AH$1, FALSE), FALSE)/Table6[[#This Row],[PerUSD]]*Table6[[#This Row],[PerEURO]]</f>
        <v>28.833126255580357</v>
      </c>
      <c r="I37" s="69">
        <f>VLOOKUP($A37,Table13[], MATCH(I$1,ExtData!$A$1:$AH$1, FALSE), FALSE)</f>
        <v>526</v>
      </c>
      <c r="J37" s="69">
        <f>VLOOKUP($A37,Table13[], MATCH(J$1,ExtData!$A$1:$AH$1, FALSE), FALSE)</f>
        <v>0</v>
      </c>
      <c r="K37" s="69">
        <f>VLOOKUP($A37,Table13[], MATCH(K$1,ExtData!$A$1:$AH$1, FALSE), FALSE)</f>
        <v>0</v>
      </c>
      <c r="L37" s="69">
        <f>VLOOKUP($A37,Table13[], MATCH(L$1,ExtData!$A$1:$AH$1, FALSE), FALSE)</f>
        <v>21932</v>
      </c>
      <c r="M37" s="70">
        <f>VLOOKUP($A37,Table13[], MATCH(M$1,ExtData!$A$1:$AH$1, FALSE), FALSE)</f>
        <v>18124</v>
      </c>
      <c r="N37" s="70">
        <f>VLOOKUP($A37,Table13[], MATCH(N$1,ExtData!$A$1:$AH$1, FALSE), FALSE)</f>
        <v>6605</v>
      </c>
      <c r="O37" s="70">
        <f>VLOOKUP($A37,Table13[], MATCH(O$1,ExtData!$A$1:$AH$1, FALSE), FALSE)</f>
        <v>780</v>
      </c>
      <c r="P37" s="70">
        <f>VLOOKUP($A37,Table13[], MATCH(P$1,ExtData!$A$1:$AH$1, FALSE), FALSE)</f>
        <v>171</v>
      </c>
      <c r="Q37" s="70">
        <f>VLOOKUP($A37,Table13[], MATCH(Q$1,ExtData!$A$1:$AH$1, FALSE), FALSE)</f>
        <v>276</v>
      </c>
      <c r="R37" s="70">
        <f>VLOOKUP($A37,Table13[], MATCH(R$1,ExtData!$A$1:$AH$1, FALSE), FALSE)</f>
        <v>487</v>
      </c>
      <c r="S37" s="70">
        <f>VLOOKUP($A37,Table13[], MATCH(S$1,ExtData!$A$1:$AH$1, FALSE), FALSE)</f>
        <v>41399</v>
      </c>
      <c r="T37" s="71">
        <f>VLOOKUP($A37,Table13[], MATCH(T$1,ExtData!$A$1:$AH$1, FALSE), FALSE)</f>
        <v>19876</v>
      </c>
      <c r="U37" s="71">
        <f>VLOOKUP($A37,Table13[], MATCH(U$1,ExtData!$A$1:$AH$1, FALSE), FALSE)</f>
        <v>19468</v>
      </c>
      <c r="V37" s="71">
        <f>VLOOKUP($A37,Table13[], MATCH(V$1,ExtData!$A$1:$AH$1, FALSE), FALSE)</f>
        <v>-6041</v>
      </c>
      <c r="W37" s="43">
        <f>VLOOKUP(EDATE(Table6[[#This Row],[Date]],-1),Table13[],MATCH(Table6[[#Headers],[PerEURO]],Table13[#Headers],FALSE), FALSE)</f>
        <v>7.319</v>
      </c>
      <c r="X37" s="43">
        <f>VLOOKUP(EDATE(Table6[[#This Row],[Date]],-2),Table13[],MATCH(Table6[[#Headers],[PerEURO]],Table13[#Headers],FALSE),FALSE)</f>
        <v>7.3404999999999996</v>
      </c>
      <c r="Y37" s="43">
        <f>VLOOKUP(EDATE(Table6[[#This Row],[Date]],-1),Table13[],MATCH(Table6[[#Headers],[CPI]],Table13[#Headers],FALSE), FALSE)</f>
        <v>111</v>
      </c>
      <c r="Z37" t="str">
        <f>IF((Table6[[#This Row],[PerEURO]]-Table6[[#This Row],[ly.var]])&gt;0,"Increase", IF((Table6[[#This Row],[PerEURO]]-Table6[[#This Row],[ly.var]])&lt;0, "Decrease", "Unchange"))</f>
        <v>Decrease</v>
      </c>
      <c r="AA37" t="b">
        <f>YEAR(Table6[[#This Row],[Date]])&lt;Settings!$B$1</f>
        <v>1</v>
      </c>
      <c r="AB37" t="str">
        <f t="shared" si="1"/>
        <v>winter</v>
      </c>
    </row>
    <row r="38" spans="1:28" x14ac:dyDescent="0.2">
      <c r="A38" s="74">
        <v>36160</v>
      </c>
      <c r="B38" s="67">
        <f>VLOOKUP($A38,Table13[], MATCH(B$1,ExtData!$A$1:$AH$1, FALSE), FALSE)</f>
        <v>7.3327999999999998</v>
      </c>
      <c r="C38" s="68">
        <f>VLOOKUP($A38,Table13[], MATCH(C$1,ExtData!$A$1:$AH$1, FALSE), FALSE)</f>
        <v>6.9038000000000004</v>
      </c>
      <c r="D38" s="37">
        <f>VLOOKUP($A38,Table13[], MATCH(D$1,ExtData!$A$1:$AH$1, FALSE), FALSE)</f>
        <v>6.3409089999999999</v>
      </c>
      <c r="E38" s="37">
        <f>VLOOKUP($A38,Table13[], MATCH(E$1,ExtData!$A$1:$AH$1, FALSE), FALSE)</f>
        <v>8.3409089999999999</v>
      </c>
      <c r="F38" s="37">
        <f>VLOOKUP($A38,Table13[], MATCH(F$1,ExtData!$A$1:$AH$1, FALSE), FALSE)</f>
        <v>2.79</v>
      </c>
      <c r="G38" s="37">
        <f>VLOOKUP($A38,Table13[], MATCH(G$1,ExtData!$A$1:$AH$1, FALSE), FALSE)</f>
        <v>114.5</v>
      </c>
      <c r="H38" s="39">
        <f>VLOOKUP($A38,Table13[], MATCH(H$1,ExtData!$A$1:$AH$1, FALSE), FALSE)/Table6[[#This Row],[PerUSD]]*Table6[[#This Row],[PerEURO]]</f>
        <v>33.117515571134732</v>
      </c>
      <c r="I38" s="69">
        <f>VLOOKUP($A38,Table13[], MATCH(I$1,ExtData!$A$1:$AH$1, FALSE), FALSE)</f>
        <v>59</v>
      </c>
      <c r="J38" s="69">
        <f>VLOOKUP($A38,Table13[], MATCH(J$1,ExtData!$A$1:$AH$1, FALSE), FALSE)</f>
        <v>1132</v>
      </c>
      <c r="K38" s="69">
        <f>VLOOKUP($A38,Table13[], MATCH(K$1,ExtData!$A$1:$AH$1, FALSE), FALSE)</f>
        <v>0</v>
      </c>
      <c r="L38" s="69">
        <f>VLOOKUP($A38,Table13[], MATCH(L$1,ExtData!$A$1:$AH$1, FALSE), FALSE)</f>
        <v>21933</v>
      </c>
      <c r="M38" s="70">
        <f>VLOOKUP($A38,Table13[], MATCH(M$1,ExtData!$A$1:$AH$1, FALSE), FALSE)</f>
        <v>17341</v>
      </c>
      <c r="N38" s="70">
        <f>VLOOKUP($A38,Table13[], MATCH(N$1,ExtData!$A$1:$AH$1, FALSE), FALSE)</f>
        <v>6034</v>
      </c>
      <c r="O38" s="70">
        <f>VLOOKUP($A38,Table13[], MATCH(O$1,ExtData!$A$1:$AH$1, FALSE), FALSE)</f>
        <v>869</v>
      </c>
      <c r="P38" s="70">
        <f>VLOOKUP($A38,Table13[], MATCH(P$1,ExtData!$A$1:$AH$1, FALSE), FALSE)</f>
        <v>549</v>
      </c>
      <c r="Q38" s="70">
        <f>VLOOKUP($A38,Table13[], MATCH(Q$1,ExtData!$A$1:$AH$1, FALSE), FALSE)</f>
        <v>240</v>
      </c>
      <c r="R38" s="70">
        <f>VLOOKUP($A38,Table13[], MATCH(R$1,ExtData!$A$1:$AH$1, FALSE), FALSE)</f>
        <v>0</v>
      </c>
      <c r="S38" s="70">
        <f>VLOOKUP($A38,Table13[], MATCH(S$1,ExtData!$A$1:$AH$1, FALSE), FALSE)</f>
        <v>40327</v>
      </c>
      <c r="T38" s="71">
        <f>VLOOKUP($A38,Table13[], MATCH(T$1,ExtData!$A$1:$AH$1, FALSE), FALSE)</f>
        <v>17993</v>
      </c>
      <c r="U38" s="71">
        <f>VLOOKUP($A38,Table13[], MATCH(U$1,ExtData!$A$1:$AH$1, FALSE), FALSE)</f>
        <v>18394</v>
      </c>
      <c r="V38" s="71">
        <f>VLOOKUP($A38,Table13[], MATCH(V$1,ExtData!$A$1:$AH$1, FALSE), FALSE)</f>
        <v>-5850</v>
      </c>
      <c r="W38" s="43">
        <f>VLOOKUP(EDATE(Table6[[#This Row],[Date]],-1),Table13[],MATCH(Table6[[#Headers],[PerEURO]],Table13[#Headers],FALSE), FALSE)</f>
        <v>7.2953000000000001</v>
      </c>
      <c r="X38" s="43">
        <f>VLOOKUP(EDATE(Table6[[#This Row],[Date]],-2),Table13[],MATCH(Table6[[#Headers],[PerEURO]],Table13[#Headers],FALSE),FALSE)</f>
        <v>7.319</v>
      </c>
      <c r="Y38" s="43">
        <f>VLOOKUP(EDATE(Table6[[#This Row],[Date]],-1),Table13[],MATCH(Table6[[#Headers],[CPI]],Table13[#Headers],FALSE), FALSE)</f>
        <v>111.9</v>
      </c>
      <c r="Z38" t="str">
        <f>IF((Table6[[#This Row],[PerEURO]]-Table6[[#This Row],[ly.var]])&gt;0,"Increase", IF((Table6[[#This Row],[PerEURO]]-Table6[[#This Row],[ly.var]])&lt;0, "Decrease", "Unchange"))</f>
        <v>Increase</v>
      </c>
      <c r="AA38" t="b">
        <f>YEAR(Table6[[#This Row],[Date]])&lt;Settings!$B$1</f>
        <v>1</v>
      </c>
      <c r="AB38" t="str">
        <f t="shared" si="1"/>
        <v>winter</v>
      </c>
    </row>
    <row r="39" spans="1:28" x14ac:dyDescent="0.2">
      <c r="A39" s="74">
        <v>36191</v>
      </c>
      <c r="B39" s="67">
        <f>VLOOKUP($A39,Table13[], MATCH(B$1,ExtData!$A$1:$AH$1, FALSE), FALSE)</f>
        <v>7.5438999999999998</v>
      </c>
      <c r="C39" s="68">
        <f>VLOOKUP($A39,Table13[], MATCH(C$1,ExtData!$A$1:$AH$1, FALSE), FALSE)</f>
        <v>7.0026999999999999</v>
      </c>
      <c r="D39" s="37">
        <f>VLOOKUP($A39,Table13[], MATCH(D$1,ExtData!$A$1:$AH$1, FALSE), FALSE)</f>
        <v>6</v>
      </c>
      <c r="E39" s="37">
        <f>VLOOKUP($A39,Table13[], MATCH(E$1,ExtData!$A$1:$AH$1, FALSE), FALSE)</f>
        <v>8</v>
      </c>
      <c r="F39" s="37">
        <f>VLOOKUP($A39,Table13[], MATCH(F$1,ExtData!$A$1:$AH$1, FALSE), FALSE)</f>
        <v>2.76</v>
      </c>
      <c r="G39" s="37">
        <f>VLOOKUP($A39,Table13[], MATCH(G$1,ExtData!$A$1:$AH$1, FALSE), FALSE)</f>
        <v>114.6</v>
      </c>
      <c r="H39" s="39">
        <f>VLOOKUP($A39,Table13[], MATCH(H$1,ExtData!$A$1:$AH$1, FALSE), FALSE)/Table6[[#This Row],[PerUSD]]*Table6[[#This Row],[PerEURO]]</f>
        <v>35.302612278121302</v>
      </c>
      <c r="I39" s="69">
        <f>VLOOKUP($A39,Table13[], MATCH(I$1,ExtData!$A$1:$AH$1, FALSE), FALSE)</f>
        <v>0</v>
      </c>
      <c r="J39" s="69">
        <f>VLOOKUP($A39,Table13[], MATCH(J$1,ExtData!$A$1:$AH$1, FALSE), FALSE)</f>
        <v>2</v>
      </c>
      <c r="K39" s="69">
        <f>VLOOKUP($A39,Table13[], MATCH(K$1,ExtData!$A$1:$AH$1, FALSE), FALSE)</f>
        <v>0</v>
      </c>
      <c r="L39" s="69">
        <f>VLOOKUP($A39,Table13[], MATCH(L$1,ExtData!$A$1:$AH$1, FALSE), FALSE)</f>
        <v>21308</v>
      </c>
      <c r="M39" s="70">
        <f>VLOOKUP($A39,Table13[], MATCH(M$1,ExtData!$A$1:$AH$1, FALSE), FALSE)</f>
        <v>18644</v>
      </c>
      <c r="N39" s="70">
        <f>VLOOKUP($A39,Table13[], MATCH(N$1,ExtData!$A$1:$AH$1, FALSE), FALSE)</f>
        <v>5382</v>
      </c>
      <c r="O39" s="70">
        <f>VLOOKUP($A39,Table13[], MATCH(O$1,ExtData!$A$1:$AH$1, FALSE), FALSE)</f>
        <v>673</v>
      </c>
      <c r="P39" s="70">
        <f>VLOOKUP($A39,Table13[], MATCH(P$1,ExtData!$A$1:$AH$1, FALSE), FALSE)</f>
        <v>68</v>
      </c>
      <c r="Q39" s="70">
        <f>VLOOKUP($A39,Table13[], MATCH(Q$1,ExtData!$A$1:$AH$1, FALSE), FALSE)</f>
        <v>554</v>
      </c>
      <c r="R39" s="70">
        <f>VLOOKUP($A39,Table13[], MATCH(R$1,ExtData!$A$1:$AH$1, FALSE), FALSE)</f>
        <v>0</v>
      </c>
      <c r="S39" s="70">
        <f>VLOOKUP($A39,Table13[], MATCH(S$1,ExtData!$A$1:$AH$1, FALSE), FALSE)</f>
        <v>40448</v>
      </c>
      <c r="T39" s="71">
        <f>VLOOKUP($A39,Table13[], MATCH(T$1,ExtData!$A$1:$AH$1, FALSE), FALSE)</f>
        <v>19761</v>
      </c>
      <c r="U39" s="71">
        <f>VLOOKUP($A39,Table13[], MATCH(U$1,ExtData!$A$1:$AH$1, FALSE), FALSE)</f>
        <v>19141</v>
      </c>
      <c r="V39" s="71">
        <f>VLOOKUP($A39,Table13[], MATCH(V$1,ExtData!$A$1:$AH$1, FALSE), FALSE)</f>
        <v>-5558</v>
      </c>
      <c r="W39" s="43">
        <f>VLOOKUP(EDATE(Table6[[#This Row],[Date]],-1),Table13[],MATCH(Table6[[#Headers],[PerEURO]],Table13[#Headers],FALSE), FALSE)</f>
        <v>7.3327999999999998</v>
      </c>
      <c r="X39" s="43">
        <f>VLOOKUP(EDATE(Table6[[#This Row],[Date]],-2),Table13[],MATCH(Table6[[#Headers],[PerEURO]],Table13[#Headers],FALSE),FALSE)</f>
        <v>7.2953000000000001</v>
      </c>
      <c r="Y39" s="43">
        <f>VLOOKUP(EDATE(Table6[[#This Row],[Date]],-1),Table13[],MATCH(Table6[[#Headers],[CPI]],Table13[#Headers],FALSE), FALSE)</f>
        <v>114.5</v>
      </c>
      <c r="Z39" t="str">
        <f>IF((Table6[[#This Row],[PerEURO]]-Table6[[#This Row],[ly.var]])&gt;0,"Increase", IF((Table6[[#This Row],[PerEURO]]-Table6[[#This Row],[ly.var]])&lt;0, "Decrease", "Unchange"))</f>
        <v>Increase</v>
      </c>
      <c r="AA39" t="b">
        <f>YEAR(Table6[[#This Row],[Date]])&lt;Settings!$B$1</f>
        <v>1</v>
      </c>
      <c r="AB39" t="str">
        <f t="shared" si="1"/>
        <v>winter</v>
      </c>
    </row>
    <row r="40" spans="1:28" x14ac:dyDescent="0.2">
      <c r="A40" s="74">
        <v>36219</v>
      </c>
      <c r="B40" s="67">
        <f>VLOOKUP($A40,Table13[], MATCH(B$1,ExtData!$A$1:$AH$1, FALSE), FALSE)</f>
        <v>7.8449999999999998</v>
      </c>
      <c r="C40" s="68">
        <f>VLOOKUP($A40,Table13[], MATCH(C$1,ExtData!$A$1:$AH$1, FALSE), FALSE)</f>
        <v>7.2610999999999999</v>
      </c>
      <c r="D40" s="37">
        <f>VLOOKUP($A40,Table13[], MATCH(D$1,ExtData!$A$1:$AH$1, FALSE), FALSE)</f>
        <v>5.571428</v>
      </c>
      <c r="E40" s="37">
        <f>VLOOKUP($A40,Table13[], MATCH(E$1,ExtData!$A$1:$AH$1, FALSE), FALSE)</f>
        <v>7.571428</v>
      </c>
      <c r="F40" s="37">
        <f>VLOOKUP($A40,Table13[], MATCH(F$1,ExtData!$A$1:$AH$1, FALSE), FALSE)</f>
        <v>2.75</v>
      </c>
      <c r="G40" s="37">
        <f>VLOOKUP($A40,Table13[], MATCH(G$1,ExtData!$A$1:$AH$1, FALSE), FALSE)</f>
        <v>113.8</v>
      </c>
      <c r="H40" s="39">
        <f>VLOOKUP($A40,Table13[], MATCH(H$1,ExtData!$A$1:$AH$1, FALSE), FALSE)/Table6[[#This Row],[PerUSD]]*Table6[[#This Row],[PerEURO]]</f>
        <v>33.071497431518637</v>
      </c>
      <c r="I40" s="69">
        <f>VLOOKUP($A40,Table13[], MATCH(I$1,ExtData!$A$1:$AH$1, FALSE), FALSE)</f>
        <v>117</v>
      </c>
      <c r="J40" s="69">
        <f>VLOOKUP($A40,Table13[], MATCH(J$1,ExtData!$A$1:$AH$1, FALSE), FALSE)</f>
        <v>815</v>
      </c>
      <c r="K40" s="69">
        <f>VLOOKUP($A40,Table13[], MATCH(K$1,ExtData!$A$1:$AH$1, FALSE), FALSE)</f>
        <v>0</v>
      </c>
      <c r="L40" s="69">
        <f>VLOOKUP($A40,Table13[], MATCH(L$1,ExtData!$A$1:$AH$1, FALSE), FALSE)</f>
        <v>24266</v>
      </c>
      <c r="M40" s="70">
        <f>VLOOKUP($A40,Table13[], MATCH(M$1,ExtData!$A$1:$AH$1, FALSE), FALSE)</f>
        <v>16463</v>
      </c>
      <c r="N40" s="70">
        <f>VLOOKUP($A40,Table13[], MATCH(N$1,ExtData!$A$1:$AH$1, FALSE), FALSE)</f>
        <v>6134</v>
      </c>
      <c r="O40" s="70">
        <f>VLOOKUP($A40,Table13[], MATCH(O$1,ExtData!$A$1:$AH$1, FALSE), FALSE)</f>
        <v>1188</v>
      </c>
      <c r="P40" s="70">
        <f>VLOOKUP($A40,Table13[], MATCH(P$1,ExtData!$A$1:$AH$1, FALSE), FALSE)</f>
        <v>50</v>
      </c>
      <c r="Q40" s="70">
        <f>VLOOKUP($A40,Table13[], MATCH(Q$1,ExtData!$A$1:$AH$1, FALSE), FALSE)</f>
        <v>465</v>
      </c>
      <c r="R40" s="70">
        <f>VLOOKUP($A40,Table13[], MATCH(R$1,ExtData!$A$1:$AH$1, FALSE), FALSE)</f>
        <v>0</v>
      </c>
      <c r="S40" s="70">
        <f>VLOOKUP($A40,Table13[], MATCH(S$1,ExtData!$A$1:$AH$1, FALSE), FALSE)</f>
        <v>40227</v>
      </c>
      <c r="T40" s="71">
        <f>VLOOKUP($A40,Table13[], MATCH(T$1,ExtData!$A$1:$AH$1, FALSE), FALSE)</f>
        <v>15544</v>
      </c>
      <c r="U40" s="71">
        <f>VLOOKUP($A40,Table13[], MATCH(U$1,ExtData!$A$1:$AH$1, FALSE), FALSE)</f>
        <v>15961</v>
      </c>
      <c r="V40" s="71">
        <f>VLOOKUP($A40,Table13[], MATCH(V$1,ExtData!$A$1:$AH$1, FALSE), FALSE)</f>
        <v>-7824</v>
      </c>
      <c r="W40" s="43">
        <f>VLOOKUP(EDATE(Table6[[#This Row],[Date]],-1),Table13[],MATCH(Table6[[#Headers],[PerEURO]],Table13[#Headers],FALSE), FALSE)</f>
        <v>7.5438999999999998</v>
      </c>
      <c r="X40" s="43">
        <f>VLOOKUP(EDATE(Table6[[#This Row],[Date]],-2),Table13[],MATCH(Table6[[#Headers],[PerEURO]],Table13[#Headers],FALSE),FALSE)</f>
        <v>7.3327999999999998</v>
      </c>
      <c r="Y40" s="43">
        <f>VLOOKUP(EDATE(Table6[[#This Row],[Date]],-1),Table13[],MATCH(Table6[[#Headers],[CPI]],Table13[#Headers],FALSE), FALSE)</f>
        <v>114.6</v>
      </c>
      <c r="Z40" t="str">
        <f>IF((Table6[[#This Row],[PerEURO]]-Table6[[#This Row],[ly.var]])&gt;0,"Increase", IF((Table6[[#This Row],[PerEURO]]-Table6[[#This Row],[ly.var]])&lt;0, "Decrease", "Unchange"))</f>
        <v>Increase</v>
      </c>
      <c r="AA40" t="b">
        <f>YEAR(Table6[[#This Row],[Date]])&lt;Settings!$B$1</f>
        <v>1</v>
      </c>
      <c r="AB40" t="str">
        <f t="shared" si="1"/>
        <v>Spring</v>
      </c>
    </row>
    <row r="41" spans="1:28" x14ac:dyDescent="0.2">
      <c r="A41" s="74">
        <v>36250</v>
      </c>
      <c r="B41" s="67">
        <f>VLOOKUP($A41,Table13[], MATCH(B$1,ExtData!$A$1:$AH$1, FALSE), FALSE)</f>
        <v>7.8315999999999999</v>
      </c>
      <c r="C41" s="68">
        <f>VLOOKUP($A41,Table13[], MATCH(C$1,ExtData!$A$1:$AH$1, FALSE), FALSE)</f>
        <v>7.2234999999999996</v>
      </c>
      <c r="D41" s="37">
        <f>VLOOKUP($A41,Table13[], MATCH(D$1,ExtData!$A$1:$AH$1, FALSE), FALSE)</f>
        <v>5.5</v>
      </c>
      <c r="E41" s="37">
        <f>VLOOKUP($A41,Table13[], MATCH(E$1,ExtData!$A$1:$AH$1, FALSE), FALSE)</f>
        <v>7.5</v>
      </c>
      <c r="F41" s="37">
        <f>VLOOKUP($A41,Table13[], MATCH(F$1,ExtData!$A$1:$AH$1, FALSE), FALSE)</f>
        <v>2.56</v>
      </c>
      <c r="G41" s="37">
        <f>VLOOKUP($A41,Table13[], MATCH(G$1,ExtData!$A$1:$AH$1, FALSE), FALSE)</f>
        <v>112.9</v>
      </c>
      <c r="H41" s="39">
        <f>VLOOKUP($A41,Table13[], MATCH(H$1,ExtData!$A$1:$AH$1, FALSE), FALSE)/Table6[[#This Row],[PerUSD]]*Table6[[#This Row],[PerEURO]]</f>
        <v>27.104589188066729</v>
      </c>
      <c r="I41" s="69">
        <f>VLOOKUP($A41,Table13[], MATCH(I$1,ExtData!$A$1:$AH$1, FALSE), FALSE)</f>
        <v>72</v>
      </c>
      <c r="J41" s="69">
        <f>VLOOKUP($A41,Table13[], MATCH(J$1,ExtData!$A$1:$AH$1, FALSE), FALSE)</f>
        <v>67</v>
      </c>
      <c r="K41" s="69">
        <f>VLOOKUP($A41,Table13[], MATCH(K$1,ExtData!$A$1:$AH$1, FALSE), FALSE)</f>
        <v>0</v>
      </c>
      <c r="L41" s="69">
        <f>VLOOKUP($A41,Table13[], MATCH(L$1,ExtData!$A$1:$AH$1, FALSE), FALSE)</f>
        <v>22387</v>
      </c>
      <c r="M41" s="70">
        <f>VLOOKUP($A41,Table13[], MATCH(M$1,ExtData!$A$1:$AH$1, FALSE), FALSE)</f>
        <v>17825</v>
      </c>
      <c r="N41" s="70">
        <f>VLOOKUP($A41,Table13[], MATCH(N$1,ExtData!$A$1:$AH$1, FALSE), FALSE)</f>
        <v>4864</v>
      </c>
      <c r="O41" s="70">
        <f>VLOOKUP($A41,Table13[], MATCH(O$1,ExtData!$A$1:$AH$1, FALSE), FALSE)</f>
        <v>904</v>
      </c>
      <c r="P41" s="70">
        <f>VLOOKUP($A41,Table13[], MATCH(P$1,ExtData!$A$1:$AH$1, FALSE), FALSE)</f>
        <v>418</v>
      </c>
      <c r="Q41" s="70">
        <f>VLOOKUP($A41,Table13[], MATCH(Q$1,ExtData!$A$1:$AH$1, FALSE), FALSE)</f>
        <v>127</v>
      </c>
      <c r="R41" s="70">
        <f>VLOOKUP($A41,Table13[], MATCH(R$1,ExtData!$A$1:$AH$1, FALSE), FALSE)</f>
        <v>0</v>
      </c>
      <c r="S41" s="70">
        <f>VLOOKUP($A41,Table13[], MATCH(S$1,ExtData!$A$1:$AH$1, FALSE), FALSE)</f>
        <v>40483</v>
      </c>
      <c r="T41" s="71">
        <f>VLOOKUP($A41,Table13[], MATCH(T$1,ExtData!$A$1:$AH$1, FALSE), FALSE)</f>
        <v>18503</v>
      </c>
      <c r="U41" s="71">
        <f>VLOOKUP($A41,Table13[], MATCH(U$1,ExtData!$A$1:$AH$1, FALSE), FALSE)</f>
        <v>18097</v>
      </c>
      <c r="V41" s="71">
        <f>VLOOKUP($A41,Table13[], MATCH(V$1,ExtData!$A$1:$AH$1, FALSE), FALSE)</f>
        <v>-5496</v>
      </c>
      <c r="W41" s="43">
        <f>VLOOKUP(EDATE(Table6[[#This Row],[Date]],-1),Table13[],MATCH(Table6[[#Headers],[PerEURO]],Table13[#Headers],FALSE), FALSE)</f>
        <v>7.8449999999999998</v>
      </c>
      <c r="X41" s="43">
        <f>VLOOKUP(EDATE(Table6[[#This Row],[Date]],-2),Table13[],MATCH(Table6[[#Headers],[PerEURO]],Table13[#Headers],FALSE),FALSE)</f>
        <v>7.5438999999999998</v>
      </c>
      <c r="Y41" s="43">
        <f>VLOOKUP(EDATE(Table6[[#This Row],[Date]],-1),Table13[],MATCH(Table6[[#Headers],[CPI]],Table13[#Headers],FALSE), FALSE)</f>
        <v>113.8</v>
      </c>
      <c r="Z41" t="str">
        <f>IF((Table6[[#This Row],[PerEURO]]-Table6[[#This Row],[ly.var]])&gt;0,"Increase", IF((Table6[[#This Row],[PerEURO]]-Table6[[#This Row],[ly.var]])&lt;0, "Decrease", "Unchange"))</f>
        <v>Decrease</v>
      </c>
      <c r="AA41" t="b">
        <f>YEAR(Table6[[#This Row],[Date]])&lt;Settings!$B$1</f>
        <v>1</v>
      </c>
      <c r="AB41" t="str">
        <f t="shared" si="1"/>
        <v>Spring</v>
      </c>
    </row>
    <row r="42" spans="1:28" x14ac:dyDescent="0.2">
      <c r="A42" s="74">
        <v>36280</v>
      </c>
      <c r="B42" s="67">
        <f>VLOOKUP($A42,Table13[], MATCH(B$1,ExtData!$A$1:$AH$1, FALSE), FALSE)</f>
        <v>7.8711000000000002</v>
      </c>
      <c r="C42" s="68">
        <f>VLOOKUP($A42,Table13[], MATCH(C$1,ExtData!$A$1:$AH$1, FALSE), FALSE)</f>
        <v>6.8029999999999999</v>
      </c>
      <c r="D42" s="37">
        <f>VLOOKUP($A42,Table13[], MATCH(D$1,ExtData!$A$1:$AH$1, FALSE), FALSE)</f>
        <v>5</v>
      </c>
      <c r="E42" s="37">
        <f>VLOOKUP($A42,Table13[], MATCH(E$1,ExtData!$A$1:$AH$1, FALSE), FALSE)</f>
        <v>7</v>
      </c>
      <c r="F42" s="37">
        <f>VLOOKUP($A42,Table13[], MATCH(F$1,ExtData!$A$1:$AH$1, FALSE), FALSE)</f>
        <v>2.56</v>
      </c>
      <c r="G42" s="37">
        <f>VLOOKUP($A42,Table13[], MATCH(G$1,ExtData!$A$1:$AH$1, FALSE), FALSE)</f>
        <v>112.3</v>
      </c>
      <c r="H42" s="39">
        <f>VLOOKUP($A42,Table13[], MATCH(H$1,ExtData!$A$1:$AH$1, FALSE), FALSE)/Table6[[#This Row],[PerUSD]]*Table6[[#This Row],[PerEURO]]</f>
        <v>29.920130236660299</v>
      </c>
      <c r="I42" s="69">
        <f>VLOOKUP($A42,Table13[], MATCH(I$1,ExtData!$A$1:$AH$1, FALSE), FALSE)</f>
        <v>5</v>
      </c>
      <c r="J42" s="69">
        <f>VLOOKUP($A42,Table13[], MATCH(J$1,ExtData!$A$1:$AH$1, FALSE), FALSE)</f>
        <v>105</v>
      </c>
      <c r="K42" s="69">
        <f>VLOOKUP($A42,Table13[], MATCH(K$1,ExtData!$A$1:$AH$1, FALSE), FALSE)</f>
        <v>0</v>
      </c>
      <c r="L42" s="69">
        <f>VLOOKUP($A42,Table13[], MATCH(L$1,ExtData!$A$1:$AH$1, FALSE), FALSE)</f>
        <v>22738</v>
      </c>
      <c r="M42" s="70">
        <f>VLOOKUP($A42,Table13[], MATCH(M$1,ExtData!$A$1:$AH$1, FALSE), FALSE)</f>
        <v>15566</v>
      </c>
      <c r="N42" s="70">
        <f>VLOOKUP($A42,Table13[], MATCH(N$1,ExtData!$A$1:$AH$1, FALSE), FALSE)</f>
        <v>4575</v>
      </c>
      <c r="O42" s="70">
        <f>VLOOKUP($A42,Table13[], MATCH(O$1,ExtData!$A$1:$AH$1, FALSE), FALSE)</f>
        <v>551</v>
      </c>
      <c r="P42" s="70">
        <f>VLOOKUP($A42,Table13[], MATCH(P$1,ExtData!$A$1:$AH$1, FALSE), FALSE)</f>
        <v>897</v>
      </c>
      <c r="Q42" s="70">
        <f>VLOOKUP($A42,Table13[], MATCH(Q$1,ExtData!$A$1:$AH$1, FALSE), FALSE)</f>
        <v>216</v>
      </c>
      <c r="R42" s="70">
        <f>VLOOKUP($A42,Table13[], MATCH(R$1,ExtData!$A$1:$AH$1, FALSE), FALSE)</f>
        <v>0</v>
      </c>
      <c r="S42" s="70">
        <f>VLOOKUP($A42,Table13[], MATCH(S$1,ExtData!$A$1:$AH$1, FALSE), FALSE)</f>
        <v>38122</v>
      </c>
      <c r="T42" s="71">
        <f>VLOOKUP($A42,Table13[], MATCH(T$1,ExtData!$A$1:$AH$1, FALSE), FALSE)</f>
        <v>16387</v>
      </c>
      <c r="U42" s="71">
        <f>VLOOKUP($A42,Table13[], MATCH(U$1,ExtData!$A$1:$AH$1, FALSE), FALSE)</f>
        <v>15384</v>
      </c>
      <c r="V42" s="71">
        <f>VLOOKUP($A42,Table13[], MATCH(V$1,ExtData!$A$1:$AH$1, FALSE), FALSE)</f>
        <v>-5308</v>
      </c>
      <c r="W42" s="43">
        <f>VLOOKUP(EDATE(Table6[[#This Row],[Date]],-1),Table13[],MATCH(Table6[[#Headers],[PerEURO]],Table13[#Headers],FALSE), FALSE)</f>
        <v>7.8315999999999999</v>
      </c>
      <c r="X42" s="43">
        <f>VLOOKUP(EDATE(Table6[[#This Row],[Date]],-2),Table13[],MATCH(Table6[[#Headers],[PerEURO]],Table13[#Headers],FALSE),FALSE)</f>
        <v>7.8449999999999998</v>
      </c>
      <c r="Y42" s="43">
        <f>VLOOKUP(EDATE(Table6[[#This Row],[Date]],-1),Table13[],MATCH(Table6[[#Headers],[CPI]],Table13[#Headers],FALSE), FALSE)</f>
        <v>112.9</v>
      </c>
      <c r="Z42" t="str">
        <f>IF((Table6[[#This Row],[PerEURO]]-Table6[[#This Row],[ly.var]])&gt;0,"Increase", IF((Table6[[#This Row],[PerEURO]]-Table6[[#This Row],[ly.var]])&lt;0, "Decrease", "Unchange"))</f>
        <v>Increase</v>
      </c>
      <c r="AA42" t="b">
        <f>YEAR(Table6[[#This Row],[Date]])&lt;Settings!$B$1</f>
        <v>1</v>
      </c>
      <c r="AB42" t="str">
        <f t="shared" si="1"/>
        <v>Spring</v>
      </c>
    </row>
    <row r="43" spans="1:28" x14ac:dyDescent="0.2">
      <c r="A43" s="74">
        <v>36311</v>
      </c>
      <c r="B43" s="67">
        <f>VLOOKUP($A43,Table13[], MATCH(B$1,ExtData!$A$1:$AH$1, FALSE), FALSE)</f>
        <v>8.1622000000000003</v>
      </c>
      <c r="C43" s="68">
        <f>VLOOKUP($A43,Table13[], MATCH(C$1,ExtData!$A$1:$AH$1, FALSE), FALSE)</f>
        <v>7.0015000000000001</v>
      </c>
      <c r="D43" s="37">
        <f>VLOOKUP($A43,Table13[], MATCH(D$1,ExtData!$A$1:$AH$1, FALSE), FALSE)</f>
        <v>4.8499999999999996</v>
      </c>
      <c r="E43" s="37">
        <f>VLOOKUP($A43,Table13[], MATCH(E$1,ExtData!$A$1:$AH$1, FALSE), FALSE)</f>
        <v>6.85</v>
      </c>
      <c r="F43" s="37">
        <f>VLOOKUP($A43,Table13[], MATCH(F$1,ExtData!$A$1:$AH$1, FALSE), FALSE)</f>
        <v>2.21</v>
      </c>
      <c r="G43" s="37">
        <f>VLOOKUP($A43,Table13[], MATCH(G$1,ExtData!$A$1:$AH$1, FALSE), FALSE)</f>
        <v>112</v>
      </c>
      <c r="H43" s="39">
        <f>VLOOKUP($A43,Table13[], MATCH(H$1,ExtData!$A$1:$AH$1, FALSE), FALSE)/Table6[[#This Row],[PerUSD]]*Table6[[#This Row],[PerEURO]]</f>
        <v>32.233782760836966</v>
      </c>
      <c r="I43" s="69">
        <f>VLOOKUP($A43,Table13[], MATCH(I$1,ExtData!$A$1:$AH$1, FALSE), FALSE)</f>
        <v>21</v>
      </c>
      <c r="J43" s="69">
        <f>VLOOKUP($A43,Table13[], MATCH(J$1,ExtData!$A$1:$AH$1, FALSE), FALSE)</f>
        <v>1139</v>
      </c>
      <c r="K43" s="69">
        <f>VLOOKUP($A43,Table13[], MATCH(K$1,ExtData!$A$1:$AH$1, FALSE), FALSE)</f>
        <v>0</v>
      </c>
      <c r="L43" s="69">
        <f>VLOOKUP($A43,Table13[], MATCH(L$1,ExtData!$A$1:$AH$1, FALSE), FALSE)</f>
        <v>22568</v>
      </c>
      <c r="M43" s="70">
        <f>VLOOKUP($A43,Table13[], MATCH(M$1,ExtData!$A$1:$AH$1, FALSE), FALSE)</f>
        <v>13629</v>
      </c>
      <c r="N43" s="70">
        <f>VLOOKUP($A43,Table13[], MATCH(N$1,ExtData!$A$1:$AH$1, FALSE), FALSE)</f>
        <v>3536</v>
      </c>
      <c r="O43" s="70">
        <f>VLOOKUP($A43,Table13[], MATCH(O$1,ExtData!$A$1:$AH$1, FALSE), FALSE)</f>
        <v>976</v>
      </c>
      <c r="P43" s="70">
        <f>VLOOKUP($A43,Table13[], MATCH(P$1,ExtData!$A$1:$AH$1, FALSE), FALSE)</f>
        <v>354</v>
      </c>
      <c r="Q43" s="70">
        <f>VLOOKUP($A43,Table13[], MATCH(Q$1,ExtData!$A$1:$AH$1, FALSE), FALSE)</f>
        <v>168</v>
      </c>
      <c r="R43" s="70">
        <f>VLOOKUP($A43,Table13[], MATCH(R$1,ExtData!$A$1:$AH$1, FALSE), FALSE)</f>
        <v>0</v>
      </c>
      <c r="S43" s="70">
        <f>VLOOKUP($A43,Table13[], MATCH(S$1,ExtData!$A$1:$AH$1, FALSE), FALSE)</f>
        <v>34060</v>
      </c>
      <c r="T43" s="71">
        <f>VLOOKUP($A43,Table13[], MATCH(T$1,ExtData!$A$1:$AH$1, FALSE), FALSE)</f>
        <v>10853</v>
      </c>
      <c r="U43" s="71">
        <f>VLOOKUP($A43,Table13[], MATCH(U$1,ExtData!$A$1:$AH$1, FALSE), FALSE)</f>
        <v>11493</v>
      </c>
      <c r="V43" s="71">
        <f>VLOOKUP($A43,Table13[], MATCH(V$1,ExtData!$A$1:$AH$1, FALSE), FALSE)</f>
        <v>-6649</v>
      </c>
      <c r="W43" s="43">
        <f>VLOOKUP(EDATE(Table6[[#This Row],[Date]],-1),Table13[],MATCH(Table6[[#Headers],[PerEURO]],Table13[#Headers],FALSE), FALSE)</f>
        <v>7.8711000000000002</v>
      </c>
      <c r="X43" s="43">
        <f>VLOOKUP(EDATE(Table6[[#This Row],[Date]],-2),Table13[],MATCH(Table6[[#Headers],[PerEURO]],Table13[#Headers],FALSE),FALSE)</f>
        <v>7.8315999999999999</v>
      </c>
      <c r="Y43" s="43">
        <f>VLOOKUP(EDATE(Table6[[#This Row],[Date]],-1),Table13[],MATCH(Table6[[#Headers],[CPI]],Table13[#Headers],FALSE), FALSE)</f>
        <v>112.3</v>
      </c>
      <c r="Z43" t="str">
        <f>IF((Table6[[#This Row],[PerEURO]]-Table6[[#This Row],[ly.var]])&gt;0,"Increase", IF((Table6[[#This Row],[PerEURO]]-Table6[[#This Row],[ly.var]])&lt;0, "Decrease", "Unchange"))</f>
        <v>Increase</v>
      </c>
      <c r="AA43" t="b">
        <f>YEAR(Table6[[#This Row],[Date]])&lt;Settings!$B$1</f>
        <v>1</v>
      </c>
      <c r="AB43" t="str">
        <f t="shared" si="1"/>
        <v>Summer</v>
      </c>
    </row>
    <row r="44" spans="1:28" x14ac:dyDescent="0.2">
      <c r="A44" s="74">
        <v>36341</v>
      </c>
      <c r="B44" s="67">
        <f>VLOOKUP($A44,Table13[], MATCH(B$1,ExtData!$A$1:$AH$1, FALSE), FALSE)</f>
        <v>8.2893000000000008</v>
      </c>
      <c r="C44" s="68">
        <f>VLOOKUP($A44,Table13[], MATCH(C$1,ExtData!$A$1:$AH$1, FALSE), FALSE)</f>
        <v>7.2901999999999996</v>
      </c>
      <c r="D44" s="37">
        <f>VLOOKUP($A44,Table13[], MATCH(D$1,ExtData!$A$1:$AH$1, FALSE), FALSE)</f>
        <v>4</v>
      </c>
      <c r="E44" s="37">
        <f>VLOOKUP($A44,Table13[], MATCH(E$1,ExtData!$A$1:$AH$1, FALSE), FALSE)</f>
        <v>6</v>
      </c>
      <c r="F44" s="37">
        <f>VLOOKUP($A44,Table13[], MATCH(F$1,ExtData!$A$1:$AH$1, FALSE), FALSE)</f>
        <v>2.08</v>
      </c>
      <c r="G44" s="37">
        <f>VLOOKUP($A44,Table13[], MATCH(G$1,ExtData!$A$1:$AH$1, FALSE), FALSE)</f>
        <v>111.6</v>
      </c>
      <c r="H44" s="39">
        <f>VLOOKUP($A44,Table13[], MATCH(H$1,ExtData!$A$1:$AH$1, FALSE), FALSE)/Table6[[#This Row],[PerUSD]]*Table6[[#This Row],[PerEURO]]</f>
        <v>32.235282296781989</v>
      </c>
      <c r="I44" s="69">
        <f>VLOOKUP($A44,Table13[], MATCH(I$1,ExtData!$A$1:$AH$1, FALSE), FALSE)</f>
        <v>1480</v>
      </c>
      <c r="J44" s="69">
        <f>VLOOKUP($A44,Table13[], MATCH(J$1,ExtData!$A$1:$AH$1, FALSE), FALSE)</f>
        <v>2</v>
      </c>
      <c r="K44" s="69">
        <f>VLOOKUP($A44,Table13[], MATCH(K$1,ExtData!$A$1:$AH$1, FALSE), FALSE)</f>
        <v>0</v>
      </c>
      <c r="L44" s="69">
        <f>VLOOKUP($A44,Table13[], MATCH(L$1,ExtData!$A$1:$AH$1, FALSE), FALSE)</f>
        <v>21895</v>
      </c>
      <c r="M44" s="70">
        <f>VLOOKUP($A44,Table13[], MATCH(M$1,ExtData!$A$1:$AH$1, FALSE), FALSE)</f>
        <v>15808</v>
      </c>
      <c r="N44" s="70">
        <f>VLOOKUP($A44,Table13[], MATCH(N$1,ExtData!$A$1:$AH$1, FALSE), FALSE)</f>
        <v>4958</v>
      </c>
      <c r="O44" s="70">
        <f>VLOOKUP($A44,Table13[], MATCH(O$1,ExtData!$A$1:$AH$1, FALSE), FALSE)</f>
        <v>714</v>
      </c>
      <c r="P44" s="70">
        <f>VLOOKUP($A44,Table13[], MATCH(P$1,ExtData!$A$1:$AH$1, FALSE), FALSE)</f>
        <v>57</v>
      </c>
      <c r="Q44" s="70">
        <f>VLOOKUP($A44,Table13[], MATCH(Q$1,ExtData!$A$1:$AH$1, FALSE), FALSE)</f>
        <v>728</v>
      </c>
      <c r="R44" s="70">
        <f>VLOOKUP($A44,Table13[], MATCH(R$1,ExtData!$A$1:$AH$1, FALSE), FALSE)</f>
        <v>0</v>
      </c>
      <c r="S44" s="70">
        <f>VLOOKUP($A44,Table13[], MATCH(S$1,ExtData!$A$1:$AH$1, FALSE), FALSE)</f>
        <v>36939</v>
      </c>
      <c r="T44" s="71">
        <f>VLOOKUP($A44,Table13[], MATCH(T$1,ExtData!$A$1:$AH$1, FALSE), FALSE)</f>
        <v>14348</v>
      </c>
      <c r="U44" s="71">
        <f>VLOOKUP($A44,Table13[], MATCH(U$1,ExtData!$A$1:$AH$1, FALSE), FALSE)</f>
        <v>15045</v>
      </c>
      <c r="V44" s="71">
        <f>VLOOKUP($A44,Table13[], MATCH(V$1,ExtData!$A$1:$AH$1, FALSE), FALSE)</f>
        <v>-6435</v>
      </c>
      <c r="W44" s="43">
        <f>VLOOKUP(EDATE(Table6[[#This Row],[Date]],-1),Table13[],MATCH(Table6[[#Headers],[PerEURO]],Table13[#Headers],FALSE), FALSE)</f>
        <v>8.1622000000000003</v>
      </c>
      <c r="X44" s="43">
        <f>VLOOKUP(EDATE(Table6[[#This Row],[Date]],-2),Table13[],MATCH(Table6[[#Headers],[PerEURO]],Table13[#Headers],FALSE),FALSE)</f>
        <v>7.8711000000000002</v>
      </c>
      <c r="Y44" s="43">
        <f>VLOOKUP(EDATE(Table6[[#This Row],[Date]],-1),Table13[],MATCH(Table6[[#Headers],[CPI]],Table13[#Headers],FALSE), FALSE)</f>
        <v>112</v>
      </c>
      <c r="Z44" t="str">
        <f>IF((Table6[[#This Row],[PerEURO]]-Table6[[#This Row],[ly.var]])&gt;0,"Increase", IF((Table6[[#This Row],[PerEURO]]-Table6[[#This Row],[ly.var]])&lt;0, "Decrease", "Unchange"))</f>
        <v>Increase</v>
      </c>
      <c r="AA44" t="b">
        <f>YEAR(Table6[[#This Row],[Date]])&lt;Settings!$B$1</f>
        <v>1</v>
      </c>
      <c r="AB44" t="str">
        <f t="shared" si="1"/>
        <v>Summer</v>
      </c>
    </row>
    <row r="45" spans="1:28" x14ac:dyDescent="0.2">
      <c r="A45" s="74">
        <v>36372</v>
      </c>
      <c r="B45" s="67">
        <f>VLOOKUP($A45,Table13[], MATCH(B$1,ExtData!$A$1:$AH$1, FALSE), FALSE)</f>
        <v>8.2558000000000007</v>
      </c>
      <c r="C45" s="68">
        <f>VLOOKUP($A45,Table13[], MATCH(C$1,ExtData!$A$1:$AH$1, FALSE), FALSE)</f>
        <v>7.4145000000000003</v>
      </c>
      <c r="D45" s="37">
        <f>VLOOKUP($A45,Table13[], MATCH(D$1,ExtData!$A$1:$AH$1, FALSE), FALSE)</f>
        <v>3.3809520000000002</v>
      </c>
      <c r="E45" s="37">
        <f>VLOOKUP($A45,Table13[], MATCH(E$1,ExtData!$A$1:$AH$1, FALSE), FALSE)</f>
        <v>5.3809519999999997</v>
      </c>
      <c r="F45" s="37">
        <f>VLOOKUP($A45,Table13[], MATCH(F$1,ExtData!$A$1:$AH$1, FALSE), FALSE)</f>
        <v>2.1</v>
      </c>
      <c r="G45" s="37">
        <f>VLOOKUP($A45,Table13[], MATCH(G$1,ExtData!$A$1:$AH$1, FALSE), FALSE)</f>
        <v>111.9</v>
      </c>
      <c r="H45" s="39">
        <f>VLOOKUP($A45,Table13[], MATCH(H$1,ExtData!$A$1:$AH$1, FALSE), FALSE)/Table6[[#This Row],[PerUSD]]*Table6[[#This Row],[PerEURO]]</f>
        <v>33.281524310472726</v>
      </c>
      <c r="I45" s="69">
        <f>VLOOKUP($A45,Table13[], MATCH(I$1,ExtData!$A$1:$AH$1, FALSE), FALSE)</f>
        <v>24</v>
      </c>
      <c r="J45" s="69">
        <f>VLOOKUP($A45,Table13[], MATCH(J$1,ExtData!$A$1:$AH$1, FALSE), FALSE)</f>
        <v>1</v>
      </c>
      <c r="K45" s="69">
        <f>VLOOKUP($A45,Table13[], MATCH(K$1,ExtData!$A$1:$AH$1, FALSE), FALSE)</f>
        <v>0</v>
      </c>
      <c r="L45" s="69">
        <f>VLOOKUP($A45,Table13[], MATCH(L$1,ExtData!$A$1:$AH$1, FALSE), FALSE)</f>
        <v>20572</v>
      </c>
      <c r="M45" s="70">
        <f>VLOOKUP($A45,Table13[], MATCH(M$1,ExtData!$A$1:$AH$1, FALSE), FALSE)</f>
        <v>17075</v>
      </c>
      <c r="N45" s="70">
        <f>VLOOKUP($A45,Table13[], MATCH(N$1,ExtData!$A$1:$AH$1, FALSE), FALSE)</f>
        <v>4149</v>
      </c>
      <c r="O45" s="70">
        <f>VLOOKUP($A45,Table13[], MATCH(O$1,ExtData!$A$1:$AH$1, FALSE), FALSE)</f>
        <v>974</v>
      </c>
      <c r="P45" s="70">
        <f>VLOOKUP($A45,Table13[], MATCH(P$1,ExtData!$A$1:$AH$1, FALSE), FALSE)</f>
        <v>83</v>
      </c>
      <c r="Q45" s="70">
        <f>VLOOKUP($A45,Table13[], MATCH(Q$1,ExtData!$A$1:$AH$1, FALSE), FALSE)</f>
        <v>591</v>
      </c>
      <c r="R45" s="70">
        <f>VLOOKUP($A45,Table13[], MATCH(R$1,ExtData!$A$1:$AH$1, FALSE), FALSE)</f>
        <v>0</v>
      </c>
      <c r="S45" s="70">
        <f>VLOOKUP($A45,Table13[], MATCH(S$1,ExtData!$A$1:$AH$1, FALSE), FALSE)</f>
        <v>36722</v>
      </c>
      <c r="T45" s="71">
        <f>VLOOKUP($A45,Table13[], MATCH(T$1,ExtData!$A$1:$AH$1, FALSE), FALSE)</f>
        <v>16799</v>
      </c>
      <c r="U45" s="71">
        <f>VLOOKUP($A45,Table13[], MATCH(U$1,ExtData!$A$1:$AH$1, FALSE), FALSE)</f>
        <v>16150</v>
      </c>
      <c r="V45" s="71">
        <f>VLOOKUP($A45,Table13[], MATCH(V$1,ExtData!$A$1:$AH$1, FALSE), FALSE)</f>
        <v>-6048</v>
      </c>
      <c r="W45" s="43">
        <f>VLOOKUP(EDATE(Table6[[#This Row],[Date]],-1),Table13[],MATCH(Table6[[#Headers],[PerEURO]],Table13[#Headers],FALSE), FALSE)</f>
        <v>8.2893000000000008</v>
      </c>
      <c r="X45" s="43">
        <f>VLOOKUP(EDATE(Table6[[#This Row],[Date]],-2),Table13[],MATCH(Table6[[#Headers],[PerEURO]],Table13[#Headers],FALSE),FALSE)</f>
        <v>8.1622000000000003</v>
      </c>
      <c r="Y45" s="43">
        <f>VLOOKUP(EDATE(Table6[[#This Row],[Date]],-1),Table13[],MATCH(Table6[[#Headers],[CPI]],Table13[#Headers],FALSE), FALSE)</f>
        <v>111.6</v>
      </c>
      <c r="Z45" t="str">
        <f>IF((Table6[[#This Row],[PerEURO]]-Table6[[#This Row],[ly.var]])&gt;0,"Increase", IF((Table6[[#This Row],[PerEURO]]-Table6[[#This Row],[ly.var]])&lt;0, "Decrease", "Unchange"))</f>
        <v>Decrease</v>
      </c>
      <c r="AA45" t="b">
        <f>YEAR(Table6[[#This Row],[Date]])&lt;Settings!$B$1</f>
        <v>1</v>
      </c>
      <c r="AB45" t="str">
        <f t="shared" si="1"/>
        <v>Summer</v>
      </c>
    </row>
    <row r="46" spans="1:28" x14ac:dyDescent="0.2">
      <c r="A46" s="74">
        <v>36403</v>
      </c>
      <c r="B46" s="67">
        <f>VLOOKUP($A46,Table13[], MATCH(B$1,ExtData!$A$1:$AH$1, FALSE), FALSE)</f>
        <v>8.1951999999999998</v>
      </c>
      <c r="C46" s="68">
        <f>VLOOKUP($A46,Table13[], MATCH(C$1,ExtData!$A$1:$AH$1, FALSE), FALSE)</f>
        <v>7.3070000000000004</v>
      </c>
      <c r="D46" s="37">
        <f>VLOOKUP($A46,Table13[], MATCH(D$1,ExtData!$A$1:$AH$1, FALSE), FALSE)</f>
        <v>2.795455</v>
      </c>
      <c r="E46" s="37">
        <f>VLOOKUP($A46,Table13[], MATCH(E$1,ExtData!$A$1:$AH$1, FALSE), FALSE)</f>
        <v>4.7954549999999996</v>
      </c>
      <c r="F46" s="37">
        <f>VLOOKUP($A46,Table13[], MATCH(F$1,ExtData!$A$1:$AH$1, FALSE), FALSE)</f>
        <v>2.02</v>
      </c>
      <c r="G46" s="37">
        <f>VLOOKUP($A46,Table13[], MATCH(G$1,ExtData!$A$1:$AH$1, FALSE), FALSE)</f>
        <v>112.5</v>
      </c>
      <c r="H46" s="39">
        <f>VLOOKUP($A46,Table13[], MATCH(H$1,ExtData!$A$1:$AH$1, FALSE), FALSE)/Table6[[#This Row],[PerUSD]]*Table6[[#This Row],[PerEURO]]</f>
        <v>30.405347201313806</v>
      </c>
      <c r="I46" s="69">
        <f>VLOOKUP($A46,Table13[], MATCH(I$1,ExtData!$A$1:$AH$1, FALSE), FALSE)</f>
        <v>1</v>
      </c>
      <c r="J46" s="69">
        <f>VLOOKUP($A46,Table13[], MATCH(J$1,ExtData!$A$1:$AH$1, FALSE), FALSE)</f>
        <v>0</v>
      </c>
      <c r="K46" s="69">
        <f>VLOOKUP($A46,Table13[], MATCH(K$1,ExtData!$A$1:$AH$1, FALSE), FALSE)</f>
        <v>0</v>
      </c>
      <c r="L46" s="69">
        <f>VLOOKUP($A46,Table13[], MATCH(L$1,ExtData!$A$1:$AH$1, FALSE), FALSE)</f>
        <v>24859</v>
      </c>
      <c r="M46" s="70">
        <f>VLOOKUP($A46,Table13[], MATCH(M$1,ExtData!$A$1:$AH$1, FALSE), FALSE)</f>
        <v>14272</v>
      </c>
      <c r="N46" s="70">
        <f>VLOOKUP($A46,Table13[], MATCH(N$1,ExtData!$A$1:$AH$1, FALSE), FALSE)</f>
        <v>4644</v>
      </c>
      <c r="O46" s="70">
        <f>VLOOKUP($A46,Table13[], MATCH(O$1,ExtData!$A$1:$AH$1, FALSE), FALSE)</f>
        <v>582</v>
      </c>
      <c r="P46" s="70">
        <f>VLOOKUP($A46,Table13[], MATCH(P$1,ExtData!$A$1:$AH$1, FALSE), FALSE)</f>
        <v>463</v>
      </c>
      <c r="Q46" s="70">
        <f>VLOOKUP($A46,Table13[], MATCH(Q$1,ExtData!$A$1:$AH$1, FALSE), FALSE)</f>
        <v>0</v>
      </c>
      <c r="R46" s="70">
        <f>VLOOKUP($A46,Table13[], MATCH(R$1,ExtData!$A$1:$AH$1, FALSE), FALSE)</f>
        <v>0</v>
      </c>
      <c r="S46" s="70">
        <f>VLOOKUP($A46,Table13[], MATCH(S$1,ExtData!$A$1:$AH$1, FALSE), FALSE)</f>
        <v>38033</v>
      </c>
      <c r="T46" s="71">
        <f>VLOOKUP($A46,Table13[], MATCH(T$1,ExtData!$A$1:$AH$1, FALSE), FALSE)</f>
        <v>13637</v>
      </c>
      <c r="U46" s="71">
        <f>VLOOKUP($A46,Table13[], MATCH(U$1,ExtData!$A$1:$AH$1, FALSE), FALSE)</f>
        <v>13174</v>
      </c>
      <c r="V46" s="71">
        <f>VLOOKUP($A46,Table13[], MATCH(V$1,ExtData!$A$1:$AH$1, FALSE), FALSE)</f>
        <v>-6324</v>
      </c>
      <c r="W46" s="43">
        <f>VLOOKUP(EDATE(Table6[[#This Row],[Date]],-1),Table13[],MATCH(Table6[[#Headers],[PerEURO]],Table13[#Headers],FALSE), FALSE)</f>
        <v>8.2558000000000007</v>
      </c>
      <c r="X46" s="43">
        <f>VLOOKUP(EDATE(Table6[[#This Row],[Date]],-2),Table13[],MATCH(Table6[[#Headers],[PerEURO]],Table13[#Headers],FALSE),FALSE)</f>
        <v>8.2893000000000008</v>
      </c>
      <c r="Y46" s="43">
        <f>VLOOKUP(EDATE(Table6[[#This Row],[Date]],-1),Table13[],MATCH(Table6[[#Headers],[CPI]],Table13[#Headers],FALSE), FALSE)</f>
        <v>111.9</v>
      </c>
      <c r="Z46" t="str">
        <f>IF((Table6[[#This Row],[PerEURO]]-Table6[[#This Row],[ly.var]])&gt;0,"Increase", IF((Table6[[#This Row],[PerEURO]]-Table6[[#This Row],[ly.var]])&lt;0, "Decrease", "Unchange"))</f>
        <v>Decrease</v>
      </c>
      <c r="AA46" t="b">
        <f>YEAR(Table6[[#This Row],[Date]])&lt;Settings!$B$1</f>
        <v>1</v>
      </c>
      <c r="AB46" t="str">
        <f t="shared" si="1"/>
        <v>autumn</v>
      </c>
    </row>
    <row r="47" spans="1:28" x14ac:dyDescent="0.2">
      <c r="A47" s="74">
        <v>36433</v>
      </c>
      <c r="B47" s="67">
        <f>VLOOKUP($A47,Table13[], MATCH(B$1,ExtData!$A$1:$AH$1, FALSE), FALSE)</f>
        <v>8.2278000000000002</v>
      </c>
      <c r="C47" s="68">
        <f>VLOOKUP($A47,Table13[], MATCH(C$1,ExtData!$A$1:$AH$1, FALSE), FALSE)</f>
        <v>7.0373999999999999</v>
      </c>
      <c r="D47" s="37">
        <f>VLOOKUP($A47,Table13[], MATCH(D$1,ExtData!$A$1:$AH$1, FALSE), FALSE)</f>
        <v>2.5</v>
      </c>
      <c r="E47" s="37">
        <f>VLOOKUP($A47,Table13[], MATCH(E$1,ExtData!$A$1:$AH$1, FALSE), FALSE)</f>
        <v>4.5</v>
      </c>
      <c r="F47" s="37">
        <f>VLOOKUP($A47,Table13[], MATCH(F$1,ExtData!$A$1:$AH$1, FALSE), FALSE)</f>
        <v>2.0099999999999998</v>
      </c>
      <c r="G47" s="37">
        <f>VLOOKUP($A47,Table13[], MATCH(G$1,ExtData!$A$1:$AH$1, FALSE), FALSE)</f>
        <v>112.4</v>
      </c>
      <c r="H47" s="39">
        <f>VLOOKUP($A47,Table13[], MATCH(H$1,ExtData!$A$1:$AH$1, FALSE), FALSE)/Table6[[#This Row],[PerUSD]]*Table6[[#This Row],[PerEURO]]</f>
        <v>34.618631596896577</v>
      </c>
      <c r="I47" s="69">
        <f>VLOOKUP($A47,Table13[], MATCH(I$1,ExtData!$A$1:$AH$1, FALSE), FALSE)</f>
        <v>103</v>
      </c>
      <c r="J47" s="69">
        <f>VLOOKUP($A47,Table13[], MATCH(J$1,ExtData!$A$1:$AH$1, FALSE), FALSE)</f>
        <v>0</v>
      </c>
      <c r="K47" s="69">
        <f>VLOOKUP($A47,Table13[], MATCH(K$1,ExtData!$A$1:$AH$1, FALSE), FALSE)</f>
        <v>0</v>
      </c>
      <c r="L47" s="69">
        <f>VLOOKUP($A47,Table13[], MATCH(L$1,ExtData!$A$1:$AH$1, FALSE), FALSE)</f>
        <v>26742</v>
      </c>
      <c r="M47" s="70">
        <f>VLOOKUP($A47,Table13[], MATCH(M$1,ExtData!$A$1:$AH$1, FALSE), FALSE)</f>
        <v>15475</v>
      </c>
      <c r="N47" s="70">
        <f>VLOOKUP($A47,Table13[], MATCH(N$1,ExtData!$A$1:$AH$1, FALSE), FALSE)</f>
        <v>5813</v>
      </c>
      <c r="O47" s="70">
        <f>VLOOKUP($A47,Table13[], MATCH(O$1,ExtData!$A$1:$AH$1, FALSE), FALSE)</f>
        <v>1008</v>
      </c>
      <c r="P47" s="70">
        <f>VLOOKUP($A47,Table13[], MATCH(P$1,ExtData!$A$1:$AH$1, FALSE), FALSE)</f>
        <v>1531</v>
      </c>
      <c r="Q47" s="70">
        <f>VLOOKUP($A47,Table13[], MATCH(Q$1,ExtData!$A$1:$AH$1, FALSE), FALSE)</f>
        <v>335</v>
      </c>
      <c r="R47" s="70">
        <f>VLOOKUP($A47,Table13[], MATCH(R$1,ExtData!$A$1:$AH$1, FALSE), FALSE)</f>
        <v>1900</v>
      </c>
      <c r="S47" s="70">
        <f>VLOOKUP($A47,Table13[], MATCH(S$1,ExtData!$A$1:$AH$1, FALSE), FALSE)</f>
        <v>42751</v>
      </c>
      <c r="T47" s="71">
        <f>VLOOKUP($A47,Table13[], MATCH(T$1,ExtData!$A$1:$AH$1, FALSE), FALSE)</f>
        <v>19673</v>
      </c>
      <c r="U47" s="71">
        <f>VLOOKUP($A47,Table13[], MATCH(U$1,ExtData!$A$1:$AH$1, FALSE), FALSE)</f>
        <v>16010</v>
      </c>
      <c r="V47" s="71">
        <f>VLOOKUP($A47,Table13[], MATCH(V$1,ExtData!$A$1:$AH$1, FALSE), FALSE)</f>
        <v>-6286</v>
      </c>
      <c r="W47" s="43">
        <f>VLOOKUP(EDATE(Table6[[#This Row],[Date]],-1),Table13[],MATCH(Table6[[#Headers],[PerEURO]],Table13[#Headers],FALSE), FALSE)</f>
        <v>8.1951999999999998</v>
      </c>
      <c r="X47" s="43">
        <f>VLOOKUP(EDATE(Table6[[#This Row],[Date]],-2),Table13[],MATCH(Table6[[#Headers],[PerEURO]],Table13[#Headers],FALSE),FALSE)</f>
        <v>8.2558000000000007</v>
      </c>
      <c r="Y47" s="43">
        <f>VLOOKUP(EDATE(Table6[[#This Row],[Date]],-1),Table13[],MATCH(Table6[[#Headers],[CPI]],Table13[#Headers],FALSE), FALSE)</f>
        <v>112.5</v>
      </c>
      <c r="Z47" t="str">
        <f>IF((Table6[[#This Row],[PerEURO]]-Table6[[#This Row],[ly.var]])&gt;0,"Increase", IF((Table6[[#This Row],[PerEURO]]-Table6[[#This Row],[ly.var]])&lt;0, "Decrease", "Unchange"))</f>
        <v>Increase</v>
      </c>
      <c r="AA47" t="b">
        <f>YEAR(Table6[[#This Row],[Date]])&lt;Settings!$B$1</f>
        <v>1</v>
      </c>
      <c r="AB47" t="str">
        <f t="shared" si="1"/>
        <v>autumn</v>
      </c>
    </row>
    <row r="48" spans="1:28" x14ac:dyDescent="0.2">
      <c r="A48" s="74">
        <v>36464</v>
      </c>
      <c r="B48" s="67">
        <f>VLOOKUP($A48,Table13[], MATCH(B$1,ExtData!$A$1:$AH$1, FALSE), FALSE)</f>
        <v>8.1968999999999994</v>
      </c>
      <c r="C48" s="68">
        <f>VLOOKUP($A48,Table13[], MATCH(C$1,ExtData!$A$1:$AH$1, FALSE), FALSE)</f>
        <v>7.0068000000000001</v>
      </c>
      <c r="D48" s="37">
        <f>VLOOKUP($A48,Table13[], MATCH(D$1,ExtData!$A$1:$AH$1, FALSE), FALSE)</f>
        <v>2.5</v>
      </c>
      <c r="E48" s="37">
        <f>VLOOKUP($A48,Table13[], MATCH(E$1,ExtData!$A$1:$AH$1, FALSE), FALSE)</f>
        <v>4.5</v>
      </c>
      <c r="F48" s="37">
        <f>VLOOKUP($A48,Table13[], MATCH(F$1,ExtData!$A$1:$AH$1, FALSE), FALSE)</f>
        <v>1.97</v>
      </c>
      <c r="G48" s="37">
        <f>VLOOKUP($A48,Table13[], MATCH(G$1,ExtData!$A$1:$AH$1, FALSE), FALSE)</f>
        <v>112.6</v>
      </c>
      <c r="H48" s="39">
        <f>VLOOKUP($A48,Table13[], MATCH(H$1,ExtData!$A$1:$AH$1, FALSE), FALSE)/Table6[[#This Row],[PerUSD]]*Table6[[#This Row],[PerEURO]]</f>
        <v>33.633167066278467</v>
      </c>
      <c r="I48" s="69">
        <f>VLOOKUP($A48,Table13[], MATCH(I$1,ExtData!$A$1:$AH$1, FALSE), FALSE)</f>
        <v>184</v>
      </c>
      <c r="J48" s="69">
        <f>VLOOKUP($A48,Table13[], MATCH(J$1,ExtData!$A$1:$AH$1, FALSE), FALSE)</f>
        <v>0</v>
      </c>
      <c r="K48" s="69">
        <f>VLOOKUP($A48,Table13[], MATCH(K$1,ExtData!$A$1:$AH$1, FALSE), FALSE)</f>
        <v>0</v>
      </c>
      <c r="L48" s="69">
        <f>VLOOKUP($A48,Table13[], MATCH(L$1,ExtData!$A$1:$AH$1, FALSE), FALSE)</f>
        <v>24332</v>
      </c>
      <c r="M48" s="70">
        <f>VLOOKUP($A48,Table13[], MATCH(M$1,ExtData!$A$1:$AH$1, FALSE), FALSE)</f>
        <v>16005</v>
      </c>
      <c r="N48" s="70">
        <f>VLOOKUP($A48,Table13[], MATCH(N$1,ExtData!$A$1:$AH$1, FALSE), FALSE)</f>
        <v>5939</v>
      </c>
      <c r="O48" s="70">
        <f>VLOOKUP($A48,Table13[], MATCH(O$1,ExtData!$A$1:$AH$1, FALSE), FALSE)</f>
        <v>1383</v>
      </c>
      <c r="P48" s="70">
        <f>VLOOKUP($A48,Table13[], MATCH(P$1,ExtData!$A$1:$AH$1, FALSE), FALSE)</f>
        <v>107</v>
      </c>
      <c r="Q48" s="70">
        <f>VLOOKUP($A48,Table13[], MATCH(Q$1,ExtData!$A$1:$AH$1, FALSE), FALSE)</f>
        <v>425</v>
      </c>
      <c r="R48" s="70">
        <f>VLOOKUP($A48,Table13[], MATCH(R$1,ExtData!$A$1:$AH$1, FALSE), FALSE)</f>
        <v>0</v>
      </c>
      <c r="S48" s="70">
        <f>VLOOKUP($A48,Table13[], MATCH(S$1,ExtData!$A$1:$AH$1, FALSE), FALSE)</f>
        <v>41134</v>
      </c>
      <c r="T48" s="71">
        <f>VLOOKUP($A48,Table13[], MATCH(T$1,ExtData!$A$1:$AH$1, FALSE), FALSE)</f>
        <v>17149</v>
      </c>
      <c r="U48" s="71">
        <f>VLOOKUP($A48,Table13[], MATCH(U$1,ExtData!$A$1:$AH$1, FALSE), FALSE)</f>
        <v>16802</v>
      </c>
      <c r="V48" s="71">
        <f>VLOOKUP($A48,Table13[], MATCH(V$1,ExtData!$A$1:$AH$1, FALSE), FALSE)</f>
        <v>-6525</v>
      </c>
      <c r="W48" s="43">
        <f>VLOOKUP(EDATE(Table6[[#This Row],[Date]],-1),Table13[],MATCH(Table6[[#Headers],[PerEURO]],Table13[#Headers],FALSE), FALSE)</f>
        <v>8.2278000000000002</v>
      </c>
      <c r="X48" s="43">
        <f>VLOOKUP(EDATE(Table6[[#This Row],[Date]],-2),Table13[],MATCH(Table6[[#Headers],[PerEURO]],Table13[#Headers],FALSE),FALSE)</f>
        <v>8.1951999999999998</v>
      </c>
      <c r="Y48" s="43">
        <f>VLOOKUP(EDATE(Table6[[#This Row],[Date]],-1),Table13[],MATCH(Table6[[#Headers],[CPI]],Table13[#Headers],FALSE), FALSE)</f>
        <v>112.4</v>
      </c>
      <c r="Z48" t="str">
        <f>IF((Table6[[#This Row],[PerEURO]]-Table6[[#This Row],[ly.var]])&gt;0,"Increase", IF((Table6[[#This Row],[PerEURO]]-Table6[[#This Row],[ly.var]])&lt;0, "Decrease", "Unchange"))</f>
        <v>Decrease</v>
      </c>
      <c r="AA48" t="b">
        <f>YEAR(Table6[[#This Row],[Date]])&lt;Settings!$B$1</f>
        <v>1</v>
      </c>
      <c r="AB48" t="str">
        <f t="shared" si="1"/>
        <v>autumn</v>
      </c>
    </row>
    <row r="49" spans="1:28" x14ac:dyDescent="0.2">
      <c r="A49" s="74">
        <v>36494</v>
      </c>
      <c r="B49" s="67">
        <f>VLOOKUP($A49,Table13[], MATCH(B$1,ExtData!$A$1:$AH$1, FALSE), FALSE)</f>
        <v>8.2414000000000005</v>
      </c>
      <c r="C49" s="68">
        <f>VLOOKUP($A49,Table13[], MATCH(C$1,ExtData!$A$1:$AH$1, FALSE), FALSE)</f>
        <v>6.7084999999999999</v>
      </c>
      <c r="D49" s="37">
        <f>VLOOKUP($A49,Table13[], MATCH(D$1,ExtData!$A$1:$AH$1, FALSE), FALSE)</f>
        <v>2.4210530000000001</v>
      </c>
      <c r="E49" s="37">
        <f>VLOOKUP($A49,Table13[], MATCH(E$1,ExtData!$A$1:$AH$1, FALSE), FALSE)</f>
        <v>4.4210520000000004</v>
      </c>
      <c r="F49" s="37">
        <f>VLOOKUP($A49,Table13[], MATCH(F$1,ExtData!$A$1:$AH$1, FALSE), FALSE)</f>
        <v>2.06</v>
      </c>
      <c r="G49" s="37">
        <f>VLOOKUP($A49,Table13[], MATCH(G$1,ExtData!$A$1:$AH$1, FALSE), FALSE)</f>
        <v>112.6</v>
      </c>
      <c r="H49" s="39">
        <f>VLOOKUP($A49,Table13[], MATCH(H$1,ExtData!$A$1:$AH$1, FALSE), FALSE)/Table6[[#This Row],[PerUSD]]*Table6[[#This Row],[PerEURO]]</f>
        <v>36.621619438026386</v>
      </c>
      <c r="I49" s="69">
        <f>VLOOKUP($A49,Table13[], MATCH(I$1,ExtData!$A$1:$AH$1, FALSE), FALSE)</f>
        <v>195</v>
      </c>
      <c r="J49" s="69">
        <f>VLOOKUP($A49,Table13[], MATCH(J$1,ExtData!$A$1:$AH$1, FALSE), FALSE)</f>
        <v>387</v>
      </c>
      <c r="K49" s="69">
        <f>VLOOKUP($A49,Table13[], MATCH(K$1,ExtData!$A$1:$AH$1, FALSE), FALSE)</f>
        <v>0</v>
      </c>
      <c r="L49" s="69">
        <f>VLOOKUP($A49,Table13[], MATCH(L$1,ExtData!$A$1:$AH$1, FALSE), FALSE)</f>
        <v>23761</v>
      </c>
      <c r="M49" s="70">
        <f>VLOOKUP($A49,Table13[], MATCH(M$1,ExtData!$A$1:$AH$1, FALSE), FALSE)</f>
        <v>17597</v>
      </c>
      <c r="N49" s="70">
        <f>VLOOKUP($A49,Table13[], MATCH(N$1,ExtData!$A$1:$AH$1, FALSE), FALSE)</f>
        <v>6211</v>
      </c>
      <c r="O49" s="70">
        <f>VLOOKUP($A49,Table13[], MATCH(O$1,ExtData!$A$1:$AH$1, FALSE), FALSE)</f>
        <v>758</v>
      </c>
      <c r="P49" s="70">
        <f>VLOOKUP($A49,Table13[], MATCH(P$1,ExtData!$A$1:$AH$1, FALSE), FALSE)</f>
        <v>516</v>
      </c>
      <c r="Q49" s="70">
        <f>VLOOKUP($A49,Table13[], MATCH(Q$1,ExtData!$A$1:$AH$1, FALSE), FALSE)</f>
        <v>673</v>
      </c>
      <c r="R49" s="70">
        <f>VLOOKUP($A49,Table13[], MATCH(R$1,ExtData!$A$1:$AH$1, FALSE), FALSE)</f>
        <v>1308</v>
      </c>
      <c r="S49" s="70">
        <f>VLOOKUP($A49,Table13[], MATCH(S$1,ExtData!$A$1:$AH$1, FALSE), FALSE)</f>
        <v>40862</v>
      </c>
      <c r="T49" s="71">
        <f>VLOOKUP($A49,Table13[], MATCH(T$1,ExtData!$A$1:$AH$1, FALSE), FALSE)</f>
        <v>19016</v>
      </c>
      <c r="U49" s="71">
        <f>VLOOKUP($A49,Table13[], MATCH(U$1,ExtData!$A$1:$AH$1, FALSE), FALSE)</f>
        <v>17101</v>
      </c>
      <c r="V49" s="71">
        <f>VLOOKUP($A49,Table13[], MATCH(V$1,ExtData!$A$1:$AH$1, FALSE), FALSE)</f>
        <v>-7465</v>
      </c>
      <c r="W49" s="43">
        <f>VLOOKUP(EDATE(Table6[[#This Row],[Date]],-1),Table13[],MATCH(Table6[[#Headers],[PerEURO]],Table13[#Headers],FALSE), FALSE)</f>
        <v>8.1968999999999994</v>
      </c>
      <c r="X49" s="43">
        <f>VLOOKUP(EDATE(Table6[[#This Row],[Date]],-2),Table13[],MATCH(Table6[[#Headers],[PerEURO]],Table13[#Headers],FALSE),FALSE)</f>
        <v>8.2278000000000002</v>
      </c>
      <c r="Y49" s="43">
        <f>VLOOKUP(EDATE(Table6[[#This Row],[Date]],-1),Table13[],MATCH(Table6[[#Headers],[CPI]],Table13[#Headers],FALSE), FALSE)</f>
        <v>112.6</v>
      </c>
      <c r="Z49" t="str">
        <f>IF((Table6[[#This Row],[PerEURO]]-Table6[[#This Row],[ly.var]])&gt;0,"Increase", IF((Table6[[#This Row],[PerEURO]]-Table6[[#This Row],[ly.var]])&lt;0, "Decrease", "Unchange"))</f>
        <v>Increase</v>
      </c>
      <c r="AA49" t="b">
        <f>YEAR(Table6[[#This Row],[Date]])&lt;Settings!$B$1</f>
        <v>1</v>
      </c>
      <c r="AB49" t="str">
        <f t="shared" si="1"/>
        <v>winter</v>
      </c>
    </row>
    <row r="50" spans="1:28" x14ac:dyDescent="0.2">
      <c r="A50" s="74">
        <v>36525</v>
      </c>
      <c r="B50" s="67">
        <f>VLOOKUP($A50,Table13[], MATCH(B$1,ExtData!$A$1:$AH$1, FALSE), FALSE)</f>
        <v>8.5924999999999994</v>
      </c>
      <c r="C50" s="68">
        <f>VLOOKUP($A50,Table13[], MATCH(C$1,ExtData!$A$1:$AH$1, FALSE), FALSE)</f>
        <v>6.8132000000000001</v>
      </c>
      <c r="D50" s="37">
        <f>VLOOKUP($A50,Table13[], MATCH(D$1,ExtData!$A$1:$AH$1, FALSE), FALSE)</f>
        <v>2.2261899999999999</v>
      </c>
      <c r="E50" s="37">
        <f>VLOOKUP($A50,Table13[], MATCH(E$1,ExtData!$A$1:$AH$1, FALSE), FALSE)</f>
        <v>4.226191</v>
      </c>
      <c r="F50" s="37">
        <f>VLOOKUP($A50,Table13[], MATCH(F$1,ExtData!$A$1:$AH$1, FALSE), FALSE)</f>
        <v>2.02</v>
      </c>
      <c r="G50" s="37">
        <f>VLOOKUP($A50,Table13[], MATCH(G$1,ExtData!$A$1:$AH$1, FALSE), FALSE)</f>
        <v>112.4</v>
      </c>
      <c r="H50" s="39">
        <f>VLOOKUP($A50,Table13[], MATCH(H$1,ExtData!$A$1:$AH$1, FALSE), FALSE)/Table6[[#This Row],[PerUSD]]*Table6[[#This Row],[PerEURO]]</f>
        <v>39.448922679504491</v>
      </c>
      <c r="I50" s="69">
        <f>VLOOKUP($A50,Table13[], MATCH(I$1,ExtData!$A$1:$AH$1, FALSE), FALSE)</f>
        <v>138</v>
      </c>
      <c r="J50" s="69">
        <f>VLOOKUP($A50,Table13[], MATCH(J$1,ExtData!$A$1:$AH$1, FALSE), FALSE)</f>
        <v>0</v>
      </c>
      <c r="K50" s="69">
        <f>VLOOKUP($A50,Table13[], MATCH(K$1,ExtData!$A$1:$AH$1, FALSE), FALSE)</f>
        <v>0</v>
      </c>
      <c r="L50" s="69">
        <f>VLOOKUP($A50,Table13[], MATCH(L$1,ExtData!$A$1:$AH$1, FALSE), FALSE)</f>
        <v>21302</v>
      </c>
      <c r="M50" s="70">
        <f>VLOOKUP($A50,Table13[], MATCH(M$1,ExtData!$A$1:$AH$1, FALSE), FALSE)</f>
        <v>15956</v>
      </c>
      <c r="N50" s="70">
        <f>VLOOKUP($A50,Table13[], MATCH(N$1,ExtData!$A$1:$AH$1, FALSE), FALSE)</f>
        <v>7590</v>
      </c>
      <c r="O50" s="70">
        <f>VLOOKUP($A50,Table13[], MATCH(O$1,ExtData!$A$1:$AH$1, FALSE), FALSE)</f>
        <v>758</v>
      </c>
      <c r="P50" s="70">
        <f>VLOOKUP($A50,Table13[], MATCH(P$1,ExtData!$A$1:$AH$1, FALSE), FALSE)</f>
        <v>835</v>
      </c>
      <c r="Q50" s="70">
        <f>VLOOKUP($A50,Table13[], MATCH(Q$1,ExtData!$A$1:$AH$1, FALSE), FALSE)</f>
        <v>243</v>
      </c>
      <c r="R50" s="70">
        <f>VLOOKUP($A50,Table13[], MATCH(R$1,ExtData!$A$1:$AH$1, FALSE), FALSE)</f>
        <v>0</v>
      </c>
      <c r="S50" s="70">
        <f>VLOOKUP($A50,Table13[], MATCH(S$1,ExtData!$A$1:$AH$1, FALSE), FALSE)</f>
        <v>41378</v>
      </c>
      <c r="T50" s="71">
        <f>VLOOKUP($A50,Table13[], MATCH(T$1,ExtData!$A$1:$AH$1, FALSE), FALSE)</f>
        <v>21016</v>
      </c>
      <c r="U50" s="71">
        <f>VLOOKUP($A50,Table13[], MATCH(U$1,ExtData!$A$1:$AH$1, FALSE), FALSE)</f>
        <v>20075</v>
      </c>
      <c r="V50" s="71">
        <f>VLOOKUP($A50,Table13[], MATCH(V$1,ExtData!$A$1:$AH$1, FALSE), FALSE)</f>
        <v>-4228</v>
      </c>
      <c r="W50" s="43">
        <f>VLOOKUP(EDATE(Table6[[#This Row],[Date]],-1),Table13[],MATCH(Table6[[#Headers],[PerEURO]],Table13[#Headers],FALSE), FALSE)</f>
        <v>8.2414000000000005</v>
      </c>
      <c r="X50" s="43">
        <f>VLOOKUP(EDATE(Table6[[#This Row],[Date]],-2),Table13[],MATCH(Table6[[#Headers],[PerEURO]],Table13[#Headers],FALSE),FALSE)</f>
        <v>8.1968999999999994</v>
      </c>
      <c r="Y50" s="43">
        <f>VLOOKUP(EDATE(Table6[[#This Row],[Date]],-1),Table13[],MATCH(Table6[[#Headers],[CPI]],Table13[#Headers],FALSE), FALSE)</f>
        <v>112.6</v>
      </c>
      <c r="Z50" t="str">
        <f>IF((Table6[[#This Row],[PerEURO]]-Table6[[#This Row],[ly.var]])&gt;0,"Increase", IF((Table6[[#This Row],[PerEURO]]-Table6[[#This Row],[ly.var]])&lt;0, "Decrease", "Unchange"))</f>
        <v>Increase</v>
      </c>
      <c r="AA50" t="b">
        <f>YEAR(Table6[[#This Row],[Date]])&lt;Settings!$B$1</f>
        <v>1</v>
      </c>
      <c r="AB50" t="str">
        <f t="shared" si="1"/>
        <v>winter</v>
      </c>
    </row>
    <row r="51" spans="1:28" x14ac:dyDescent="0.2">
      <c r="A51" s="74">
        <v>36556</v>
      </c>
      <c r="B51" s="67">
        <f>VLOOKUP($A51,Table13[], MATCH(B$1,ExtData!$A$1:$AH$1, FALSE), FALSE)</f>
        <v>8.7751000000000001</v>
      </c>
      <c r="C51" s="68">
        <f>VLOOKUP($A51,Table13[], MATCH(C$1,ExtData!$A$1:$AH$1, FALSE), FALSE)</f>
        <v>6.9393000000000002</v>
      </c>
      <c r="D51" s="37">
        <f>VLOOKUP($A51,Table13[], MATCH(D$1,ExtData!$A$1:$AH$1, FALSE), FALSE)</f>
        <v>2</v>
      </c>
      <c r="E51" s="37">
        <f>VLOOKUP($A51,Table13[], MATCH(E$1,ExtData!$A$1:$AH$1, FALSE), FALSE)</f>
        <v>4</v>
      </c>
      <c r="F51" s="37">
        <f>VLOOKUP($A51,Table13[], MATCH(F$1,ExtData!$A$1:$AH$1, FALSE), FALSE)</f>
        <v>2.0299999999999998</v>
      </c>
      <c r="G51" s="37">
        <f>VLOOKUP($A51,Table13[], MATCH(G$1,ExtData!$A$1:$AH$1, FALSE), FALSE)</f>
        <v>112.6</v>
      </c>
      <c r="H51" s="39">
        <f>VLOOKUP($A51,Table13[], MATCH(H$1,ExtData!$A$1:$AH$1, FALSE), FALSE)/Table6[[#This Row],[PerUSD]]*Table6[[#This Row],[PerEURO]]</f>
        <v>39.024049399795366</v>
      </c>
      <c r="I51" s="69">
        <f>VLOOKUP($A51,Table13[], MATCH(I$1,ExtData!$A$1:$AH$1, FALSE), FALSE)</f>
        <v>184</v>
      </c>
      <c r="J51" s="69">
        <f>VLOOKUP($A51,Table13[], MATCH(J$1,ExtData!$A$1:$AH$1, FALSE), FALSE)</f>
        <v>0</v>
      </c>
      <c r="K51" s="69">
        <f>VLOOKUP($A51,Table13[], MATCH(K$1,ExtData!$A$1:$AH$1, FALSE), FALSE)</f>
        <v>0</v>
      </c>
      <c r="L51" s="69">
        <f>VLOOKUP($A51,Table13[], MATCH(L$1,ExtData!$A$1:$AH$1, FALSE), FALSE)</f>
        <v>24387</v>
      </c>
      <c r="M51" s="70">
        <f>VLOOKUP($A51,Table13[], MATCH(M$1,ExtData!$A$1:$AH$1, FALSE), FALSE)</f>
        <v>19443</v>
      </c>
      <c r="N51" s="70">
        <f>VLOOKUP($A51,Table13[], MATCH(N$1,ExtData!$A$1:$AH$1, FALSE), FALSE)</f>
        <v>6826</v>
      </c>
      <c r="O51" s="70">
        <f>VLOOKUP($A51,Table13[], MATCH(O$1,ExtData!$A$1:$AH$1, FALSE), FALSE)</f>
        <v>1040</v>
      </c>
      <c r="P51" s="70">
        <f>VLOOKUP($A51,Table13[], MATCH(P$1,ExtData!$A$1:$AH$1, FALSE), FALSE)</f>
        <v>454</v>
      </c>
      <c r="Q51" s="70">
        <f>VLOOKUP($A51,Table13[], MATCH(Q$1,ExtData!$A$1:$AH$1, FALSE), FALSE)</f>
        <v>53</v>
      </c>
      <c r="R51" s="70">
        <f>VLOOKUP($A51,Table13[], MATCH(R$1,ExtData!$A$1:$AH$1, FALSE), FALSE)</f>
        <v>0</v>
      </c>
      <c r="S51" s="70">
        <f>VLOOKUP($A51,Table13[], MATCH(S$1,ExtData!$A$1:$AH$1, FALSE), FALSE)</f>
        <v>44362</v>
      </c>
      <c r="T51" s="71">
        <f>VLOOKUP($A51,Table13[], MATCH(T$1,ExtData!$A$1:$AH$1, FALSE), FALSE)</f>
        <v>20298</v>
      </c>
      <c r="U51" s="71">
        <f>VLOOKUP($A51,Table13[], MATCH(U$1,ExtData!$A$1:$AH$1, FALSE), FALSE)</f>
        <v>19975</v>
      </c>
      <c r="V51" s="71">
        <f>VLOOKUP($A51,Table13[], MATCH(V$1,ExtData!$A$1:$AH$1, FALSE), FALSE)</f>
        <v>-7333</v>
      </c>
      <c r="W51" s="43">
        <f>VLOOKUP(EDATE(Table6[[#This Row],[Date]],-1),Table13[],MATCH(Table6[[#Headers],[PerEURO]],Table13[#Headers],FALSE), FALSE)</f>
        <v>8.5924999999999994</v>
      </c>
      <c r="X51" s="43">
        <f>VLOOKUP(EDATE(Table6[[#This Row],[Date]],-2),Table13[],MATCH(Table6[[#Headers],[PerEURO]],Table13[#Headers],FALSE),FALSE)</f>
        <v>8.2414000000000005</v>
      </c>
      <c r="Y51" s="43">
        <f>VLOOKUP(EDATE(Table6[[#This Row],[Date]],-1),Table13[],MATCH(Table6[[#Headers],[CPI]],Table13[#Headers],FALSE), FALSE)</f>
        <v>112.4</v>
      </c>
      <c r="Z51" t="str">
        <f>IF((Table6[[#This Row],[PerEURO]]-Table6[[#This Row],[ly.var]])&gt;0,"Increase", IF((Table6[[#This Row],[PerEURO]]-Table6[[#This Row],[ly.var]])&lt;0, "Decrease", "Unchange"))</f>
        <v>Increase</v>
      </c>
      <c r="AA51" t="b">
        <f>YEAR(Table6[[#This Row],[Date]])&lt;Settings!$B$1</f>
        <v>1</v>
      </c>
      <c r="AB51" t="str">
        <f t="shared" si="1"/>
        <v>winter</v>
      </c>
    </row>
    <row r="52" spans="1:28" x14ac:dyDescent="0.2">
      <c r="A52" s="74">
        <v>36585</v>
      </c>
      <c r="B52" s="67">
        <f>VLOOKUP($A52,Table13[], MATCH(B$1,ExtData!$A$1:$AH$1, FALSE), FALSE)</f>
        <v>8.5406999999999993</v>
      </c>
      <c r="C52" s="68">
        <f>VLOOKUP($A52,Table13[], MATCH(C$1,ExtData!$A$1:$AH$1, FALSE), FALSE)</f>
        <v>6.9654999999999996</v>
      </c>
      <c r="D52" s="37">
        <f>VLOOKUP($A52,Table13[], MATCH(D$1,ExtData!$A$1:$AH$1, FALSE), FALSE)</f>
        <v>1.847826</v>
      </c>
      <c r="E52" s="37">
        <f>VLOOKUP($A52,Table13[], MATCH(E$1,ExtData!$A$1:$AH$1, FALSE), FALSE)</f>
        <v>3.847826</v>
      </c>
      <c r="F52" s="37">
        <f>VLOOKUP($A52,Table13[], MATCH(F$1,ExtData!$A$1:$AH$1, FALSE), FALSE)</f>
        <v>2.0099999999999998</v>
      </c>
      <c r="G52" s="37">
        <f>VLOOKUP($A52,Table13[], MATCH(G$1,ExtData!$A$1:$AH$1, FALSE), FALSE)</f>
        <v>113.1</v>
      </c>
      <c r="H52" s="39">
        <f>VLOOKUP($A52,Table13[], MATCH(H$1,ExtData!$A$1:$AH$1, FALSE), FALSE)/Table6[[#This Row],[PerUSD]]*Table6[[#This Row],[PerEURO]]</f>
        <v>41.235193597013861</v>
      </c>
      <c r="I52" s="69">
        <f>VLOOKUP($A52,Table13[], MATCH(I$1,ExtData!$A$1:$AH$1, FALSE), FALSE)</f>
        <v>150</v>
      </c>
      <c r="J52" s="69">
        <f>VLOOKUP($A52,Table13[], MATCH(J$1,ExtData!$A$1:$AH$1, FALSE), FALSE)</f>
        <v>455</v>
      </c>
      <c r="K52" s="69">
        <f>VLOOKUP($A52,Table13[], MATCH(K$1,ExtData!$A$1:$AH$1, FALSE), FALSE)</f>
        <v>0</v>
      </c>
      <c r="L52" s="69">
        <f>VLOOKUP($A52,Table13[], MATCH(L$1,ExtData!$A$1:$AH$1, FALSE), FALSE)</f>
        <v>30410</v>
      </c>
      <c r="M52" s="70">
        <f>VLOOKUP($A52,Table13[], MATCH(M$1,ExtData!$A$1:$AH$1, FALSE), FALSE)</f>
        <v>17739</v>
      </c>
      <c r="N52" s="70">
        <f>VLOOKUP($A52,Table13[], MATCH(N$1,ExtData!$A$1:$AH$1, FALSE), FALSE)</f>
        <v>6986</v>
      </c>
      <c r="O52" s="70">
        <f>VLOOKUP($A52,Table13[], MATCH(O$1,ExtData!$A$1:$AH$1, FALSE), FALSE)</f>
        <v>854</v>
      </c>
      <c r="P52" s="70">
        <f>VLOOKUP($A52,Table13[], MATCH(P$1,ExtData!$A$1:$AH$1, FALSE), FALSE)</f>
        <v>163</v>
      </c>
      <c r="Q52" s="70">
        <f>VLOOKUP($A52,Table13[], MATCH(Q$1,ExtData!$A$1:$AH$1, FALSE), FALSE)</f>
        <v>236</v>
      </c>
      <c r="R52" s="70">
        <f>VLOOKUP($A52,Table13[], MATCH(R$1,ExtData!$A$1:$AH$1, FALSE), FALSE)</f>
        <v>279</v>
      </c>
      <c r="S52" s="70">
        <f>VLOOKUP($A52,Table13[], MATCH(S$1,ExtData!$A$1:$AH$1, FALSE), FALSE)</f>
        <v>47017</v>
      </c>
      <c r="T52" s="71">
        <f>VLOOKUP($A52,Table13[], MATCH(T$1,ExtData!$A$1:$AH$1, FALSE), FALSE)</f>
        <v>16680</v>
      </c>
      <c r="U52" s="71">
        <f>VLOOKUP($A52,Table13[], MATCH(U$1,ExtData!$A$1:$AH$1, FALSE), FALSE)</f>
        <v>16607</v>
      </c>
      <c r="V52" s="71">
        <f>VLOOKUP($A52,Table13[], MATCH(V$1,ExtData!$A$1:$AH$1, FALSE), FALSE)</f>
        <v>-8973</v>
      </c>
      <c r="W52" s="43">
        <f>VLOOKUP(EDATE(Table6[[#This Row],[Date]],-1),Table13[],MATCH(Table6[[#Headers],[PerEURO]],Table13[#Headers],FALSE), FALSE)</f>
        <v>8.7751000000000001</v>
      </c>
      <c r="X52" s="43">
        <f>VLOOKUP(EDATE(Table6[[#This Row],[Date]],-2),Table13[],MATCH(Table6[[#Headers],[PerEURO]],Table13[#Headers],FALSE),FALSE)</f>
        <v>8.5924999999999994</v>
      </c>
      <c r="Y52" s="43">
        <f>VLOOKUP(EDATE(Table6[[#This Row],[Date]],-1),Table13[],MATCH(Table6[[#Headers],[CPI]],Table13[#Headers],FALSE), FALSE)</f>
        <v>112.6</v>
      </c>
      <c r="Z52" t="str">
        <f>IF((Table6[[#This Row],[PerEURO]]-Table6[[#This Row],[ly.var]])&gt;0,"Increase", IF((Table6[[#This Row],[PerEURO]]-Table6[[#This Row],[ly.var]])&lt;0, "Decrease", "Unchange"))</f>
        <v>Decrease</v>
      </c>
      <c r="AA52" t="b">
        <f>YEAR(Table6[[#This Row],[Date]])&lt;Settings!$B$1</f>
        <v>1</v>
      </c>
      <c r="AB52" t="str">
        <f t="shared" si="1"/>
        <v>Spring</v>
      </c>
    </row>
    <row r="53" spans="1:28" x14ac:dyDescent="0.2">
      <c r="A53" s="74">
        <v>36616</v>
      </c>
      <c r="B53" s="67">
        <f>VLOOKUP($A53,Table13[], MATCH(B$1,ExtData!$A$1:$AH$1, FALSE), FALSE)</f>
        <v>8.2937999999999992</v>
      </c>
      <c r="C53" s="68">
        <f>VLOOKUP($A53,Table13[], MATCH(C$1,ExtData!$A$1:$AH$1, FALSE), FALSE)</f>
        <v>6.9241999999999999</v>
      </c>
      <c r="D53" s="37">
        <f>VLOOKUP($A53,Table13[], MATCH(D$1,ExtData!$A$1:$AH$1, FALSE), FALSE)</f>
        <v>1.75</v>
      </c>
      <c r="E53" s="37">
        <f>VLOOKUP($A53,Table13[], MATCH(E$1,ExtData!$A$1:$AH$1, FALSE), FALSE)</f>
        <v>3.75</v>
      </c>
      <c r="F53" s="37">
        <f>VLOOKUP($A53,Table13[], MATCH(F$1,ExtData!$A$1:$AH$1, FALSE), FALSE)</f>
        <v>2.08</v>
      </c>
      <c r="G53" s="37">
        <f>VLOOKUP($A53,Table13[], MATCH(G$1,ExtData!$A$1:$AH$1, FALSE), FALSE)</f>
        <v>113.3</v>
      </c>
      <c r="H53" s="39">
        <f>VLOOKUP($A53,Table13[], MATCH(H$1,ExtData!$A$1:$AH$1, FALSE), FALSE)/Table6[[#This Row],[PerUSD]]*Table6[[#This Row],[PerEURO]]</f>
        <v>40.234069206550934</v>
      </c>
      <c r="I53" s="69">
        <f>VLOOKUP($A53,Table13[], MATCH(I$1,ExtData!$A$1:$AH$1, FALSE), FALSE)</f>
        <v>44</v>
      </c>
      <c r="J53" s="69">
        <f>VLOOKUP($A53,Table13[], MATCH(J$1,ExtData!$A$1:$AH$1, FALSE), FALSE)</f>
        <v>0</v>
      </c>
      <c r="K53" s="69">
        <f>VLOOKUP($A53,Table13[], MATCH(K$1,ExtData!$A$1:$AH$1, FALSE), FALSE)</f>
        <v>0</v>
      </c>
      <c r="L53" s="69">
        <f>VLOOKUP($A53,Table13[], MATCH(L$1,ExtData!$A$1:$AH$1, FALSE), FALSE)</f>
        <v>24582</v>
      </c>
      <c r="M53" s="70">
        <f>VLOOKUP($A53,Table13[], MATCH(M$1,ExtData!$A$1:$AH$1, FALSE), FALSE)</f>
        <v>19663</v>
      </c>
      <c r="N53" s="70">
        <f>VLOOKUP($A53,Table13[], MATCH(N$1,ExtData!$A$1:$AH$1, FALSE), FALSE)</f>
        <v>5563</v>
      </c>
      <c r="O53" s="70">
        <f>VLOOKUP($A53,Table13[], MATCH(O$1,ExtData!$A$1:$AH$1, FALSE), FALSE)</f>
        <v>1050</v>
      </c>
      <c r="P53" s="70">
        <f>VLOOKUP($A53,Table13[], MATCH(P$1,ExtData!$A$1:$AH$1, FALSE), FALSE)</f>
        <v>478</v>
      </c>
      <c r="Q53" s="70">
        <f>VLOOKUP($A53,Table13[], MATCH(Q$1,ExtData!$A$1:$AH$1, FALSE), FALSE)</f>
        <v>674</v>
      </c>
      <c r="R53" s="70">
        <f>VLOOKUP($A53,Table13[], MATCH(R$1,ExtData!$A$1:$AH$1, FALSE), FALSE)</f>
        <v>0</v>
      </c>
      <c r="S53" s="70">
        <f>VLOOKUP($A53,Table13[], MATCH(S$1,ExtData!$A$1:$AH$1, FALSE), FALSE)</f>
        <v>44100</v>
      </c>
      <c r="T53" s="71">
        <f>VLOOKUP($A53,Table13[], MATCH(T$1,ExtData!$A$1:$AH$1, FALSE), FALSE)</f>
        <v>20627</v>
      </c>
      <c r="U53" s="71">
        <f>VLOOKUP($A53,Table13[], MATCH(U$1,ExtData!$A$1:$AH$1, FALSE), FALSE)</f>
        <v>19518</v>
      </c>
      <c r="V53" s="71">
        <f>VLOOKUP($A53,Table13[], MATCH(V$1,ExtData!$A$1:$AH$1, FALSE), FALSE)</f>
        <v>-6759</v>
      </c>
      <c r="W53" s="43">
        <f>VLOOKUP(EDATE(Table6[[#This Row],[Date]],-1),Table13[],MATCH(Table6[[#Headers],[PerEURO]],Table13[#Headers],FALSE), FALSE)</f>
        <v>8.5406999999999993</v>
      </c>
      <c r="X53" s="43">
        <f>VLOOKUP(EDATE(Table6[[#This Row],[Date]],-2),Table13[],MATCH(Table6[[#Headers],[PerEURO]],Table13[#Headers],FALSE),FALSE)</f>
        <v>8.7751000000000001</v>
      </c>
      <c r="Y53" s="43">
        <f>VLOOKUP(EDATE(Table6[[#This Row],[Date]],-1),Table13[],MATCH(Table6[[#Headers],[CPI]],Table13[#Headers],FALSE), FALSE)</f>
        <v>113.1</v>
      </c>
      <c r="Z53" t="str">
        <f>IF((Table6[[#This Row],[PerEURO]]-Table6[[#This Row],[ly.var]])&gt;0,"Increase", IF((Table6[[#This Row],[PerEURO]]-Table6[[#This Row],[ly.var]])&lt;0, "Decrease", "Unchange"))</f>
        <v>Decrease</v>
      </c>
      <c r="AA53" t="b">
        <f>YEAR(Table6[[#This Row],[Date]])&lt;Settings!$B$1</f>
        <v>1</v>
      </c>
      <c r="AB53" t="str">
        <f t="shared" si="1"/>
        <v>Spring</v>
      </c>
    </row>
    <row r="54" spans="1:28" x14ac:dyDescent="0.2">
      <c r="A54" s="74">
        <v>36646</v>
      </c>
      <c r="B54" s="67">
        <f>VLOOKUP($A54,Table13[], MATCH(B$1,ExtData!$A$1:$AH$1, FALSE), FALSE)</f>
        <v>8.2005999999999997</v>
      </c>
      <c r="C54" s="68">
        <f>VLOOKUP($A54,Table13[], MATCH(C$1,ExtData!$A$1:$AH$1, FALSE), FALSE)</f>
        <v>6.8342999999999998</v>
      </c>
      <c r="D54" s="37">
        <f>VLOOKUP($A54,Table13[], MATCH(D$1,ExtData!$A$1:$AH$1, FALSE), FALSE)</f>
        <v>1.75</v>
      </c>
      <c r="E54" s="37">
        <f>VLOOKUP($A54,Table13[], MATCH(E$1,ExtData!$A$1:$AH$1, FALSE), FALSE)</f>
        <v>3.75</v>
      </c>
      <c r="F54" s="37">
        <f>VLOOKUP($A54,Table13[], MATCH(F$1,ExtData!$A$1:$AH$1, FALSE), FALSE)</f>
        <v>2.02</v>
      </c>
      <c r="G54" s="37">
        <f>VLOOKUP($A54,Table13[], MATCH(G$1,ExtData!$A$1:$AH$1, FALSE), FALSE)</f>
        <v>113.4</v>
      </c>
      <c r="H54" s="39">
        <f>VLOOKUP($A54,Table13[], MATCH(H$1,ExtData!$A$1:$AH$1, FALSE), FALSE)/Table6[[#This Row],[PerUSD]]*Table6[[#This Row],[PerEURO]]</f>
        <v>45.080921528174066</v>
      </c>
      <c r="I54" s="69">
        <f>VLOOKUP($A54,Table13[], MATCH(I$1,ExtData!$A$1:$AH$1, FALSE), FALSE)</f>
        <v>78</v>
      </c>
      <c r="J54" s="69">
        <f>VLOOKUP($A54,Table13[], MATCH(J$1,ExtData!$A$1:$AH$1, FALSE), FALSE)</f>
        <v>204</v>
      </c>
      <c r="K54" s="69">
        <f>VLOOKUP($A54,Table13[], MATCH(K$1,ExtData!$A$1:$AH$1, FALSE), FALSE)</f>
        <v>0</v>
      </c>
      <c r="L54" s="69">
        <f>VLOOKUP($A54,Table13[], MATCH(L$1,ExtData!$A$1:$AH$1, FALSE), FALSE)</f>
        <v>24626</v>
      </c>
      <c r="M54" s="70">
        <f>VLOOKUP($A54,Table13[], MATCH(M$1,ExtData!$A$1:$AH$1, FALSE), FALSE)</f>
        <v>19984</v>
      </c>
      <c r="N54" s="70">
        <f>VLOOKUP($A54,Table13[], MATCH(N$1,ExtData!$A$1:$AH$1, FALSE), FALSE)</f>
        <v>5240</v>
      </c>
      <c r="O54" s="70">
        <f>VLOOKUP($A54,Table13[], MATCH(O$1,ExtData!$A$1:$AH$1, FALSE), FALSE)</f>
        <v>1034</v>
      </c>
      <c r="P54" s="70">
        <f>VLOOKUP($A54,Table13[], MATCH(P$1,ExtData!$A$1:$AH$1, FALSE), FALSE)</f>
        <v>1110</v>
      </c>
      <c r="Q54" s="70">
        <f>VLOOKUP($A54,Table13[], MATCH(Q$1,ExtData!$A$1:$AH$1, FALSE), FALSE)</f>
        <v>0</v>
      </c>
      <c r="R54" s="70">
        <f>VLOOKUP($A54,Table13[], MATCH(R$1,ExtData!$A$1:$AH$1, FALSE), FALSE)</f>
        <v>0</v>
      </c>
      <c r="S54" s="70">
        <f>VLOOKUP($A54,Table13[], MATCH(S$1,ExtData!$A$1:$AH$1, FALSE), FALSE)</f>
        <v>42645</v>
      </c>
      <c r="T54" s="71">
        <f>VLOOKUP($A54,Table13[], MATCH(T$1,ExtData!$A$1:$AH$1, FALSE), FALSE)</f>
        <v>18847</v>
      </c>
      <c r="U54" s="71">
        <f>VLOOKUP($A54,Table13[], MATCH(U$1,ExtData!$A$1:$AH$1, FALSE), FALSE)</f>
        <v>18019</v>
      </c>
      <c r="V54" s="71">
        <f>VLOOKUP($A54,Table13[], MATCH(V$1,ExtData!$A$1:$AH$1, FALSE), FALSE)</f>
        <v>-8239</v>
      </c>
      <c r="W54" s="43">
        <f>VLOOKUP(EDATE(Table6[[#This Row],[Date]],-1),Table13[],MATCH(Table6[[#Headers],[PerEURO]],Table13[#Headers],FALSE), FALSE)</f>
        <v>8.2937999999999992</v>
      </c>
      <c r="X54" s="43">
        <f>VLOOKUP(EDATE(Table6[[#This Row],[Date]],-2),Table13[],MATCH(Table6[[#Headers],[PerEURO]],Table13[#Headers],FALSE),FALSE)</f>
        <v>8.5406999999999993</v>
      </c>
      <c r="Y54" s="43">
        <f>VLOOKUP(EDATE(Table6[[#This Row],[Date]],-1),Table13[],MATCH(Table6[[#Headers],[CPI]],Table13[#Headers],FALSE), FALSE)</f>
        <v>113.3</v>
      </c>
      <c r="Z54" t="str">
        <f>IF((Table6[[#This Row],[PerEURO]]-Table6[[#This Row],[ly.var]])&gt;0,"Increase", IF((Table6[[#This Row],[PerEURO]]-Table6[[#This Row],[ly.var]])&lt;0, "Decrease", "Unchange"))</f>
        <v>Decrease</v>
      </c>
      <c r="AA54" t="b">
        <f>YEAR(Table6[[#This Row],[Date]])&lt;Settings!$B$1</f>
        <v>1</v>
      </c>
      <c r="AB54" t="str">
        <f t="shared" si="1"/>
        <v>Spring</v>
      </c>
    </row>
    <row r="55" spans="1:28" x14ac:dyDescent="0.2">
      <c r="A55" s="74">
        <v>36677</v>
      </c>
      <c r="B55" s="67">
        <f>VLOOKUP($A55,Table13[], MATCH(B$1,ExtData!$A$1:$AH$1, FALSE), FALSE)</f>
        <v>8.2856000000000005</v>
      </c>
      <c r="C55" s="68">
        <f>VLOOKUP($A55,Table13[], MATCH(C$1,ExtData!$A$1:$AH$1, FALSE), FALSE)</f>
        <v>6.8266999999999998</v>
      </c>
      <c r="D55" s="37">
        <f>VLOOKUP($A55,Table13[], MATCH(D$1,ExtData!$A$1:$AH$1, FALSE), FALSE)</f>
        <v>1.75</v>
      </c>
      <c r="E55" s="37">
        <f>VLOOKUP($A55,Table13[], MATCH(E$1,ExtData!$A$1:$AH$1, FALSE), FALSE)</f>
        <v>3.75</v>
      </c>
      <c r="F55" s="37">
        <f>VLOOKUP($A55,Table13[], MATCH(F$1,ExtData!$A$1:$AH$1, FALSE), FALSE)</f>
        <v>2.0299999999999998</v>
      </c>
      <c r="G55" s="37">
        <f>VLOOKUP($A55,Table13[], MATCH(G$1,ExtData!$A$1:$AH$1, FALSE), FALSE)</f>
        <v>113.4</v>
      </c>
      <c r="H55" s="39">
        <f>VLOOKUP($A55,Table13[], MATCH(H$1,ExtData!$A$1:$AH$1, FALSE), FALSE)/Table6[[#This Row],[PerUSD]]*Table6[[#This Row],[PerEURO]]</f>
        <v>42.698142294227083</v>
      </c>
      <c r="I55" s="69">
        <f>VLOOKUP($A55,Table13[], MATCH(I$1,ExtData!$A$1:$AH$1, FALSE), FALSE)</f>
        <v>0</v>
      </c>
      <c r="J55" s="69">
        <f>VLOOKUP($A55,Table13[], MATCH(J$1,ExtData!$A$1:$AH$1, FALSE), FALSE)</f>
        <v>573</v>
      </c>
      <c r="K55" s="69">
        <f>VLOOKUP($A55,Table13[], MATCH(K$1,ExtData!$A$1:$AH$1, FALSE), FALSE)</f>
        <v>0</v>
      </c>
      <c r="L55" s="69">
        <f>VLOOKUP($A55,Table13[], MATCH(L$1,ExtData!$A$1:$AH$1, FALSE), FALSE)</f>
        <v>29868</v>
      </c>
      <c r="M55" s="70">
        <f>VLOOKUP($A55,Table13[], MATCH(M$1,ExtData!$A$1:$AH$1, FALSE), FALSE)</f>
        <v>18570</v>
      </c>
      <c r="N55" s="70">
        <f>VLOOKUP($A55,Table13[], MATCH(N$1,ExtData!$A$1:$AH$1, FALSE), FALSE)</f>
        <v>5053</v>
      </c>
      <c r="O55" s="70">
        <f>VLOOKUP($A55,Table13[], MATCH(O$1,ExtData!$A$1:$AH$1, FALSE), FALSE)</f>
        <v>941</v>
      </c>
      <c r="P55" s="70">
        <f>VLOOKUP($A55,Table13[], MATCH(P$1,ExtData!$A$1:$AH$1, FALSE), FALSE)</f>
        <v>139</v>
      </c>
      <c r="Q55" s="70">
        <f>VLOOKUP($A55,Table13[], MATCH(Q$1,ExtData!$A$1:$AH$1, FALSE), FALSE)</f>
        <v>2</v>
      </c>
      <c r="R55" s="70">
        <f>VLOOKUP($A55,Table13[], MATCH(R$1,ExtData!$A$1:$AH$1, FALSE), FALSE)</f>
        <v>0</v>
      </c>
      <c r="S55" s="70">
        <f>VLOOKUP($A55,Table13[], MATCH(S$1,ExtData!$A$1:$AH$1, FALSE), FALSE)</f>
        <v>44060</v>
      </c>
      <c r="T55" s="71">
        <f>VLOOKUP($A55,Table13[], MATCH(T$1,ExtData!$A$1:$AH$1, FALSE), FALSE)</f>
        <v>13760</v>
      </c>
      <c r="U55" s="71">
        <f>VLOOKUP($A55,Table13[], MATCH(U$1,ExtData!$A$1:$AH$1, FALSE), FALSE)</f>
        <v>14192</v>
      </c>
      <c r="V55" s="71">
        <f>VLOOKUP($A55,Table13[], MATCH(V$1,ExtData!$A$1:$AH$1, FALSE), FALSE)</f>
        <v>-10372</v>
      </c>
      <c r="W55" s="43">
        <f>VLOOKUP(EDATE(Table6[[#This Row],[Date]],-1),Table13[],MATCH(Table6[[#Headers],[PerEURO]],Table13[#Headers],FALSE), FALSE)</f>
        <v>8.2005999999999997</v>
      </c>
      <c r="X55" s="43">
        <f>VLOOKUP(EDATE(Table6[[#This Row],[Date]],-2),Table13[],MATCH(Table6[[#Headers],[PerEURO]],Table13[#Headers],FALSE),FALSE)</f>
        <v>8.2937999999999992</v>
      </c>
      <c r="Y55" s="43">
        <f>VLOOKUP(EDATE(Table6[[#This Row],[Date]],-1),Table13[],MATCH(Table6[[#Headers],[CPI]],Table13[#Headers],FALSE), FALSE)</f>
        <v>113.4</v>
      </c>
      <c r="Z55" t="str">
        <f>IF((Table6[[#This Row],[PerEURO]]-Table6[[#This Row],[ly.var]])&gt;0,"Increase", IF((Table6[[#This Row],[PerEURO]]-Table6[[#This Row],[ly.var]])&lt;0, "Decrease", "Unchange"))</f>
        <v>Increase</v>
      </c>
      <c r="AA55" t="b">
        <f>YEAR(Table6[[#This Row],[Date]])&lt;Settings!$B$1</f>
        <v>1</v>
      </c>
      <c r="AB55" t="str">
        <f t="shared" si="1"/>
        <v>Summer</v>
      </c>
    </row>
    <row r="56" spans="1:28" x14ac:dyDescent="0.2">
      <c r="A56" s="74">
        <v>36707</v>
      </c>
      <c r="B56" s="67">
        <f>VLOOKUP($A56,Table13[], MATCH(B$1,ExtData!$A$1:$AH$1, FALSE), FALSE)</f>
        <v>8.4750999999999994</v>
      </c>
      <c r="C56" s="68">
        <f>VLOOKUP($A56,Table13[], MATCH(C$1,ExtData!$A$1:$AH$1, FALSE), FALSE)</f>
        <v>6.9100999999999999</v>
      </c>
      <c r="D56" s="37">
        <f>VLOOKUP($A56,Table13[], MATCH(D$1,ExtData!$A$1:$AH$1, FALSE), FALSE)</f>
        <v>1.75</v>
      </c>
      <c r="E56" s="37">
        <f>VLOOKUP($A56,Table13[], MATCH(E$1,ExtData!$A$1:$AH$1, FALSE), FALSE)</f>
        <v>3.75</v>
      </c>
      <c r="F56" s="37">
        <f>VLOOKUP($A56,Table13[], MATCH(F$1,ExtData!$A$1:$AH$1, FALSE), FALSE)</f>
        <v>2.0699999999999998</v>
      </c>
      <c r="G56" s="37">
        <f>VLOOKUP($A56,Table13[], MATCH(G$1,ExtData!$A$1:$AH$1, FALSE), FALSE)</f>
        <v>113.3</v>
      </c>
      <c r="H56" s="39">
        <f>VLOOKUP($A56,Table13[], MATCH(H$1,ExtData!$A$1:$AH$1, FALSE), FALSE)/Table6[[#This Row],[PerUSD]]*Table6[[#This Row],[PerEURO]]</f>
        <v>46.876068653130915</v>
      </c>
      <c r="I56" s="69">
        <f>VLOOKUP($A56,Table13[], MATCH(I$1,ExtData!$A$1:$AH$1, FALSE), FALSE)</f>
        <v>539</v>
      </c>
      <c r="J56" s="69">
        <f>VLOOKUP($A56,Table13[], MATCH(J$1,ExtData!$A$1:$AH$1, FALSE), FALSE)</f>
        <v>0</v>
      </c>
      <c r="K56" s="69">
        <f>VLOOKUP($A56,Table13[], MATCH(K$1,ExtData!$A$1:$AH$1, FALSE), FALSE)</f>
        <v>556</v>
      </c>
      <c r="L56" s="69">
        <f>VLOOKUP($A56,Table13[], MATCH(L$1,ExtData!$A$1:$AH$1, FALSE), FALSE)</f>
        <v>25896</v>
      </c>
      <c r="M56" s="70">
        <f>VLOOKUP($A56,Table13[], MATCH(M$1,ExtData!$A$1:$AH$1, FALSE), FALSE)</f>
        <v>24555</v>
      </c>
      <c r="N56" s="70">
        <f>VLOOKUP($A56,Table13[], MATCH(N$1,ExtData!$A$1:$AH$1, FALSE), FALSE)</f>
        <v>5507</v>
      </c>
      <c r="O56" s="70">
        <f>VLOOKUP($A56,Table13[], MATCH(O$1,ExtData!$A$1:$AH$1, FALSE), FALSE)</f>
        <v>824</v>
      </c>
      <c r="P56" s="70">
        <f>VLOOKUP($A56,Table13[], MATCH(P$1,ExtData!$A$1:$AH$1, FALSE), FALSE)</f>
        <v>110</v>
      </c>
      <c r="Q56" s="70">
        <f>VLOOKUP($A56,Table13[], MATCH(Q$1,ExtData!$A$1:$AH$1, FALSE), FALSE)</f>
        <v>0</v>
      </c>
      <c r="R56" s="70">
        <f>VLOOKUP($A56,Table13[], MATCH(R$1,ExtData!$A$1:$AH$1, FALSE), FALSE)</f>
        <v>0</v>
      </c>
      <c r="S56" s="70">
        <f>VLOOKUP($A56,Table13[], MATCH(S$1,ExtData!$A$1:$AH$1, FALSE), FALSE)</f>
        <v>47106</v>
      </c>
      <c r="T56" s="71">
        <f>VLOOKUP($A56,Table13[], MATCH(T$1,ExtData!$A$1:$AH$1, FALSE), FALSE)</f>
        <v>20225</v>
      </c>
      <c r="U56" s="71">
        <f>VLOOKUP($A56,Table13[], MATCH(U$1,ExtData!$A$1:$AH$1, FALSE), FALSE)</f>
        <v>21210</v>
      </c>
      <c r="V56" s="71">
        <f>VLOOKUP($A56,Table13[], MATCH(V$1,ExtData!$A$1:$AH$1, FALSE), FALSE)</f>
        <v>-9676</v>
      </c>
      <c r="W56" s="43">
        <f>VLOOKUP(EDATE(Table6[[#This Row],[Date]],-1),Table13[],MATCH(Table6[[#Headers],[PerEURO]],Table13[#Headers],FALSE), FALSE)</f>
        <v>8.2856000000000005</v>
      </c>
      <c r="X56" s="43">
        <f>VLOOKUP(EDATE(Table6[[#This Row],[Date]],-2),Table13[],MATCH(Table6[[#Headers],[PerEURO]],Table13[#Headers],FALSE),FALSE)</f>
        <v>8.2005999999999997</v>
      </c>
      <c r="Y56" s="43">
        <f>VLOOKUP(EDATE(Table6[[#This Row],[Date]],-1),Table13[],MATCH(Table6[[#Headers],[CPI]],Table13[#Headers],FALSE), FALSE)</f>
        <v>113.4</v>
      </c>
      <c r="Z56" t="str">
        <f>IF((Table6[[#This Row],[PerEURO]]-Table6[[#This Row],[ly.var]])&gt;0,"Increase", IF((Table6[[#This Row],[PerEURO]]-Table6[[#This Row],[ly.var]])&lt;0, "Decrease", "Unchange"))</f>
        <v>Increase</v>
      </c>
      <c r="AA56" t="b">
        <f>YEAR(Table6[[#This Row],[Date]])&lt;Settings!$B$1</f>
        <v>1</v>
      </c>
      <c r="AB56" t="str">
        <f t="shared" si="1"/>
        <v>Summer</v>
      </c>
    </row>
    <row r="57" spans="1:28" x14ac:dyDescent="0.2">
      <c r="A57" s="74">
        <v>36738</v>
      </c>
      <c r="B57" s="67">
        <f>VLOOKUP($A57,Table13[], MATCH(B$1,ExtData!$A$1:$AH$1, FALSE), FALSE)</f>
        <v>8.3315000000000001</v>
      </c>
      <c r="C57" s="68">
        <f>VLOOKUP($A57,Table13[], MATCH(C$1,ExtData!$A$1:$AH$1, FALSE), FALSE)</f>
        <v>6.8434999999999997</v>
      </c>
      <c r="D57" s="37">
        <f>VLOOKUP($A57,Table13[], MATCH(D$1,ExtData!$A$1:$AH$1, FALSE), FALSE)</f>
        <v>1.75</v>
      </c>
      <c r="E57" s="37">
        <f>VLOOKUP($A57,Table13[], MATCH(E$1,ExtData!$A$1:$AH$1, FALSE), FALSE)</f>
        <v>3.75</v>
      </c>
      <c r="F57" s="37">
        <f>VLOOKUP($A57,Table13[], MATCH(F$1,ExtData!$A$1:$AH$1, FALSE), FALSE)</f>
        <v>2.04</v>
      </c>
      <c r="G57" s="37">
        <f>VLOOKUP($A57,Table13[], MATCH(G$1,ExtData!$A$1:$AH$1, FALSE), FALSE)</f>
        <v>113</v>
      </c>
      <c r="H57" s="39">
        <f>VLOOKUP($A57,Table13[], MATCH(H$1,ExtData!$A$1:$AH$1, FALSE), FALSE)/Table6[[#This Row],[PerUSD]]*Table6[[#This Row],[PerEURO]]</f>
        <v>52.033069335866159</v>
      </c>
      <c r="I57" s="69">
        <f>VLOOKUP($A57,Table13[], MATCH(I$1,ExtData!$A$1:$AH$1, FALSE), FALSE)</f>
        <v>6</v>
      </c>
      <c r="J57" s="69">
        <f>VLOOKUP($A57,Table13[], MATCH(J$1,ExtData!$A$1:$AH$1, FALSE), FALSE)</f>
        <v>253</v>
      </c>
      <c r="K57" s="69">
        <f>VLOOKUP($A57,Table13[], MATCH(K$1,ExtData!$A$1:$AH$1, FALSE), FALSE)</f>
        <v>0</v>
      </c>
      <c r="L57" s="69">
        <f>VLOOKUP($A57,Table13[], MATCH(L$1,ExtData!$A$1:$AH$1, FALSE), FALSE)</f>
        <v>25616</v>
      </c>
      <c r="M57" s="70">
        <f>VLOOKUP($A57,Table13[], MATCH(M$1,ExtData!$A$1:$AH$1, FALSE), FALSE)</f>
        <v>18480</v>
      </c>
      <c r="N57" s="70">
        <f>VLOOKUP($A57,Table13[], MATCH(N$1,ExtData!$A$1:$AH$1, FALSE), FALSE)</f>
        <v>4221</v>
      </c>
      <c r="O57" s="70">
        <f>VLOOKUP($A57,Table13[], MATCH(O$1,ExtData!$A$1:$AH$1, FALSE), FALSE)</f>
        <v>1073</v>
      </c>
      <c r="P57" s="70">
        <f>VLOOKUP($A57,Table13[], MATCH(P$1,ExtData!$A$1:$AH$1, FALSE), FALSE)</f>
        <v>745</v>
      </c>
      <c r="Q57" s="70">
        <f>VLOOKUP($A57,Table13[], MATCH(Q$1,ExtData!$A$1:$AH$1, FALSE), FALSE)</f>
        <v>115</v>
      </c>
      <c r="R57" s="70">
        <f>VLOOKUP($A57,Table13[], MATCH(R$1,ExtData!$A$1:$AH$1, FALSE), FALSE)</f>
        <v>0</v>
      </c>
      <c r="S57" s="70">
        <f>VLOOKUP($A57,Table13[], MATCH(S$1,ExtData!$A$1:$AH$1, FALSE), FALSE)</f>
        <v>41836</v>
      </c>
      <c r="T57" s="71">
        <f>VLOOKUP($A57,Table13[], MATCH(T$1,ExtData!$A$1:$AH$1, FALSE), FALSE)</f>
        <v>16821</v>
      </c>
      <c r="U57" s="71">
        <f>VLOOKUP($A57,Table13[], MATCH(U$1,ExtData!$A$1:$AH$1, FALSE), FALSE)</f>
        <v>16220</v>
      </c>
      <c r="V57" s="71">
        <f>VLOOKUP($A57,Table13[], MATCH(V$1,ExtData!$A$1:$AH$1, FALSE), FALSE)</f>
        <v>-7553</v>
      </c>
      <c r="W57" s="43">
        <f>VLOOKUP(EDATE(Table6[[#This Row],[Date]],-1),Table13[],MATCH(Table6[[#Headers],[PerEURO]],Table13[#Headers],FALSE), FALSE)</f>
        <v>8.4750999999999994</v>
      </c>
      <c r="X57" s="43">
        <f>VLOOKUP(EDATE(Table6[[#This Row],[Date]],-2),Table13[],MATCH(Table6[[#Headers],[PerEURO]],Table13[#Headers],FALSE),FALSE)</f>
        <v>8.2856000000000005</v>
      </c>
      <c r="Y57" s="43">
        <f>VLOOKUP(EDATE(Table6[[#This Row],[Date]],-1),Table13[],MATCH(Table6[[#Headers],[CPI]],Table13[#Headers],FALSE), FALSE)</f>
        <v>113.3</v>
      </c>
      <c r="Z57" t="str">
        <f>IF((Table6[[#This Row],[PerEURO]]-Table6[[#This Row],[ly.var]])&gt;0,"Increase", IF((Table6[[#This Row],[PerEURO]]-Table6[[#This Row],[ly.var]])&lt;0, "Decrease", "Unchange"))</f>
        <v>Decrease</v>
      </c>
      <c r="AA57" t="b">
        <f>YEAR(Table6[[#This Row],[Date]])&lt;Settings!$B$1</f>
        <v>1</v>
      </c>
      <c r="AB57" t="str">
        <f t="shared" si="1"/>
        <v>Summer</v>
      </c>
    </row>
    <row r="58" spans="1:28" x14ac:dyDescent="0.2">
      <c r="A58" s="74">
        <v>36769</v>
      </c>
      <c r="B58" s="67">
        <f>VLOOKUP($A58,Table13[], MATCH(B$1,ExtData!$A$1:$AH$1, FALSE), FALSE)</f>
        <v>8.3604000000000003</v>
      </c>
      <c r="C58" s="68">
        <f>VLOOKUP($A58,Table13[], MATCH(C$1,ExtData!$A$1:$AH$1, FALSE), FALSE)</f>
        <v>6.8430999999999997</v>
      </c>
      <c r="D58" s="37">
        <f>VLOOKUP($A58,Table13[], MATCH(D$1,ExtData!$A$1:$AH$1, FALSE), FALSE)</f>
        <v>1.75</v>
      </c>
      <c r="E58" s="37">
        <f>VLOOKUP($A58,Table13[], MATCH(E$1,ExtData!$A$1:$AH$1, FALSE), FALSE)</f>
        <v>3.75</v>
      </c>
      <c r="F58" s="37">
        <f>VLOOKUP($A58,Table13[], MATCH(F$1,ExtData!$A$1:$AH$1, FALSE), FALSE)</f>
        <v>2.0499999999999998</v>
      </c>
      <c r="G58" s="37">
        <f>VLOOKUP($A58,Table13[], MATCH(G$1,ExtData!$A$1:$AH$1, FALSE), FALSE)</f>
        <v>113.7</v>
      </c>
      <c r="H58" s="39">
        <f>VLOOKUP($A58,Table13[], MATCH(H$1,ExtData!$A$1:$AH$1, FALSE), FALSE)/Table6[[#This Row],[PerUSD]]*Table6[[#This Row],[PerEURO]]</f>
        <v>52.778606187254319</v>
      </c>
      <c r="I58" s="69">
        <f>VLOOKUP($A58,Table13[], MATCH(I$1,ExtData!$A$1:$AH$1, FALSE), FALSE)</f>
        <v>10</v>
      </c>
      <c r="J58" s="69">
        <f>VLOOKUP($A58,Table13[], MATCH(J$1,ExtData!$A$1:$AH$1, FALSE), FALSE)</f>
        <v>0</v>
      </c>
      <c r="K58" s="69">
        <f>VLOOKUP($A58,Table13[], MATCH(K$1,ExtData!$A$1:$AH$1, FALSE), FALSE)</f>
        <v>0</v>
      </c>
      <c r="L58" s="69">
        <f>VLOOKUP($A58,Table13[], MATCH(L$1,ExtData!$A$1:$AH$1, FALSE), FALSE)</f>
        <v>28354</v>
      </c>
      <c r="M58" s="70">
        <f>VLOOKUP($A58,Table13[], MATCH(M$1,ExtData!$A$1:$AH$1, FALSE), FALSE)</f>
        <v>21905</v>
      </c>
      <c r="N58" s="70">
        <f>VLOOKUP($A58,Table13[], MATCH(N$1,ExtData!$A$1:$AH$1, FALSE), FALSE)</f>
        <v>4609</v>
      </c>
      <c r="O58" s="70">
        <f>VLOOKUP($A58,Table13[], MATCH(O$1,ExtData!$A$1:$AH$1, FALSE), FALSE)</f>
        <v>710</v>
      </c>
      <c r="P58" s="70">
        <f>VLOOKUP($A58,Table13[], MATCH(P$1,ExtData!$A$1:$AH$1, FALSE), FALSE)</f>
        <v>7</v>
      </c>
      <c r="Q58" s="70">
        <f>VLOOKUP($A58,Table13[], MATCH(Q$1,ExtData!$A$1:$AH$1, FALSE), FALSE)</f>
        <v>0</v>
      </c>
      <c r="R58" s="70">
        <f>VLOOKUP($A58,Table13[], MATCH(R$1,ExtData!$A$1:$AH$1, FALSE), FALSE)</f>
        <v>0</v>
      </c>
      <c r="S58" s="70">
        <f>VLOOKUP($A58,Table13[], MATCH(S$1,ExtData!$A$1:$AH$1, FALSE), FALSE)</f>
        <v>48065</v>
      </c>
      <c r="T58" s="71">
        <f>VLOOKUP($A58,Table13[], MATCH(T$1,ExtData!$A$1:$AH$1, FALSE), FALSE)</f>
        <v>19708</v>
      </c>
      <c r="U58" s="71">
        <f>VLOOKUP($A58,Table13[], MATCH(U$1,ExtData!$A$1:$AH$1, FALSE), FALSE)</f>
        <v>19711</v>
      </c>
      <c r="V58" s="71">
        <f>VLOOKUP($A58,Table13[], MATCH(V$1,ExtData!$A$1:$AH$1, FALSE), FALSE)</f>
        <v>-7513</v>
      </c>
      <c r="W58" s="43">
        <f>VLOOKUP(EDATE(Table6[[#This Row],[Date]],-1),Table13[],MATCH(Table6[[#Headers],[PerEURO]],Table13[#Headers],FALSE), FALSE)</f>
        <v>8.3315000000000001</v>
      </c>
      <c r="X58" s="43">
        <f>VLOOKUP(EDATE(Table6[[#This Row],[Date]],-2),Table13[],MATCH(Table6[[#Headers],[PerEURO]],Table13[#Headers],FALSE),FALSE)</f>
        <v>8.4750999999999994</v>
      </c>
      <c r="Y58" s="43">
        <f>VLOOKUP(EDATE(Table6[[#This Row],[Date]],-1),Table13[],MATCH(Table6[[#Headers],[CPI]],Table13[#Headers],FALSE), FALSE)</f>
        <v>113</v>
      </c>
      <c r="Z58" t="str">
        <f>IF((Table6[[#This Row],[PerEURO]]-Table6[[#This Row],[ly.var]])&gt;0,"Increase", IF((Table6[[#This Row],[PerEURO]]-Table6[[#This Row],[ly.var]])&lt;0, "Decrease", "Unchange"))</f>
        <v>Increase</v>
      </c>
      <c r="AA58" t="b">
        <f>YEAR(Table6[[#This Row],[Date]])&lt;Settings!$B$1</f>
        <v>1</v>
      </c>
      <c r="AB58" t="str">
        <f t="shared" si="1"/>
        <v>autumn</v>
      </c>
    </row>
    <row r="59" spans="1:28" x14ac:dyDescent="0.2">
      <c r="A59" s="74">
        <v>36799</v>
      </c>
      <c r="B59" s="67">
        <f>VLOOKUP($A59,Table13[], MATCH(B$1,ExtData!$A$1:$AH$1, FALSE), FALSE)</f>
        <v>8.2348999999999997</v>
      </c>
      <c r="C59" s="68">
        <f>VLOOKUP($A59,Table13[], MATCH(C$1,ExtData!$A$1:$AH$1, FALSE), FALSE)</f>
        <v>6.5951000000000004</v>
      </c>
      <c r="D59" s="37">
        <f>VLOOKUP($A59,Table13[], MATCH(D$1,ExtData!$A$1:$AH$1, FALSE), FALSE)</f>
        <v>1.75</v>
      </c>
      <c r="E59" s="37">
        <f>VLOOKUP($A59,Table13[], MATCH(E$1,ExtData!$A$1:$AH$1, FALSE), FALSE)</f>
        <v>3.75</v>
      </c>
      <c r="F59" s="37">
        <f>VLOOKUP($A59,Table13[], MATCH(F$1,ExtData!$A$1:$AH$1, FALSE), FALSE)</f>
        <v>2.11</v>
      </c>
      <c r="G59" s="37">
        <f>VLOOKUP($A59,Table13[], MATCH(G$1,ExtData!$A$1:$AH$1, FALSE), FALSE)</f>
        <v>114</v>
      </c>
      <c r="H59" s="39">
        <f>VLOOKUP($A59,Table13[], MATCH(H$1,ExtData!$A$1:$AH$1, FALSE), FALSE)/Table6[[#This Row],[PerUSD]]*Table6[[#This Row],[PerEURO]]</f>
        <v>62.15725644796894</v>
      </c>
      <c r="I59" s="69">
        <f>VLOOKUP($A59,Table13[], MATCH(I$1,ExtData!$A$1:$AH$1, FALSE), FALSE)</f>
        <v>101</v>
      </c>
      <c r="J59" s="69">
        <f>VLOOKUP($A59,Table13[], MATCH(J$1,ExtData!$A$1:$AH$1, FALSE), FALSE)</f>
        <v>0</v>
      </c>
      <c r="K59" s="69">
        <f>VLOOKUP($A59,Table13[], MATCH(K$1,ExtData!$A$1:$AH$1, FALSE), FALSE)</f>
        <v>0</v>
      </c>
      <c r="L59" s="69">
        <f>VLOOKUP($A59,Table13[], MATCH(L$1,ExtData!$A$1:$AH$1, FALSE), FALSE)</f>
        <v>28283</v>
      </c>
      <c r="M59" s="70">
        <f>VLOOKUP($A59,Table13[], MATCH(M$1,ExtData!$A$1:$AH$1, FALSE), FALSE)</f>
        <v>23246</v>
      </c>
      <c r="N59" s="70">
        <f>VLOOKUP($A59,Table13[], MATCH(N$1,ExtData!$A$1:$AH$1, FALSE), FALSE)</f>
        <v>7485</v>
      </c>
      <c r="O59" s="70">
        <f>VLOOKUP($A59,Table13[], MATCH(O$1,ExtData!$A$1:$AH$1, FALSE), FALSE)</f>
        <v>655</v>
      </c>
      <c r="P59" s="70">
        <f>VLOOKUP($A59,Table13[], MATCH(P$1,ExtData!$A$1:$AH$1, FALSE), FALSE)</f>
        <v>85</v>
      </c>
      <c r="Q59" s="70">
        <f>VLOOKUP($A59,Table13[], MATCH(Q$1,ExtData!$A$1:$AH$1, FALSE), FALSE)</f>
        <v>252</v>
      </c>
      <c r="R59" s="70">
        <f>VLOOKUP($A59,Table13[], MATCH(R$1,ExtData!$A$1:$AH$1, FALSE), FALSE)</f>
        <v>0</v>
      </c>
      <c r="S59" s="70">
        <f>VLOOKUP($A59,Table13[], MATCH(S$1,ExtData!$A$1:$AH$1, FALSE), FALSE)</f>
        <v>51660</v>
      </c>
      <c r="T59" s="71">
        <f>VLOOKUP($A59,Table13[], MATCH(T$1,ExtData!$A$1:$AH$1, FALSE), FALSE)</f>
        <v>23614</v>
      </c>
      <c r="U59" s="71">
        <f>VLOOKUP($A59,Table13[], MATCH(U$1,ExtData!$A$1:$AH$1, FALSE), FALSE)</f>
        <v>23377</v>
      </c>
      <c r="V59" s="71">
        <f>VLOOKUP($A59,Table13[], MATCH(V$1,ExtData!$A$1:$AH$1, FALSE), FALSE)</f>
        <v>-8008</v>
      </c>
      <c r="W59" s="43">
        <f>VLOOKUP(EDATE(Table6[[#This Row],[Date]],-1),Table13[],MATCH(Table6[[#Headers],[PerEURO]],Table13[#Headers],FALSE), FALSE)</f>
        <v>8.3604000000000003</v>
      </c>
      <c r="X59" s="43">
        <f>VLOOKUP(EDATE(Table6[[#This Row],[Date]],-2),Table13[],MATCH(Table6[[#Headers],[PerEURO]],Table13[#Headers],FALSE),FALSE)</f>
        <v>8.3315000000000001</v>
      </c>
      <c r="Y59" s="43">
        <f>VLOOKUP(EDATE(Table6[[#This Row],[Date]],-1),Table13[],MATCH(Table6[[#Headers],[CPI]],Table13[#Headers],FALSE), FALSE)</f>
        <v>113.7</v>
      </c>
      <c r="Z59" t="str">
        <f>IF((Table6[[#This Row],[PerEURO]]-Table6[[#This Row],[ly.var]])&gt;0,"Increase", IF((Table6[[#This Row],[PerEURO]]-Table6[[#This Row],[ly.var]])&lt;0, "Decrease", "Unchange"))</f>
        <v>Decrease</v>
      </c>
      <c r="AA59" t="b">
        <f>YEAR(Table6[[#This Row],[Date]])&lt;Settings!$B$1</f>
        <v>1</v>
      </c>
      <c r="AB59" t="str">
        <f t="shared" si="1"/>
        <v>autumn</v>
      </c>
    </row>
    <row r="60" spans="1:28" x14ac:dyDescent="0.2">
      <c r="A60" s="74">
        <v>36830</v>
      </c>
      <c r="B60" s="67">
        <f>VLOOKUP($A60,Table13[], MATCH(B$1,ExtData!$A$1:$AH$1, FALSE), FALSE)</f>
        <v>8.1411999999999995</v>
      </c>
      <c r="C60" s="68">
        <f>VLOOKUP($A60,Table13[], MATCH(C$1,ExtData!$A$1:$AH$1, FALSE), FALSE)</f>
        <v>6.2678000000000003</v>
      </c>
      <c r="D60" s="37">
        <f>VLOOKUP($A60,Table13[], MATCH(D$1,ExtData!$A$1:$AH$1, FALSE), FALSE)</f>
        <v>1.75</v>
      </c>
      <c r="E60" s="37">
        <f>VLOOKUP($A60,Table13[], MATCH(E$1,ExtData!$A$1:$AH$1, FALSE), FALSE)</f>
        <v>3.75</v>
      </c>
      <c r="F60" s="37">
        <f>VLOOKUP($A60,Table13[], MATCH(F$1,ExtData!$A$1:$AH$1, FALSE), FALSE)</f>
        <v>2.09</v>
      </c>
      <c r="G60" s="37">
        <f>VLOOKUP($A60,Table13[], MATCH(G$1,ExtData!$A$1:$AH$1, FALSE), FALSE)</f>
        <v>114</v>
      </c>
      <c r="H60" s="39">
        <f>VLOOKUP($A60,Table13[], MATCH(H$1,ExtData!$A$1:$AH$1, FALSE), FALSE)/Table6[[#This Row],[PerUSD]]*Table6[[#This Row],[PerEURO]]</f>
        <v>55.995266600721145</v>
      </c>
      <c r="I60" s="69">
        <f>VLOOKUP($A60,Table13[], MATCH(I$1,ExtData!$A$1:$AH$1, FALSE), FALSE)</f>
        <v>0</v>
      </c>
      <c r="J60" s="69">
        <f>VLOOKUP($A60,Table13[], MATCH(J$1,ExtData!$A$1:$AH$1, FALSE), FALSE)</f>
        <v>0</v>
      </c>
      <c r="K60" s="69">
        <f>VLOOKUP($A60,Table13[], MATCH(K$1,ExtData!$A$1:$AH$1, FALSE), FALSE)</f>
        <v>0</v>
      </c>
      <c r="L60" s="69">
        <f>VLOOKUP($A60,Table13[], MATCH(L$1,ExtData!$A$1:$AH$1, FALSE), FALSE)</f>
        <v>29516</v>
      </c>
      <c r="M60" s="70">
        <f>VLOOKUP($A60,Table13[], MATCH(M$1,ExtData!$A$1:$AH$1, FALSE), FALSE)</f>
        <v>20796</v>
      </c>
      <c r="N60" s="70">
        <f>VLOOKUP($A60,Table13[], MATCH(N$1,ExtData!$A$1:$AH$1, FALSE), FALSE)</f>
        <v>7317</v>
      </c>
      <c r="O60" s="70">
        <f>VLOOKUP($A60,Table13[], MATCH(O$1,ExtData!$A$1:$AH$1, FALSE), FALSE)</f>
        <v>1464</v>
      </c>
      <c r="P60" s="70">
        <f>VLOOKUP($A60,Table13[], MATCH(P$1,ExtData!$A$1:$AH$1, FALSE), FALSE)</f>
        <v>32</v>
      </c>
      <c r="Q60" s="70">
        <f>VLOOKUP($A60,Table13[], MATCH(Q$1,ExtData!$A$1:$AH$1, FALSE), FALSE)</f>
        <v>49</v>
      </c>
      <c r="R60" s="70">
        <f>VLOOKUP($A60,Table13[], MATCH(R$1,ExtData!$A$1:$AH$1, FALSE), FALSE)</f>
        <v>0</v>
      </c>
      <c r="S60" s="70">
        <f>VLOOKUP($A60,Table13[], MATCH(S$1,ExtData!$A$1:$AH$1, FALSE), FALSE)</f>
        <v>51287</v>
      </c>
      <c r="T60" s="71">
        <f>VLOOKUP($A60,Table13[], MATCH(T$1,ExtData!$A$1:$AH$1, FALSE), FALSE)</f>
        <v>21852</v>
      </c>
      <c r="U60" s="71">
        <f>VLOOKUP($A60,Table13[], MATCH(U$1,ExtData!$A$1:$AH$1, FALSE), FALSE)</f>
        <v>21771</v>
      </c>
      <c r="V60" s="71">
        <f>VLOOKUP($A60,Table13[], MATCH(V$1,ExtData!$A$1:$AH$1, FALSE), FALSE)</f>
        <v>-7805</v>
      </c>
      <c r="W60" s="43">
        <f>VLOOKUP(EDATE(Table6[[#This Row],[Date]],-1),Table13[],MATCH(Table6[[#Headers],[PerEURO]],Table13[#Headers],FALSE), FALSE)</f>
        <v>8.2348999999999997</v>
      </c>
      <c r="X60" s="43">
        <f>VLOOKUP(EDATE(Table6[[#This Row],[Date]],-2),Table13[],MATCH(Table6[[#Headers],[PerEURO]],Table13[#Headers],FALSE),FALSE)</f>
        <v>8.3604000000000003</v>
      </c>
      <c r="Y60" s="43">
        <f>VLOOKUP(EDATE(Table6[[#This Row],[Date]],-1),Table13[],MATCH(Table6[[#Headers],[CPI]],Table13[#Headers],FALSE), FALSE)</f>
        <v>114</v>
      </c>
      <c r="Z60" t="str">
        <f>IF((Table6[[#This Row],[PerEURO]]-Table6[[#This Row],[ly.var]])&gt;0,"Increase", IF((Table6[[#This Row],[PerEURO]]-Table6[[#This Row],[ly.var]])&lt;0, "Decrease", "Unchange"))</f>
        <v>Decrease</v>
      </c>
      <c r="AA60" t="b">
        <f>YEAR(Table6[[#This Row],[Date]])&lt;Settings!$B$1</f>
        <v>1</v>
      </c>
      <c r="AB60" t="str">
        <f t="shared" si="1"/>
        <v>autumn</v>
      </c>
    </row>
    <row r="61" spans="1:28" x14ac:dyDescent="0.2">
      <c r="A61" s="74">
        <v>36860</v>
      </c>
      <c r="B61" s="67">
        <f>VLOOKUP($A61,Table13[], MATCH(B$1,ExtData!$A$1:$AH$1, FALSE), FALSE)</f>
        <v>8.2180999999999997</v>
      </c>
      <c r="C61" s="68">
        <f>VLOOKUP($A61,Table13[], MATCH(C$1,ExtData!$A$1:$AH$1, FALSE), FALSE)</f>
        <v>6.1321000000000003</v>
      </c>
      <c r="D61" s="37">
        <f>VLOOKUP($A61,Table13[], MATCH(D$1,ExtData!$A$1:$AH$1, FALSE), FALSE)</f>
        <v>1.75</v>
      </c>
      <c r="E61" s="37">
        <f>VLOOKUP($A61,Table13[], MATCH(E$1,ExtData!$A$1:$AH$1, FALSE), FALSE)</f>
        <v>3.75</v>
      </c>
      <c r="F61" s="37">
        <f>VLOOKUP($A61,Table13[], MATCH(F$1,ExtData!$A$1:$AH$1, FALSE), FALSE)</f>
        <v>2.0499999999999998</v>
      </c>
      <c r="G61" s="37">
        <f>VLOOKUP($A61,Table13[], MATCH(G$1,ExtData!$A$1:$AH$1, FALSE), FALSE)</f>
        <v>113.8</v>
      </c>
      <c r="H61" s="39">
        <f>VLOOKUP($A61,Table13[], MATCH(H$1,ExtData!$A$1:$AH$1, FALSE), FALSE)/Table6[[#This Row],[PerUSD]]*Table6[[#This Row],[PerEURO]]</f>
        <v>53.071013192870303</v>
      </c>
      <c r="I61" s="69">
        <f>VLOOKUP($A61,Table13[], MATCH(I$1,ExtData!$A$1:$AH$1, FALSE), FALSE)</f>
        <v>0</v>
      </c>
      <c r="J61" s="69">
        <f>VLOOKUP($A61,Table13[], MATCH(J$1,ExtData!$A$1:$AH$1, FALSE), FALSE)</f>
        <v>2487</v>
      </c>
      <c r="K61" s="69">
        <f>VLOOKUP($A61,Table13[], MATCH(K$1,ExtData!$A$1:$AH$1, FALSE), FALSE)</f>
        <v>0</v>
      </c>
      <c r="L61" s="69">
        <f>VLOOKUP($A61,Table13[], MATCH(L$1,ExtData!$A$1:$AH$1, FALSE), FALSE)</f>
        <v>27483</v>
      </c>
      <c r="M61" s="70">
        <f>VLOOKUP($A61,Table13[], MATCH(M$1,ExtData!$A$1:$AH$1, FALSE), FALSE)</f>
        <v>17132</v>
      </c>
      <c r="N61" s="70">
        <f>VLOOKUP($A61,Table13[], MATCH(N$1,ExtData!$A$1:$AH$1, FALSE), FALSE)</f>
        <v>7620</v>
      </c>
      <c r="O61" s="70">
        <f>VLOOKUP($A61,Table13[], MATCH(O$1,ExtData!$A$1:$AH$1, FALSE), FALSE)</f>
        <v>891</v>
      </c>
      <c r="P61" s="70">
        <f>VLOOKUP($A61,Table13[], MATCH(P$1,ExtData!$A$1:$AH$1, FALSE), FALSE)</f>
        <v>104</v>
      </c>
      <c r="Q61" s="70">
        <f>VLOOKUP($A61,Table13[], MATCH(Q$1,ExtData!$A$1:$AH$1, FALSE), FALSE)</f>
        <v>145</v>
      </c>
      <c r="R61" s="70">
        <f>VLOOKUP($A61,Table13[], MATCH(R$1,ExtData!$A$1:$AH$1, FALSE), FALSE)</f>
        <v>0</v>
      </c>
      <c r="S61" s="70">
        <f>VLOOKUP($A61,Table13[], MATCH(S$1,ExtData!$A$1:$AH$1, FALSE), FALSE)</f>
        <v>45067</v>
      </c>
      <c r="T61" s="71">
        <f>VLOOKUP($A61,Table13[], MATCH(T$1,ExtData!$A$1:$AH$1, FALSE), FALSE)</f>
        <v>15347</v>
      </c>
      <c r="U61" s="71">
        <f>VLOOKUP($A61,Table13[], MATCH(U$1,ExtData!$A$1:$AH$1, FALSE), FALSE)</f>
        <v>17584</v>
      </c>
      <c r="V61" s="71">
        <f>VLOOKUP($A61,Table13[], MATCH(V$1,ExtData!$A$1:$AH$1, FALSE), FALSE)</f>
        <v>-8060</v>
      </c>
      <c r="W61" s="43">
        <f>VLOOKUP(EDATE(Table6[[#This Row],[Date]],-1),Table13[],MATCH(Table6[[#Headers],[PerEURO]],Table13[#Headers],FALSE), FALSE)</f>
        <v>8.1411999999999995</v>
      </c>
      <c r="X61" s="43">
        <f>VLOOKUP(EDATE(Table6[[#This Row],[Date]],-2),Table13[],MATCH(Table6[[#Headers],[PerEURO]],Table13[#Headers],FALSE),FALSE)</f>
        <v>8.2348999999999997</v>
      </c>
      <c r="Y61" s="43">
        <f>VLOOKUP(EDATE(Table6[[#This Row],[Date]],-1),Table13[],MATCH(Table6[[#Headers],[CPI]],Table13[#Headers],FALSE), FALSE)</f>
        <v>114</v>
      </c>
      <c r="Z61" t="str">
        <f>IF((Table6[[#This Row],[PerEURO]]-Table6[[#This Row],[ly.var]])&gt;0,"Increase", IF((Table6[[#This Row],[PerEURO]]-Table6[[#This Row],[ly.var]])&lt;0, "Decrease", "Unchange"))</f>
        <v>Increase</v>
      </c>
      <c r="AA61" t="b">
        <f>YEAR(Table6[[#This Row],[Date]])&lt;Settings!$B$1</f>
        <v>1</v>
      </c>
      <c r="AB61" t="str">
        <f t="shared" si="1"/>
        <v>winter</v>
      </c>
    </row>
    <row r="62" spans="1:28" x14ac:dyDescent="0.2">
      <c r="A62" s="74">
        <v>36891</v>
      </c>
      <c r="B62" s="67">
        <f>VLOOKUP($A62,Table13[], MATCH(B$1,ExtData!$A$1:$AH$1, FALSE), FALSE)</f>
        <v>8.2125000000000004</v>
      </c>
      <c r="C62" s="68">
        <f>VLOOKUP($A62,Table13[], MATCH(C$1,ExtData!$A$1:$AH$1, FALSE), FALSE)</f>
        <v>6.2603999999999997</v>
      </c>
      <c r="D62" s="37">
        <f>VLOOKUP($A62,Table13[], MATCH(D$1,ExtData!$A$1:$AH$1, FALSE), FALSE)</f>
        <v>1.75</v>
      </c>
      <c r="E62" s="37">
        <f>VLOOKUP($A62,Table13[], MATCH(E$1,ExtData!$A$1:$AH$1, FALSE), FALSE)</f>
        <v>3.75</v>
      </c>
      <c r="F62" s="37">
        <f>VLOOKUP($A62,Table13[], MATCH(F$1,ExtData!$A$1:$AH$1, FALSE), FALSE)</f>
        <v>2.08</v>
      </c>
      <c r="G62" s="37">
        <f>VLOOKUP($A62,Table13[], MATCH(G$1,ExtData!$A$1:$AH$1, FALSE), FALSE)</f>
        <v>113.6</v>
      </c>
      <c r="H62" s="39">
        <f>VLOOKUP($A62,Table13[], MATCH(H$1,ExtData!$A$1:$AH$1, FALSE), FALSE)/Table6[[#This Row],[PerUSD]]*Table6[[#This Row],[PerEURO]]</f>
        <v>58.38898073605521</v>
      </c>
      <c r="I62" s="69">
        <f>VLOOKUP($A62,Table13[], MATCH(I$1,ExtData!$A$1:$AH$1, FALSE), FALSE)</f>
        <v>3</v>
      </c>
      <c r="J62" s="69">
        <f>VLOOKUP($A62,Table13[], MATCH(J$1,ExtData!$A$1:$AH$1, FALSE), FALSE)</f>
        <v>115</v>
      </c>
      <c r="K62" s="69">
        <f>VLOOKUP($A62,Table13[], MATCH(K$1,ExtData!$A$1:$AH$1, FALSE), FALSE)</f>
        <v>0</v>
      </c>
      <c r="L62" s="69">
        <f>VLOOKUP($A62,Table13[], MATCH(L$1,ExtData!$A$1:$AH$1, FALSE), FALSE)</f>
        <v>24257</v>
      </c>
      <c r="M62" s="70">
        <f>VLOOKUP($A62,Table13[], MATCH(M$1,ExtData!$A$1:$AH$1, FALSE), FALSE)</f>
        <v>20143</v>
      </c>
      <c r="N62" s="70">
        <f>VLOOKUP($A62,Table13[], MATCH(N$1,ExtData!$A$1:$AH$1, FALSE), FALSE)</f>
        <v>8875</v>
      </c>
      <c r="O62" s="70">
        <f>VLOOKUP($A62,Table13[], MATCH(O$1,ExtData!$A$1:$AH$1, FALSE), FALSE)</f>
        <v>849</v>
      </c>
      <c r="P62" s="70">
        <f>VLOOKUP($A62,Table13[], MATCH(P$1,ExtData!$A$1:$AH$1, FALSE), FALSE)</f>
        <v>794</v>
      </c>
      <c r="Q62" s="70">
        <f>VLOOKUP($A62,Table13[], MATCH(Q$1,ExtData!$A$1:$AH$1, FALSE), FALSE)</f>
        <v>49</v>
      </c>
      <c r="R62" s="70">
        <f>VLOOKUP($A62,Table13[], MATCH(R$1,ExtData!$A$1:$AH$1, FALSE), FALSE)</f>
        <v>0</v>
      </c>
      <c r="S62" s="70">
        <f>VLOOKUP($A62,Table13[], MATCH(S$1,ExtData!$A$1:$AH$1, FALSE), FALSE)</f>
        <v>47809</v>
      </c>
      <c r="T62" s="71">
        <f>VLOOKUP($A62,Table13[], MATCH(T$1,ExtData!$A$1:$AH$1, FALSE), FALSE)</f>
        <v>24277</v>
      </c>
      <c r="U62" s="71">
        <f>VLOOKUP($A62,Table13[], MATCH(U$1,ExtData!$A$1:$AH$1, FALSE), FALSE)</f>
        <v>23552</v>
      </c>
      <c r="V62" s="71">
        <f>VLOOKUP($A62,Table13[], MATCH(V$1,ExtData!$A$1:$AH$1, FALSE), FALSE)</f>
        <v>-6315</v>
      </c>
      <c r="W62" s="43">
        <f>VLOOKUP(EDATE(Table6[[#This Row],[Date]],-1),Table13[],MATCH(Table6[[#Headers],[PerEURO]],Table13[#Headers],FALSE), FALSE)</f>
        <v>8.2180999999999997</v>
      </c>
      <c r="X62" s="43">
        <f>VLOOKUP(EDATE(Table6[[#This Row],[Date]],-2),Table13[],MATCH(Table6[[#Headers],[PerEURO]],Table13[#Headers],FALSE),FALSE)</f>
        <v>8.1411999999999995</v>
      </c>
      <c r="Y62" s="43">
        <f>VLOOKUP(EDATE(Table6[[#This Row],[Date]],-1),Table13[],MATCH(Table6[[#Headers],[CPI]],Table13[#Headers],FALSE), FALSE)</f>
        <v>113.8</v>
      </c>
      <c r="Z62" t="str">
        <f>IF((Table6[[#This Row],[PerEURO]]-Table6[[#This Row],[ly.var]])&gt;0,"Increase", IF((Table6[[#This Row],[PerEURO]]-Table6[[#This Row],[ly.var]])&lt;0, "Decrease", "Unchange"))</f>
        <v>Decrease</v>
      </c>
      <c r="AA62" t="b">
        <f>YEAR(Table6[[#This Row],[Date]])&lt;Settings!$B$1</f>
        <v>1</v>
      </c>
      <c r="AB62" t="str">
        <f t="shared" si="1"/>
        <v>winter</v>
      </c>
    </row>
    <row r="63" spans="1:28" x14ac:dyDescent="0.2">
      <c r="A63" s="74">
        <v>36922</v>
      </c>
      <c r="B63" s="67">
        <f>VLOOKUP($A63,Table13[], MATCH(B$1,ExtData!$A$1:$AH$1, FALSE), FALSE)</f>
        <v>8.3199000000000005</v>
      </c>
      <c r="C63" s="68">
        <f>VLOOKUP($A63,Table13[], MATCH(C$1,ExtData!$A$1:$AH$1, FALSE), FALSE)</f>
        <v>6.3941999999999997</v>
      </c>
      <c r="D63" s="37">
        <f>VLOOKUP($A63,Table13[], MATCH(D$1,ExtData!$A$1:$AH$1, FALSE), FALSE)</f>
        <v>1.75</v>
      </c>
      <c r="E63" s="37">
        <f>VLOOKUP($A63,Table13[], MATCH(E$1,ExtData!$A$1:$AH$1, FALSE), FALSE)</f>
        <v>3.75</v>
      </c>
      <c r="F63" s="37">
        <f>VLOOKUP($A63,Table13[], MATCH(F$1,ExtData!$A$1:$AH$1, FALSE), FALSE)</f>
        <v>2.06</v>
      </c>
      <c r="G63" s="37">
        <f>VLOOKUP($A63,Table13[], MATCH(G$1,ExtData!$A$1:$AH$1, FALSE), FALSE)</f>
        <v>113.7</v>
      </c>
      <c r="H63" s="39">
        <f>VLOOKUP($A63,Table13[], MATCH(H$1,ExtData!$A$1:$AH$1, FALSE), FALSE)/Table6[[#This Row],[PerUSD]]*Table6[[#This Row],[PerEURO]]</f>
        <v>59.176918457351981</v>
      </c>
      <c r="I63" s="69">
        <f>VLOOKUP($A63,Table13[], MATCH(I$1,ExtData!$A$1:$AH$1, FALSE), FALSE)</f>
        <v>393</v>
      </c>
      <c r="J63" s="69">
        <f>VLOOKUP($A63,Table13[], MATCH(J$1,ExtData!$A$1:$AH$1, FALSE), FALSE)</f>
        <v>0</v>
      </c>
      <c r="K63" s="69">
        <f>VLOOKUP($A63,Table13[], MATCH(K$1,ExtData!$A$1:$AH$1, FALSE), FALSE)</f>
        <v>0</v>
      </c>
      <c r="L63" s="69">
        <f>VLOOKUP($A63,Table13[], MATCH(L$1,ExtData!$A$1:$AH$1, FALSE), FALSE)</f>
        <v>26494</v>
      </c>
      <c r="M63" s="70">
        <f>VLOOKUP($A63,Table13[], MATCH(M$1,ExtData!$A$1:$AH$1, FALSE), FALSE)</f>
        <v>20277</v>
      </c>
      <c r="N63" s="70">
        <f>VLOOKUP($A63,Table13[], MATCH(N$1,ExtData!$A$1:$AH$1, FALSE), FALSE)</f>
        <v>8284</v>
      </c>
      <c r="O63" s="70">
        <f>VLOOKUP($A63,Table13[], MATCH(O$1,ExtData!$A$1:$AH$1, FALSE), FALSE)</f>
        <v>1396</v>
      </c>
      <c r="P63" s="70">
        <f>VLOOKUP($A63,Table13[], MATCH(P$1,ExtData!$A$1:$AH$1, FALSE), FALSE)</f>
        <v>131</v>
      </c>
      <c r="Q63" s="70">
        <f>VLOOKUP($A63,Table13[], MATCH(Q$1,ExtData!$A$1:$AH$1, FALSE), FALSE)</f>
        <v>0</v>
      </c>
      <c r="R63" s="70">
        <f>VLOOKUP($A63,Table13[], MATCH(R$1,ExtData!$A$1:$AH$1, FALSE), FALSE)</f>
        <v>0</v>
      </c>
      <c r="S63" s="70">
        <f>VLOOKUP($A63,Table13[], MATCH(S$1,ExtData!$A$1:$AH$1, FALSE), FALSE)</f>
        <v>49709</v>
      </c>
      <c r="T63" s="71">
        <f>VLOOKUP($A63,Table13[], MATCH(T$1,ExtData!$A$1:$AH$1, FALSE), FALSE)</f>
        <v>22953</v>
      </c>
      <c r="U63" s="71">
        <f>VLOOKUP($A63,Table13[], MATCH(U$1,ExtData!$A$1:$AH$1, FALSE), FALSE)</f>
        <v>23215</v>
      </c>
      <c r="V63" s="71">
        <f>VLOOKUP($A63,Table13[], MATCH(V$1,ExtData!$A$1:$AH$1, FALSE), FALSE)</f>
        <v>-6742</v>
      </c>
      <c r="W63" s="43">
        <f>VLOOKUP(EDATE(Table6[[#This Row],[Date]],-1),Table13[],MATCH(Table6[[#Headers],[PerEURO]],Table13[#Headers],FALSE), FALSE)</f>
        <v>8.2125000000000004</v>
      </c>
      <c r="X63" s="43">
        <f>VLOOKUP(EDATE(Table6[[#This Row],[Date]],-2),Table13[],MATCH(Table6[[#Headers],[PerEURO]],Table13[#Headers],FALSE),FALSE)</f>
        <v>8.2180999999999997</v>
      </c>
      <c r="Y63" s="43">
        <f>VLOOKUP(EDATE(Table6[[#This Row],[Date]],-1),Table13[],MATCH(Table6[[#Headers],[CPI]],Table13[#Headers],FALSE), FALSE)</f>
        <v>113.6</v>
      </c>
      <c r="Z63" t="str">
        <f>IF((Table6[[#This Row],[PerEURO]]-Table6[[#This Row],[ly.var]])&gt;0,"Increase", IF((Table6[[#This Row],[PerEURO]]-Table6[[#This Row],[ly.var]])&lt;0, "Decrease", "Unchange"))</f>
        <v>Increase</v>
      </c>
      <c r="AA63" t="b">
        <f>YEAR(Table6[[#This Row],[Date]])&lt;Settings!$B$1</f>
        <v>1</v>
      </c>
      <c r="AB63" t="str">
        <f t="shared" si="1"/>
        <v>winter</v>
      </c>
    </row>
    <row r="64" spans="1:28" x14ac:dyDescent="0.2">
      <c r="A64" s="74">
        <v>36950</v>
      </c>
      <c r="B64" s="67">
        <f>VLOOKUP($A64,Table13[], MATCH(B$1,ExtData!$A$1:$AH$1, FALSE), FALSE)</f>
        <v>8.1870999999999992</v>
      </c>
      <c r="C64" s="68">
        <f>VLOOKUP($A64,Table13[], MATCH(C$1,ExtData!$A$1:$AH$1, FALSE), FALSE)</f>
        <v>6.1971999999999996</v>
      </c>
      <c r="D64" s="37">
        <f>VLOOKUP($A64,Table13[], MATCH(D$1,ExtData!$A$1:$AH$1, FALSE), FALSE)</f>
        <v>1.75</v>
      </c>
      <c r="E64" s="37">
        <f>VLOOKUP($A64,Table13[], MATCH(E$1,ExtData!$A$1:$AH$1, FALSE), FALSE)</f>
        <v>3.75</v>
      </c>
      <c r="F64" s="37">
        <f>VLOOKUP($A64,Table13[], MATCH(F$1,ExtData!$A$1:$AH$1, FALSE), FALSE)</f>
        <v>2.06</v>
      </c>
      <c r="G64" s="37">
        <f>VLOOKUP($A64,Table13[], MATCH(G$1,ExtData!$A$1:$AH$1, FALSE), FALSE)</f>
        <v>114.2</v>
      </c>
      <c r="H64" s="39">
        <f>VLOOKUP($A64,Table13[], MATCH(H$1,ExtData!$A$1:$AH$1, FALSE), FALSE)/Table6[[#This Row],[PerUSD]]*Table6[[#This Row],[PerEURO]]</f>
        <v>70.150230749370678</v>
      </c>
      <c r="I64" s="69">
        <f>VLOOKUP($A64,Table13[], MATCH(I$1,ExtData!$A$1:$AH$1, FALSE), FALSE)</f>
        <v>679</v>
      </c>
      <c r="J64" s="69">
        <f>VLOOKUP($A64,Table13[], MATCH(J$1,ExtData!$A$1:$AH$1, FALSE), FALSE)</f>
        <v>113</v>
      </c>
      <c r="K64" s="69">
        <f>VLOOKUP($A64,Table13[], MATCH(K$1,ExtData!$A$1:$AH$1, FALSE), FALSE)</f>
        <v>0</v>
      </c>
      <c r="L64" s="69">
        <f>VLOOKUP($A64,Table13[], MATCH(L$1,ExtData!$A$1:$AH$1, FALSE), FALSE)</f>
        <v>28046</v>
      </c>
      <c r="M64" s="70">
        <f>VLOOKUP($A64,Table13[], MATCH(M$1,ExtData!$A$1:$AH$1, FALSE), FALSE)</f>
        <v>22408</v>
      </c>
      <c r="N64" s="70">
        <f>VLOOKUP($A64,Table13[], MATCH(N$1,ExtData!$A$1:$AH$1, FALSE), FALSE)</f>
        <v>9132</v>
      </c>
      <c r="O64" s="70">
        <f>VLOOKUP($A64,Table13[], MATCH(O$1,ExtData!$A$1:$AH$1, FALSE), FALSE)</f>
        <v>946</v>
      </c>
      <c r="P64" s="70">
        <f>VLOOKUP($A64,Table13[], MATCH(P$1,ExtData!$A$1:$AH$1, FALSE), FALSE)</f>
        <v>50</v>
      </c>
      <c r="Q64" s="70">
        <f>VLOOKUP($A64,Table13[], MATCH(Q$1,ExtData!$A$1:$AH$1, FALSE), FALSE)</f>
        <v>15</v>
      </c>
      <c r="R64" s="70">
        <f>VLOOKUP($A64,Table13[], MATCH(R$1,ExtData!$A$1:$AH$1, FALSE), FALSE)</f>
        <v>0</v>
      </c>
      <c r="S64" s="70">
        <f>VLOOKUP($A64,Table13[], MATCH(S$1,ExtData!$A$1:$AH$1, FALSE), FALSE)</f>
        <v>53878</v>
      </c>
      <c r="T64" s="71">
        <f>VLOOKUP($A64,Table13[], MATCH(T$1,ExtData!$A$1:$AH$1, FALSE), FALSE)</f>
        <v>25106</v>
      </c>
      <c r="U64" s="71">
        <f>VLOOKUP($A64,Table13[], MATCH(U$1,ExtData!$A$1:$AH$1, FALSE), FALSE)</f>
        <v>25832</v>
      </c>
      <c r="V64" s="71">
        <f>VLOOKUP($A64,Table13[], MATCH(V$1,ExtData!$A$1:$AH$1, FALSE), FALSE)</f>
        <v>-6654</v>
      </c>
      <c r="W64" s="43">
        <f>VLOOKUP(EDATE(Table6[[#This Row],[Date]],-1),Table13[],MATCH(Table6[[#Headers],[PerEURO]],Table13[#Headers],FALSE), FALSE)</f>
        <v>8.3199000000000005</v>
      </c>
      <c r="X64" s="43">
        <f>VLOOKUP(EDATE(Table6[[#This Row],[Date]],-2),Table13[],MATCH(Table6[[#Headers],[PerEURO]],Table13[#Headers],FALSE),FALSE)</f>
        <v>8.2125000000000004</v>
      </c>
      <c r="Y64" s="43">
        <f>VLOOKUP(EDATE(Table6[[#This Row],[Date]],-1),Table13[],MATCH(Table6[[#Headers],[CPI]],Table13[#Headers],FALSE), FALSE)</f>
        <v>113.7</v>
      </c>
      <c r="Z64" t="str">
        <f>IF((Table6[[#This Row],[PerEURO]]-Table6[[#This Row],[ly.var]])&gt;0,"Increase", IF((Table6[[#This Row],[PerEURO]]-Table6[[#This Row],[ly.var]])&lt;0, "Decrease", "Unchange"))</f>
        <v>Decrease</v>
      </c>
      <c r="AA64" t="b">
        <f>YEAR(Table6[[#This Row],[Date]])&lt;Settings!$B$1</f>
        <v>1</v>
      </c>
      <c r="AB64" t="str">
        <f t="shared" si="1"/>
        <v>Spring</v>
      </c>
    </row>
    <row r="65" spans="1:28" x14ac:dyDescent="0.2">
      <c r="A65" s="74">
        <v>36981</v>
      </c>
      <c r="B65" s="67">
        <f>VLOOKUP($A65,Table13[], MATCH(B$1,ExtData!$A$1:$AH$1, FALSE), FALSE)</f>
        <v>8.1762999999999995</v>
      </c>
      <c r="C65" s="68">
        <f>VLOOKUP($A65,Table13[], MATCH(C$1,ExtData!$A$1:$AH$1, FALSE), FALSE)</f>
        <v>6.3198999999999996</v>
      </c>
      <c r="D65" s="37">
        <f>VLOOKUP($A65,Table13[], MATCH(D$1,ExtData!$A$1:$AH$1, FALSE), FALSE)</f>
        <v>1.75</v>
      </c>
      <c r="E65" s="37">
        <f>VLOOKUP($A65,Table13[], MATCH(E$1,ExtData!$A$1:$AH$1, FALSE), FALSE)</f>
        <v>3.75</v>
      </c>
      <c r="F65" s="37">
        <f>VLOOKUP($A65,Table13[], MATCH(F$1,ExtData!$A$1:$AH$1, FALSE), FALSE)</f>
        <v>2.08</v>
      </c>
      <c r="G65" s="37">
        <f>VLOOKUP($A65,Table13[], MATCH(G$1,ExtData!$A$1:$AH$1, FALSE), FALSE)</f>
        <v>114.8</v>
      </c>
      <c r="H65" s="39">
        <f>VLOOKUP($A65,Table13[], MATCH(H$1,ExtData!$A$1:$AH$1, FALSE), FALSE)/Table6[[#This Row],[PerUSD]]*Table6[[#This Row],[PerEURO]]</f>
        <v>67.119170240035444</v>
      </c>
      <c r="I65" s="69">
        <f>VLOOKUP($A65,Table13[], MATCH(I$1,ExtData!$A$1:$AH$1, FALSE), FALSE)</f>
        <v>483</v>
      </c>
      <c r="J65" s="69">
        <f>VLOOKUP($A65,Table13[], MATCH(J$1,ExtData!$A$1:$AH$1, FALSE), FALSE)</f>
        <v>167</v>
      </c>
      <c r="K65" s="69">
        <f>VLOOKUP($A65,Table13[], MATCH(K$1,ExtData!$A$1:$AH$1, FALSE), FALSE)</f>
        <v>0</v>
      </c>
      <c r="L65" s="69">
        <f>VLOOKUP($A65,Table13[], MATCH(L$1,ExtData!$A$1:$AH$1, FALSE), FALSE)</f>
        <v>29606</v>
      </c>
      <c r="M65" s="70">
        <f>VLOOKUP($A65,Table13[], MATCH(M$1,ExtData!$A$1:$AH$1, FALSE), FALSE)</f>
        <v>23817</v>
      </c>
      <c r="N65" s="70">
        <f>VLOOKUP($A65,Table13[], MATCH(N$1,ExtData!$A$1:$AH$1, FALSE), FALSE)</f>
        <v>8282</v>
      </c>
      <c r="O65" s="70">
        <f>VLOOKUP($A65,Table13[], MATCH(O$1,ExtData!$A$1:$AH$1, FALSE), FALSE)</f>
        <v>2226</v>
      </c>
      <c r="P65" s="70">
        <f>VLOOKUP($A65,Table13[], MATCH(P$1,ExtData!$A$1:$AH$1, FALSE), FALSE)</f>
        <v>553</v>
      </c>
      <c r="Q65" s="70">
        <f>VLOOKUP($A65,Table13[], MATCH(Q$1,ExtData!$A$1:$AH$1, FALSE), FALSE)</f>
        <v>0</v>
      </c>
      <c r="R65" s="70">
        <f>VLOOKUP($A65,Table13[], MATCH(R$1,ExtData!$A$1:$AH$1, FALSE), FALSE)</f>
        <v>2855</v>
      </c>
      <c r="S65" s="70">
        <f>VLOOKUP($A65,Table13[], MATCH(S$1,ExtData!$A$1:$AH$1, FALSE), FALSE)</f>
        <v>56354</v>
      </c>
      <c r="T65" s="71">
        <f>VLOOKUP($A65,Table13[], MATCH(T$1,ExtData!$A$1:$AH$1, FALSE), FALSE)</f>
        <v>29505</v>
      </c>
      <c r="U65" s="71">
        <f>VLOOKUP($A65,Table13[], MATCH(U$1,ExtData!$A$1:$AH$1, FALSE), FALSE)</f>
        <v>26747</v>
      </c>
      <c r="V65" s="71">
        <f>VLOOKUP($A65,Table13[], MATCH(V$1,ExtData!$A$1:$AH$1, FALSE), FALSE)</f>
        <v>-7578</v>
      </c>
      <c r="W65" s="43">
        <f>VLOOKUP(EDATE(Table6[[#This Row],[Date]],-1),Table13[],MATCH(Table6[[#Headers],[PerEURO]],Table13[#Headers],FALSE), FALSE)</f>
        <v>8.1870999999999992</v>
      </c>
      <c r="X65" s="43">
        <f>VLOOKUP(EDATE(Table6[[#This Row],[Date]],-2),Table13[],MATCH(Table6[[#Headers],[PerEURO]],Table13[#Headers],FALSE),FALSE)</f>
        <v>8.3199000000000005</v>
      </c>
      <c r="Y65" s="43">
        <f>VLOOKUP(EDATE(Table6[[#This Row],[Date]],-1),Table13[],MATCH(Table6[[#Headers],[CPI]],Table13[#Headers],FALSE), FALSE)</f>
        <v>114.2</v>
      </c>
      <c r="Z65" t="str">
        <f>IF((Table6[[#This Row],[PerEURO]]-Table6[[#This Row],[ly.var]])&gt;0,"Increase", IF((Table6[[#This Row],[PerEURO]]-Table6[[#This Row],[ly.var]])&lt;0, "Decrease", "Unchange"))</f>
        <v>Decrease</v>
      </c>
      <c r="AA65" t="b">
        <f>YEAR(Table6[[#This Row],[Date]])&lt;Settings!$B$1</f>
        <v>1</v>
      </c>
      <c r="AB65" t="str">
        <f t="shared" si="1"/>
        <v>Spring</v>
      </c>
    </row>
    <row r="66" spans="1:28" x14ac:dyDescent="0.2">
      <c r="A66" s="74">
        <v>37011</v>
      </c>
      <c r="B66" s="67">
        <f>VLOOKUP($A66,Table13[], MATCH(B$1,ExtData!$A$1:$AH$1, FALSE), FALSE)</f>
        <v>8.0772999999999993</v>
      </c>
      <c r="C66" s="68">
        <f>VLOOKUP($A66,Table13[], MATCH(C$1,ExtData!$A$1:$AH$1, FALSE), FALSE)</f>
        <v>6.3670999999999998</v>
      </c>
      <c r="D66" s="37">
        <f>VLOOKUP($A66,Table13[], MATCH(D$1,ExtData!$A$1:$AH$1, FALSE), FALSE)</f>
        <v>1.75</v>
      </c>
      <c r="E66" s="37">
        <f>VLOOKUP($A66,Table13[], MATCH(E$1,ExtData!$A$1:$AH$1, FALSE), FALSE)</f>
        <v>3.75</v>
      </c>
      <c r="F66" s="37">
        <f>VLOOKUP($A66,Table13[], MATCH(F$1,ExtData!$A$1:$AH$1, FALSE), FALSE)</f>
        <v>2.0699999999999998</v>
      </c>
      <c r="G66" s="37">
        <f>VLOOKUP($A66,Table13[], MATCH(G$1,ExtData!$A$1:$AH$1, FALSE), FALSE)</f>
        <v>115.2</v>
      </c>
      <c r="H66" s="39">
        <f>VLOOKUP($A66,Table13[], MATCH(H$1,ExtData!$A$1:$AH$1, FALSE), FALSE)/Table6[[#This Row],[PerUSD]]*Table6[[#This Row],[PerEURO]]</f>
        <v>61.717366619025924</v>
      </c>
      <c r="I66" s="69">
        <f>VLOOKUP($A66,Table13[], MATCH(I$1,ExtData!$A$1:$AH$1, FALSE), FALSE)</f>
        <v>120</v>
      </c>
      <c r="J66" s="69">
        <f>VLOOKUP($A66,Table13[], MATCH(J$1,ExtData!$A$1:$AH$1, FALSE), FALSE)</f>
        <v>428</v>
      </c>
      <c r="K66" s="69">
        <f>VLOOKUP($A66,Table13[], MATCH(K$1,ExtData!$A$1:$AH$1, FALSE), FALSE)</f>
        <v>0</v>
      </c>
      <c r="L66" s="69">
        <f>VLOOKUP($A66,Table13[], MATCH(L$1,ExtData!$A$1:$AH$1, FALSE), FALSE)</f>
        <v>28932</v>
      </c>
      <c r="M66" s="70">
        <f>VLOOKUP($A66,Table13[], MATCH(M$1,ExtData!$A$1:$AH$1, FALSE), FALSE)</f>
        <v>23303</v>
      </c>
      <c r="N66" s="70">
        <f>VLOOKUP($A66,Table13[], MATCH(N$1,ExtData!$A$1:$AH$1, FALSE), FALSE)</f>
        <v>8015</v>
      </c>
      <c r="O66" s="70">
        <f>VLOOKUP($A66,Table13[], MATCH(O$1,ExtData!$A$1:$AH$1, FALSE), FALSE)</f>
        <v>898</v>
      </c>
      <c r="P66" s="70">
        <f>VLOOKUP($A66,Table13[], MATCH(P$1,ExtData!$A$1:$AH$1, FALSE), FALSE)</f>
        <v>233</v>
      </c>
      <c r="Q66" s="70">
        <f>VLOOKUP($A66,Table13[], MATCH(Q$1,ExtData!$A$1:$AH$1, FALSE), FALSE)</f>
        <v>200</v>
      </c>
      <c r="R66" s="70">
        <f>VLOOKUP($A66,Table13[], MATCH(R$1,ExtData!$A$1:$AH$1, FALSE), FALSE)</f>
        <v>0</v>
      </c>
      <c r="S66" s="70">
        <f>VLOOKUP($A66,Table13[], MATCH(S$1,ExtData!$A$1:$AH$1, FALSE), FALSE)</f>
        <v>51753</v>
      </c>
      <c r="T66" s="71">
        <f>VLOOKUP($A66,Table13[], MATCH(T$1,ExtData!$A$1:$AH$1, FALSE), FALSE)</f>
        <v>22706</v>
      </c>
      <c r="U66" s="71">
        <f>VLOOKUP($A66,Table13[], MATCH(U$1,ExtData!$A$1:$AH$1, FALSE), FALSE)</f>
        <v>22821</v>
      </c>
      <c r="V66" s="71">
        <f>VLOOKUP($A66,Table13[], MATCH(V$1,ExtData!$A$1:$AH$1, FALSE), FALSE)</f>
        <v>-9396</v>
      </c>
      <c r="W66" s="43">
        <f>VLOOKUP(EDATE(Table6[[#This Row],[Date]],-1),Table13[],MATCH(Table6[[#Headers],[PerEURO]],Table13[#Headers],FALSE), FALSE)</f>
        <v>8.1762999999999995</v>
      </c>
      <c r="X66" s="43">
        <f>VLOOKUP(EDATE(Table6[[#This Row],[Date]],-2),Table13[],MATCH(Table6[[#Headers],[PerEURO]],Table13[#Headers],FALSE),FALSE)</f>
        <v>8.1870999999999992</v>
      </c>
      <c r="Y66" s="43">
        <f>VLOOKUP(EDATE(Table6[[#This Row],[Date]],-1),Table13[],MATCH(Table6[[#Headers],[CPI]],Table13[#Headers],FALSE), FALSE)</f>
        <v>114.8</v>
      </c>
      <c r="Z66" t="str">
        <f>IF((Table6[[#This Row],[PerEURO]]-Table6[[#This Row],[ly.var]])&gt;0,"Increase", IF((Table6[[#This Row],[PerEURO]]-Table6[[#This Row],[ly.var]])&lt;0, "Decrease", "Unchange"))</f>
        <v>Decrease</v>
      </c>
      <c r="AA66" t="b">
        <f>YEAR(Table6[[#This Row],[Date]])&lt;Settings!$B$1</f>
        <v>1</v>
      </c>
      <c r="AB66" t="str">
        <f t="shared" ref="AB66:AB97" si="2">IF(OR(MONTH(A66)=12,MONTH(A66)&lt;=2),"winter",IF(AND(MONTH(A66)&gt;=9,MONTH(A66)&lt;=11),"autumn",IF(AND(MONTH(A66)&gt;=3,MONTH(A66)&lt;=5),"Spring",IF(AND(MONTH(A66)&gt;=6,MONTH(A66)&lt;=8),"Summer"))))</f>
        <v>Spring</v>
      </c>
    </row>
    <row r="67" spans="1:28" x14ac:dyDescent="0.2">
      <c r="A67" s="74">
        <v>37042</v>
      </c>
      <c r="B67" s="67">
        <f>VLOOKUP($A67,Table13[], MATCH(B$1,ExtData!$A$1:$AH$1, FALSE), FALSE)</f>
        <v>7.8932000000000002</v>
      </c>
      <c r="C67" s="68">
        <f>VLOOKUP($A67,Table13[], MATCH(C$1,ExtData!$A$1:$AH$1, FALSE), FALSE)</f>
        <v>6.4888000000000003</v>
      </c>
      <c r="D67" s="37">
        <f>VLOOKUP($A67,Table13[], MATCH(D$1,ExtData!$A$1:$AH$1, FALSE), FALSE)</f>
        <v>1.75</v>
      </c>
      <c r="E67" s="37">
        <f>VLOOKUP($A67,Table13[], MATCH(E$1,ExtData!$A$1:$AH$1, FALSE), FALSE)</f>
        <v>3.75</v>
      </c>
      <c r="F67" s="37">
        <f>VLOOKUP($A67,Table13[], MATCH(F$1,ExtData!$A$1:$AH$1, FALSE), FALSE)</f>
        <v>2.06</v>
      </c>
      <c r="G67" s="37">
        <f>VLOOKUP($A67,Table13[], MATCH(G$1,ExtData!$A$1:$AH$1, FALSE), FALSE)</f>
        <v>115.3</v>
      </c>
      <c r="H67" s="39">
        <f>VLOOKUP($A67,Table13[], MATCH(H$1,ExtData!$A$1:$AH$1, FALSE), FALSE)/Table6[[#This Row],[PerUSD]]*Table6[[#This Row],[PerEURO]]</f>
        <v>66.113213537171731</v>
      </c>
      <c r="I67" s="69">
        <f>VLOOKUP($A67,Table13[], MATCH(I$1,ExtData!$A$1:$AH$1, FALSE), FALSE)</f>
        <v>4</v>
      </c>
      <c r="J67" s="69">
        <f>VLOOKUP($A67,Table13[], MATCH(J$1,ExtData!$A$1:$AH$1, FALSE), FALSE)</f>
        <v>119</v>
      </c>
      <c r="K67" s="69">
        <f>VLOOKUP($A67,Table13[], MATCH(K$1,ExtData!$A$1:$AH$1, FALSE), FALSE)</f>
        <v>0</v>
      </c>
      <c r="L67" s="69">
        <f>VLOOKUP($A67,Table13[], MATCH(L$1,ExtData!$A$1:$AH$1, FALSE), FALSE)</f>
        <v>30831</v>
      </c>
      <c r="M67" s="70">
        <f>VLOOKUP($A67,Table13[], MATCH(M$1,ExtData!$A$1:$AH$1, FALSE), FALSE)</f>
        <v>21716</v>
      </c>
      <c r="N67" s="70">
        <f>VLOOKUP($A67,Table13[], MATCH(N$1,ExtData!$A$1:$AH$1, FALSE), FALSE)</f>
        <v>5967</v>
      </c>
      <c r="O67" s="70">
        <f>VLOOKUP($A67,Table13[], MATCH(O$1,ExtData!$A$1:$AH$1, FALSE), FALSE)</f>
        <v>1035</v>
      </c>
      <c r="P67" s="70">
        <f>VLOOKUP($A67,Table13[], MATCH(P$1,ExtData!$A$1:$AH$1, FALSE), FALSE)</f>
        <v>159</v>
      </c>
      <c r="Q67" s="70">
        <f>VLOOKUP($A67,Table13[], MATCH(Q$1,ExtData!$A$1:$AH$1, FALSE), FALSE)</f>
        <v>63</v>
      </c>
      <c r="R67" s="70">
        <f>VLOOKUP($A67,Table13[], MATCH(R$1,ExtData!$A$1:$AH$1, FALSE), FALSE)</f>
        <v>0</v>
      </c>
      <c r="S67" s="70">
        <f>VLOOKUP($A67,Table13[], MATCH(S$1,ExtData!$A$1:$AH$1, FALSE), FALSE)</f>
        <v>49445</v>
      </c>
      <c r="T67" s="71">
        <f>VLOOKUP($A67,Table13[], MATCH(T$1,ExtData!$A$1:$AH$1, FALSE), FALSE)</f>
        <v>18713</v>
      </c>
      <c r="U67" s="71">
        <f>VLOOKUP($A67,Table13[], MATCH(U$1,ExtData!$A$1:$AH$1, FALSE), FALSE)</f>
        <v>18613</v>
      </c>
      <c r="V67" s="71">
        <f>VLOOKUP($A67,Table13[], MATCH(V$1,ExtData!$A$1:$AH$1, FALSE), FALSE)</f>
        <v>-10105</v>
      </c>
      <c r="W67" s="43">
        <f>VLOOKUP(EDATE(Table6[[#This Row],[Date]],-1),Table13[],MATCH(Table6[[#Headers],[PerEURO]],Table13[#Headers],FALSE), FALSE)</f>
        <v>8.0772999999999993</v>
      </c>
      <c r="X67" s="43">
        <f>VLOOKUP(EDATE(Table6[[#This Row],[Date]],-2),Table13[],MATCH(Table6[[#Headers],[PerEURO]],Table13[#Headers],FALSE),FALSE)</f>
        <v>8.1762999999999995</v>
      </c>
      <c r="Y67" s="43">
        <f>VLOOKUP(EDATE(Table6[[#This Row],[Date]],-1),Table13[],MATCH(Table6[[#Headers],[CPI]],Table13[#Headers],FALSE), FALSE)</f>
        <v>115.2</v>
      </c>
      <c r="Z67" t="str">
        <f>IF((Table6[[#This Row],[PerEURO]]-Table6[[#This Row],[ly.var]])&gt;0,"Increase", IF((Table6[[#This Row],[PerEURO]]-Table6[[#This Row],[ly.var]])&lt;0, "Decrease", "Unchange"))</f>
        <v>Decrease</v>
      </c>
      <c r="AA67" t="b">
        <f>YEAR(Table6[[#This Row],[Date]])&lt;Settings!$B$1</f>
        <v>1</v>
      </c>
      <c r="AB67" t="str">
        <f t="shared" si="2"/>
        <v>Summer</v>
      </c>
    </row>
    <row r="68" spans="1:28" x14ac:dyDescent="0.2">
      <c r="A68" s="74">
        <v>37072</v>
      </c>
      <c r="B68" s="67">
        <f>VLOOKUP($A68,Table13[], MATCH(B$1,ExtData!$A$1:$AH$1, FALSE), FALSE)</f>
        <v>7.92</v>
      </c>
      <c r="C68" s="68">
        <f>VLOOKUP($A68,Table13[], MATCH(C$1,ExtData!$A$1:$AH$1, FALSE), FALSE)</f>
        <v>6.58</v>
      </c>
      <c r="D68" s="37">
        <f>VLOOKUP($A68,Table13[], MATCH(D$1,ExtData!$A$1:$AH$1, FALSE), FALSE)</f>
        <v>2</v>
      </c>
      <c r="E68" s="37">
        <f>VLOOKUP($A68,Table13[], MATCH(E$1,ExtData!$A$1:$AH$1, FALSE), FALSE)</f>
        <v>4</v>
      </c>
      <c r="F68" s="37">
        <f>VLOOKUP($A68,Table13[], MATCH(F$1,ExtData!$A$1:$AH$1, FALSE), FALSE)</f>
        <v>2.0699999999999998</v>
      </c>
      <c r="G68" s="37">
        <f>VLOOKUP($A68,Table13[], MATCH(G$1,ExtData!$A$1:$AH$1, FALSE), FALSE)</f>
        <v>114.9</v>
      </c>
      <c r="H68" s="39">
        <f>VLOOKUP($A68,Table13[], MATCH(H$1,ExtData!$A$1:$AH$1, FALSE), FALSE)/Table6[[#This Row],[PerUSD]]*Table6[[#This Row],[PerEURO]]</f>
        <v>69.233799392097268</v>
      </c>
      <c r="I68" s="69">
        <f>VLOOKUP($A68,Table13[], MATCH(I$1,ExtData!$A$1:$AH$1, FALSE), FALSE)</f>
        <v>381</v>
      </c>
      <c r="J68" s="69">
        <f>VLOOKUP($A68,Table13[], MATCH(J$1,ExtData!$A$1:$AH$1, FALSE), FALSE)</f>
        <v>0</v>
      </c>
      <c r="K68" s="69">
        <f>VLOOKUP($A68,Table13[], MATCH(K$1,ExtData!$A$1:$AH$1, FALSE), FALSE)</f>
        <v>1053</v>
      </c>
      <c r="L68" s="69">
        <f>VLOOKUP($A68,Table13[], MATCH(L$1,ExtData!$A$1:$AH$1, FALSE), FALSE)</f>
        <v>28457</v>
      </c>
      <c r="M68" s="70">
        <f>VLOOKUP($A68,Table13[], MATCH(M$1,ExtData!$A$1:$AH$1, FALSE), FALSE)</f>
        <v>26897</v>
      </c>
      <c r="N68" s="70">
        <f>VLOOKUP($A68,Table13[], MATCH(N$1,ExtData!$A$1:$AH$1, FALSE), FALSE)</f>
        <v>6987</v>
      </c>
      <c r="O68" s="70">
        <f>VLOOKUP($A68,Table13[], MATCH(O$1,ExtData!$A$1:$AH$1, FALSE), FALSE)</f>
        <v>1070</v>
      </c>
      <c r="P68" s="70">
        <f>VLOOKUP($A68,Table13[], MATCH(P$1,ExtData!$A$1:$AH$1, FALSE), FALSE)</f>
        <v>279</v>
      </c>
      <c r="Q68" s="70">
        <f>VLOOKUP($A68,Table13[], MATCH(Q$1,ExtData!$A$1:$AH$1, FALSE), FALSE)</f>
        <v>777</v>
      </c>
      <c r="R68" s="70">
        <f>VLOOKUP($A68,Table13[], MATCH(R$1,ExtData!$A$1:$AH$1, FALSE), FALSE)</f>
        <v>0</v>
      </c>
      <c r="S68" s="70">
        <f>VLOOKUP($A68,Table13[], MATCH(S$1,ExtData!$A$1:$AH$1, FALSE), FALSE)</f>
        <v>53027</v>
      </c>
      <c r="T68" s="71">
        <f>VLOOKUP($A68,Table13[], MATCH(T$1,ExtData!$A$1:$AH$1, FALSE), FALSE)</f>
        <v>24193</v>
      </c>
      <c r="U68" s="71">
        <f>VLOOKUP($A68,Table13[], MATCH(U$1,ExtData!$A$1:$AH$1, FALSE), FALSE)</f>
        <v>24571</v>
      </c>
      <c r="V68" s="71">
        <f>VLOOKUP($A68,Table13[], MATCH(V$1,ExtData!$A$1:$AH$1, FALSE), FALSE)</f>
        <v>-10383</v>
      </c>
      <c r="W68" s="43">
        <f>VLOOKUP(EDATE(Table6[[#This Row],[Date]],-1),Table13[],MATCH(Table6[[#Headers],[PerEURO]],Table13[#Headers],FALSE), FALSE)</f>
        <v>7.8932000000000002</v>
      </c>
      <c r="X68" s="43">
        <f>VLOOKUP(EDATE(Table6[[#This Row],[Date]],-2),Table13[],MATCH(Table6[[#Headers],[PerEURO]],Table13[#Headers],FALSE),FALSE)</f>
        <v>8.0772999999999993</v>
      </c>
      <c r="Y68" s="43">
        <f>VLOOKUP(EDATE(Table6[[#This Row],[Date]],-1),Table13[],MATCH(Table6[[#Headers],[CPI]],Table13[#Headers],FALSE), FALSE)</f>
        <v>115.3</v>
      </c>
      <c r="Z68" t="str">
        <f>IF((Table6[[#This Row],[PerEURO]]-Table6[[#This Row],[ly.var]])&gt;0,"Increase", IF((Table6[[#This Row],[PerEURO]]-Table6[[#This Row],[ly.var]])&lt;0, "Decrease", "Unchange"))</f>
        <v>Increase</v>
      </c>
      <c r="AA68" t="b">
        <f>YEAR(Table6[[#This Row],[Date]])&lt;Settings!$B$1</f>
        <v>1</v>
      </c>
      <c r="AB68" t="str">
        <f t="shared" si="2"/>
        <v>Summer</v>
      </c>
    </row>
    <row r="69" spans="1:28" x14ac:dyDescent="0.2">
      <c r="A69" s="74">
        <v>37103</v>
      </c>
      <c r="B69" s="67">
        <f>VLOOKUP($A69,Table13[], MATCH(B$1,ExtData!$A$1:$AH$1, FALSE), FALSE)</f>
        <v>7.9165000000000001</v>
      </c>
      <c r="C69" s="68">
        <f>VLOOKUP($A69,Table13[], MATCH(C$1,ExtData!$A$1:$AH$1, FALSE), FALSE)</f>
        <v>6.4404000000000003</v>
      </c>
      <c r="D69" s="37">
        <f>VLOOKUP($A69,Table13[], MATCH(D$1,ExtData!$A$1:$AH$1, FALSE), FALSE)</f>
        <v>2</v>
      </c>
      <c r="E69" s="37">
        <f>VLOOKUP($A69,Table13[], MATCH(E$1,ExtData!$A$1:$AH$1, FALSE), FALSE)</f>
        <v>4</v>
      </c>
      <c r="F69" s="37">
        <f>VLOOKUP($A69,Table13[], MATCH(F$1,ExtData!$A$1:$AH$1, FALSE), FALSE)</f>
        <v>2.06</v>
      </c>
      <c r="G69" s="37">
        <f>VLOOKUP($A69,Table13[], MATCH(G$1,ExtData!$A$1:$AH$1, FALSE), FALSE)</f>
        <v>115.1</v>
      </c>
      <c r="H69" s="39">
        <f>VLOOKUP($A69,Table13[], MATCH(H$1,ExtData!$A$1:$AH$1, FALSE), FALSE)/Table6[[#This Row],[PerUSD]]*Table6[[#This Row],[PerEURO]]</f>
        <v>78.643821812309781</v>
      </c>
      <c r="I69" s="69">
        <f>VLOOKUP($A69,Table13[], MATCH(I$1,ExtData!$A$1:$AH$1, FALSE), FALSE)</f>
        <v>378</v>
      </c>
      <c r="J69" s="69">
        <f>VLOOKUP($A69,Table13[], MATCH(J$1,ExtData!$A$1:$AH$1, FALSE), FALSE)</f>
        <v>0</v>
      </c>
      <c r="K69" s="69">
        <f>VLOOKUP($A69,Table13[], MATCH(K$1,ExtData!$A$1:$AH$1, FALSE), FALSE)</f>
        <v>0</v>
      </c>
      <c r="L69" s="69">
        <f>VLOOKUP($A69,Table13[], MATCH(L$1,ExtData!$A$1:$AH$1, FALSE), FALSE)</f>
        <v>28617</v>
      </c>
      <c r="M69" s="70">
        <f>VLOOKUP($A69,Table13[], MATCH(M$1,ExtData!$A$1:$AH$1, FALSE), FALSE)</f>
        <v>28106</v>
      </c>
      <c r="N69" s="70">
        <f>VLOOKUP($A69,Table13[], MATCH(N$1,ExtData!$A$1:$AH$1, FALSE), FALSE)</f>
        <v>6795</v>
      </c>
      <c r="O69" s="70">
        <f>VLOOKUP($A69,Table13[], MATCH(O$1,ExtData!$A$1:$AH$1, FALSE), FALSE)</f>
        <v>1369</v>
      </c>
      <c r="P69" s="70">
        <f>VLOOKUP($A69,Table13[], MATCH(P$1,ExtData!$A$1:$AH$1, FALSE), FALSE)</f>
        <v>112</v>
      </c>
      <c r="Q69" s="70">
        <f>VLOOKUP($A69,Table13[], MATCH(Q$1,ExtData!$A$1:$AH$1, FALSE), FALSE)</f>
        <v>0</v>
      </c>
      <c r="R69" s="70">
        <f>VLOOKUP($A69,Table13[], MATCH(R$1,ExtData!$A$1:$AH$1, FALSE), FALSE)</f>
        <v>0</v>
      </c>
      <c r="S69" s="70">
        <f>VLOOKUP($A69,Table13[], MATCH(S$1,ExtData!$A$1:$AH$1, FALSE), FALSE)</f>
        <v>57016</v>
      </c>
      <c r="T69" s="71">
        <f>VLOOKUP($A69,Table13[], MATCH(T$1,ExtData!$A$1:$AH$1, FALSE), FALSE)</f>
        <v>28132</v>
      </c>
      <c r="U69" s="71">
        <f>VLOOKUP($A69,Table13[], MATCH(U$1,ExtData!$A$1:$AH$1, FALSE), FALSE)</f>
        <v>28399</v>
      </c>
      <c r="V69" s="71">
        <f>VLOOKUP($A69,Table13[], MATCH(V$1,ExtData!$A$1:$AH$1, FALSE), FALSE)</f>
        <v>-7871</v>
      </c>
      <c r="W69" s="43">
        <f>VLOOKUP(EDATE(Table6[[#This Row],[Date]],-1),Table13[],MATCH(Table6[[#Headers],[PerEURO]],Table13[#Headers],FALSE), FALSE)</f>
        <v>7.92</v>
      </c>
      <c r="X69" s="43">
        <f>VLOOKUP(EDATE(Table6[[#This Row],[Date]],-2),Table13[],MATCH(Table6[[#Headers],[PerEURO]],Table13[#Headers],FALSE),FALSE)</f>
        <v>7.8932000000000002</v>
      </c>
      <c r="Y69" s="43">
        <f>VLOOKUP(EDATE(Table6[[#This Row],[Date]],-1),Table13[],MATCH(Table6[[#Headers],[CPI]],Table13[#Headers],FALSE), FALSE)</f>
        <v>114.9</v>
      </c>
      <c r="Z69" t="str">
        <f>IF((Table6[[#This Row],[PerEURO]]-Table6[[#This Row],[ly.var]])&gt;0,"Increase", IF((Table6[[#This Row],[PerEURO]]-Table6[[#This Row],[ly.var]])&lt;0, "Decrease", "Unchange"))</f>
        <v>Decrease</v>
      </c>
      <c r="AA69" t="b">
        <f>YEAR(Table6[[#This Row],[Date]])&lt;Settings!$B$1</f>
        <v>1</v>
      </c>
      <c r="AB69" t="str">
        <f t="shared" si="2"/>
        <v>Summer</v>
      </c>
    </row>
    <row r="70" spans="1:28" x14ac:dyDescent="0.2">
      <c r="A70" s="74">
        <v>37134</v>
      </c>
      <c r="B70" s="67">
        <f>VLOOKUP($A70,Table13[], MATCH(B$1,ExtData!$A$1:$AH$1, FALSE), FALSE)</f>
        <v>7.8087</v>
      </c>
      <c r="C70" s="68">
        <f>VLOOKUP($A70,Table13[], MATCH(C$1,ExtData!$A$1:$AH$1, FALSE), FALSE)</f>
        <v>6.3723000000000001</v>
      </c>
      <c r="D70" s="37">
        <f>VLOOKUP($A70,Table13[], MATCH(D$1,ExtData!$A$1:$AH$1, FALSE), FALSE)</f>
        <v>2</v>
      </c>
      <c r="E70" s="37">
        <f>VLOOKUP($A70,Table13[], MATCH(E$1,ExtData!$A$1:$AH$1, FALSE), FALSE)</f>
        <v>4</v>
      </c>
      <c r="F70" s="37">
        <f>VLOOKUP($A70,Table13[], MATCH(F$1,ExtData!$A$1:$AH$1, FALSE), FALSE)</f>
        <v>2.09</v>
      </c>
      <c r="G70" s="37">
        <f>VLOOKUP($A70,Table13[], MATCH(G$1,ExtData!$A$1:$AH$1, FALSE), FALSE)</f>
        <v>116</v>
      </c>
      <c r="H70" s="39">
        <f>VLOOKUP($A70,Table13[], MATCH(H$1,ExtData!$A$1:$AH$1, FALSE), FALSE)/Table6[[#This Row],[PerUSD]]*Table6[[#This Row],[PerEURO]]</f>
        <v>77.090739136575493</v>
      </c>
      <c r="I70" s="69">
        <f>VLOOKUP($A70,Table13[], MATCH(I$1,ExtData!$A$1:$AH$1, FALSE), FALSE)</f>
        <v>25</v>
      </c>
      <c r="J70" s="69">
        <f>VLOOKUP($A70,Table13[], MATCH(J$1,ExtData!$A$1:$AH$1, FALSE), FALSE)</f>
        <v>261</v>
      </c>
      <c r="K70" s="69">
        <f>VLOOKUP($A70,Table13[], MATCH(K$1,ExtData!$A$1:$AH$1, FALSE), FALSE)</f>
        <v>0</v>
      </c>
      <c r="L70" s="69">
        <f>VLOOKUP($A70,Table13[], MATCH(L$1,ExtData!$A$1:$AH$1, FALSE), FALSE)</f>
        <v>30469</v>
      </c>
      <c r="M70" s="70">
        <f>VLOOKUP($A70,Table13[], MATCH(M$1,ExtData!$A$1:$AH$1, FALSE), FALSE)</f>
        <v>24620</v>
      </c>
      <c r="N70" s="70">
        <f>VLOOKUP($A70,Table13[], MATCH(N$1,ExtData!$A$1:$AH$1, FALSE), FALSE)</f>
        <v>7216</v>
      </c>
      <c r="O70" s="70">
        <f>VLOOKUP($A70,Table13[], MATCH(O$1,ExtData!$A$1:$AH$1, FALSE), FALSE)</f>
        <v>1094</v>
      </c>
      <c r="P70" s="70">
        <f>VLOOKUP($A70,Table13[], MATCH(P$1,ExtData!$A$1:$AH$1, FALSE), FALSE)</f>
        <v>1465</v>
      </c>
      <c r="Q70" s="70">
        <f>VLOOKUP($A70,Table13[], MATCH(Q$1,ExtData!$A$1:$AH$1, FALSE), FALSE)</f>
        <v>276</v>
      </c>
      <c r="R70" s="70">
        <f>VLOOKUP($A70,Table13[], MATCH(R$1,ExtData!$A$1:$AH$1, FALSE), FALSE)</f>
        <v>0</v>
      </c>
      <c r="S70" s="70">
        <f>VLOOKUP($A70,Table13[], MATCH(S$1,ExtData!$A$1:$AH$1, FALSE), FALSE)</f>
        <v>55800</v>
      </c>
      <c r="T70" s="71">
        <f>VLOOKUP($A70,Table13[], MATCH(T$1,ExtData!$A$1:$AH$1, FALSE), FALSE)</f>
        <v>26786</v>
      </c>
      <c r="U70" s="71">
        <f>VLOOKUP($A70,Table13[], MATCH(U$1,ExtData!$A$1:$AH$1, FALSE), FALSE)</f>
        <v>25331</v>
      </c>
      <c r="V70" s="71">
        <f>VLOOKUP($A70,Table13[], MATCH(V$1,ExtData!$A$1:$AH$1, FALSE), FALSE)</f>
        <v>-7599</v>
      </c>
      <c r="W70" s="43">
        <f>VLOOKUP(EDATE(Table6[[#This Row],[Date]],-1),Table13[],MATCH(Table6[[#Headers],[PerEURO]],Table13[#Headers],FALSE), FALSE)</f>
        <v>7.9165000000000001</v>
      </c>
      <c r="X70" s="43">
        <f>VLOOKUP(EDATE(Table6[[#This Row],[Date]],-2),Table13[],MATCH(Table6[[#Headers],[PerEURO]],Table13[#Headers],FALSE),FALSE)</f>
        <v>7.92</v>
      </c>
      <c r="Y70" s="43">
        <f>VLOOKUP(EDATE(Table6[[#This Row],[Date]],-1),Table13[],MATCH(Table6[[#Headers],[CPI]],Table13[#Headers],FALSE), FALSE)</f>
        <v>115.1</v>
      </c>
      <c r="Z70" t="str">
        <f>IF((Table6[[#This Row],[PerEURO]]-Table6[[#This Row],[ly.var]])&gt;0,"Increase", IF((Table6[[#This Row],[PerEURO]]-Table6[[#This Row],[ly.var]])&lt;0, "Decrease", "Unchange"))</f>
        <v>Decrease</v>
      </c>
      <c r="AA70" t="b">
        <f>YEAR(Table6[[#This Row],[Date]])&lt;Settings!$B$1</f>
        <v>1</v>
      </c>
      <c r="AB70" t="str">
        <f t="shared" si="2"/>
        <v>autumn</v>
      </c>
    </row>
    <row r="71" spans="1:28" x14ac:dyDescent="0.2">
      <c r="A71" s="74">
        <v>37164</v>
      </c>
      <c r="B71" s="67">
        <f>VLOOKUP($A71,Table13[], MATCH(B$1,ExtData!$A$1:$AH$1, FALSE), FALSE)</f>
        <v>7.8346999999999998</v>
      </c>
      <c r="C71" s="68">
        <f>VLOOKUP($A71,Table13[], MATCH(C$1,ExtData!$A$1:$AH$1, FALSE), FALSE)</f>
        <v>6.5212000000000003</v>
      </c>
      <c r="D71" s="37">
        <f>VLOOKUP($A71,Table13[], MATCH(D$1,ExtData!$A$1:$AH$1, FALSE), FALSE)</f>
        <v>2</v>
      </c>
      <c r="E71" s="37">
        <f>VLOOKUP($A71,Table13[], MATCH(E$1,ExtData!$A$1:$AH$1, FALSE), FALSE)</f>
        <v>4</v>
      </c>
      <c r="F71" s="37">
        <f>VLOOKUP($A71,Table13[], MATCH(F$1,ExtData!$A$1:$AH$1, FALSE), FALSE)</f>
        <v>2.0699999999999998</v>
      </c>
      <c r="G71" s="37">
        <f>VLOOKUP($A71,Table13[], MATCH(G$1,ExtData!$A$1:$AH$1, FALSE), FALSE)</f>
        <v>116</v>
      </c>
      <c r="H71" s="39">
        <f>VLOOKUP($A71,Table13[], MATCH(H$1,ExtData!$A$1:$AH$1, FALSE), FALSE)/Table6[[#This Row],[PerUSD]]*Table6[[#This Row],[PerEURO]]</f>
        <v>70.331125866404946</v>
      </c>
      <c r="I71" s="69">
        <f>VLOOKUP($A71,Table13[], MATCH(I$1,ExtData!$A$1:$AH$1, FALSE), FALSE)</f>
        <v>516</v>
      </c>
      <c r="J71" s="69">
        <f>VLOOKUP($A71,Table13[], MATCH(J$1,ExtData!$A$1:$AH$1, FALSE), FALSE)</f>
        <v>335</v>
      </c>
      <c r="K71" s="69">
        <f>VLOOKUP($A71,Table13[], MATCH(K$1,ExtData!$A$1:$AH$1, FALSE), FALSE)</f>
        <v>0</v>
      </c>
      <c r="L71" s="69">
        <f>VLOOKUP($A71,Table13[], MATCH(L$1,ExtData!$A$1:$AH$1, FALSE), FALSE)</f>
        <v>31812</v>
      </c>
      <c r="M71" s="70">
        <f>VLOOKUP($A71,Table13[], MATCH(M$1,ExtData!$A$1:$AH$1, FALSE), FALSE)</f>
        <v>28627</v>
      </c>
      <c r="N71" s="70">
        <f>VLOOKUP($A71,Table13[], MATCH(N$1,ExtData!$A$1:$AH$1, FALSE), FALSE)</f>
        <v>9994</v>
      </c>
      <c r="O71" s="70">
        <f>VLOOKUP($A71,Table13[], MATCH(O$1,ExtData!$A$1:$AH$1, FALSE), FALSE)</f>
        <v>1029</v>
      </c>
      <c r="P71" s="70">
        <f>VLOOKUP($A71,Table13[], MATCH(P$1,ExtData!$A$1:$AH$1, FALSE), FALSE)</f>
        <v>83</v>
      </c>
      <c r="Q71" s="70">
        <f>VLOOKUP($A71,Table13[], MATCH(Q$1,ExtData!$A$1:$AH$1, FALSE), FALSE)</f>
        <v>71</v>
      </c>
      <c r="R71" s="70">
        <f>VLOOKUP($A71,Table13[], MATCH(R$1,ExtData!$A$1:$AH$1, FALSE), FALSE)</f>
        <v>0</v>
      </c>
      <c r="S71" s="70">
        <f>VLOOKUP($A71,Table13[], MATCH(S$1,ExtData!$A$1:$AH$1, FALSE), FALSE)</f>
        <v>63979</v>
      </c>
      <c r="T71" s="71">
        <f>VLOOKUP($A71,Table13[], MATCH(T$1,ExtData!$A$1:$AH$1, FALSE), FALSE)</f>
        <v>31470</v>
      </c>
      <c r="U71" s="71">
        <f>VLOOKUP($A71,Table13[], MATCH(U$1,ExtData!$A$1:$AH$1, FALSE), FALSE)</f>
        <v>32167</v>
      </c>
      <c r="V71" s="71">
        <f>VLOOKUP($A71,Table13[], MATCH(V$1,ExtData!$A$1:$AH$1, FALSE), FALSE)</f>
        <v>-7483</v>
      </c>
      <c r="W71" s="43">
        <f>VLOOKUP(EDATE(Table6[[#This Row],[Date]],-1),Table13[],MATCH(Table6[[#Headers],[PerEURO]],Table13[#Headers],FALSE), FALSE)</f>
        <v>7.8087</v>
      </c>
      <c r="X71" s="43">
        <f>VLOOKUP(EDATE(Table6[[#This Row],[Date]],-2),Table13[],MATCH(Table6[[#Headers],[PerEURO]],Table13[#Headers],FALSE),FALSE)</f>
        <v>7.9165000000000001</v>
      </c>
      <c r="Y71" s="43">
        <f>VLOOKUP(EDATE(Table6[[#This Row],[Date]],-1),Table13[],MATCH(Table6[[#Headers],[CPI]],Table13[#Headers],FALSE), FALSE)</f>
        <v>116</v>
      </c>
      <c r="Z71" t="str">
        <f>IF((Table6[[#This Row],[PerEURO]]-Table6[[#This Row],[ly.var]])&gt;0,"Increase", IF((Table6[[#This Row],[PerEURO]]-Table6[[#This Row],[ly.var]])&lt;0, "Decrease", "Unchange"))</f>
        <v>Increase</v>
      </c>
      <c r="AA71" t="b">
        <f>YEAR(Table6[[#This Row],[Date]])&lt;Settings!$B$1</f>
        <v>1</v>
      </c>
      <c r="AB71" t="str">
        <f t="shared" si="2"/>
        <v>autumn</v>
      </c>
    </row>
    <row r="72" spans="1:28" x14ac:dyDescent="0.2">
      <c r="A72" s="74">
        <v>37195</v>
      </c>
      <c r="B72" s="67">
        <f>VLOOKUP($A72,Table13[], MATCH(B$1,ExtData!$A$1:$AH$1, FALSE), FALSE)</f>
        <v>7.8295000000000003</v>
      </c>
      <c r="C72" s="68">
        <f>VLOOKUP($A72,Table13[], MATCH(C$1,ExtData!$A$1:$AH$1, FALSE), FALSE)</f>
        <v>6.6437999999999997</v>
      </c>
      <c r="D72" s="37">
        <f>VLOOKUP($A72,Table13[], MATCH(D$1,ExtData!$A$1:$AH$1, FALSE), FALSE)</f>
        <v>2.2272729999999998</v>
      </c>
      <c r="E72" s="37">
        <f>VLOOKUP($A72,Table13[], MATCH(E$1,ExtData!$A$1:$AH$1, FALSE), FALSE)</f>
        <v>4.2272730000000003</v>
      </c>
      <c r="F72" s="37">
        <f>VLOOKUP($A72,Table13[], MATCH(F$1,ExtData!$A$1:$AH$1, FALSE), FALSE)</f>
        <v>2.09</v>
      </c>
      <c r="G72" s="37">
        <f>VLOOKUP($A72,Table13[], MATCH(G$1,ExtData!$A$1:$AH$1, FALSE), FALSE)</f>
        <v>116</v>
      </c>
      <c r="H72" s="39">
        <f>VLOOKUP($A72,Table13[], MATCH(H$1,ExtData!$A$1:$AH$1, FALSE), FALSE)/Table6[[#This Row],[PerUSD]]*Table6[[#This Row],[PerEURO]]</f>
        <v>65.098524940546071</v>
      </c>
      <c r="I72" s="69">
        <f>VLOOKUP($A72,Table13[], MATCH(I$1,ExtData!$A$1:$AH$1, FALSE), FALSE)</f>
        <v>324</v>
      </c>
      <c r="J72" s="69">
        <f>VLOOKUP($A72,Table13[], MATCH(J$1,ExtData!$A$1:$AH$1, FALSE), FALSE)</f>
        <v>464</v>
      </c>
      <c r="K72" s="69">
        <f>VLOOKUP($A72,Table13[], MATCH(K$1,ExtData!$A$1:$AH$1, FALSE), FALSE)</f>
        <v>0</v>
      </c>
      <c r="L72" s="69">
        <f>VLOOKUP($A72,Table13[], MATCH(L$1,ExtData!$A$1:$AH$1, FALSE), FALSE)</f>
        <v>32374</v>
      </c>
      <c r="M72" s="70">
        <f>VLOOKUP($A72,Table13[], MATCH(M$1,ExtData!$A$1:$AH$1, FALSE), FALSE)</f>
        <v>22144</v>
      </c>
      <c r="N72" s="70">
        <f>VLOOKUP($A72,Table13[], MATCH(N$1,ExtData!$A$1:$AH$1, FALSE), FALSE)</f>
        <v>11376</v>
      </c>
      <c r="O72" s="70">
        <f>VLOOKUP($A72,Table13[], MATCH(O$1,ExtData!$A$1:$AH$1, FALSE), FALSE)</f>
        <v>1413</v>
      </c>
      <c r="P72" s="70">
        <f>VLOOKUP($A72,Table13[], MATCH(P$1,ExtData!$A$1:$AH$1, FALSE), FALSE)</f>
        <v>11</v>
      </c>
      <c r="Q72" s="70">
        <f>VLOOKUP($A72,Table13[], MATCH(Q$1,ExtData!$A$1:$AH$1, FALSE), FALSE)</f>
        <v>216</v>
      </c>
      <c r="R72" s="70">
        <f>VLOOKUP($A72,Table13[], MATCH(R$1,ExtData!$A$1:$AH$1, FALSE), FALSE)</f>
        <v>0</v>
      </c>
      <c r="S72" s="70">
        <f>VLOOKUP($A72,Table13[], MATCH(S$1,ExtData!$A$1:$AH$1, FALSE), FALSE)</f>
        <v>57816</v>
      </c>
      <c r="T72" s="71">
        <f>VLOOKUP($A72,Table13[], MATCH(T$1,ExtData!$A$1:$AH$1, FALSE), FALSE)</f>
        <v>24881</v>
      </c>
      <c r="U72" s="71">
        <f>VLOOKUP($A72,Table13[], MATCH(U$1,ExtData!$A$1:$AH$1, FALSE), FALSE)</f>
        <v>25443</v>
      </c>
      <c r="V72" s="71">
        <f>VLOOKUP($A72,Table13[], MATCH(V$1,ExtData!$A$1:$AH$1, FALSE), FALSE)</f>
        <v>-9491</v>
      </c>
      <c r="W72" s="43">
        <f>VLOOKUP(EDATE(Table6[[#This Row],[Date]],-1),Table13[],MATCH(Table6[[#Headers],[PerEURO]],Table13[#Headers],FALSE), FALSE)</f>
        <v>7.8346999999999998</v>
      </c>
      <c r="X72" s="43">
        <f>VLOOKUP(EDATE(Table6[[#This Row],[Date]],-2),Table13[],MATCH(Table6[[#Headers],[PerEURO]],Table13[#Headers],FALSE),FALSE)</f>
        <v>7.8087</v>
      </c>
      <c r="Y72" s="43">
        <f>VLOOKUP(EDATE(Table6[[#This Row],[Date]],-1),Table13[],MATCH(Table6[[#Headers],[CPI]],Table13[#Headers],FALSE), FALSE)</f>
        <v>116</v>
      </c>
      <c r="Z72" t="str">
        <f>IF((Table6[[#This Row],[PerEURO]]-Table6[[#This Row],[ly.var]])&gt;0,"Increase", IF((Table6[[#This Row],[PerEURO]]-Table6[[#This Row],[ly.var]])&lt;0, "Decrease", "Unchange"))</f>
        <v>Decrease</v>
      </c>
      <c r="AA72" t="b">
        <f>YEAR(Table6[[#This Row],[Date]])&lt;Settings!$B$1</f>
        <v>1</v>
      </c>
      <c r="AB72" t="str">
        <f t="shared" si="2"/>
        <v>autumn</v>
      </c>
    </row>
    <row r="73" spans="1:28" x14ac:dyDescent="0.2">
      <c r="A73" s="74">
        <v>37225</v>
      </c>
      <c r="B73" s="67">
        <f>VLOOKUP($A73,Table13[], MATCH(B$1,ExtData!$A$1:$AH$1, FALSE), FALSE)</f>
        <v>7.9737</v>
      </c>
      <c r="C73" s="68">
        <f>VLOOKUP($A73,Table13[], MATCH(C$1,ExtData!$A$1:$AH$1, FALSE), FALSE)</f>
        <v>6.7256999999999998</v>
      </c>
      <c r="D73" s="37">
        <f>VLOOKUP($A73,Table13[], MATCH(D$1,ExtData!$A$1:$AH$1, FALSE), FALSE)</f>
        <v>2.25</v>
      </c>
      <c r="E73" s="37">
        <f>VLOOKUP($A73,Table13[], MATCH(E$1,ExtData!$A$1:$AH$1, FALSE), FALSE)</f>
        <v>4.25</v>
      </c>
      <c r="F73" s="37">
        <f>VLOOKUP($A73,Table13[], MATCH(F$1,ExtData!$A$1:$AH$1, FALSE), FALSE)</f>
        <v>2.2799999999999998</v>
      </c>
      <c r="G73" s="37">
        <f>VLOOKUP($A73,Table13[], MATCH(G$1,ExtData!$A$1:$AH$1, FALSE), FALSE)</f>
        <v>115.9</v>
      </c>
      <c r="H73" s="39">
        <f>VLOOKUP($A73,Table13[], MATCH(H$1,ExtData!$A$1:$AH$1, FALSE), FALSE)/Table6[[#This Row],[PerUSD]]*Table6[[#This Row],[PerEURO]]</f>
        <v>67.410764976136321</v>
      </c>
      <c r="I73" s="69">
        <f>VLOOKUP($A73,Table13[], MATCH(I$1,ExtData!$A$1:$AH$1, FALSE), FALSE)</f>
        <v>88</v>
      </c>
      <c r="J73" s="69">
        <f>VLOOKUP($A73,Table13[], MATCH(J$1,ExtData!$A$1:$AH$1, FALSE), FALSE)</f>
        <v>294</v>
      </c>
      <c r="K73" s="69">
        <f>VLOOKUP($A73,Table13[], MATCH(K$1,ExtData!$A$1:$AH$1, FALSE), FALSE)</f>
        <v>0</v>
      </c>
      <c r="L73" s="69">
        <f>VLOOKUP($A73,Table13[], MATCH(L$1,ExtData!$A$1:$AH$1, FALSE), FALSE)</f>
        <v>31019</v>
      </c>
      <c r="M73" s="70">
        <f>VLOOKUP($A73,Table13[], MATCH(M$1,ExtData!$A$1:$AH$1, FALSE), FALSE)</f>
        <v>27396</v>
      </c>
      <c r="N73" s="70">
        <f>VLOOKUP($A73,Table13[], MATCH(N$1,ExtData!$A$1:$AH$1, FALSE), FALSE)</f>
        <v>12213</v>
      </c>
      <c r="O73" s="70">
        <f>VLOOKUP($A73,Table13[], MATCH(O$1,ExtData!$A$1:$AH$1, FALSE), FALSE)</f>
        <v>1463</v>
      </c>
      <c r="P73" s="70">
        <f>VLOOKUP($A73,Table13[], MATCH(P$1,ExtData!$A$1:$AH$1, FALSE), FALSE)</f>
        <v>161</v>
      </c>
      <c r="Q73" s="70">
        <f>VLOOKUP($A73,Table13[], MATCH(Q$1,ExtData!$A$1:$AH$1, FALSE), FALSE)</f>
        <v>205</v>
      </c>
      <c r="R73" s="70">
        <f>VLOOKUP($A73,Table13[], MATCH(R$1,ExtData!$A$1:$AH$1, FALSE), FALSE)</f>
        <v>0</v>
      </c>
      <c r="S73" s="70">
        <f>VLOOKUP($A73,Table13[], MATCH(S$1,ExtData!$A$1:$AH$1, FALSE), FALSE)</f>
        <v>63417</v>
      </c>
      <c r="T73" s="71">
        <f>VLOOKUP($A73,Table13[], MATCH(T$1,ExtData!$A$1:$AH$1, FALSE), FALSE)</f>
        <v>32382</v>
      </c>
      <c r="U73" s="71">
        <f>VLOOKUP($A73,Table13[], MATCH(U$1,ExtData!$A$1:$AH$1, FALSE), FALSE)</f>
        <v>32397</v>
      </c>
      <c r="V73" s="71">
        <f>VLOOKUP($A73,Table13[], MATCH(V$1,ExtData!$A$1:$AH$1, FALSE), FALSE)</f>
        <v>-8675</v>
      </c>
      <c r="W73" s="43">
        <f>VLOOKUP(EDATE(Table6[[#This Row],[Date]],-1),Table13[],MATCH(Table6[[#Headers],[PerEURO]],Table13[#Headers],FALSE), FALSE)</f>
        <v>7.8295000000000003</v>
      </c>
      <c r="X73" s="43">
        <f>VLOOKUP(EDATE(Table6[[#This Row],[Date]],-2),Table13[],MATCH(Table6[[#Headers],[PerEURO]],Table13[#Headers],FALSE),FALSE)</f>
        <v>7.8346999999999998</v>
      </c>
      <c r="Y73" s="43">
        <f>VLOOKUP(EDATE(Table6[[#This Row],[Date]],-1),Table13[],MATCH(Table6[[#Headers],[CPI]],Table13[#Headers],FALSE), FALSE)</f>
        <v>116</v>
      </c>
      <c r="Z73" t="str">
        <f>IF((Table6[[#This Row],[PerEURO]]-Table6[[#This Row],[ly.var]])&gt;0,"Increase", IF((Table6[[#This Row],[PerEURO]]-Table6[[#This Row],[ly.var]])&lt;0, "Decrease", "Unchange"))</f>
        <v>Increase</v>
      </c>
      <c r="AA73" t="b">
        <f>YEAR(Table6[[#This Row],[Date]])&lt;Settings!$B$1</f>
        <v>1</v>
      </c>
      <c r="AB73" t="str">
        <f t="shared" si="2"/>
        <v>winter</v>
      </c>
    </row>
    <row r="74" spans="1:28" x14ac:dyDescent="0.2">
      <c r="A74" s="74">
        <v>37256</v>
      </c>
      <c r="B74" s="67">
        <f>VLOOKUP($A74,Table13[], MATCH(B$1,ExtData!$A$1:$AH$1, FALSE), FALSE)</f>
        <v>8.0366</v>
      </c>
      <c r="C74" s="68">
        <f>VLOOKUP($A74,Table13[], MATCH(C$1,ExtData!$A$1:$AH$1, FALSE), FALSE)</f>
        <v>6.6405000000000003</v>
      </c>
      <c r="D74" s="37">
        <f>VLOOKUP($A74,Table13[], MATCH(D$1,ExtData!$A$1:$AH$1, FALSE), FALSE)</f>
        <v>2.25</v>
      </c>
      <c r="E74" s="37">
        <f>VLOOKUP($A74,Table13[], MATCH(E$1,ExtData!$A$1:$AH$1, FALSE), FALSE)</f>
        <v>4.25</v>
      </c>
      <c r="F74" s="37">
        <f>VLOOKUP($A74,Table13[], MATCH(F$1,ExtData!$A$1:$AH$1, FALSE), FALSE)</f>
        <v>2.33</v>
      </c>
      <c r="G74" s="37">
        <f>VLOOKUP($A74,Table13[], MATCH(G$1,ExtData!$A$1:$AH$1, FALSE), FALSE)</f>
        <v>115.6</v>
      </c>
      <c r="H74" s="39">
        <f>VLOOKUP($A74,Table13[], MATCH(H$1,ExtData!$A$1:$AH$1, FALSE), FALSE)/Table6[[#This Row],[PerUSD]]*Table6[[#This Row],[PerEURO]]</f>
        <v>76.233029741736317</v>
      </c>
      <c r="I74" s="69">
        <f>VLOOKUP($A74,Table13[], MATCH(I$1,ExtData!$A$1:$AH$1, FALSE), FALSE)</f>
        <v>267</v>
      </c>
      <c r="J74" s="69">
        <f>VLOOKUP($A74,Table13[], MATCH(J$1,ExtData!$A$1:$AH$1, FALSE), FALSE)</f>
        <v>85</v>
      </c>
      <c r="K74" s="69">
        <f>VLOOKUP($A74,Table13[], MATCH(K$1,ExtData!$A$1:$AH$1, FALSE), FALSE)</f>
        <v>0</v>
      </c>
      <c r="L74" s="69">
        <f>VLOOKUP($A74,Table13[], MATCH(L$1,ExtData!$A$1:$AH$1, FALSE), FALSE)</f>
        <v>29283</v>
      </c>
      <c r="M74" s="70">
        <f>VLOOKUP($A74,Table13[], MATCH(M$1,ExtData!$A$1:$AH$1, FALSE), FALSE)</f>
        <v>29804</v>
      </c>
      <c r="N74" s="70">
        <f>VLOOKUP($A74,Table13[], MATCH(N$1,ExtData!$A$1:$AH$1, FALSE), FALSE)</f>
        <v>14730</v>
      </c>
      <c r="O74" s="70">
        <f>VLOOKUP($A74,Table13[], MATCH(O$1,ExtData!$A$1:$AH$1, FALSE), FALSE)</f>
        <v>1565</v>
      </c>
      <c r="P74" s="70">
        <f>VLOOKUP($A74,Table13[], MATCH(P$1,ExtData!$A$1:$AH$1, FALSE), FALSE)</f>
        <v>214</v>
      </c>
      <c r="Q74" s="70">
        <f>VLOOKUP($A74,Table13[], MATCH(Q$1,ExtData!$A$1:$AH$1, FALSE), FALSE)</f>
        <v>152</v>
      </c>
      <c r="R74" s="70">
        <f>VLOOKUP($A74,Table13[], MATCH(R$1,ExtData!$A$1:$AH$1, FALSE), FALSE)</f>
        <v>870</v>
      </c>
      <c r="S74" s="70">
        <f>VLOOKUP($A74,Table13[], MATCH(S$1,ExtData!$A$1:$AH$1, FALSE), FALSE)</f>
        <v>69018</v>
      </c>
      <c r="T74" s="71">
        <f>VLOOKUP($A74,Table13[], MATCH(T$1,ExtData!$A$1:$AH$1, FALSE), FALSE)</f>
        <v>40619</v>
      </c>
      <c r="U74" s="71">
        <f>VLOOKUP($A74,Table13[], MATCH(U$1,ExtData!$A$1:$AH$1, FALSE), FALSE)</f>
        <v>39735</v>
      </c>
      <c r="V74" s="71">
        <f>VLOOKUP($A74,Table13[], MATCH(V$1,ExtData!$A$1:$AH$1, FALSE), FALSE)</f>
        <v>-6364</v>
      </c>
      <c r="W74" s="43">
        <f>VLOOKUP(EDATE(Table6[[#This Row],[Date]],-1),Table13[],MATCH(Table6[[#Headers],[PerEURO]],Table13[#Headers],FALSE), FALSE)</f>
        <v>7.9737</v>
      </c>
      <c r="X74" s="43">
        <f>VLOOKUP(EDATE(Table6[[#This Row],[Date]],-2),Table13[],MATCH(Table6[[#Headers],[PerEURO]],Table13[#Headers],FALSE),FALSE)</f>
        <v>7.8295000000000003</v>
      </c>
      <c r="Y74" s="43">
        <f>VLOOKUP(EDATE(Table6[[#This Row],[Date]],-1),Table13[],MATCH(Table6[[#Headers],[CPI]],Table13[#Headers],FALSE), FALSE)</f>
        <v>115.9</v>
      </c>
      <c r="Z74" t="str">
        <f>IF((Table6[[#This Row],[PerEURO]]-Table6[[#This Row],[ly.var]])&gt;0,"Increase", IF((Table6[[#This Row],[PerEURO]]-Table6[[#This Row],[ly.var]])&lt;0, "Decrease", "Unchange"))</f>
        <v>Increase</v>
      </c>
      <c r="AA74" t="b">
        <f>YEAR(Table6[[#This Row],[Date]])&lt;Settings!$B$1</f>
        <v>1</v>
      </c>
      <c r="AB74" t="str">
        <f t="shared" si="2"/>
        <v>winter</v>
      </c>
    </row>
    <row r="75" spans="1:28" x14ac:dyDescent="0.2">
      <c r="A75" s="74">
        <v>37287</v>
      </c>
      <c r="B75" s="67">
        <f>VLOOKUP($A75,Table13[], MATCH(B$1,ExtData!$A$1:$AH$1, FALSE), FALSE)</f>
        <v>8.0593000000000004</v>
      </c>
      <c r="C75" s="68">
        <f>VLOOKUP($A75,Table13[], MATCH(C$1,ExtData!$A$1:$AH$1, FALSE), FALSE)</f>
        <v>6.7510000000000003</v>
      </c>
      <c r="D75" s="37">
        <f>VLOOKUP($A75,Table13[], MATCH(D$1,ExtData!$A$1:$AH$1, FALSE), FALSE)</f>
        <v>2.25</v>
      </c>
      <c r="E75" s="37">
        <f>VLOOKUP($A75,Table13[], MATCH(E$1,ExtData!$A$1:$AH$1, FALSE), FALSE)</f>
        <v>4.25</v>
      </c>
      <c r="F75" s="37">
        <f>VLOOKUP($A75,Table13[], MATCH(F$1,ExtData!$A$1:$AH$1, FALSE), FALSE)</f>
        <v>2.35</v>
      </c>
      <c r="G75" s="37">
        <f>VLOOKUP($A75,Table13[], MATCH(G$1,ExtData!$A$1:$AH$1, FALSE), FALSE)</f>
        <v>116.6</v>
      </c>
      <c r="H75" s="39">
        <f>VLOOKUP($A75,Table13[], MATCH(H$1,ExtData!$A$1:$AH$1, FALSE), FALSE)/Table6[[#This Row],[PerUSD]]*Table6[[#This Row],[PerEURO]]</f>
        <v>71.878307361872317</v>
      </c>
      <c r="I75" s="69">
        <f>VLOOKUP($A75,Table13[], MATCH(I$1,ExtData!$A$1:$AH$1, FALSE), FALSE)</f>
        <v>693</v>
      </c>
      <c r="J75" s="69">
        <f>VLOOKUP($A75,Table13[], MATCH(J$1,ExtData!$A$1:$AH$1, FALSE), FALSE)</f>
        <v>377</v>
      </c>
      <c r="K75" s="69">
        <f>VLOOKUP($A75,Table13[], MATCH(K$1,ExtData!$A$1:$AH$1, FALSE), FALSE)</f>
        <v>0</v>
      </c>
      <c r="L75" s="69">
        <f>VLOOKUP($A75,Table13[], MATCH(L$1,ExtData!$A$1:$AH$1, FALSE), FALSE)</f>
        <v>28888</v>
      </c>
      <c r="M75" s="70">
        <f>VLOOKUP($A75,Table13[], MATCH(M$1,ExtData!$A$1:$AH$1, FALSE), FALSE)</f>
        <v>23427</v>
      </c>
      <c r="N75" s="70">
        <f>VLOOKUP($A75,Table13[], MATCH(N$1,ExtData!$A$1:$AH$1, FALSE), FALSE)</f>
        <v>13515</v>
      </c>
      <c r="O75" s="70">
        <f>VLOOKUP($A75,Table13[], MATCH(O$1,ExtData!$A$1:$AH$1, FALSE), FALSE)</f>
        <v>1773</v>
      </c>
      <c r="P75" s="70">
        <f>VLOOKUP($A75,Table13[], MATCH(P$1,ExtData!$A$1:$AH$1, FALSE), FALSE)</f>
        <v>12</v>
      </c>
      <c r="Q75" s="70">
        <f>VLOOKUP($A75,Table13[], MATCH(Q$1,ExtData!$A$1:$AH$1, FALSE), FALSE)</f>
        <v>0</v>
      </c>
      <c r="R75" s="70">
        <f>VLOOKUP($A75,Table13[], MATCH(R$1,ExtData!$A$1:$AH$1, FALSE), FALSE)</f>
        <v>0</v>
      </c>
      <c r="S75" s="70">
        <f>VLOOKUP($A75,Table13[], MATCH(S$1,ExtData!$A$1:$AH$1, FALSE), FALSE)</f>
        <v>61262</v>
      </c>
      <c r="T75" s="71">
        <f>VLOOKUP($A75,Table13[], MATCH(T$1,ExtData!$A$1:$AH$1, FALSE), FALSE)</f>
        <v>31316</v>
      </c>
      <c r="U75" s="71">
        <f>VLOOKUP($A75,Table13[], MATCH(U$1,ExtData!$A$1:$AH$1, FALSE), FALSE)</f>
        <v>32374</v>
      </c>
      <c r="V75" s="71">
        <f>VLOOKUP($A75,Table13[], MATCH(V$1,ExtData!$A$1:$AH$1, FALSE), FALSE)</f>
        <v>-6342</v>
      </c>
      <c r="W75" s="43">
        <f>VLOOKUP(EDATE(Table6[[#This Row],[Date]],-1),Table13[],MATCH(Table6[[#Headers],[PerEURO]],Table13[#Headers],FALSE), FALSE)</f>
        <v>8.0366</v>
      </c>
      <c r="X75" s="43">
        <f>VLOOKUP(EDATE(Table6[[#This Row],[Date]],-2),Table13[],MATCH(Table6[[#Headers],[PerEURO]],Table13[#Headers],FALSE),FALSE)</f>
        <v>7.9737</v>
      </c>
      <c r="Y75" s="43">
        <f>VLOOKUP(EDATE(Table6[[#This Row],[Date]],-1),Table13[],MATCH(Table6[[#Headers],[CPI]],Table13[#Headers],FALSE), FALSE)</f>
        <v>115.6</v>
      </c>
      <c r="Z75" t="str">
        <f>IF((Table6[[#This Row],[PerEURO]]-Table6[[#This Row],[ly.var]])&gt;0,"Increase", IF((Table6[[#This Row],[PerEURO]]-Table6[[#This Row],[ly.var]])&lt;0, "Decrease", "Unchange"))</f>
        <v>Increase</v>
      </c>
      <c r="AA75" t="b">
        <f>YEAR(Table6[[#This Row],[Date]])&lt;Settings!$B$1</f>
        <v>1</v>
      </c>
      <c r="AB75" t="str">
        <f t="shared" si="2"/>
        <v>winter</v>
      </c>
    </row>
    <row r="76" spans="1:28" x14ac:dyDescent="0.2">
      <c r="A76" s="74">
        <v>37315</v>
      </c>
      <c r="B76" s="67">
        <f>VLOOKUP($A76,Table13[], MATCH(B$1,ExtData!$A$1:$AH$1, FALSE), FALSE)</f>
        <v>7.9775</v>
      </c>
      <c r="C76" s="68">
        <f>VLOOKUP($A76,Table13[], MATCH(C$1,ExtData!$A$1:$AH$1, FALSE), FALSE)</f>
        <v>6.6372</v>
      </c>
      <c r="D76" s="37">
        <f>VLOOKUP($A76,Table13[], MATCH(D$1,ExtData!$A$1:$AH$1, FALSE), FALSE)</f>
        <v>2.3695650000000001</v>
      </c>
      <c r="E76" s="37">
        <f>VLOOKUP($A76,Table13[], MATCH(E$1,ExtData!$A$1:$AH$1, FALSE), FALSE)</f>
        <v>4.3695649999999997</v>
      </c>
      <c r="F76" s="37">
        <f>VLOOKUP($A76,Table13[], MATCH(F$1,ExtData!$A$1:$AH$1, FALSE), FALSE)</f>
        <v>2.52</v>
      </c>
      <c r="G76" s="37">
        <f>VLOOKUP($A76,Table13[], MATCH(G$1,ExtData!$A$1:$AH$1, FALSE), FALSE)</f>
        <v>116.9</v>
      </c>
      <c r="H76" s="39">
        <f>VLOOKUP($A76,Table13[], MATCH(H$1,ExtData!$A$1:$AH$1, FALSE), FALSE)/Table6[[#This Row],[PerUSD]]*Table6[[#This Row],[PerEURO]]</f>
        <v>74.592245223889591</v>
      </c>
      <c r="I76" s="69">
        <f>VLOOKUP($A76,Table13[], MATCH(I$1,ExtData!$A$1:$AH$1, FALSE), FALSE)</f>
        <v>18</v>
      </c>
      <c r="J76" s="69">
        <f>VLOOKUP($A76,Table13[], MATCH(J$1,ExtData!$A$1:$AH$1, FALSE), FALSE)</f>
        <v>303</v>
      </c>
      <c r="K76" s="69">
        <f>VLOOKUP($A76,Table13[], MATCH(K$1,ExtData!$A$1:$AH$1, FALSE), FALSE)</f>
        <v>0</v>
      </c>
      <c r="L76" s="69">
        <f>VLOOKUP($A76,Table13[], MATCH(L$1,ExtData!$A$1:$AH$1, FALSE), FALSE)</f>
        <v>36843</v>
      </c>
      <c r="M76" s="70">
        <f>VLOOKUP($A76,Table13[], MATCH(M$1,ExtData!$A$1:$AH$1, FALSE), FALSE)</f>
        <v>27930</v>
      </c>
      <c r="N76" s="70">
        <f>VLOOKUP($A76,Table13[], MATCH(N$1,ExtData!$A$1:$AH$1, FALSE), FALSE)</f>
        <v>14487</v>
      </c>
      <c r="O76" s="70">
        <f>VLOOKUP($A76,Table13[], MATCH(O$1,ExtData!$A$1:$AH$1, FALSE), FALSE)</f>
        <v>2305</v>
      </c>
      <c r="P76" s="70">
        <f>VLOOKUP($A76,Table13[], MATCH(P$1,ExtData!$A$1:$AH$1, FALSE), FALSE)</f>
        <v>346</v>
      </c>
      <c r="Q76" s="70">
        <f>VLOOKUP($A76,Table13[], MATCH(Q$1,ExtData!$A$1:$AH$1, FALSE), FALSE)</f>
        <v>115</v>
      </c>
      <c r="R76" s="70">
        <f>VLOOKUP($A76,Table13[], MATCH(R$1,ExtData!$A$1:$AH$1, FALSE), FALSE)</f>
        <v>0</v>
      </c>
      <c r="S76" s="70">
        <f>VLOOKUP($A76,Table13[], MATCH(S$1,ExtData!$A$1:$AH$1, FALSE), FALSE)</f>
        <v>72258</v>
      </c>
      <c r="T76" s="71">
        <f>VLOOKUP($A76,Table13[], MATCH(T$1,ExtData!$A$1:$AH$1, FALSE), FALSE)</f>
        <v>35555</v>
      </c>
      <c r="U76" s="71">
        <f>VLOOKUP($A76,Table13[], MATCH(U$1,ExtData!$A$1:$AH$1, FALSE), FALSE)</f>
        <v>35414</v>
      </c>
      <c r="V76" s="71">
        <f>VLOOKUP($A76,Table13[], MATCH(V$1,ExtData!$A$1:$AH$1, FALSE), FALSE)</f>
        <v>-9308</v>
      </c>
      <c r="W76" s="43">
        <f>VLOOKUP(EDATE(Table6[[#This Row],[Date]],-1),Table13[],MATCH(Table6[[#Headers],[PerEURO]],Table13[#Headers],FALSE), FALSE)</f>
        <v>8.0593000000000004</v>
      </c>
      <c r="X76" s="43">
        <f>VLOOKUP(EDATE(Table6[[#This Row],[Date]],-2),Table13[],MATCH(Table6[[#Headers],[PerEURO]],Table13[#Headers],FALSE),FALSE)</f>
        <v>8.0366</v>
      </c>
      <c r="Y76" s="43">
        <f>VLOOKUP(EDATE(Table6[[#This Row],[Date]],-1),Table13[],MATCH(Table6[[#Headers],[CPI]],Table13[#Headers],FALSE), FALSE)</f>
        <v>116.6</v>
      </c>
      <c r="Z76" t="str">
        <f>IF((Table6[[#This Row],[PerEURO]]-Table6[[#This Row],[ly.var]])&gt;0,"Increase", IF((Table6[[#This Row],[PerEURO]]-Table6[[#This Row],[ly.var]])&lt;0, "Decrease", "Unchange"))</f>
        <v>Decrease</v>
      </c>
      <c r="AA76" t="b">
        <f>YEAR(Table6[[#This Row],[Date]])&lt;Settings!$B$1</f>
        <v>1</v>
      </c>
      <c r="AB76" t="str">
        <f t="shared" si="2"/>
        <v>Spring</v>
      </c>
    </row>
    <row r="77" spans="1:28" x14ac:dyDescent="0.2">
      <c r="A77" s="74">
        <v>37346</v>
      </c>
      <c r="B77" s="67">
        <f>VLOOKUP($A77,Table13[], MATCH(B$1,ExtData!$A$1:$AH$1, FALSE), FALSE)</f>
        <v>7.8414000000000001</v>
      </c>
      <c r="C77" s="68">
        <f>VLOOKUP($A77,Table13[], MATCH(C$1,ExtData!$A$1:$AH$1, FALSE), FALSE)</f>
        <v>6.3846999999999996</v>
      </c>
      <c r="D77" s="37">
        <f>VLOOKUP($A77,Table13[], MATCH(D$1,ExtData!$A$1:$AH$1, FALSE), FALSE)</f>
        <v>2.5</v>
      </c>
      <c r="E77" s="37">
        <f>VLOOKUP($A77,Table13[], MATCH(E$1,ExtData!$A$1:$AH$1, FALSE), FALSE)</f>
        <v>4.5</v>
      </c>
      <c r="F77" s="37">
        <f>VLOOKUP($A77,Table13[], MATCH(F$1,ExtData!$A$1:$AH$1, FALSE), FALSE)</f>
        <v>2.63</v>
      </c>
      <c r="G77" s="37">
        <f>VLOOKUP($A77,Table13[], MATCH(G$1,ExtData!$A$1:$AH$1, FALSE), FALSE)</f>
        <v>117.9</v>
      </c>
      <c r="H77" s="39">
        <f>VLOOKUP($A77,Table13[], MATCH(H$1,ExtData!$A$1:$AH$1, FALSE), FALSE)/Table6[[#This Row],[PerUSD]]*Table6[[#This Row],[PerEURO]]</f>
        <v>86.290156781054719</v>
      </c>
      <c r="I77" s="69">
        <f>VLOOKUP($A77,Table13[], MATCH(I$1,ExtData!$A$1:$AH$1, FALSE), FALSE)</f>
        <v>132</v>
      </c>
      <c r="J77" s="69">
        <f>VLOOKUP($A77,Table13[], MATCH(J$1,ExtData!$A$1:$AH$1, FALSE), FALSE)</f>
        <v>511</v>
      </c>
      <c r="K77" s="69">
        <f>VLOOKUP($A77,Table13[], MATCH(K$1,ExtData!$A$1:$AH$1, FALSE), FALSE)</f>
        <v>0</v>
      </c>
      <c r="L77" s="69">
        <f>VLOOKUP($A77,Table13[], MATCH(L$1,ExtData!$A$1:$AH$1, FALSE), FALSE)</f>
        <v>27822</v>
      </c>
      <c r="M77" s="70">
        <f>VLOOKUP($A77,Table13[], MATCH(M$1,ExtData!$A$1:$AH$1, FALSE), FALSE)</f>
        <v>25726</v>
      </c>
      <c r="N77" s="70">
        <f>VLOOKUP($A77,Table13[], MATCH(N$1,ExtData!$A$1:$AH$1, FALSE), FALSE)</f>
        <v>11290</v>
      </c>
      <c r="O77" s="70">
        <f>VLOOKUP($A77,Table13[], MATCH(O$1,ExtData!$A$1:$AH$1, FALSE), FALSE)</f>
        <v>1814</v>
      </c>
      <c r="P77" s="70">
        <f>VLOOKUP($A77,Table13[], MATCH(P$1,ExtData!$A$1:$AH$1, FALSE), FALSE)</f>
        <v>263</v>
      </c>
      <c r="Q77" s="70">
        <f>VLOOKUP($A77,Table13[], MATCH(Q$1,ExtData!$A$1:$AH$1, FALSE), FALSE)</f>
        <v>582</v>
      </c>
      <c r="R77" s="70">
        <f>VLOOKUP($A77,Table13[], MATCH(R$1,ExtData!$A$1:$AH$1, FALSE), FALSE)</f>
        <v>0</v>
      </c>
      <c r="S77" s="70">
        <f>VLOOKUP($A77,Table13[], MATCH(S$1,ExtData!$A$1:$AH$1, FALSE), FALSE)</f>
        <v>61564</v>
      </c>
      <c r="T77" s="71">
        <f>VLOOKUP($A77,Table13[], MATCH(T$1,ExtData!$A$1:$AH$1, FALSE), FALSE)</f>
        <v>33945</v>
      </c>
      <c r="U77" s="71">
        <f>VLOOKUP($A77,Table13[], MATCH(U$1,ExtData!$A$1:$AH$1, FALSE), FALSE)</f>
        <v>33743</v>
      </c>
      <c r="V77" s="71">
        <f>VLOOKUP($A77,Table13[], MATCH(V$1,ExtData!$A$1:$AH$1, FALSE), FALSE)</f>
        <v>-5088</v>
      </c>
      <c r="W77" s="43">
        <f>VLOOKUP(EDATE(Table6[[#This Row],[Date]],-1),Table13[],MATCH(Table6[[#Headers],[PerEURO]],Table13[#Headers],FALSE), FALSE)</f>
        <v>7.9775</v>
      </c>
      <c r="X77" s="43">
        <f>VLOOKUP(EDATE(Table6[[#This Row],[Date]],-2),Table13[],MATCH(Table6[[#Headers],[PerEURO]],Table13[#Headers],FALSE),FALSE)</f>
        <v>8.0593000000000004</v>
      </c>
      <c r="Y77" s="43">
        <f>VLOOKUP(EDATE(Table6[[#This Row],[Date]],-1),Table13[],MATCH(Table6[[#Headers],[CPI]],Table13[#Headers],FALSE), FALSE)</f>
        <v>116.9</v>
      </c>
      <c r="Z77" t="str">
        <f>IF((Table6[[#This Row],[PerEURO]]-Table6[[#This Row],[ly.var]])&gt;0,"Increase", IF((Table6[[#This Row],[PerEURO]]-Table6[[#This Row],[ly.var]])&lt;0, "Decrease", "Unchange"))</f>
        <v>Decrease</v>
      </c>
      <c r="AA77" t="b">
        <f>YEAR(Table6[[#This Row],[Date]])&lt;Settings!$B$1</f>
        <v>1</v>
      </c>
      <c r="AB77" t="str">
        <f t="shared" si="2"/>
        <v>Spring</v>
      </c>
    </row>
    <row r="78" spans="1:28" x14ac:dyDescent="0.2">
      <c r="A78" s="74">
        <v>37376</v>
      </c>
      <c r="B78" s="67">
        <f>VLOOKUP($A78,Table13[], MATCH(B$1,ExtData!$A$1:$AH$1, FALSE), FALSE)</f>
        <v>7.7968000000000002</v>
      </c>
      <c r="C78" s="68">
        <f>VLOOKUP($A78,Table13[], MATCH(C$1,ExtData!$A$1:$AH$1, FALSE), FALSE)</f>
        <v>6.1082000000000001</v>
      </c>
      <c r="D78" s="37">
        <f>VLOOKUP($A78,Table13[], MATCH(D$1,ExtData!$A$1:$AH$1, FALSE), FALSE)</f>
        <v>2.5</v>
      </c>
      <c r="E78" s="37">
        <f>VLOOKUP($A78,Table13[], MATCH(E$1,ExtData!$A$1:$AH$1, FALSE), FALSE)</f>
        <v>4.5</v>
      </c>
      <c r="F78" s="37">
        <f>VLOOKUP($A78,Table13[], MATCH(F$1,ExtData!$A$1:$AH$1, FALSE), FALSE)</f>
        <v>2.58</v>
      </c>
      <c r="G78" s="37">
        <f>VLOOKUP($A78,Table13[], MATCH(G$1,ExtData!$A$1:$AH$1, FALSE), FALSE)</f>
        <v>117.9</v>
      </c>
      <c r="H78" s="39">
        <f>VLOOKUP($A78,Table13[], MATCH(H$1,ExtData!$A$1:$AH$1, FALSE), FALSE)/Table6[[#This Row],[PerUSD]]*Table6[[#This Row],[PerEURO]]</f>
        <v>89.070545168789494</v>
      </c>
      <c r="I78" s="69">
        <f>VLOOKUP($A78,Table13[], MATCH(I$1,ExtData!$A$1:$AH$1, FALSE), FALSE)</f>
        <v>306</v>
      </c>
      <c r="J78" s="69">
        <f>VLOOKUP($A78,Table13[], MATCH(J$1,ExtData!$A$1:$AH$1, FALSE), FALSE)</f>
        <v>2</v>
      </c>
      <c r="K78" s="69">
        <f>VLOOKUP($A78,Table13[], MATCH(K$1,ExtData!$A$1:$AH$1, FALSE), FALSE)</f>
        <v>0</v>
      </c>
      <c r="L78" s="69">
        <f>VLOOKUP($A78,Table13[], MATCH(L$1,ExtData!$A$1:$AH$1, FALSE), FALSE)</f>
        <v>34171</v>
      </c>
      <c r="M78" s="70">
        <f>VLOOKUP($A78,Table13[], MATCH(M$1,ExtData!$A$1:$AH$1, FALSE), FALSE)</f>
        <v>25350</v>
      </c>
      <c r="N78" s="70">
        <f>VLOOKUP($A78,Table13[], MATCH(N$1,ExtData!$A$1:$AH$1, FALSE), FALSE)</f>
        <v>11384</v>
      </c>
      <c r="O78" s="70">
        <f>VLOOKUP($A78,Table13[], MATCH(O$1,ExtData!$A$1:$AH$1, FALSE), FALSE)</f>
        <v>1840</v>
      </c>
      <c r="P78" s="70">
        <f>VLOOKUP($A78,Table13[], MATCH(P$1,ExtData!$A$1:$AH$1, FALSE), FALSE)</f>
        <v>4</v>
      </c>
      <c r="Q78" s="70">
        <f>VLOOKUP($A78,Table13[], MATCH(Q$1,ExtData!$A$1:$AH$1, FALSE), FALSE)</f>
        <v>0</v>
      </c>
      <c r="R78" s="70">
        <f>VLOOKUP($A78,Table13[], MATCH(R$1,ExtData!$A$1:$AH$1, FALSE), FALSE)</f>
        <v>0</v>
      </c>
      <c r="S78" s="70">
        <f>VLOOKUP($A78,Table13[], MATCH(S$1,ExtData!$A$1:$AH$1, FALSE), FALSE)</f>
        <v>62346</v>
      </c>
      <c r="T78" s="71">
        <f>VLOOKUP($A78,Table13[], MATCH(T$1,ExtData!$A$1:$AH$1, FALSE), FALSE)</f>
        <v>27871</v>
      </c>
      <c r="U78" s="71">
        <f>VLOOKUP($A78,Table13[], MATCH(U$1,ExtData!$A$1:$AH$1, FALSE), FALSE)</f>
        <v>28175</v>
      </c>
      <c r="V78" s="71">
        <f>VLOOKUP($A78,Table13[], MATCH(V$1,ExtData!$A$1:$AH$1, FALSE), FALSE)</f>
        <v>-10399</v>
      </c>
      <c r="W78" s="43">
        <f>VLOOKUP(EDATE(Table6[[#This Row],[Date]],-1),Table13[],MATCH(Table6[[#Headers],[PerEURO]],Table13[#Headers],FALSE), FALSE)</f>
        <v>7.8414000000000001</v>
      </c>
      <c r="X78" s="43">
        <f>VLOOKUP(EDATE(Table6[[#This Row],[Date]],-2),Table13[],MATCH(Table6[[#Headers],[PerEURO]],Table13[#Headers],FALSE),FALSE)</f>
        <v>7.9775</v>
      </c>
      <c r="Y78" s="43">
        <f>VLOOKUP(EDATE(Table6[[#This Row],[Date]],-1),Table13[],MATCH(Table6[[#Headers],[CPI]],Table13[#Headers],FALSE), FALSE)</f>
        <v>117.9</v>
      </c>
      <c r="Z78" t="str">
        <f>IF((Table6[[#This Row],[PerEURO]]-Table6[[#This Row],[ly.var]])&gt;0,"Increase", IF((Table6[[#This Row],[PerEURO]]-Table6[[#This Row],[ly.var]])&lt;0, "Decrease", "Unchange"))</f>
        <v>Decrease</v>
      </c>
      <c r="AA78" t="b">
        <f>YEAR(Table6[[#This Row],[Date]])&lt;Settings!$B$1</f>
        <v>1</v>
      </c>
      <c r="AB78" t="str">
        <f t="shared" si="2"/>
        <v>Spring</v>
      </c>
    </row>
    <row r="79" spans="1:28" x14ac:dyDescent="0.2">
      <c r="A79" s="74">
        <v>37407</v>
      </c>
      <c r="B79" s="67">
        <f>VLOOKUP($A79,Table13[], MATCH(B$1,ExtData!$A$1:$AH$1, FALSE), FALSE)</f>
        <v>7.8604000000000003</v>
      </c>
      <c r="C79" s="68">
        <f>VLOOKUP($A79,Table13[], MATCH(C$1,ExtData!$A$1:$AH$1, FALSE), FALSE)</f>
        <v>6.2215999999999996</v>
      </c>
      <c r="D79" s="37">
        <f>VLOOKUP($A79,Table13[], MATCH(D$1,ExtData!$A$1:$AH$1, FALSE), FALSE)</f>
        <v>2.75</v>
      </c>
      <c r="E79" s="37">
        <f>VLOOKUP($A79,Table13[], MATCH(E$1,ExtData!$A$1:$AH$1, FALSE), FALSE)</f>
        <v>4.75</v>
      </c>
      <c r="F79" s="37">
        <f>VLOOKUP($A79,Table13[], MATCH(F$1,ExtData!$A$1:$AH$1, FALSE), FALSE)</f>
        <v>2.7</v>
      </c>
      <c r="G79" s="37">
        <f>VLOOKUP($A79,Table13[], MATCH(G$1,ExtData!$A$1:$AH$1, FALSE), FALSE)</f>
        <v>117.7</v>
      </c>
      <c r="H79" s="39">
        <f>VLOOKUP($A79,Table13[], MATCH(H$1,ExtData!$A$1:$AH$1, FALSE), FALSE)/Table6[[#This Row],[PerUSD]]*Table6[[#This Row],[PerEURO]]</f>
        <v>86.619040761218983</v>
      </c>
      <c r="I79" s="69">
        <f>VLOOKUP($A79,Table13[], MATCH(I$1,ExtData!$A$1:$AH$1, FALSE), FALSE)</f>
        <v>152</v>
      </c>
      <c r="J79" s="69">
        <f>VLOOKUP($A79,Table13[], MATCH(J$1,ExtData!$A$1:$AH$1, FALSE), FALSE)</f>
        <v>231</v>
      </c>
      <c r="K79" s="69">
        <f>VLOOKUP($A79,Table13[], MATCH(K$1,ExtData!$A$1:$AH$1, FALSE), FALSE)</f>
        <v>0</v>
      </c>
      <c r="L79" s="69">
        <f>VLOOKUP($A79,Table13[], MATCH(L$1,ExtData!$A$1:$AH$1, FALSE), FALSE)</f>
        <v>36458</v>
      </c>
      <c r="M79" s="70">
        <f>VLOOKUP($A79,Table13[], MATCH(M$1,ExtData!$A$1:$AH$1, FALSE), FALSE)</f>
        <v>27874</v>
      </c>
      <c r="N79" s="70">
        <f>VLOOKUP($A79,Table13[], MATCH(N$1,ExtData!$A$1:$AH$1, FALSE), FALSE)</f>
        <v>8725</v>
      </c>
      <c r="O79" s="70">
        <f>VLOOKUP($A79,Table13[], MATCH(O$1,ExtData!$A$1:$AH$1, FALSE), FALSE)</f>
        <v>1840</v>
      </c>
      <c r="P79" s="70">
        <f>VLOOKUP($A79,Table13[], MATCH(P$1,ExtData!$A$1:$AH$1, FALSE), FALSE)</f>
        <v>109</v>
      </c>
      <c r="Q79" s="70">
        <f>VLOOKUP($A79,Table13[], MATCH(Q$1,ExtData!$A$1:$AH$1, FALSE), FALSE)</f>
        <v>243</v>
      </c>
      <c r="R79" s="70">
        <f>VLOOKUP($A79,Table13[], MATCH(R$1,ExtData!$A$1:$AH$1, FALSE), FALSE)</f>
        <v>0</v>
      </c>
      <c r="S79" s="70">
        <f>VLOOKUP($A79,Table13[], MATCH(S$1,ExtData!$A$1:$AH$1, FALSE), FALSE)</f>
        <v>65169</v>
      </c>
      <c r="T79" s="71">
        <f>VLOOKUP($A79,Table13[], MATCH(T$1,ExtData!$A$1:$AH$1, FALSE), FALSE)</f>
        <v>28680</v>
      </c>
      <c r="U79" s="71">
        <f>VLOOKUP($A79,Table13[], MATCH(U$1,ExtData!$A$1:$AH$1, FALSE), FALSE)</f>
        <v>28711</v>
      </c>
      <c r="V79" s="71">
        <f>VLOOKUP($A79,Table13[], MATCH(V$1,ExtData!$A$1:$AH$1, FALSE), FALSE)</f>
        <v>-9728</v>
      </c>
      <c r="W79" s="43">
        <f>VLOOKUP(EDATE(Table6[[#This Row],[Date]],-1),Table13[],MATCH(Table6[[#Headers],[PerEURO]],Table13[#Headers],FALSE), FALSE)</f>
        <v>7.7968000000000002</v>
      </c>
      <c r="X79" s="43">
        <f>VLOOKUP(EDATE(Table6[[#This Row],[Date]],-2),Table13[],MATCH(Table6[[#Headers],[PerEURO]],Table13[#Headers],FALSE),FALSE)</f>
        <v>7.8414000000000001</v>
      </c>
      <c r="Y79" s="43">
        <f>VLOOKUP(EDATE(Table6[[#This Row],[Date]],-1),Table13[],MATCH(Table6[[#Headers],[CPI]],Table13[#Headers],FALSE), FALSE)</f>
        <v>117.9</v>
      </c>
      <c r="Z79" t="str">
        <f>IF((Table6[[#This Row],[PerEURO]]-Table6[[#This Row],[ly.var]])&gt;0,"Increase", IF((Table6[[#This Row],[PerEURO]]-Table6[[#This Row],[ly.var]])&lt;0, "Decrease", "Unchange"))</f>
        <v>Increase</v>
      </c>
      <c r="AA79" t="b">
        <f>YEAR(Table6[[#This Row],[Date]])&lt;Settings!$B$1</f>
        <v>1</v>
      </c>
      <c r="AB79" t="str">
        <f t="shared" si="2"/>
        <v>Summer</v>
      </c>
    </row>
    <row r="80" spans="1:28" x14ac:dyDescent="0.2">
      <c r="A80" s="74">
        <v>37437</v>
      </c>
      <c r="B80" s="67">
        <f>VLOOKUP($A80,Table13[], MATCH(B$1,ExtData!$A$1:$AH$1, FALSE), FALSE)</f>
        <v>7.9386000000000001</v>
      </c>
      <c r="C80" s="68">
        <f>VLOOKUP($A80,Table13[], MATCH(C$1,ExtData!$A$1:$AH$1, FALSE), FALSE)</f>
        <v>6.2591999999999999</v>
      </c>
      <c r="D80" s="37">
        <f>VLOOKUP($A80,Table13[], MATCH(D$1,ExtData!$A$1:$AH$1, FALSE), FALSE)</f>
        <v>2.75</v>
      </c>
      <c r="E80" s="37">
        <f>VLOOKUP($A80,Table13[], MATCH(E$1,ExtData!$A$1:$AH$1, FALSE), FALSE)</f>
        <v>4.75</v>
      </c>
      <c r="F80" s="37">
        <f>VLOOKUP($A80,Table13[], MATCH(F$1,ExtData!$A$1:$AH$1, FALSE), FALSE)</f>
        <v>2.81</v>
      </c>
      <c r="G80" s="37">
        <f>VLOOKUP($A80,Table13[], MATCH(G$1,ExtData!$A$1:$AH$1, FALSE), FALSE)</f>
        <v>117.4</v>
      </c>
      <c r="H80" s="39">
        <f>VLOOKUP($A80,Table13[], MATCH(H$1,ExtData!$A$1:$AH$1, FALSE), FALSE)/Table6[[#This Row],[PerUSD]]*Table6[[#This Row],[PerEURO]]</f>
        <v>93.436327645705532</v>
      </c>
      <c r="I80" s="69">
        <f>VLOOKUP($A80,Table13[], MATCH(I$1,ExtData!$A$1:$AH$1, FALSE), FALSE)</f>
        <v>1</v>
      </c>
      <c r="J80" s="69">
        <f>VLOOKUP($A80,Table13[], MATCH(J$1,ExtData!$A$1:$AH$1, FALSE), FALSE)</f>
        <v>116</v>
      </c>
      <c r="K80" s="69">
        <f>VLOOKUP($A80,Table13[], MATCH(K$1,ExtData!$A$1:$AH$1, FALSE), FALSE)</f>
        <v>0</v>
      </c>
      <c r="L80" s="69">
        <f>VLOOKUP($A80,Table13[], MATCH(L$1,ExtData!$A$1:$AH$1, FALSE), FALSE)</f>
        <v>29450</v>
      </c>
      <c r="M80" s="70">
        <f>VLOOKUP($A80,Table13[], MATCH(M$1,ExtData!$A$1:$AH$1, FALSE), FALSE)</f>
        <v>28054</v>
      </c>
      <c r="N80" s="70">
        <f>VLOOKUP($A80,Table13[], MATCH(N$1,ExtData!$A$1:$AH$1, FALSE), FALSE)</f>
        <v>10962</v>
      </c>
      <c r="O80" s="70">
        <f>VLOOKUP($A80,Table13[], MATCH(O$1,ExtData!$A$1:$AH$1, FALSE), FALSE)</f>
        <v>1631</v>
      </c>
      <c r="P80" s="70">
        <f>VLOOKUP($A80,Table13[], MATCH(P$1,ExtData!$A$1:$AH$1, FALSE), FALSE)</f>
        <v>51</v>
      </c>
      <c r="Q80" s="70">
        <f>VLOOKUP($A80,Table13[], MATCH(Q$1,ExtData!$A$1:$AH$1, FALSE), FALSE)</f>
        <v>266</v>
      </c>
      <c r="R80" s="70">
        <f>VLOOKUP($A80,Table13[], MATCH(R$1,ExtData!$A$1:$AH$1, FALSE), FALSE)</f>
        <v>626</v>
      </c>
      <c r="S80" s="70">
        <f>VLOOKUP($A80,Table13[], MATCH(S$1,ExtData!$A$1:$AH$1, FALSE), FALSE)</f>
        <v>61870</v>
      </c>
      <c r="T80" s="71">
        <f>VLOOKUP($A80,Table13[], MATCH(T$1,ExtData!$A$1:$AH$1, FALSE), FALSE)</f>
        <v>33246</v>
      </c>
      <c r="U80" s="71">
        <f>VLOOKUP($A80,Table13[], MATCH(U$1,ExtData!$A$1:$AH$1, FALSE), FALSE)</f>
        <v>32419</v>
      </c>
      <c r="V80" s="71">
        <f>VLOOKUP($A80,Table13[], MATCH(V$1,ExtData!$A$1:$AH$1, FALSE), FALSE)</f>
        <v>-8227</v>
      </c>
      <c r="W80" s="43">
        <f>VLOOKUP(EDATE(Table6[[#This Row],[Date]],-1),Table13[],MATCH(Table6[[#Headers],[PerEURO]],Table13[#Headers],FALSE), FALSE)</f>
        <v>7.8604000000000003</v>
      </c>
      <c r="X80" s="43">
        <f>VLOOKUP(EDATE(Table6[[#This Row],[Date]],-2),Table13[],MATCH(Table6[[#Headers],[PerEURO]],Table13[#Headers],FALSE),FALSE)</f>
        <v>7.7968000000000002</v>
      </c>
      <c r="Y80" s="43">
        <f>VLOOKUP(EDATE(Table6[[#This Row],[Date]],-1),Table13[],MATCH(Table6[[#Headers],[CPI]],Table13[#Headers],FALSE), FALSE)</f>
        <v>117.7</v>
      </c>
      <c r="Z80" t="str">
        <f>IF((Table6[[#This Row],[PerEURO]]-Table6[[#This Row],[ly.var]])&gt;0,"Increase", IF((Table6[[#This Row],[PerEURO]]-Table6[[#This Row],[ly.var]])&lt;0, "Decrease", "Unchange"))</f>
        <v>Increase</v>
      </c>
      <c r="AA80" t="b">
        <f>YEAR(Table6[[#This Row],[Date]])&lt;Settings!$B$1</f>
        <v>1</v>
      </c>
      <c r="AB80" t="str">
        <f t="shared" si="2"/>
        <v>Summer</v>
      </c>
    </row>
    <row r="81" spans="1:28" x14ac:dyDescent="0.2">
      <c r="A81" s="74">
        <v>37468</v>
      </c>
      <c r="B81" s="67">
        <f>VLOOKUP($A81,Table13[], MATCH(B$1,ExtData!$A$1:$AH$1, FALSE), FALSE)</f>
        <v>7.992</v>
      </c>
      <c r="C81" s="68">
        <f>VLOOKUP($A81,Table13[], MATCH(C$1,ExtData!$A$1:$AH$1, FALSE), FALSE)</f>
        <v>6.2382999999999997</v>
      </c>
      <c r="D81" s="37">
        <f>VLOOKUP($A81,Table13[], MATCH(D$1,ExtData!$A$1:$AH$1, FALSE), FALSE)</f>
        <v>2.8695650000000001</v>
      </c>
      <c r="E81" s="37">
        <f>VLOOKUP($A81,Table13[], MATCH(E$1,ExtData!$A$1:$AH$1, FALSE), FALSE)</f>
        <v>4.8695649999999997</v>
      </c>
      <c r="F81" s="37">
        <f>VLOOKUP($A81,Table13[], MATCH(F$1,ExtData!$A$1:$AH$1, FALSE), FALSE)</f>
        <v>2.97</v>
      </c>
      <c r="G81" s="37">
        <f>VLOOKUP($A81,Table13[], MATCH(G$1,ExtData!$A$1:$AH$1, FALSE), FALSE)</f>
        <v>117.3</v>
      </c>
      <c r="H81" s="39">
        <f>VLOOKUP($A81,Table13[], MATCH(H$1,ExtData!$A$1:$AH$1, FALSE), FALSE)/Table6[[#This Row],[PerUSD]]*Table6[[#This Row],[PerEURO]]</f>
        <v>93.816289694307756</v>
      </c>
      <c r="I81" s="69">
        <f>VLOOKUP($A81,Table13[], MATCH(I$1,ExtData!$A$1:$AH$1, FALSE), FALSE)</f>
        <v>37</v>
      </c>
      <c r="J81" s="69">
        <f>VLOOKUP($A81,Table13[], MATCH(J$1,ExtData!$A$1:$AH$1, FALSE), FALSE)</f>
        <v>2234</v>
      </c>
      <c r="K81" s="69">
        <f>VLOOKUP($A81,Table13[], MATCH(K$1,ExtData!$A$1:$AH$1, FALSE), FALSE)</f>
        <v>0</v>
      </c>
      <c r="L81" s="69">
        <f>VLOOKUP($A81,Table13[], MATCH(L$1,ExtData!$A$1:$AH$1, FALSE), FALSE)</f>
        <v>32179</v>
      </c>
      <c r="M81" s="70">
        <f>VLOOKUP($A81,Table13[], MATCH(M$1,ExtData!$A$1:$AH$1, FALSE), FALSE)</f>
        <v>25893</v>
      </c>
      <c r="N81" s="70">
        <f>VLOOKUP($A81,Table13[], MATCH(N$1,ExtData!$A$1:$AH$1, FALSE), FALSE)</f>
        <v>10855</v>
      </c>
      <c r="O81" s="70">
        <f>VLOOKUP($A81,Table13[], MATCH(O$1,ExtData!$A$1:$AH$1, FALSE), FALSE)</f>
        <v>1783</v>
      </c>
      <c r="P81" s="70">
        <f>VLOOKUP($A81,Table13[], MATCH(P$1,ExtData!$A$1:$AH$1, FALSE), FALSE)</f>
        <v>4</v>
      </c>
      <c r="Q81" s="70">
        <f>VLOOKUP($A81,Table13[], MATCH(Q$1,ExtData!$A$1:$AH$1, FALSE), FALSE)</f>
        <v>461</v>
      </c>
      <c r="R81" s="70">
        <f>VLOOKUP($A81,Table13[], MATCH(R$1,ExtData!$A$1:$AH$1, FALSE), FALSE)</f>
        <v>0</v>
      </c>
      <c r="S81" s="70">
        <f>VLOOKUP($A81,Table13[], MATCH(S$1,ExtData!$A$1:$AH$1, FALSE), FALSE)</f>
        <v>64775</v>
      </c>
      <c r="T81" s="71">
        <f>VLOOKUP($A81,Table13[], MATCH(T$1,ExtData!$A$1:$AH$1, FALSE), FALSE)</f>
        <v>30790</v>
      </c>
      <c r="U81" s="71">
        <f>VLOOKUP($A81,Table13[], MATCH(U$1,ExtData!$A$1:$AH$1, FALSE), FALSE)</f>
        <v>32596</v>
      </c>
      <c r="V81" s="71">
        <f>VLOOKUP($A81,Table13[], MATCH(V$1,ExtData!$A$1:$AH$1, FALSE), FALSE)</f>
        <v>-5936</v>
      </c>
      <c r="W81" s="43">
        <f>VLOOKUP(EDATE(Table6[[#This Row],[Date]],-1),Table13[],MATCH(Table6[[#Headers],[PerEURO]],Table13[#Headers],FALSE), FALSE)</f>
        <v>7.9386000000000001</v>
      </c>
      <c r="X81" s="43">
        <f>VLOOKUP(EDATE(Table6[[#This Row],[Date]],-2),Table13[],MATCH(Table6[[#Headers],[PerEURO]],Table13[#Headers],FALSE),FALSE)</f>
        <v>7.8604000000000003</v>
      </c>
      <c r="Y81" s="43">
        <f>VLOOKUP(EDATE(Table6[[#This Row],[Date]],-1),Table13[],MATCH(Table6[[#Headers],[CPI]],Table13[#Headers],FALSE), FALSE)</f>
        <v>117.4</v>
      </c>
      <c r="Z81" t="str">
        <f>IF((Table6[[#This Row],[PerEURO]]-Table6[[#This Row],[ly.var]])&gt;0,"Increase", IF((Table6[[#This Row],[PerEURO]]-Table6[[#This Row],[ly.var]])&lt;0, "Decrease", "Unchange"))</f>
        <v>Increase</v>
      </c>
      <c r="AA81" t="b">
        <f>YEAR(Table6[[#This Row],[Date]])&lt;Settings!$B$1</f>
        <v>1</v>
      </c>
      <c r="AB81" t="str">
        <f t="shared" si="2"/>
        <v>Summer</v>
      </c>
    </row>
    <row r="82" spans="1:28" x14ac:dyDescent="0.2">
      <c r="A82" s="74">
        <v>37499</v>
      </c>
      <c r="B82" s="67">
        <f>VLOOKUP($A82,Table13[], MATCH(B$1,ExtData!$A$1:$AH$1, FALSE), FALSE)</f>
        <v>8.2571999999999992</v>
      </c>
      <c r="C82" s="68">
        <f>VLOOKUP($A82,Table13[], MATCH(C$1,ExtData!$A$1:$AH$1, FALSE), FALSE)</f>
        <v>6.4880000000000004</v>
      </c>
      <c r="D82" s="37">
        <f>VLOOKUP($A82,Table13[], MATCH(D$1,ExtData!$A$1:$AH$1, FALSE), FALSE)</f>
        <v>3</v>
      </c>
      <c r="E82" s="37">
        <f>VLOOKUP($A82,Table13[], MATCH(E$1,ExtData!$A$1:$AH$1, FALSE), FALSE)</f>
        <v>5</v>
      </c>
      <c r="F82" s="37">
        <f>VLOOKUP($A82,Table13[], MATCH(F$1,ExtData!$A$1:$AH$1, FALSE), FALSE)</f>
        <v>3.04</v>
      </c>
      <c r="G82" s="37">
        <f>VLOOKUP($A82,Table13[], MATCH(G$1,ExtData!$A$1:$AH$1, FALSE), FALSE)</f>
        <v>119</v>
      </c>
      <c r="H82" s="39">
        <f>VLOOKUP($A82,Table13[], MATCH(H$1,ExtData!$A$1:$AH$1, FALSE), FALSE)/Table6[[#This Row],[PerUSD]]*Table6[[#This Row],[PerEURO]]</f>
        <v>78.855750924784203</v>
      </c>
      <c r="I82" s="69">
        <f>VLOOKUP($A82,Table13[], MATCH(I$1,ExtData!$A$1:$AH$1, FALSE), FALSE)</f>
        <v>416</v>
      </c>
      <c r="J82" s="69">
        <f>VLOOKUP($A82,Table13[], MATCH(J$1,ExtData!$A$1:$AH$1, FALSE), FALSE)</f>
        <v>46</v>
      </c>
      <c r="K82" s="69">
        <f>VLOOKUP($A82,Table13[], MATCH(K$1,ExtData!$A$1:$AH$1, FALSE), FALSE)</f>
        <v>0</v>
      </c>
      <c r="L82" s="69">
        <f>VLOOKUP($A82,Table13[], MATCH(L$1,ExtData!$A$1:$AH$1, FALSE), FALSE)</f>
        <v>34472</v>
      </c>
      <c r="M82" s="70">
        <f>VLOOKUP($A82,Table13[], MATCH(M$1,ExtData!$A$1:$AH$1, FALSE), FALSE)</f>
        <v>23443</v>
      </c>
      <c r="N82" s="70">
        <f>VLOOKUP($A82,Table13[], MATCH(N$1,ExtData!$A$1:$AH$1, FALSE), FALSE)</f>
        <v>9574</v>
      </c>
      <c r="O82" s="70">
        <f>VLOOKUP($A82,Table13[], MATCH(O$1,ExtData!$A$1:$AH$1, FALSE), FALSE)</f>
        <v>936</v>
      </c>
      <c r="P82" s="70">
        <f>VLOOKUP($A82,Table13[], MATCH(P$1,ExtData!$A$1:$AH$1, FALSE), FALSE)</f>
        <v>11</v>
      </c>
      <c r="Q82" s="70">
        <f>VLOOKUP($A82,Table13[], MATCH(Q$1,ExtData!$A$1:$AH$1, FALSE), FALSE)</f>
        <v>252</v>
      </c>
      <c r="R82" s="70">
        <f>VLOOKUP($A82,Table13[], MATCH(R$1,ExtData!$A$1:$AH$1, FALSE), FALSE)</f>
        <v>0</v>
      </c>
      <c r="S82" s="70">
        <f>VLOOKUP($A82,Table13[], MATCH(S$1,ExtData!$A$1:$AH$1, FALSE), FALSE)</f>
        <v>60005</v>
      </c>
      <c r="T82" s="71">
        <f>VLOOKUP($A82,Table13[], MATCH(T$1,ExtData!$A$1:$AH$1, FALSE), FALSE)</f>
        <v>25334</v>
      </c>
      <c r="U82" s="71">
        <f>VLOOKUP($A82,Table13[], MATCH(U$1,ExtData!$A$1:$AH$1, FALSE), FALSE)</f>
        <v>25532</v>
      </c>
      <c r="V82" s="71">
        <f>VLOOKUP($A82,Table13[], MATCH(V$1,ExtData!$A$1:$AH$1, FALSE), FALSE)</f>
        <v>-8421</v>
      </c>
      <c r="W82" s="43">
        <f>VLOOKUP(EDATE(Table6[[#This Row],[Date]],-1),Table13[],MATCH(Table6[[#Headers],[PerEURO]],Table13[#Headers],FALSE), FALSE)</f>
        <v>7.992</v>
      </c>
      <c r="X82" s="43">
        <f>VLOOKUP(EDATE(Table6[[#This Row],[Date]],-2),Table13[],MATCH(Table6[[#Headers],[PerEURO]],Table13[#Headers],FALSE),FALSE)</f>
        <v>7.9386000000000001</v>
      </c>
      <c r="Y82" s="43">
        <f>VLOOKUP(EDATE(Table6[[#This Row],[Date]],-1),Table13[],MATCH(Table6[[#Headers],[CPI]],Table13[#Headers],FALSE), FALSE)</f>
        <v>117.3</v>
      </c>
      <c r="Z82" t="str">
        <f>IF((Table6[[#This Row],[PerEURO]]-Table6[[#This Row],[ly.var]])&gt;0,"Increase", IF((Table6[[#This Row],[PerEURO]]-Table6[[#This Row],[ly.var]])&lt;0, "Decrease", "Unchange"))</f>
        <v>Increase</v>
      </c>
      <c r="AA82" t="b">
        <f>YEAR(Table6[[#This Row],[Date]])&lt;Settings!$B$1</f>
        <v>1</v>
      </c>
      <c r="AB82" t="str">
        <f t="shared" si="2"/>
        <v>autumn</v>
      </c>
    </row>
    <row r="83" spans="1:28" x14ac:dyDescent="0.2">
      <c r="A83" s="74">
        <v>37529</v>
      </c>
      <c r="B83" s="67">
        <f>VLOOKUP($A83,Table13[], MATCH(B$1,ExtData!$A$1:$AH$1, FALSE), FALSE)</f>
        <v>8.3960000000000008</v>
      </c>
      <c r="C83" s="68">
        <f>VLOOKUP($A83,Table13[], MATCH(C$1,ExtData!$A$1:$AH$1, FALSE), FALSE)</f>
        <v>6.6580000000000004</v>
      </c>
      <c r="D83" s="37">
        <f>VLOOKUP($A83,Table13[], MATCH(D$1,ExtData!$A$1:$AH$1, FALSE), FALSE)</f>
        <v>3</v>
      </c>
      <c r="E83" s="37">
        <f>VLOOKUP($A83,Table13[], MATCH(E$1,ExtData!$A$1:$AH$1, FALSE), FALSE)</f>
        <v>5</v>
      </c>
      <c r="F83" s="37">
        <f>VLOOKUP($A83,Table13[], MATCH(F$1,ExtData!$A$1:$AH$1, FALSE), FALSE)</f>
        <v>3.28</v>
      </c>
      <c r="G83" s="37">
        <f>VLOOKUP($A83,Table13[], MATCH(G$1,ExtData!$A$1:$AH$1, FALSE), FALSE)</f>
        <v>119.1</v>
      </c>
      <c r="H83" s="39">
        <f>VLOOKUP($A83,Table13[], MATCH(H$1,ExtData!$A$1:$AH$1, FALSE), FALSE)/Table6[[#This Row],[PerUSD]]*Table6[[#This Row],[PerEURO]]</f>
        <v>72.900684890357468</v>
      </c>
      <c r="I83" s="69">
        <f>VLOOKUP($A83,Table13[], MATCH(I$1,ExtData!$A$1:$AH$1, FALSE), FALSE)</f>
        <v>100</v>
      </c>
      <c r="J83" s="69">
        <f>VLOOKUP($A83,Table13[], MATCH(J$1,ExtData!$A$1:$AH$1, FALSE), FALSE)</f>
        <v>129</v>
      </c>
      <c r="K83" s="69">
        <f>VLOOKUP($A83,Table13[], MATCH(K$1,ExtData!$A$1:$AH$1, FALSE), FALSE)</f>
        <v>0</v>
      </c>
      <c r="L83" s="69">
        <f>VLOOKUP($A83,Table13[], MATCH(L$1,ExtData!$A$1:$AH$1, FALSE), FALSE)</f>
        <v>40002</v>
      </c>
      <c r="M83" s="70">
        <f>VLOOKUP($A83,Table13[], MATCH(M$1,ExtData!$A$1:$AH$1, FALSE), FALSE)</f>
        <v>25745</v>
      </c>
      <c r="N83" s="70">
        <f>VLOOKUP($A83,Table13[], MATCH(N$1,ExtData!$A$1:$AH$1, FALSE), FALSE)</f>
        <v>11789</v>
      </c>
      <c r="O83" s="70">
        <f>VLOOKUP($A83,Table13[], MATCH(O$1,ExtData!$A$1:$AH$1, FALSE), FALSE)</f>
        <v>1409</v>
      </c>
      <c r="P83" s="70">
        <f>VLOOKUP($A83,Table13[], MATCH(P$1,ExtData!$A$1:$AH$1, FALSE), FALSE)</f>
        <v>1041</v>
      </c>
      <c r="Q83" s="70">
        <f>VLOOKUP($A83,Table13[], MATCH(Q$1,ExtData!$A$1:$AH$1, FALSE), FALSE)</f>
        <v>140</v>
      </c>
      <c r="R83" s="70">
        <f>VLOOKUP($A83,Table13[], MATCH(R$1,ExtData!$A$1:$AH$1, FALSE), FALSE)</f>
        <v>0</v>
      </c>
      <c r="S83" s="70">
        <f>VLOOKUP($A83,Table13[], MATCH(S$1,ExtData!$A$1:$AH$1, FALSE), FALSE)</f>
        <v>67565</v>
      </c>
      <c r="T83" s="71">
        <f>VLOOKUP($A83,Table13[], MATCH(T$1,ExtData!$A$1:$AH$1, FALSE), FALSE)</f>
        <v>28514</v>
      </c>
      <c r="U83" s="71">
        <f>VLOOKUP($A83,Table13[], MATCH(U$1,ExtData!$A$1:$AH$1, FALSE), FALSE)</f>
        <v>27563</v>
      </c>
      <c r="V83" s="71">
        <f>VLOOKUP($A83,Table13[], MATCH(V$1,ExtData!$A$1:$AH$1, FALSE), FALSE)</f>
        <v>-11381</v>
      </c>
      <c r="W83" s="43">
        <f>VLOOKUP(EDATE(Table6[[#This Row],[Date]],-1),Table13[],MATCH(Table6[[#Headers],[PerEURO]],Table13[#Headers],FALSE), FALSE)</f>
        <v>8.2571999999999992</v>
      </c>
      <c r="X83" s="43">
        <f>VLOOKUP(EDATE(Table6[[#This Row],[Date]],-2),Table13[],MATCH(Table6[[#Headers],[PerEURO]],Table13[#Headers],FALSE),FALSE)</f>
        <v>7.992</v>
      </c>
      <c r="Y83" s="43">
        <f>VLOOKUP(EDATE(Table6[[#This Row],[Date]],-1),Table13[],MATCH(Table6[[#Headers],[CPI]],Table13[#Headers],FALSE), FALSE)</f>
        <v>119</v>
      </c>
      <c r="Z83" t="str">
        <f>IF((Table6[[#This Row],[PerEURO]]-Table6[[#This Row],[ly.var]])&gt;0,"Increase", IF((Table6[[#This Row],[PerEURO]]-Table6[[#This Row],[ly.var]])&lt;0, "Decrease", "Unchange"))</f>
        <v>Increase</v>
      </c>
      <c r="AA83" t="b">
        <f>YEAR(Table6[[#This Row],[Date]])&lt;Settings!$B$1</f>
        <v>1</v>
      </c>
      <c r="AB83" t="str">
        <f t="shared" si="2"/>
        <v>autumn</v>
      </c>
    </row>
    <row r="84" spans="1:28" x14ac:dyDescent="0.2">
      <c r="A84" s="74">
        <v>37560</v>
      </c>
      <c r="B84" s="67">
        <f>VLOOKUP($A84,Table13[], MATCH(B$1,ExtData!$A$1:$AH$1, FALSE), FALSE)</f>
        <v>8.2446000000000002</v>
      </c>
      <c r="C84" s="68">
        <f>VLOOKUP($A84,Table13[], MATCH(C$1,ExtData!$A$1:$AH$1, FALSE), FALSE)</f>
        <v>6.4013</v>
      </c>
      <c r="D84" s="37">
        <f>VLOOKUP($A84,Table13[], MATCH(D$1,ExtData!$A$1:$AH$1, FALSE), FALSE)</f>
        <v>3.2386360000000001</v>
      </c>
      <c r="E84" s="37">
        <f>VLOOKUP($A84,Table13[], MATCH(E$1,ExtData!$A$1:$AH$1, FALSE), FALSE)</f>
        <v>5.2386359999999996</v>
      </c>
      <c r="F84" s="37">
        <f>VLOOKUP($A84,Table13[], MATCH(F$1,ExtData!$A$1:$AH$1, FALSE), FALSE)</f>
        <v>3.33</v>
      </c>
      <c r="G84" s="37">
        <f>VLOOKUP($A84,Table13[], MATCH(G$1,ExtData!$A$1:$AH$1, FALSE), FALSE)</f>
        <v>119</v>
      </c>
      <c r="H84" s="39">
        <f>VLOOKUP($A84,Table13[], MATCH(H$1,ExtData!$A$1:$AH$1, FALSE), FALSE)/Table6[[#This Row],[PerUSD]]*Table6[[#This Row],[PerEURO]]</f>
        <v>75.680361176635984</v>
      </c>
      <c r="I84" s="69">
        <f>VLOOKUP($A84,Table13[], MATCH(I$1,ExtData!$A$1:$AH$1, FALSE), FALSE)</f>
        <v>53</v>
      </c>
      <c r="J84" s="69">
        <f>VLOOKUP($A84,Table13[], MATCH(J$1,ExtData!$A$1:$AH$1, FALSE), FALSE)</f>
        <v>250</v>
      </c>
      <c r="K84" s="69">
        <f>VLOOKUP($A84,Table13[], MATCH(K$1,ExtData!$A$1:$AH$1, FALSE), FALSE)</f>
        <v>0</v>
      </c>
      <c r="L84" s="69">
        <f>VLOOKUP($A84,Table13[], MATCH(L$1,ExtData!$A$1:$AH$1, FALSE), FALSE)</f>
        <v>40634</v>
      </c>
      <c r="M84" s="70">
        <f>VLOOKUP($A84,Table13[], MATCH(M$1,ExtData!$A$1:$AH$1, FALSE), FALSE)</f>
        <v>23993</v>
      </c>
      <c r="N84" s="70">
        <f>VLOOKUP($A84,Table13[], MATCH(N$1,ExtData!$A$1:$AH$1, FALSE), FALSE)</f>
        <v>14214</v>
      </c>
      <c r="O84" s="70">
        <f>VLOOKUP($A84,Table13[], MATCH(O$1,ExtData!$A$1:$AH$1, FALSE), FALSE)</f>
        <v>260</v>
      </c>
      <c r="P84" s="70">
        <f>VLOOKUP($A84,Table13[], MATCH(P$1,ExtData!$A$1:$AH$1, FALSE), FALSE)</f>
        <v>144</v>
      </c>
      <c r="Q84" s="70">
        <f>VLOOKUP($A84,Table13[], MATCH(Q$1,ExtData!$A$1:$AH$1, FALSE), FALSE)</f>
        <v>321</v>
      </c>
      <c r="R84" s="70">
        <f>VLOOKUP($A84,Table13[], MATCH(R$1,ExtData!$A$1:$AH$1, FALSE), FALSE)</f>
        <v>0</v>
      </c>
      <c r="S84" s="70">
        <f>VLOOKUP($A84,Table13[], MATCH(S$1,ExtData!$A$1:$AH$1, FALSE), FALSE)</f>
        <v>67221</v>
      </c>
      <c r="T84" s="71">
        <f>VLOOKUP($A84,Table13[], MATCH(T$1,ExtData!$A$1:$AH$1, FALSE), FALSE)</f>
        <v>26749</v>
      </c>
      <c r="U84" s="71">
        <f>VLOOKUP($A84,Table13[], MATCH(U$1,ExtData!$A$1:$AH$1, FALSE), FALSE)</f>
        <v>26587</v>
      </c>
      <c r="V84" s="71">
        <f>VLOOKUP($A84,Table13[], MATCH(V$1,ExtData!$A$1:$AH$1, FALSE), FALSE)</f>
        <v>-11879</v>
      </c>
      <c r="W84" s="43">
        <f>VLOOKUP(EDATE(Table6[[#This Row],[Date]],-1),Table13[],MATCH(Table6[[#Headers],[PerEURO]],Table13[#Headers],FALSE), FALSE)</f>
        <v>8.3960000000000008</v>
      </c>
      <c r="X84" s="43">
        <f>VLOOKUP(EDATE(Table6[[#This Row],[Date]],-2),Table13[],MATCH(Table6[[#Headers],[PerEURO]],Table13[#Headers],FALSE),FALSE)</f>
        <v>8.2571999999999992</v>
      </c>
      <c r="Y84" s="43">
        <f>VLOOKUP(EDATE(Table6[[#This Row],[Date]],-1),Table13[],MATCH(Table6[[#Headers],[CPI]],Table13[#Headers],FALSE), FALSE)</f>
        <v>119.1</v>
      </c>
      <c r="Z84" t="str">
        <f>IF((Table6[[#This Row],[PerEURO]]-Table6[[#This Row],[ly.var]])&gt;0,"Increase", IF((Table6[[#This Row],[PerEURO]]-Table6[[#This Row],[ly.var]])&lt;0, "Decrease", "Unchange"))</f>
        <v>Decrease</v>
      </c>
      <c r="AA84" t="b">
        <f>YEAR(Table6[[#This Row],[Date]])&lt;Settings!$B$1</f>
        <v>1</v>
      </c>
      <c r="AB84" t="str">
        <f t="shared" si="2"/>
        <v>autumn</v>
      </c>
    </row>
    <row r="85" spans="1:28" x14ac:dyDescent="0.2">
      <c r="A85" s="74">
        <v>37590</v>
      </c>
      <c r="B85" s="67">
        <f>VLOOKUP($A85,Table13[], MATCH(B$1,ExtData!$A$1:$AH$1, FALSE), FALSE)</f>
        <v>8.1575000000000006</v>
      </c>
      <c r="C85" s="68">
        <f>VLOOKUP($A85,Table13[], MATCH(C$1,ExtData!$A$1:$AH$1, FALSE), FALSE)</f>
        <v>6.1741000000000001</v>
      </c>
      <c r="D85" s="37">
        <f>VLOOKUP($A85,Table13[], MATCH(D$1,ExtData!$A$1:$AH$1, FALSE), FALSE)</f>
        <v>3.3815789999999999</v>
      </c>
      <c r="E85" s="37">
        <f>VLOOKUP($A85,Table13[], MATCH(E$1,ExtData!$A$1:$AH$1, FALSE), FALSE)</f>
        <v>5.3815790000000003</v>
      </c>
      <c r="F85" s="37">
        <f>VLOOKUP($A85,Table13[], MATCH(F$1,ExtData!$A$1:$AH$1, FALSE), FALSE)</f>
        <v>3.5</v>
      </c>
      <c r="G85" s="37">
        <f>VLOOKUP($A85,Table13[], MATCH(G$1,ExtData!$A$1:$AH$1, FALSE), FALSE)</f>
        <v>118.5</v>
      </c>
      <c r="H85" s="39">
        <f>VLOOKUP($A85,Table13[], MATCH(H$1,ExtData!$A$1:$AH$1, FALSE), FALSE)/Table6[[#This Row],[PerUSD]]*Table6[[#This Row],[PerEURO]]</f>
        <v>82.538187752061035</v>
      </c>
      <c r="I85" s="69">
        <f>VLOOKUP($A85,Table13[], MATCH(I$1,ExtData!$A$1:$AH$1, FALSE), FALSE)</f>
        <v>170</v>
      </c>
      <c r="J85" s="69">
        <f>VLOOKUP($A85,Table13[], MATCH(J$1,ExtData!$A$1:$AH$1, FALSE), FALSE)</f>
        <v>1</v>
      </c>
      <c r="K85" s="69">
        <f>VLOOKUP($A85,Table13[], MATCH(K$1,ExtData!$A$1:$AH$1, FALSE), FALSE)</f>
        <v>0</v>
      </c>
      <c r="L85" s="69">
        <f>VLOOKUP($A85,Table13[], MATCH(L$1,ExtData!$A$1:$AH$1, FALSE), FALSE)</f>
        <v>34925</v>
      </c>
      <c r="M85" s="70">
        <f>VLOOKUP($A85,Table13[], MATCH(M$1,ExtData!$A$1:$AH$1, FALSE), FALSE)</f>
        <v>22013</v>
      </c>
      <c r="N85" s="70">
        <f>VLOOKUP($A85,Table13[], MATCH(N$1,ExtData!$A$1:$AH$1, FALSE), FALSE)</f>
        <v>15355</v>
      </c>
      <c r="O85" s="70">
        <f>VLOOKUP($A85,Table13[], MATCH(O$1,ExtData!$A$1:$AH$1, FALSE), FALSE)</f>
        <v>351</v>
      </c>
      <c r="P85" s="70">
        <f>VLOOKUP($A85,Table13[], MATCH(P$1,ExtData!$A$1:$AH$1, FALSE), FALSE)</f>
        <v>618</v>
      </c>
      <c r="Q85" s="70">
        <f>VLOOKUP($A85,Table13[], MATCH(Q$1,ExtData!$A$1:$AH$1, FALSE), FALSE)</f>
        <v>524</v>
      </c>
      <c r="R85" s="70">
        <f>VLOOKUP($A85,Table13[], MATCH(R$1,ExtData!$A$1:$AH$1, FALSE), FALSE)</f>
        <v>0</v>
      </c>
      <c r="S85" s="70">
        <f>VLOOKUP($A85,Table13[], MATCH(S$1,ExtData!$A$1:$AH$1, FALSE), FALSE)</f>
        <v>62522</v>
      </c>
      <c r="T85" s="71">
        <f>VLOOKUP($A85,Table13[], MATCH(T$1,ExtData!$A$1:$AH$1, FALSE), FALSE)</f>
        <v>28568</v>
      </c>
      <c r="U85" s="71">
        <f>VLOOKUP($A85,Table13[], MATCH(U$1,ExtData!$A$1:$AH$1, FALSE), FALSE)</f>
        <v>27597</v>
      </c>
      <c r="V85" s="71">
        <f>VLOOKUP($A85,Table13[], MATCH(V$1,ExtData!$A$1:$AH$1, FALSE), FALSE)</f>
        <v>-10122</v>
      </c>
      <c r="W85" s="43">
        <f>VLOOKUP(EDATE(Table6[[#This Row],[Date]],-1),Table13[],MATCH(Table6[[#Headers],[PerEURO]],Table13[#Headers],FALSE), FALSE)</f>
        <v>8.2446000000000002</v>
      </c>
      <c r="X85" s="43">
        <f>VLOOKUP(EDATE(Table6[[#This Row],[Date]],-2),Table13[],MATCH(Table6[[#Headers],[PerEURO]],Table13[#Headers],FALSE),FALSE)</f>
        <v>8.3960000000000008</v>
      </c>
      <c r="Y85" s="43">
        <f>VLOOKUP(EDATE(Table6[[#This Row],[Date]],-1),Table13[],MATCH(Table6[[#Headers],[CPI]],Table13[#Headers],FALSE), FALSE)</f>
        <v>119</v>
      </c>
      <c r="Z85" t="str">
        <f>IF((Table6[[#This Row],[PerEURO]]-Table6[[#This Row],[ly.var]])&gt;0,"Increase", IF((Table6[[#This Row],[PerEURO]]-Table6[[#This Row],[ly.var]])&lt;0, "Decrease", "Unchange"))</f>
        <v>Decrease</v>
      </c>
      <c r="AA85" t="b">
        <f>YEAR(Table6[[#This Row],[Date]])&lt;Settings!$B$1</f>
        <v>1</v>
      </c>
      <c r="AB85" t="str">
        <f t="shared" si="2"/>
        <v>winter</v>
      </c>
    </row>
    <row r="86" spans="1:28" x14ac:dyDescent="0.2">
      <c r="A86" s="74">
        <v>37621</v>
      </c>
      <c r="B86" s="67">
        <f>VLOOKUP($A86,Table13[], MATCH(B$1,ExtData!$A$1:$AH$1, FALSE), FALSE)</f>
        <v>8.2780000000000005</v>
      </c>
      <c r="C86" s="68">
        <f>VLOOKUP($A86,Table13[], MATCH(C$1,ExtData!$A$1:$AH$1, FALSE), FALSE)</f>
        <v>6.3688000000000002</v>
      </c>
      <c r="D86" s="37">
        <f>VLOOKUP($A86,Table13[], MATCH(D$1,ExtData!$A$1:$AH$1, FALSE), FALSE)</f>
        <v>3.5568179999999998</v>
      </c>
      <c r="E86" s="37">
        <f>VLOOKUP($A86,Table13[], MATCH(E$1,ExtData!$A$1:$AH$1, FALSE), FALSE)</f>
        <v>5.5568179999999998</v>
      </c>
      <c r="F86" s="37">
        <f>VLOOKUP($A86,Table13[], MATCH(F$1,ExtData!$A$1:$AH$1, FALSE), FALSE)</f>
        <v>3.56</v>
      </c>
      <c r="G86" s="37">
        <f>VLOOKUP($A86,Table13[], MATCH(G$1,ExtData!$A$1:$AH$1, FALSE), FALSE)</f>
        <v>117</v>
      </c>
      <c r="H86" s="39">
        <f>VLOOKUP($A86,Table13[], MATCH(H$1,ExtData!$A$1:$AH$1, FALSE), FALSE)/Table6[[#This Row],[PerUSD]]*Table6[[#This Row],[PerEURO]]</f>
        <v>69.771862831302599</v>
      </c>
      <c r="I86" s="69">
        <f>VLOOKUP($A86,Table13[], MATCH(I$1,ExtData!$A$1:$AH$1, FALSE), FALSE)</f>
        <v>100</v>
      </c>
      <c r="J86" s="69">
        <f>VLOOKUP($A86,Table13[], MATCH(J$1,ExtData!$A$1:$AH$1, FALSE), FALSE)</f>
        <v>361</v>
      </c>
      <c r="K86" s="69">
        <f>VLOOKUP($A86,Table13[], MATCH(K$1,ExtData!$A$1:$AH$1, FALSE), FALSE)</f>
        <v>0</v>
      </c>
      <c r="L86" s="69">
        <f>VLOOKUP($A86,Table13[], MATCH(L$1,ExtData!$A$1:$AH$1, FALSE), FALSE)</f>
        <v>37309</v>
      </c>
      <c r="M86" s="70">
        <f>VLOOKUP($A86,Table13[], MATCH(M$1,ExtData!$A$1:$AH$1, FALSE), FALSE)</f>
        <v>26098</v>
      </c>
      <c r="N86" s="70">
        <f>VLOOKUP($A86,Table13[], MATCH(N$1,ExtData!$A$1:$AH$1, FALSE), FALSE)</f>
        <v>13196</v>
      </c>
      <c r="O86" s="70">
        <f>VLOOKUP($A86,Table13[], MATCH(O$1,ExtData!$A$1:$AH$1, FALSE), FALSE)</f>
        <v>686</v>
      </c>
      <c r="P86" s="70">
        <f>VLOOKUP($A86,Table13[], MATCH(P$1,ExtData!$A$1:$AH$1, FALSE), FALSE)</f>
        <v>358</v>
      </c>
      <c r="Q86" s="70">
        <f>VLOOKUP($A86,Table13[], MATCH(Q$1,ExtData!$A$1:$AH$1, FALSE), FALSE)</f>
        <v>0</v>
      </c>
      <c r="R86" s="70">
        <f>VLOOKUP($A86,Table13[], MATCH(R$1,ExtData!$A$1:$AH$1, FALSE), FALSE)</f>
        <v>0</v>
      </c>
      <c r="S86" s="70">
        <f>VLOOKUP($A86,Table13[], MATCH(S$1,ExtData!$A$1:$AH$1, FALSE), FALSE)</f>
        <v>67246</v>
      </c>
      <c r="T86" s="71">
        <f>VLOOKUP($A86,Table13[], MATCH(T$1,ExtData!$A$1:$AH$1, FALSE), FALSE)</f>
        <v>29834</v>
      </c>
      <c r="U86" s="71">
        <f>VLOOKUP($A86,Table13[], MATCH(U$1,ExtData!$A$1:$AH$1, FALSE), FALSE)</f>
        <v>29937</v>
      </c>
      <c r="V86" s="71">
        <f>VLOOKUP($A86,Table13[], MATCH(V$1,ExtData!$A$1:$AH$1, FALSE), FALSE)</f>
        <v>-10043</v>
      </c>
      <c r="W86" s="43">
        <f>VLOOKUP(EDATE(Table6[[#This Row],[Date]],-1),Table13[],MATCH(Table6[[#Headers],[PerEURO]],Table13[#Headers],FALSE), FALSE)</f>
        <v>8.1575000000000006</v>
      </c>
      <c r="X86" s="43">
        <f>VLOOKUP(EDATE(Table6[[#This Row],[Date]],-2),Table13[],MATCH(Table6[[#Headers],[PerEURO]],Table13[#Headers],FALSE),FALSE)</f>
        <v>8.2446000000000002</v>
      </c>
      <c r="Y86" s="43">
        <f>VLOOKUP(EDATE(Table6[[#This Row],[Date]],-1),Table13[],MATCH(Table6[[#Headers],[CPI]],Table13[#Headers],FALSE), FALSE)</f>
        <v>118.5</v>
      </c>
      <c r="Z86" t="str">
        <f>IF((Table6[[#This Row],[PerEURO]]-Table6[[#This Row],[ly.var]])&gt;0,"Increase", IF((Table6[[#This Row],[PerEURO]]-Table6[[#This Row],[ly.var]])&lt;0, "Decrease", "Unchange"))</f>
        <v>Increase</v>
      </c>
      <c r="AA86" t="b">
        <f>YEAR(Table6[[#This Row],[Date]])&lt;Settings!$B$1</f>
        <v>1</v>
      </c>
      <c r="AB86" t="str">
        <f t="shared" si="2"/>
        <v>winter</v>
      </c>
    </row>
    <row r="87" spans="1:28" x14ac:dyDescent="0.2">
      <c r="A87" s="74">
        <v>37652</v>
      </c>
      <c r="B87" s="67">
        <f>VLOOKUP($A87,Table13[], MATCH(B$1,ExtData!$A$1:$AH$1, FALSE), FALSE)</f>
        <v>8.0876000000000001</v>
      </c>
      <c r="C87" s="68">
        <f>VLOOKUP($A87,Table13[], MATCH(C$1,ExtData!$A$1:$AH$1, FALSE), FALSE)</f>
        <v>6.1863000000000001</v>
      </c>
      <c r="D87" s="37">
        <f>VLOOKUP($A87,Table13[], MATCH(D$1,ExtData!$A$1:$AH$1, FALSE), FALSE)</f>
        <v>3.75</v>
      </c>
      <c r="E87" s="37">
        <f>VLOOKUP($A87,Table13[], MATCH(E$1,ExtData!$A$1:$AH$1, FALSE), FALSE)</f>
        <v>5.75</v>
      </c>
      <c r="F87" s="37">
        <f>VLOOKUP($A87,Table13[], MATCH(F$1,ExtData!$A$1:$AH$1, FALSE), FALSE)</f>
        <v>3.57</v>
      </c>
      <c r="G87" s="37">
        <f>VLOOKUP($A87,Table13[], MATCH(G$1,ExtData!$A$1:$AH$1, FALSE), FALSE)</f>
        <v>117.5</v>
      </c>
      <c r="H87" s="39">
        <f>VLOOKUP($A87,Table13[], MATCH(H$1,ExtData!$A$1:$AH$1, FALSE), FALSE)/Table6[[#This Row],[PerUSD]]*Table6[[#This Row],[PerEURO]]</f>
        <v>75.250514200733875</v>
      </c>
      <c r="I87" s="69">
        <f>VLOOKUP($A87,Table13[], MATCH(I$1,ExtData!$A$1:$AH$1, FALSE), FALSE)</f>
        <v>48</v>
      </c>
      <c r="J87" s="69">
        <f>VLOOKUP($A87,Table13[], MATCH(J$1,ExtData!$A$1:$AH$1, FALSE), FALSE)</f>
        <v>125</v>
      </c>
      <c r="K87" s="69">
        <f>VLOOKUP($A87,Table13[], MATCH(K$1,ExtData!$A$1:$AH$1, FALSE), FALSE)</f>
        <v>0</v>
      </c>
      <c r="L87" s="69">
        <f>VLOOKUP($A87,Table13[], MATCH(L$1,ExtData!$A$1:$AH$1, FALSE), FALSE)</f>
        <v>33991</v>
      </c>
      <c r="M87" s="70">
        <f>VLOOKUP($A87,Table13[], MATCH(M$1,ExtData!$A$1:$AH$1, FALSE), FALSE)</f>
        <v>21762</v>
      </c>
      <c r="N87" s="70">
        <f>VLOOKUP($A87,Table13[], MATCH(N$1,ExtData!$A$1:$AH$1, FALSE), FALSE)</f>
        <v>11664</v>
      </c>
      <c r="O87" s="70">
        <f>VLOOKUP($A87,Table13[], MATCH(O$1,ExtData!$A$1:$AH$1, FALSE), FALSE)</f>
        <v>471</v>
      </c>
      <c r="P87" s="70">
        <f>VLOOKUP($A87,Table13[], MATCH(P$1,ExtData!$A$1:$AH$1, FALSE), FALSE)</f>
        <v>236</v>
      </c>
      <c r="Q87" s="70">
        <f>VLOOKUP($A87,Table13[], MATCH(Q$1,ExtData!$A$1:$AH$1, FALSE), FALSE)</f>
        <v>0</v>
      </c>
      <c r="R87" s="70">
        <f>VLOOKUP($A87,Table13[], MATCH(R$1,ExtData!$A$1:$AH$1, FALSE), FALSE)</f>
        <v>0</v>
      </c>
      <c r="S87" s="70">
        <f>VLOOKUP($A87,Table13[], MATCH(S$1,ExtData!$A$1:$AH$1, FALSE), FALSE)</f>
        <v>59233</v>
      </c>
      <c r="T87" s="71">
        <f>VLOOKUP($A87,Table13[], MATCH(T$1,ExtData!$A$1:$AH$1, FALSE), FALSE)</f>
        <v>25306</v>
      </c>
      <c r="U87" s="71">
        <f>VLOOKUP($A87,Table13[], MATCH(U$1,ExtData!$A$1:$AH$1, FALSE), FALSE)</f>
        <v>25242</v>
      </c>
      <c r="V87" s="71">
        <f>VLOOKUP($A87,Table13[], MATCH(V$1,ExtData!$A$1:$AH$1, FALSE), FALSE)</f>
        <v>-8656</v>
      </c>
      <c r="W87" s="43">
        <f>VLOOKUP(EDATE(Table6[[#This Row],[Date]],-1),Table13[],MATCH(Table6[[#Headers],[PerEURO]],Table13[#Headers],FALSE), FALSE)</f>
        <v>8.2780000000000005</v>
      </c>
      <c r="X87" s="43">
        <f>VLOOKUP(EDATE(Table6[[#This Row],[Date]],-2),Table13[],MATCH(Table6[[#Headers],[PerEURO]],Table13[#Headers],FALSE),FALSE)</f>
        <v>8.1575000000000006</v>
      </c>
      <c r="Y87" s="43">
        <f>VLOOKUP(EDATE(Table6[[#This Row],[Date]],-1),Table13[],MATCH(Table6[[#Headers],[CPI]],Table13[#Headers],FALSE), FALSE)</f>
        <v>117</v>
      </c>
      <c r="Z87" t="str">
        <f>IF((Table6[[#This Row],[PerEURO]]-Table6[[#This Row],[ly.var]])&gt;0,"Increase", IF((Table6[[#This Row],[PerEURO]]-Table6[[#This Row],[ly.var]])&lt;0, "Decrease", "Unchange"))</f>
        <v>Decrease</v>
      </c>
      <c r="AA87" t="b">
        <f>YEAR(Table6[[#This Row],[Date]])&lt;Settings!$B$1</f>
        <v>1</v>
      </c>
      <c r="AB87" t="str">
        <f t="shared" si="2"/>
        <v>winter</v>
      </c>
    </row>
    <row r="88" spans="1:28" x14ac:dyDescent="0.2">
      <c r="A88" s="74">
        <v>37680</v>
      </c>
      <c r="B88" s="67">
        <f>VLOOKUP($A88,Table13[], MATCH(B$1,ExtData!$A$1:$AH$1, FALSE), FALSE)</f>
        <v>8.1340000000000003</v>
      </c>
      <c r="C88" s="68">
        <f>VLOOKUP($A88,Table13[], MATCH(C$1,ExtData!$A$1:$AH$1, FALSE), FALSE)</f>
        <v>6.1429</v>
      </c>
      <c r="D88" s="37">
        <f>VLOOKUP($A88,Table13[], MATCH(D$1,ExtData!$A$1:$AH$1, FALSE), FALSE)</f>
        <v>3.875</v>
      </c>
      <c r="E88" s="37">
        <f>VLOOKUP($A88,Table13[], MATCH(E$1,ExtData!$A$1:$AH$1, FALSE), FALSE)</f>
        <v>5.375</v>
      </c>
      <c r="F88" s="37">
        <f>VLOOKUP($A88,Table13[], MATCH(F$1,ExtData!$A$1:$AH$1, FALSE), FALSE)</f>
        <v>3.69</v>
      </c>
      <c r="G88" s="37">
        <f>VLOOKUP($A88,Table13[], MATCH(G$1,ExtData!$A$1:$AH$1, FALSE), FALSE)</f>
        <v>118.2</v>
      </c>
      <c r="H88" s="39">
        <f>VLOOKUP($A88,Table13[], MATCH(H$1,ExtData!$A$1:$AH$1, FALSE), FALSE)/Table6[[#This Row],[PerUSD]]*Table6[[#This Row],[PerEURO]]</f>
        <v>82.162284914291291</v>
      </c>
      <c r="I88" s="69">
        <f>VLOOKUP($A88,Table13[], MATCH(I$1,ExtData!$A$1:$AH$1, FALSE), FALSE)</f>
        <v>600</v>
      </c>
      <c r="J88" s="69">
        <f>VLOOKUP($A88,Table13[], MATCH(J$1,ExtData!$A$1:$AH$1, FALSE), FALSE)</f>
        <v>11</v>
      </c>
      <c r="K88" s="69">
        <f>VLOOKUP($A88,Table13[], MATCH(K$1,ExtData!$A$1:$AH$1, FALSE), FALSE)</f>
        <v>0</v>
      </c>
      <c r="L88" s="69">
        <f>VLOOKUP($A88,Table13[], MATCH(L$1,ExtData!$A$1:$AH$1, FALSE), FALSE)</f>
        <v>41334</v>
      </c>
      <c r="M88" s="70">
        <f>VLOOKUP($A88,Table13[], MATCH(M$1,ExtData!$A$1:$AH$1, FALSE), FALSE)</f>
        <v>26104</v>
      </c>
      <c r="N88" s="70">
        <f>VLOOKUP($A88,Table13[], MATCH(N$1,ExtData!$A$1:$AH$1, FALSE), FALSE)</f>
        <v>11747</v>
      </c>
      <c r="O88" s="70">
        <f>VLOOKUP($A88,Table13[], MATCH(O$1,ExtData!$A$1:$AH$1, FALSE), FALSE)</f>
        <v>0</v>
      </c>
      <c r="P88" s="70">
        <f>VLOOKUP($A88,Table13[], MATCH(P$1,ExtData!$A$1:$AH$1, FALSE), FALSE)</f>
        <v>676</v>
      </c>
      <c r="Q88" s="70">
        <f>VLOOKUP($A88,Table13[], MATCH(Q$1,ExtData!$A$1:$AH$1, FALSE), FALSE)</f>
        <v>558</v>
      </c>
      <c r="R88" s="70">
        <f>VLOOKUP($A88,Table13[], MATCH(R$1,ExtData!$A$1:$AH$1, FALSE), FALSE)</f>
        <v>0</v>
      </c>
      <c r="S88" s="70">
        <f>VLOOKUP($A88,Table13[], MATCH(S$1,ExtData!$A$1:$AH$1, FALSE), FALSE)</f>
        <v>67886</v>
      </c>
      <c r="T88" s="71">
        <f>VLOOKUP($A88,Table13[], MATCH(T$1,ExtData!$A$1:$AH$1, FALSE), FALSE)</f>
        <v>27175</v>
      </c>
      <c r="U88" s="71">
        <f>VLOOKUP($A88,Table13[], MATCH(U$1,ExtData!$A$1:$AH$1, FALSE), FALSE)</f>
        <v>26552</v>
      </c>
      <c r="V88" s="71">
        <f>VLOOKUP($A88,Table13[], MATCH(V$1,ExtData!$A$1:$AH$1, FALSE), FALSE)</f>
        <v>-11299</v>
      </c>
      <c r="W88" s="43">
        <f>VLOOKUP(EDATE(Table6[[#This Row],[Date]],-1),Table13[],MATCH(Table6[[#Headers],[PerEURO]],Table13[#Headers],FALSE), FALSE)</f>
        <v>8.0876000000000001</v>
      </c>
      <c r="X88" s="43">
        <f>VLOOKUP(EDATE(Table6[[#This Row],[Date]],-2),Table13[],MATCH(Table6[[#Headers],[PerEURO]],Table13[#Headers],FALSE),FALSE)</f>
        <v>8.2780000000000005</v>
      </c>
      <c r="Y88" s="43">
        <f>VLOOKUP(EDATE(Table6[[#This Row],[Date]],-1),Table13[],MATCH(Table6[[#Headers],[CPI]],Table13[#Headers],FALSE), FALSE)</f>
        <v>117.5</v>
      </c>
      <c r="Z88" t="str">
        <f>IF((Table6[[#This Row],[PerEURO]]-Table6[[#This Row],[ly.var]])&gt;0,"Increase", IF((Table6[[#This Row],[PerEURO]]-Table6[[#This Row],[ly.var]])&lt;0, "Decrease", "Unchange"))</f>
        <v>Increase</v>
      </c>
      <c r="AA88" t="b">
        <f>YEAR(Table6[[#This Row],[Date]])&lt;Settings!$B$1</f>
        <v>1</v>
      </c>
      <c r="AB88" t="str">
        <f t="shared" si="2"/>
        <v>Spring</v>
      </c>
    </row>
    <row r="89" spans="1:28" x14ac:dyDescent="0.2">
      <c r="A89" s="74">
        <v>37711</v>
      </c>
      <c r="B89" s="67">
        <f>VLOOKUP($A89,Table13[], MATCH(B$1,ExtData!$A$1:$AH$1, FALSE), FALSE)</f>
        <v>8.1191999999999993</v>
      </c>
      <c r="C89" s="68">
        <f>VLOOKUP($A89,Table13[], MATCH(C$1,ExtData!$A$1:$AH$1, FALSE), FALSE)</f>
        <v>6.0039999999999996</v>
      </c>
      <c r="D89" s="37">
        <f>VLOOKUP($A89,Table13[], MATCH(D$1,ExtData!$A$1:$AH$1, FALSE), FALSE)</f>
        <v>4</v>
      </c>
      <c r="E89" s="37">
        <f>VLOOKUP($A89,Table13[], MATCH(E$1,ExtData!$A$1:$AH$1, FALSE), FALSE)</f>
        <v>5</v>
      </c>
      <c r="F89" s="37">
        <f>VLOOKUP($A89,Table13[], MATCH(F$1,ExtData!$A$1:$AH$1, FALSE), FALSE)</f>
        <v>3.82</v>
      </c>
      <c r="G89" s="37">
        <f>VLOOKUP($A89,Table13[], MATCH(G$1,ExtData!$A$1:$AH$1, FALSE), FALSE)</f>
        <v>118.2</v>
      </c>
      <c r="H89" s="39">
        <f>VLOOKUP($A89,Table13[], MATCH(H$1,ExtData!$A$1:$AH$1, FALSE), FALSE)/Table6[[#This Row],[PerUSD]]*Table6[[#This Row],[PerEURO]]</f>
        <v>91.266623584277141</v>
      </c>
      <c r="I89" s="69">
        <f>VLOOKUP($A89,Table13[], MATCH(I$1,ExtData!$A$1:$AH$1, FALSE), FALSE)</f>
        <v>0</v>
      </c>
      <c r="J89" s="69">
        <f>VLOOKUP($A89,Table13[], MATCH(J$1,ExtData!$A$1:$AH$1, FALSE), FALSE)</f>
        <v>771</v>
      </c>
      <c r="K89" s="69">
        <f>VLOOKUP($A89,Table13[], MATCH(K$1,ExtData!$A$1:$AH$1, FALSE), FALSE)</f>
        <v>0</v>
      </c>
      <c r="L89" s="69">
        <f>VLOOKUP($A89,Table13[], MATCH(L$1,ExtData!$A$1:$AH$1, FALSE), FALSE)</f>
        <v>36350</v>
      </c>
      <c r="M89" s="70">
        <f>VLOOKUP($A89,Table13[], MATCH(M$1,ExtData!$A$1:$AH$1, FALSE), FALSE)</f>
        <v>23686</v>
      </c>
      <c r="N89" s="70">
        <f>VLOOKUP($A89,Table13[], MATCH(N$1,ExtData!$A$1:$AH$1, FALSE), FALSE)</f>
        <v>11711</v>
      </c>
      <c r="O89" s="70">
        <f>VLOOKUP($A89,Table13[], MATCH(O$1,ExtData!$A$1:$AH$1, FALSE), FALSE)</f>
        <v>1199</v>
      </c>
      <c r="P89" s="70">
        <f>VLOOKUP($A89,Table13[], MATCH(P$1,ExtData!$A$1:$AH$1, FALSE), FALSE)</f>
        <v>146</v>
      </c>
      <c r="Q89" s="70">
        <f>VLOOKUP($A89,Table13[], MATCH(Q$1,ExtData!$A$1:$AH$1, FALSE), FALSE)</f>
        <v>491</v>
      </c>
      <c r="R89" s="70">
        <f>VLOOKUP($A89,Table13[], MATCH(R$1,ExtData!$A$1:$AH$1, FALSE), FALSE)</f>
        <v>0</v>
      </c>
      <c r="S89" s="70">
        <f>VLOOKUP($A89,Table13[], MATCH(S$1,ExtData!$A$1:$AH$1, FALSE), FALSE)</f>
        <v>62667</v>
      </c>
      <c r="T89" s="71">
        <f>VLOOKUP($A89,Table13[], MATCH(T$1,ExtData!$A$1:$AH$1, FALSE), FALSE)</f>
        <v>26182</v>
      </c>
      <c r="U89" s="71">
        <f>VLOOKUP($A89,Table13[], MATCH(U$1,ExtData!$A$1:$AH$1, FALSE), FALSE)</f>
        <v>26317</v>
      </c>
      <c r="V89" s="71">
        <f>VLOOKUP($A89,Table13[], MATCH(V$1,ExtData!$A$1:$AH$1, FALSE), FALSE)</f>
        <v>-10279</v>
      </c>
      <c r="W89" s="43">
        <f>VLOOKUP(EDATE(Table6[[#This Row],[Date]],-1),Table13[],MATCH(Table6[[#Headers],[PerEURO]],Table13[#Headers],FALSE), FALSE)</f>
        <v>8.1340000000000003</v>
      </c>
      <c r="X89" s="43">
        <f>VLOOKUP(EDATE(Table6[[#This Row],[Date]],-2),Table13[],MATCH(Table6[[#Headers],[PerEURO]],Table13[#Headers],FALSE),FALSE)</f>
        <v>8.0876000000000001</v>
      </c>
      <c r="Y89" s="43">
        <f>VLOOKUP(EDATE(Table6[[#This Row],[Date]],-1),Table13[],MATCH(Table6[[#Headers],[CPI]],Table13[#Headers],FALSE), FALSE)</f>
        <v>118.2</v>
      </c>
      <c r="Z89" t="str">
        <f>IF((Table6[[#This Row],[PerEURO]]-Table6[[#This Row],[ly.var]])&gt;0,"Increase", IF((Table6[[#This Row],[PerEURO]]-Table6[[#This Row],[ly.var]])&lt;0, "Decrease", "Unchange"))</f>
        <v>Decrease</v>
      </c>
      <c r="AA89" t="b">
        <f>YEAR(Table6[[#This Row],[Date]])&lt;Settings!$B$1</f>
        <v>1</v>
      </c>
      <c r="AB89" t="str">
        <f t="shared" si="2"/>
        <v>Spring</v>
      </c>
    </row>
    <row r="90" spans="1:28" x14ac:dyDescent="0.2">
      <c r="A90" s="74">
        <v>37741</v>
      </c>
      <c r="B90" s="67">
        <f>VLOOKUP($A90,Table13[], MATCH(B$1,ExtData!$A$1:$AH$1, FALSE), FALSE)</f>
        <v>8.14</v>
      </c>
      <c r="C90" s="68">
        <f>VLOOKUP($A90,Table13[], MATCH(C$1,ExtData!$A$1:$AH$1, FALSE), FALSE)</f>
        <v>6.0235000000000003</v>
      </c>
      <c r="D90" s="37">
        <f>VLOOKUP($A90,Table13[], MATCH(D$1,ExtData!$A$1:$AH$1, FALSE), FALSE)</f>
        <v>4.0125000000000002</v>
      </c>
      <c r="E90" s="37">
        <f>VLOOKUP($A90,Table13[], MATCH(E$1,ExtData!$A$1:$AH$1, FALSE), FALSE)</f>
        <v>5.0125000000000002</v>
      </c>
      <c r="F90" s="37">
        <f>VLOOKUP($A90,Table13[], MATCH(F$1,ExtData!$A$1:$AH$1, FALSE), FALSE)</f>
        <v>3.79</v>
      </c>
      <c r="G90" s="37">
        <f>VLOOKUP($A90,Table13[], MATCH(G$1,ExtData!$A$1:$AH$1, FALSE), FALSE)</f>
        <v>118.3</v>
      </c>
      <c r="H90" s="39">
        <f>VLOOKUP($A90,Table13[], MATCH(H$1,ExtData!$A$1:$AH$1, FALSE), FALSE)/Table6[[#This Row],[PerUSD]]*Table6[[#This Row],[PerEURO]]</f>
        <v>90.825832157383587</v>
      </c>
      <c r="I90" s="69">
        <f>VLOOKUP($A90,Table13[], MATCH(I$1,ExtData!$A$1:$AH$1, FALSE), FALSE)</f>
        <v>195</v>
      </c>
      <c r="J90" s="69">
        <f>VLOOKUP($A90,Table13[], MATCH(J$1,ExtData!$A$1:$AH$1, FALSE), FALSE)</f>
        <v>749</v>
      </c>
      <c r="K90" s="69">
        <f>VLOOKUP($A90,Table13[], MATCH(K$1,ExtData!$A$1:$AH$1, FALSE), FALSE)</f>
        <v>0</v>
      </c>
      <c r="L90" s="69">
        <f>VLOOKUP($A90,Table13[], MATCH(L$1,ExtData!$A$1:$AH$1, FALSE), FALSE)</f>
        <v>39509</v>
      </c>
      <c r="M90" s="70">
        <f>VLOOKUP($A90,Table13[], MATCH(M$1,ExtData!$A$1:$AH$1, FALSE), FALSE)</f>
        <v>26395</v>
      </c>
      <c r="N90" s="70">
        <f>VLOOKUP($A90,Table13[], MATCH(N$1,ExtData!$A$1:$AH$1, FALSE), FALSE)</f>
        <v>9102</v>
      </c>
      <c r="O90" s="70">
        <f>VLOOKUP($A90,Table13[], MATCH(O$1,ExtData!$A$1:$AH$1, FALSE), FALSE)</f>
        <v>0</v>
      </c>
      <c r="P90" s="70">
        <f>VLOOKUP($A90,Table13[], MATCH(P$1,ExtData!$A$1:$AH$1, FALSE), FALSE)</f>
        <v>339</v>
      </c>
      <c r="Q90" s="70">
        <f>VLOOKUP($A90,Table13[], MATCH(Q$1,ExtData!$A$1:$AH$1, FALSE), FALSE)</f>
        <v>416</v>
      </c>
      <c r="R90" s="70">
        <f>VLOOKUP($A90,Table13[], MATCH(R$1,ExtData!$A$1:$AH$1, FALSE), FALSE)</f>
        <v>0</v>
      </c>
      <c r="S90" s="70">
        <f>VLOOKUP($A90,Table13[], MATCH(S$1,ExtData!$A$1:$AH$1, FALSE), FALSE)</f>
        <v>62856</v>
      </c>
      <c r="T90" s="71">
        <f>VLOOKUP($A90,Table13[], MATCH(T$1,ExtData!$A$1:$AH$1, FALSE), FALSE)</f>
        <v>23158</v>
      </c>
      <c r="U90" s="71">
        <f>VLOOKUP($A90,Table13[], MATCH(U$1,ExtData!$A$1:$AH$1, FALSE), FALSE)</f>
        <v>23347</v>
      </c>
      <c r="V90" s="71">
        <f>VLOOKUP($A90,Table13[], MATCH(V$1,ExtData!$A$1:$AH$1, FALSE), FALSE)</f>
        <v>-12150</v>
      </c>
      <c r="W90" s="43">
        <f>VLOOKUP(EDATE(Table6[[#This Row],[Date]],-1),Table13[],MATCH(Table6[[#Headers],[PerEURO]],Table13[#Headers],FALSE), FALSE)</f>
        <v>8.1191999999999993</v>
      </c>
      <c r="X90" s="43">
        <f>VLOOKUP(EDATE(Table6[[#This Row],[Date]],-2),Table13[],MATCH(Table6[[#Headers],[PerEURO]],Table13[#Headers],FALSE),FALSE)</f>
        <v>8.1340000000000003</v>
      </c>
      <c r="Y90" s="43">
        <f>VLOOKUP(EDATE(Table6[[#This Row],[Date]],-1),Table13[],MATCH(Table6[[#Headers],[CPI]],Table13[#Headers],FALSE), FALSE)</f>
        <v>118.2</v>
      </c>
      <c r="Z90" t="str">
        <f>IF((Table6[[#This Row],[PerEURO]]-Table6[[#This Row],[ly.var]])&gt;0,"Increase", IF((Table6[[#This Row],[PerEURO]]-Table6[[#This Row],[ly.var]])&lt;0, "Decrease", "Unchange"))</f>
        <v>Increase</v>
      </c>
      <c r="AA90" t="b">
        <f>YEAR(Table6[[#This Row],[Date]])&lt;Settings!$B$1</f>
        <v>1</v>
      </c>
      <c r="AB90" t="str">
        <f t="shared" si="2"/>
        <v>Spring</v>
      </c>
    </row>
    <row r="91" spans="1:28" x14ac:dyDescent="0.2">
      <c r="A91" s="74">
        <v>37772</v>
      </c>
      <c r="B91" s="67">
        <f>VLOOKUP($A91,Table13[], MATCH(B$1,ExtData!$A$1:$AH$1, FALSE), FALSE)</f>
        <v>8.0589999999999993</v>
      </c>
      <c r="C91" s="68">
        <f>VLOOKUP($A91,Table13[], MATCH(C$1,ExtData!$A$1:$AH$1, FALSE), FALSE)</f>
        <v>6.0061</v>
      </c>
      <c r="D91" s="37">
        <f>VLOOKUP($A91,Table13[], MATCH(D$1,ExtData!$A$1:$AH$1, FALSE), FALSE)</f>
        <v>4.273809</v>
      </c>
      <c r="E91" s="37">
        <f>VLOOKUP($A91,Table13[], MATCH(E$1,ExtData!$A$1:$AH$1, FALSE), FALSE)</f>
        <v>5.273809</v>
      </c>
      <c r="F91" s="37">
        <f>VLOOKUP($A91,Table13[], MATCH(F$1,ExtData!$A$1:$AH$1, FALSE), FALSE)</f>
        <v>3.96</v>
      </c>
      <c r="G91" s="37">
        <f>VLOOKUP($A91,Table13[], MATCH(G$1,ExtData!$A$1:$AH$1, FALSE), FALSE)</f>
        <v>118.2</v>
      </c>
      <c r="H91" s="39">
        <f>VLOOKUP($A91,Table13[], MATCH(H$1,ExtData!$A$1:$AH$1, FALSE), FALSE)/Table6[[#This Row],[PerUSD]]*Table6[[#This Row],[PerEURO]]</f>
        <v>95.335067681190779</v>
      </c>
      <c r="I91" s="69">
        <f>VLOOKUP($A91,Table13[], MATCH(I$1,ExtData!$A$1:$AH$1, FALSE), FALSE)</f>
        <v>2</v>
      </c>
      <c r="J91" s="69">
        <f>VLOOKUP($A91,Table13[], MATCH(J$1,ExtData!$A$1:$AH$1, FALSE), FALSE)</f>
        <v>256</v>
      </c>
      <c r="K91" s="69">
        <f>VLOOKUP($A91,Table13[], MATCH(K$1,ExtData!$A$1:$AH$1, FALSE), FALSE)</f>
        <v>0</v>
      </c>
      <c r="L91" s="69">
        <f>VLOOKUP($A91,Table13[], MATCH(L$1,ExtData!$A$1:$AH$1, FALSE), FALSE)</f>
        <v>38837</v>
      </c>
      <c r="M91" s="70">
        <f>VLOOKUP($A91,Table13[], MATCH(M$1,ExtData!$A$1:$AH$1, FALSE), FALSE)</f>
        <v>21320</v>
      </c>
      <c r="N91" s="70">
        <f>VLOOKUP($A91,Table13[], MATCH(N$1,ExtData!$A$1:$AH$1, FALSE), FALSE)</f>
        <v>8161</v>
      </c>
      <c r="O91" s="70">
        <f>VLOOKUP($A91,Table13[], MATCH(O$1,ExtData!$A$1:$AH$1, FALSE), FALSE)</f>
        <v>979</v>
      </c>
      <c r="P91" s="70">
        <f>VLOOKUP($A91,Table13[], MATCH(P$1,ExtData!$A$1:$AH$1, FALSE), FALSE)</f>
        <v>595</v>
      </c>
      <c r="Q91" s="70">
        <f>VLOOKUP($A91,Table13[], MATCH(Q$1,ExtData!$A$1:$AH$1, FALSE), FALSE)</f>
        <v>425</v>
      </c>
      <c r="R91" s="70">
        <f>VLOOKUP($A91,Table13[], MATCH(R$1,ExtData!$A$1:$AH$1, FALSE), FALSE)</f>
        <v>0</v>
      </c>
      <c r="S91" s="70">
        <f>VLOOKUP($A91,Table13[], MATCH(S$1,ExtData!$A$1:$AH$1, FALSE), FALSE)</f>
        <v>62348</v>
      </c>
      <c r="T91" s="71">
        <f>VLOOKUP($A91,Table13[], MATCH(T$1,ExtData!$A$1:$AH$1, FALSE), FALSE)</f>
        <v>24273</v>
      </c>
      <c r="U91" s="71">
        <f>VLOOKUP($A91,Table13[], MATCH(U$1,ExtData!$A$1:$AH$1, FALSE), FALSE)</f>
        <v>23511</v>
      </c>
      <c r="V91" s="71">
        <f>VLOOKUP($A91,Table13[], MATCH(V$1,ExtData!$A$1:$AH$1, FALSE), FALSE)</f>
        <v>-6948</v>
      </c>
      <c r="W91" s="43">
        <f>VLOOKUP(EDATE(Table6[[#This Row],[Date]],-1),Table13[],MATCH(Table6[[#Headers],[PerEURO]],Table13[#Headers],FALSE), FALSE)</f>
        <v>8.14</v>
      </c>
      <c r="X91" s="43">
        <f>VLOOKUP(EDATE(Table6[[#This Row],[Date]],-2),Table13[],MATCH(Table6[[#Headers],[PerEURO]],Table13[#Headers],FALSE),FALSE)</f>
        <v>8.1191999999999993</v>
      </c>
      <c r="Y91" s="43">
        <f>VLOOKUP(EDATE(Table6[[#This Row],[Date]],-1),Table13[],MATCH(Table6[[#Headers],[CPI]],Table13[#Headers],FALSE), FALSE)</f>
        <v>118.3</v>
      </c>
      <c r="Z91" t="str">
        <f>IF((Table6[[#This Row],[PerEURO]]-Table6[[#This Row],[ly.var]])&gt;0,"Increase", IF((Table6[[#This Row],[PerEURO]]-Table6[[#This Row],[ly.var]])&lt;0, "Decrease", "Unchange"))</f>
        <v>Decrease</v>
      </c>
      <c r="AA91" t="b">
        <f>YEAR(Table6[[#This Row],[Date]])&lt;Settings!$B$1</f>
        <v>1</v>
      </c>
      <c r="AB91" t="str">
        <f t="shared" si="2"/>
        <v>Summer</v>
      </c>
    </row>
    <row r="92" spans="1:28" x14ac:dyDescent="0.2">
      <c r="A92" s="74">
        <v>37802</v>
      </c>
      <c r="B92" s="67">
        <f>VLOOKUP($A92,Table13[], MATCH(B$1,ExtData!$A$1:$AH$1, FALSE), FALSE)</f>
        <v>7.9379999999999997</v>
      </c>
      <c r="C92" s="68">
        <f>VLOOKUP($A92,Table13[], MATCH(C$1,ExtData!$A$1:$AH$1, FALSE), FALSE)</f>
        <v>5.7878999999999996</v>
      </c>
      <c r="D92" s="37">
        <f>VLOOKUP($A92,Table13[], MATCH(D$1,ExtData!$A$1:$AH$1, FALSE), FALSE)</f>
        <v>4.5</v>
      </c>
      <c r="E92" s="37">
        <f>VLOOKUP($A92,Table13[], MATCH(E$1,ExtData!$A$1:$AH$1, FALSE), FALSE)</f>
        <v>5.5</v>
      </c>
      <c r="F92" s="37">
        <f>VLOOKUP($A92,Table13[], MATCH(F$1,ExtData!$A$1:$AH$1, FALSE), FALSE)</f>
        <v>4.0599999999999996</v>
      </c>
      <c r="G92" s="37">
        <f>VLOOKUP($A92,Table13[], MATCH(G$1,ExtData!$A$1:$AH$1, FALSE), FALSE)</f>
        <v>117.9</v>
      </c>
      <c r="H92" s="39">
        <f>VLOOKUP($A92,Table13[], MATCH(H$1,ExtData!$A$1:$AH$1, FALSE), FALSE)/Table6[[#This Row],[PerUSD]]*Table6[[#This Row],[PerEURO]]</f>
        <v>105.50810138392164</v>
      </c>
      <c r="I92" s="69">
        <f>VLOOKUP($A92,Table13[], MATCH(I$1,ExtData!$A$1:$AH$1, FALSE), FALSE)</f>
        <v>338</v>
      </c>
      <c r="J92" s="69">
        <f>VLOOKUP($A92,Table13[], MATCH(J$1,ExtData!$A$1:$AH$1, FALSE), FALSE)</f>
        <v>534</v>
      </c>
      <c r="K92" s="69">
        <f>VLOOKUP($A92,Table13[], MATCH(K$1,ExtData!$A$1:$AH$1, FALSE), FALSE)</f>
        <v>0</v>
      </c>
      <c r="L92" s="69">
        <f>VLOOKUP($A92,Table13[], MATCH(L$1,ExtData!$A$1:$AH$1, FALSE), FALSE)</f>
        <v>35453</v>
      </c>
      <c r="M92" s="70">
        <f>VLOOKUP($A92,Table13[], MATCH(M$1,ExtData!$A$1:$AH$1, FALSE), FALSE)</f>
        <v>24784</v>
      </c>
      <c r="N92" s="70">
        <f>VLOOKUP($A92,Table13[], MATCH(N$1,ExtData!$A$1:$AH$1, FALSE), FALSE)</f>
        <v>8804</v>
      </c>
      <c r="O92" s="70">
        <f>VLOOKUP($A92,Table13[], MATCH(O$1,ExtData!$A$1:$AH$1, FALSE), FALSE)</f>
        <v>631</v>
      </c>
      <c r="P92" s="70">
        <f>VLOOKUP($A92,Table13[], MATCH(P$1,ExtData!$A$1:$AH$1, FALSE), FALSE)</f>
        <v>527</v>
      </c>
      <c r="Q92" s="70">
        <f>VLOOKUP($A92,Table13[], MATCH(Q$1,ExtData!$A$1:$AH$1, FALSE), FALSE)</f>
        <v>0</v>
      </c>
      <c r="R92" s="70">
        <f>VLOOKUP($A92,Table13[], MATCH(R$1,ExtData!$A$1:$AH$1, FALSE), FALSE)</f>
        <v>0</v>
      </c>
      <c r="S92" s="70">
        <f>VLOOKUP($A92,Table13[], MATCH(S$1,ExtData!$A$1:$AH$1, FALSE), FALSE)</f>
        <v>59357</v>
      </c>
      <c r="T92" s="71">
        <f>VLOOKUP($A92,Table13[], MATCH(T$1,ExtData!$A$1:$AH$1, FALSE), FALSE)</f>
        <v>23558</v>
      </c>
      <c r="U92" s="71">
        <f>VLOOKUP($A92,Table13[], MATCH(U$1,ExtData!$A$1:$AH$1, FALSE), FALSE)</f>
        <v>23903</v>
      </c>
      <c r="V92" s="71">
        <f>VLOOKUP($A92,Table13[], MATCH(V$1,ExtData!$A$1:$AH$1, FALSE), FALSE)</f>
        <v>-10316</v>
      </c>
      <c r="W92" s="43">
        <f>VLOOKUP(EDATE(Table6[[#This Row],[Date]],-1),Table13[],MATCH(Table6[[#Headers],[PerEURO]],Table13[#Headers],FALSE), FALSE)</f>
        <v>8.0589999999999993</v>
      </c>
      <c r="X92" s="43">
        <f>VLOOKUP(EDATE(Table6[[#This Row],[Date]],-2),Table13[],MATCH(Table6[[#Headers],[PerEURO]],Table13[#Headers],FALSE),FALSE)</f>
        <v>8.14</v>
      </c>
      <c r="Y92" s="43">
        <f>VLOOKUP(EDATE(Table6[[#This Row],[Date]],-1),Table13[],MATCH(Table6[[#Headers],[CPI]],Table13[#Headers],FALSE), FALSE)</f>
        <v>118.2</v>
      </c>
      <c r="Z92" t="str">
        <f>IF((Table6[[#This Row],[PerEURO]]-Table6[[#This Row],[ly.var]])&gt;0,"Increase", IF((Table6[[#This Row],[PerEURO]]-Table6[[#This Row],[ly.var]])&lt;0, "Decrease", "Unchange"))</f>
        <v>Decrease</v>
      </c>
      <c r="AA92" t="b">
        <f>YEAR(Table6[[#This Row],[Date]])&lt;Settings!$B$1</f>
        <v>1</v>
      </c>
      <c r="AB92" t="str">
        <f t="shared" si="2"/>
        <v>Summer</v>
      </c>
    </row>
    <row r="93" spans="1:28" x14ac:dyDescent="0.2">
      <c r="A93" s="74">
        <v>37833</v>
      </c>
      <c r="B93" s="67">
        <f>VLOOKUP($A93,Table13[], MATCH(B$1,ExtData!$A$1:$AH$1, FALSE), FALSE)</f>
        <v>7.9734999999999996</v>
      </c>
      <c r="C93" s="68">
        <f>VLOOKUP($A93,Table13[], MATCH(C$1,ExtData!$A$1:$AH$1, FALSE), FALSE)</f>
        <v>5.8536999999999999</v>
      </c>
      <c r="D93" s="37">
        <f>VLOOKUP($A93,Table13[], MATCH(D$1,ExtData!$A$1:$AH$1, FALSE), FALSE)</f>
        <v>4.6304350000000003</v>
      </c>
      <c r="E93" s="37">
        <f>VLOOKUP($A93,Table13[], MATCH(E$1,ExtData!$A$1:$AH$1, FALSE), FALSE)</f>
        <v>5.6304350000000003</v>
      </c>
      <c r="F93" s="37">
        <f>VLOOKUP($A93,Table13[], MATCH(F$1,ExtData!$A$1:$AH$1, FALSE), FALSE)</f>
        <v>4.05</v>
      </c>
      <c r="G93" s="37">
        <f>VLOOKUP($A93,Table13[], MATCH(G$1,ExtData!$A$1:$AH$1, FALSE), FALSE)</f>
        <v>117.8</v>
      </c>
      <c r="H93" s="39">
        <f>VLOOKUP($A93,Table13[], MATCH(H$1,ExtData!$A$1:$AH$1, FALSE), FALSE)/Table6[[#This Row],[PerUSD]]*Table6[[#This Row],[PerEURO]]</f>
        <v>96.384314194441131</v>
      </c>
      <c r="I93" s="69">
        <f>VLOOKUP($A93,Table13[], MATCH(I$1,ExtData!$A$1:$AH$1, FALSE), FALSE)</f>
        <v>114</v>
      </c>
      <c r="J93" s="69">
        <f>VLOOKUP($A93,Table13[], MATCH(J$1,ExtData!$A$1:$AH$1, FALSE), FALSE)</f>
        <v>3</v>
      </c>
      <c r="K93" s="69">
        <f>VLOOKUP($A93,Table13[], MATCH(K$1,ExtData!$A$1:$AH$1, FALSE), FALSE)</f>
        <v>0</v>
      </c>
      <c r="L93" s="69">
        <f>VLOOKUP($A93,Table13[], MATCH(L$1,ExtData!$A$1:$AH$1, FALSE), FALSE)</f>
        <v>37728</v>
      </c>
      <c r="M93" s="70">
        <f>VLOOKUP($A93,Table13[], MATCH(M$1,ExtData!$A$1:$AH$1, FALSE), FALSE)</f>
        <v>26704</v>
      </c>
      <c r="N93" s="70">
        <f>VLOOKUP($A93,Table13[], MATCH(N$1,ExtData!$A$1:$AH$1, FALSE), FALSE)</f>
        <v>8786</v>
      </c>
      <c r="O93" s="70">
        <f>VLOOKUP($A93,Table13[], MATCH(O$1,ExtData!$A$1:$AH$1, FALSE), FALSE)</f>
        <v>715</v>
      </c>
      <c r="P93" s="70">
        <f>VLOOKUP($A93,Table13[], MATCH(P$1,ExtData!$A$1:$AH$1, FALSE), FALSE)</f>
        <v>428</v>
      </c>
      <c r="Q93" s="70">
        <f>VLOOKUP($A93,Table13[], MATCH(Q$1,ExtData!$A$1:$AH$1, FALSE), FALSE)</f>
        <v>0</v>
      </c>
      <c r="R93" s="70">
        <f>VLOOKUP($A93,Table13[], MATCH(R$1,ExtData!$A$1:$AH$1, FALSE), FALSE)</f>
        <v>0</v>
      </c>
      <c r="S93" s="70">
        <f>VLOOKUP($A93,Table13[], MATCH(S$1,ExtData!$A$1:$AH$1, FALSE), FALSE)</f>
        <v>63020</v>
      </c>
      <c r="T93" s="71">
        <f>VLOOKUP($A93,Table13[], MATCH(T$1,ExtData!$A$1:$AH$1, FALSE), FALSE)</f>
        <v>25604</v>
      </c>
      <c r="U93" s="71">
        <f>VLOOKUP($A93,Table13[], MATCH(U$1,ExtData!$A$1:$AH$1, FALSE), FALSE)</f>
        <v>25292</v>
      </c>
      <c r="V93" s="71">
        <f>VLOOKUP($A93,Table13[], MATCH(V$1,ExtData!$A$1:$AH$1, FALSE), FALSE)</f>
        <v>-10912</v>
      </c>
      <c r="W93" s="43">
        <f>VLOOKUP(EDATE(Table6[[#This Row],[Date]],-1),Table13[],MATCH(Table6[[#Headers],[PerEURO]],Table13[#Headers],FALSE), FALSE)</f>
        <v>7.9379999999999997</v>
      </c>
      <c r="X93" s="43">
        <f>VLOOKUP(EDATE(Table6[[#This Row],[Date]],-2),Table13[],MATCH(Table6[[#Headers],[PerEURO]],Table13[#Headers],FALSE),FALSE)</f>
        <v>8.0589999999999993</v>
      </c>
      <c r="Y93" s="43">
        <f>VLOOKUP(EDATE(Table6[[#This Row],[Date]],-1),Table13[],MATCH(Table6[[#Headers],[CPI]],Table13[#Headers],FALSE), FALSE)</f>
        <v>117.9</v>
      </c>
      <c r="Z93" t="str">
        <f>IF((Table6[[#This Row],[PerEURO]]-Table6[[#This Row],[ly.var]])&gt;0,"Increase", IF((Table6[[#This Row],[PerEURO]]-Table6[[#This Row],[ly.var]])&lt;0, "Decrease", "Unchange"))</f>
        <v>Increase</v>
      </c>
      <c r="AA93" t="b">
        <f>YEAR(Table6[[#This Row],[Date]])&lt;Settings!$B$1</f>
        <v>1</v>
      </c>
      <c r="AB93" t="str">
        <f t="shared" si="2"/>
        <v>Summer</v>
      </c>
    </row>
    <row r="94" spans="1:28" x14ac:dyDescent="0.2">
      <c r="A94" s="74">
        <v>37864</v>
      </c>
      <c r="B94" s="67">
        <f>VLOOKUP($A94,Table13[], MATCH(B$1,ExtData!$A$1:$AH$1, FALSE), FALSE)</f>
        <v>7.8305999999999996</v>
      </c>
      <c r="C94" s="68">
        <f>VLOOKUP($A94,Table13[], MATCH(C$1,ExtData!$A$1:$AH$1, FALSE), FALSE)</f>
        <v>5.6365999999999996</v>
      </c>
      <c r="D94" s="37">
        <f>VLOOKUP($A94,Table13[], MATCH(D$1,ExtData!$A$1:$AH$1, FALSE), FALSE)</f>
        <v>4.7750000000000004</v>
      </c>
      <c r="E94" s="37">
        <f>VLOOKUP($A94,Table13[], MATCH(E$1,ExtData!$A$1:$AH$1, FALSE), FALSE)</f>
        <v>5.7750000000000004</v>
      </c>
      <c r="F94" s="37">
        <f>VLOOKUP($A94,Table13[], MATCH(F$1,ExtData!$A$1:$AH$1, FALSE), FALSE)</f>
        <v>4.03</v>
      </c>
      <c r="G94" s="37">
        <f>VLOOKUP($A94,Table13[], MATCH(G$1,ExtData!$A$1:$AH$1, FALSE), FALSE)</f>
        <v>118.6</v>
      </c>
      <c r="H94" s="39">
        <f>VLOOKUP($A94,Table13[], MATCH(H$1,ExtData!$A$1:$AH$1, FALSE), FALSE)/Table6[[#This Row],[PerUSD]]*Table6[[#This Row],[PerEURO]]</f>
        <v>107.20778518965335</v>
      </c>
      <c r="I94" s="69">
        <f>VLOOKUP($A94,Table13[], MATCH(I$1,ExtData!$A$1:$AH$1, FALSE), FALSE)</f>
        <v>20</v>
      </c>
      <c r="J94" s="69">
        <f>VLOOKUP($A94,Table13[], MATCH(J$1,ExtData!$A$1:$AH$1, FALSE), FALSE)</f>
        <v>2714</v>
      </c>
      <c r="K94" s="69">
        <f>VLOOKUP($A94,Table13[], MATCH(K$1,ExtData!$A$1:$AH$1, FALSE), FALSE)</f>
        <v>0</v>
      </c>
      <c r="L94" s="69">
        <f>VLOOKUP($A94,Table13[], MATCH(L$1,ExtData!$A$1:$AH$1, FALSE), FALSE)</f>
        <v>34812</v>
      </c>
      <c r="M94" s="70">
        <f>VLOOKUP($A94,Table13[], MATCH(M$1,ExtData!$A$1:$AH$1, FALSE), FALSE)</f>
        <v>26733</v>
      </c>
      <c r="N94" s="70">
        <f>VLOOKUP($A94,Table13[], MATCH(N$1,ExtData!$A$1:$AH$1, FALSE), FALSE)</f>
        <v>8996</v>
      </c>
      <c r="O94" s="70">
        <f>VLOOKUP($A94,Table13[], MATCH(O$1,ExtData!$A$1:$AH$1, FALSE), FALSE)</f>
        <v>855</v>
      </c>
      <c r="P94" s="70">
        <f>VLOOKUP($A94,Table13[], MATCH(P$1,ExtData!$A$1:$AH$1, FALSE), FALSE)</f>
        <v>1581</v>
      </c>
      <c r="Q94" s="70">
        <f>VLOOKUP($A94,Table13[], MATCH(Q$1,ExtData!$A$1:$AH$1, FALSE), FALSE)</f>
        <v>675</v>
      </c>
      <c r="R94" s="70">
        <f>VLOOKUP($A94,Table13[], MATCH(R$1,ExtData!$A$1:$AH$1, FALSE), FALSE)</f>
        <v>0</v>
      </c>
      <c r="S94" s="70">
        <f>VLOOKUP($A94,Table13[], MATCH(S$1,ExtData!$A$1:$AH$1, FALSE), FALSE)</f>
        <v>62063</v>
      </c>
      <c r="T94" s="71">
        <f>VLOOKUP($A94,Table13[], MATCH(T$1,ExtData!$A$1:$AH$1, FALSE), FALSE)</f>
        <v>26772</v>
      </c>
      <c r="U94" s="71">
        <f>VLOOKUP($A94,Table13[], MATCH(U$1,ExtData!$A$1:$AH$1, FALSE), FALSE)</f>
        <v>27251</v>
      </c>
      <c r="V94" s="71">
        <f>VLOOKUP($A94,Table13[], MATCH(V$1,ExtData!$A$1:$AH$1, FALSE), FALSE)</f>
        <v>-9333</v>
      </c>
      <c r="W94" s="43">
        <f>VLOOKUP(EDATE(Table6[[#This Row],[Date]],-1),Table13[],MATCH(Table6[[#Headers],[PerEURO]],Table13[#Headers],FALSE), FALSE)</f>
        <v>7.9734999999999996</v>
      </c>
      <c r="X94" s="43">
        <f>VLOOKUP(EDATE(Table6[[#This Row],[Date]],-2),Table13[],MATCH(Table6[[#Headers],[PerEURO]],Table13[#Headers],FALSE),FALSE)</f>
        <v>7.9379999999999997</v>
      </c>
      <c r="Y94" s="43">
        <f>VLOOKUP(EDATE(Table6[[#This Row],[Date]],-1),Table13[],MATCH(Table6[[#Headers],[CPI]],Table13[#Headers],FALSE), FALSE)</f>
        <v>117.8</v>
      </c>
      <c r="Z94" t="str">
        <f>IF((Table6[[#This Row],[PerEURO]]-Table6[[#This Row],[ly.var]])&gt;0,"Increase", IF((Table6[[#This Row],[PerEURO]]-Table6[[#This Row],[ly.var]])&lt;0, "Decrease", "Unchange"))</f>
        <v>Decrease</v>
      </c>
      <c r="AA94" t="b">
        <f>YEAR(Table6[[#This Row],[Date]])&lt;Settings!$B$1</f>
        <v>1</v>
      </c>
      <c r="AB94" t="str">
        <f t="shared" si="2"/>
        <v>autumn</v>
      </c>
    </row>
    <row r="95" spans="1:28" x14ac:dyDescent="0.2">
      <c r="A95" s="74">
        <v>37894</v>
      </c>
      <c r="B95" s="67">
        <f>VLOOKUP($A95,Table13[], MATCH(B$1,ExtData!$A$1:$AH$1, FALSE), FALSE)</f>
        <v>7.6962999999999999</v>
      </c>
      <c r="C95" s="68">
        <f>VLOOKUP($A95,Table13[], MATCH(C$1,ExtData!$A$1:$AH$1, FALSE), FALSE)</f>
        <v>5.4097</v>
      </c>
      <c r="D95" s="37">
        <f>VLOOKUP($A95,Table13[], MATCH(D$1,ExtData!$A$1:$AH$1, FALSE), FALSE)</f>
        <v>5</v>
      </c>
      <c r="E95" s="37">
        <f>VLOOKUP($A95,Table13[], MATCH(E$1,ExtData!$A$1:$AH$1, FALSE), FALSE)</f>
        <v>6</v>
      </c>
      <c r="F95" s="37">
        <f>VLOOKUP($A95,Table13[], MATCH(F$1,ExtData!$A$1:$AH$1, FALSE), FALSE)</f>
        <v>3.94</v>
      </c>
      <c r="G95" s="37">
        <f>VLOOKUP($A95,Table13[], MATCH(G$1,ExtData!$A$1:$AH$1, FALSE), FALSE)</f>
        <v>118.9</v>
      </c>
      <c r="H95" s="39">
        <f>VLOOKUP($A95,Table13[], MATCH(H$1,ExtData!$A$1:$AH$1, FALSE), FALSE)/Table6[[#This Row],[PerUSD]]*Table6[[#This Row],[PerEURO]]</f>
        <v>117.14389744348117</v>
      </c>
      <c r="I95" s="69">
        <f>VLOOKUP($A95,Table13[], MATCH(I$1,ExtData!$A$1:$AH$1, FALSE), FALSE)</f>
        <v>1</v>
      </c>
      <c r="J95" s="69">
        <f>VLOOKUP($A95,Table13[], MATCH(J$1,ExtData!$A$1:$AH$1, FALSE), FALSE)</f>
        <v>125</v>
      </c>
      <c r="K95" s="69">
        <f>VLOOKUP($A95,Table13[], MATCH(K$1,ExtData!$A$1:$AH$1, FALSE), FALSE)</f>
        <v>0</v>
      </c>
      <c r="L95" s="69">
        <f>VLOOKUP($A95,Table13[], MATCH(L$1,ExtData!$A$1:$AH$1, FALSE), FALSE)</f>
        <v>48313</v>
      </c>
      <c r="M95" s="70">
        <f>VLOOKUP($A95,Table13[], MATCH(M$1,ExtData!$A$1:$AH$1, FALSE), FALSE)</f>
        <v>27518</v>
      </c>
      <c r="N95" s="70">
        <f>VLOOKUP($A95,Table13[], MATCH(N$1,ExtData!$A$1:$AH$1, FALSE), FALSE)</f>
        <v>13599</v>
      </c>
      <c r="O95" s="70">
        <f>VLOOKUP($A95,Table13[], MATCH(O$1,ExtData!$A$1:$AH$1, FALSE), FALSE)</f>
        <v>324</v>
      </c>
      <c r="P95" s="70">
        <f>VLOOKUP($A95,Table13[], MATCH(P$1,ExtData!$A$1:$AH$1, FALSE), FALSE)</f>
        <v>688</v>
      </c>
      <c r="Q95" s="70">
        <f>VLOOKUP($A95,Table13[], MATCH(Q$1,ExtData!$A$1:$AH$1, FALSE), FALSE)</f>
        <v>171</v>
      </c>
      <c r="R95" s="70">
        <f>VLOOKUP($A95,Table13[], MATCH(R$1,ExtData!$A$1:$AH$1, FALSE), FALSE)</f>
        <v>0</v>
      </c>
      <c r="S95" s="70">
        <f>VLOOKUP($A95,Table13[], MATCH(S$1,ExtData!$A$1:$AH$1, FALSE), FALSE)</f>
        <v>71604</v>
      </c>
      <c r="T95" s="71">
        <f>VLOOKUP($A95,Table13[], MATCH(T$1,ExtData!$A$1:$AH$1, FALSE), FALSE)</f>
        <v>24024</v>
      </c>
      <c r="U95" s="71">
        <f>VLOOKUP($A95,Table13[], MATCH(U$1,ExtData!$A$1:$AH$1, FALSE), FALSE)</f>
        <v>23291</v>
      </c>
      <c r="V95" s="71">
        <f>VLOOKUP($A95,Table13[], MATCH(V$1,ExtData!$A$1:$AH$1, FALSE), FALSE)</f>
        <v>-18150</v>
      </c>
      <c r="W95" s="43">
        <f>VLOOKUP(EDATE(Table6[[#This Row],[Date]],-1),Table13[],MATCH(Table6[[#Headers],[PerEURO]],Table13[#Headers],FALSE), FALSE)</f>
        <v>7.8305999999999996</v>
      </c>
      <c r="X95" s="43">
        <f>VLOOKUP(EDATE(Table6[[#This Row],[Date]],-2),Table13[],MATCH(Table6[[#Headers],[PerEURO]],Table13[#Headers],FALSE),FALSE)</f>
        <v>7.9734999999999996</v>
      </c>
      <c r="Y95" s="43">
        <f>VLOOKUP(EDATE(Table6[[#This Row],[Date]],-1),Table13[],MATCH(Table6[[#Headers],[CPI]],Table13[#Headers],FALSE), FALSE)</f>
        <v>118.6</v>
      </c>
      <c r="Z95" t="str">
        <f>IF((Table6[[#This Row],[PerEURO]]-Table6[[#This Row],[ly.var]])&gt;0,"Increase", IF((Table6[[#This Row],[PerEURO]]-Table6[[#This Row],[ly.var]])&lt;0, "Decrease", "Unchange"))</f>
        <v>Decrease</v>
      </c>
      <c r="AA95" t="b">
        <f>YEAR(Table6[[#This Row],[Date]])&lt;Settings!$B$1</f>
        <v>1</v>
      </c>
      <c r="AB95" t="str">
        <f t="shared" si="2"/>
        <v>autumn</v>
      </c>
    </row>
    <row r="96" spans="1:28" x14ac:dyDescent="0.2">
      <c r="A96" s="74">
        <v>37925</v>
      </c>
      <c r="B96" s="67">
        <f>VLOOKUP($A96,Table13[], MATCH(B$1,ExtData!$A$1:$AH$1, FALSE), FALSE)</f>
        <v>7.9519000000000002</v>
      </c>
      <c r="C96" s="68">
        <f>VLOOKUP($A96,Table13[], MATCH(C$1,ExtData!$A$1:$AH$1, FALSE), FALSE)</f>
        <v>5.4154</v>
      </c>
      <c r="D96" s="37">
        <f>VLOOKUP($A96,Table13[], MATCH(D$1,ExtData!$A$1:$AH$1, FALSE), FALSE)</f>
        <v>5</v>
      </c>
      <c r="E96" s="37">
        <f>VLOOKUP($A96,Table13[], MATCH(E$1,ExtData!$A$1:$AH$1, FALSE), FALSE)</f>
        <v>6</v>
      </c>
      <c r="F96" s="37">
        <f>VLOOKUP($A96,Table13[], MATCH(F$1,ExtData!$A$1:$AH$1, FALSE), FALSE)</f>
        <v>4.0199999999999996</v>
      </c>
      <c r="G96" s="37">
        <f>VLOOKUP($A96,Table13[], MATCH(G$1,ExtData!$A$1:$AH$1, FALSE), FALSE)</f>
        <v>120.8</v>
      </c>
      <c r="H96" s="39">
        <f>VLOOKUP($A96,Table13[], MATCH(H$1,ExtData!$A$1:$AH$1, FALSE), FALSE)/Table6[[#This Row],[PerUSD]]*Table6[[#This Row],[PerEURO]]</f>
        <v>135.69359216309044</v>
      </c>
      <c r="I96" s="69">
        <f>VLOOKUP($A96,Table13[], MATCH(I$1,ExtData!$A$1:$AH$1, FALSE), FALSE)</f>
        <v>348</v>
      </c>
      <c r="J96" s="69">
        <f>VLOOKUP($A96,Table13[], MATCH(J$1,ExtData!$A$1:$AH$1, FALSE), FALSE)</f>
        <v>489</v>
      </c>
      <c r="K96" s="69">
        <f>VLOOKUP($A96,Table13[], MATCH(K$1,ExtData!$A$1:$AH$1, FALSE), FALSE)</f>
        <v>0</v>
      </c>
      <c r="L96" s="69">
        <f>VLOOKUP($A96,Table13[], MATCH(L$1,ExtData!$A$1:$AH$1, FALSE), FALSE)</f>
        <v>40860</v>
      </c>
      <c r="M96" s="70">
        <f>VLOOKUP($A96,Table13[], MATCH(M$1,ExtData!$A$1:$AH$1, FALSE), FALSE)</f>
        <v>26233</v>
      </c>
      <c r="N96" s="70">
        <f>VLOOKUP($A96,Table13[], MATCH(N$1,ExtData!$A$1:$AH$1, FALSE), FALSE)</f>
        <v>14171</v>
      </c>
      <c r="O96" s="70">
        <f>VLOOKUP($A96,Table13[], MATCH(O$1,ExtData!$A$1:$AH$1, FALSE), FALSE)</f>
        <v>1065</v>
      </c>
      <c r="P96" s="70">
        <f>VLOOKUP($A96,Table13[], MATCH(P$1,ExtData!$A$1:$AH$1, FALSE), FALSE)</f>
        <v>89</v>
      </c>
      <c r="Q96" s="70">
        <f>VLOOKUP($A96,Table13[], MATCH(Q$1,ExtData!$A$1:$AH$1, FALSE), FALSE)</f>
        <v>263</v>
      </c>
      <c r="R96" s="70">
        <f>VLOOKUP($A96,Table13[], MATCH(R$1,ExtData!$A$1:$AH$1, FALSE), FALSE)</f>
        <v>0</v>
      </c>
      <c r="S96" s="70">
        <f>VLOOKUP($A96,Table13[], MATCH(S$1,ExtData!$A$1:$AH$1, FALSE), FALSE)</f>
        <v>72396</v>
      </c>
      <c r="T96" s="71">
        <f>VLOOKUP($A96,Table13[], MATCH(T$1,ExtData!$A$1:$AH$1, FALSE), FALSE)</f>
        <v>31051</v>
      </c>
      <c r="U96" s="71">
        <f>VLOOKUP($A96,Table13[], MATCH(U$1,ExtData!$A$1:$AH$1, FALSE), FALSE)</f>
        <v>31536</v>
      </c>
      <c r="V96" s="71">
        <f>VLOOKUP($A96,Table13[], MATCH(V$1,ExtData!$A$1:$AH$1, FALSE), FALSE)</f>
        <v>-9933</v>
      </c>
      <c r="W96" s="43">
        <f>VLOOKUP(EDATE(Table6[[#This Row],[Date]],-1),Table13[],MATCH(Table6[[#Headers],[PerEURO]],Table13[#Headers],FALSE), FALSE)</f>
        <v>7.6962999999999999</v>
      </c>
      <c r="X96" s="43">
        <f>VLOOKUP(EDATE(Table6[[#This Row],[Date]],-2),Table13[],MATCH(Table6[[#Headers],[PerEURO]],Table13[#Headers],FALSE),FALSE)</f>
        <v>7.8305999999999996</v>
      </c>
      <c r="Y96" s="43">
        <f>VLOOKUP(EDATE(Table6[[#This Row],[Date]],-1),Table13[],MATCH(Table6[[#Headers],[CPI]],Table13[#Headers],FALSE), FALSE)</f>
        <v>118.9</v>
      </c>
      <c r="Z96" t="str">
        <f>IF((Table6[[#This Row],[PerEURO]]-Table6[[#This Row],[ly.var]])&gt;0,"Increase", IF((Table6[[#This Row],[PerEURO]]-Table6[[#This Row],[ly.var]])&lt;0, "Decrease", "Unchange"))</f>
        <v>Increase</v>
      </c>
      <c r="AA96" t="b">
        <f>YEAR(Table6[[#This Row],[Date]])&lt;Settings!$B$1</f>
        <v>1</v>
      </c>
      <c r="AB96" t="str">
        <f t="shared" si="2"/>
        <v>autumn</v>
      </c>
    </row>
    <row r="97" spans="1:28" x14ac:dyDescent="0.2">
      <c r="A97" s="74">
        <v>37955</v>
      </c>
      <c r="B97" s="67">
        <f>VLOOKUP($A97,Table13[], MATCH(B$1,ExtData!$A$1:$AH$1, FALSE), FALSE)</f>
        <v>8.0129999999999999</v>
      </c>
      <c r="C97" s="68">
        <f>VLOOKUP($A97,Table13[], MATCH(C$1,ExtData!$A$1:$AH$1, FALSE), FALSE)</f>
        <v>5.4965999999999999</v>
      </c>
      <c r="D97" s="37">
        <f>VLOOKUP($A97,Table13[], MATCH(D$1,ExtData!$A$1:$AH$1, FALSE), FALSE)</f>
        <v>5.1388889999999998</v>
      </c>
      <c r="E97" s="37">
        <f>VLOOKUP($A97,Table13[], MATCH(E$1,ExtData!$A$1:$AH$1, FALSE), FALSE)</f>
        <v>6.1388889999999998</v>
      </c>
      <c r="F97" s="37">
        <f>VLOOKUP($A97,Table13[], MATCH(F$1,ExtData!$A$1:$AH$1, FALSE), FALSE)</f>
        <v>3.88</v>
      </c>
      <c r="G97" s="37">
        <f>VLOOKUP($A97,Table13[], MATCH(G$1,ExtData!$A$1:$AH$1, FALSE), FALSE)</f>
        <v>121.8</v>
      </c>
      <c r="H97" s="39">
        <f>VLOOKUP($A97,Table13[], MATCH(H$1,ExtData!$A$1:$AH$1, FALSE), FALSE)/Table6[[#This Row],[PerUSD]]*Table6[[#This Row],[PerEURO]]</f>
        <v>132.55868900775025</v>
      </c>
      <c r="I97" s="69">
        <f>VLOOKUP($A97,Table13[], MATCH(I$1,ExtData!$A$1:$AH$1, FALSE), FALSE)</f>
        <v>0</v>
      </c>
      <c r="J97" s="69">
        <f>VLOOKUP($A97,Table13[], MATCH(J$1,ExtData!$A$1:$AH$1, FALSE), FALSE)</f>
        <v>360</v>
      </c>
      <c r="K97" s="69">
        <f>VLOOKUP($A97,Table13[], MATCH(K$1,ExtData!$A$1:$AH$1, FALSE), FALSE)</f>
        <v>0</v>
      </c>
      <c r="L97" s="69">
        <f>VLOOKUP($A97,Table13[], MATCH(L$1,ExtData!$A$1:$AH$1, FALSE), FALSE)</f>
        <v>36160</v>
      </c>
      <c r="M97" s="70">
        <f>VLOOKUP($A97,Table13[], MATCH(M$1,ExtData!$A$1:$AH$1, FALSE), FALSE)</f>
        <v>32339</v>
      </c>
      <c r="N97" s="70">
        <f>VLOOKUP($A97,Table13[], MATCH(N$1,ExtData!$A$1:$AH$1, FALSE), FALSE)</f>
        <v>14853</v>
      </c>
      <c r="O97" s="70">
        <f>VLOOKUP($A97,Table13[], MATCH(O$1,ExtData!$A$1:$AH$1, FALSE), FALSE)</f>
        <v>380</v>
      </c>
      <c r="P97" s="70">
        <f>VLOOKUP($A97,Table13[], MATCH(P$1,ExtData!$A$1:$AH$1, FALSE), FALSE)</f>
        <v>256</v>
      </c>
      <c r="Q97" s="70">
        <f>VLOOKUP($A97,Table13[], MATCH(Q$1,ExtData!$A$1:$AH$1, FALSE), FALSE)</f>
        <v>128</v>
      </c>
      <c r="R97" s="70">
        <f>VLOOKUP($A97,Table13[], MATCH(R$1,ExtData!$A$1:$AH$1, FALSE), FALSE)</f>
        <v>0</v>
      </c>
      <c r="S97" s="70">
        <f>VLOOKUP($A97,Table13[], MATCH(S$1,ExtData!$A$1:$AH$1, FALSE), FALSE)</f>
        <v>75647</v>
      </c>
      <c r="T97" s="71">
        <f>VLOOKUP($A97,Table13[], MATCH(T$1,ExtData!$A$1:$AH$1, FALSE), FALSE)</f>
        <v>39510</v>
      </c>
      <c r="U97" s="71">
        <f>VLOOKUP($A97,Table13[], MATCH(U$1,ExtData!$A$1:$AH$1, FALSE), FALSE)</f>
        <v>39487</v>
      </c>
      <c r="V97" s="71">
        <f>VLOOKUP($A97,Table13[], MATCH(V$1,ExtData!$A$1:$AH$1, FALSE), FALSE)</f>
        <v>-8085</v>
      </c>
      <c r="W97" s="43">
        <f>VLOOKUP(EDATE(Table6[[#This Row],[Date]],-1),Table13[],MATCH(Table6[[#Headers],[PerEURO]],Table13[#Headers],FALSE), FALSE)</f>
        <v>7.9519000000000002</v>
      </c>
      <c r="X97" s="43">
        <f>VLOOKUP(EDATE(Table6[[#This Row],[Date]],-2),Table13[],MATCH(Table6[[#Headers],[PerEURO]],Table13[#Headers],FALSE),FALSE)</f>
        <v>7.6962999999999999</v>
      </c>
      <c r="Y97" s="43">
        <f>VLOOKUP(EDATE(Table6[[#This Row],[Date]],-1),Table13[],MATCH(Table6[[#Headers],[CPI]],Table13[#Headers],FALSE), FALSE)</f>
        <v>120.8</v>
      </c>
      <c r="Z97" t="str">
        <f>IF((Table6[[#This Row],[PerEURO]]-Table6[[#This Row],[ly.var]])&gt;0,"Increase", IF((Table6[[#This Row],[PerEURO]]-Table6[[#This Row],[ly.var]])&lt;0, "Decrease", "Unchange"))</f>
        <v>Increase</v>
      </c>
      <c r="AA97" t="b">
        <f>YEAR(Table6[[#This Row],[Date]])&lt;Settings!$B$1</f>
        <v>1</v>
      </c>
      <c r="AB97" t="str">
        <f t="shared" si="2"/>
        <v>winter</v>
      </c>
    </row>
    <row r="98" spans="1:28" x14ac:dyDescent="0.2">
      <c r="A98" s="74">
        <v>37986</v>
      </c>
      <c r="B98" s="67">
        <f>VLOOKUP($A98,Table13[], MATCH(B$1,ExtData!$A$1:$AH$1, FALSE), FALSE)</f>
        <v>7.9565999999999999</v>
      </c>
      <c r="C98" s="68">
        <f>VLOOKUP($A98,Table13[], MATCH(C$1,ExtData!$A$1:$AH$1, FALSE), FALSE)</f>
        <v>5.4065000000000003</v>
      </c>
      <c r="D98" s="37">
        <f>VLOOKUP($A98,Table13[], MATCH(D$1,ExtData!$A$1:$AH$1, FALSE), FALSE)</f>
        <v>5.25</v>
      </c>
      <c r="E98" s="37">
        <f>VLOOKUP($A98,Table13[], MATCH(E$1,ExtData!$A$1:$AH$1, FALSE), FALSE)</f>
        <v>6.25</v>
      </c>
      <c r="F98" s="37">
        <f>VLOOKUP($A98,Table13[], MATCH(F$1,ExtData!$A$1:$AH$1, FALSE), FALSE)</f>
        <v>4.0199999999999996</v>
      </c>
      <c r="G98" s="37">
        <f>VLOOKUP($A98,Table13[], MATCH(G$1,ExtData!$A$1:$AH$1, FALSE), FALSE)</f>
        <v>121.3</v>
      </c>
      <c r="H98" s="39">
        <f>VLOOKUP($A98,Table13[], MATCH(H$1,ExtData!$A$1:$AH$1, FALSE), FALSE)/Table6[[#This Row],[PerUSD]]*Table6[[#This Row],[PerEURO]]</f>
        <v>135.65881586978637</v>
      </c>
      <c r="I98" s="69">
        <f>VLOOKUP($A98,Table13[], MATCH(I$1,ExtData!$A$1:$AH$1, FALSE), FALSE)</f>
        <v>265</v>
      </c>
      <c r="J98" s="69">
        <f>VLOOKUP($A98,Table13[], MATCH(J$1,ExtData!$A$1:$AH$1, FALSE), FALSE)</f>
        <v>377</v>
      </c>
      <c r="K98" s="69">
        <f>VLOOKUP($A98,Table13[], MATCH(K$1,ExtData!$A$1:$AH$1, FALSE), FALSE)</f>
        <v>0</v>
      </c>
      <c r="L98" s="69">
        <f>VLOOKUP($A98,Table13[], MATCH(L$1,ExtData!$A$1:$AH$1, FALSE), FALSE)</f>
        <v>39056</v>
      </c>
      <c r="M98" s="70">
        <f>VLOOKUP($A98,Table13[], MATCH(M$1,ExtData!$A$1:$AH$1, FALSE), FALSE)</f>
        <v>29075</v>
      </c>
      <c r="N98" s="70">
        <f>VLOOKUP($A98,Table13[], MATCH(N$1,ExtData!$A$1:$AH$1, FALSE), FALSE)</f>
        <v>17707</v>
      </c>
      <c r="O98" s="70">
        <f>VLOOKUP($A98,Table13[], MATCH(O$1,ExtData!$A$1:$AH$1, FALSE), FALSE)</f>
        <v>1136</v>
      </c>
      <c r="P98" s="70">
        <f>VLOOKUP($A98,Table13[], MATCH(P$1,ExtData!$A$1:$AH$1, FALSE), FALSE)</f>
        <v>569</v>
      </c>
      <c r="Q98" s="70">
        <f>VLOOKUP($A98,Table13[], MATCH(Q$1,ExtData!$A$1:$AH$1, FALSE), FALSE)</f>
        <v>0</v>
      </c>
      <c r="R98" s="70">
        <f>VLOOKUP($A98,Table13[], MATCH(R$1,ExtData!$A$1:$AH$1, FALSE), FALSE)</f>
        <v>0</v>
      </c>
      <c r="S98" s="70">
        <f>VLOOKUP($A98,Table13[], MATCH(S$1,ExtData!$A$1:$AH$1, FALSE), FALSE)</f>
        <v>78000</v>
      </c>
      <c r="T98" s="71">
        <f>VLOOKUP($A98,Table13[], MATCH(T$1,ExtData!$A$1:$AH$1, FALSE), FALSE)</f>
        <v>38871</v>
      </c>
      <c r="U98" s="71">
        <f>VLOOKUP($A98,Table13[], MATCH(U$1,ExtData!$A$1:$AH$1, FALSE), FALSE)</f>
        <v>38944</v>
      </c>
      <c r="V98" s="71">
        <f>VLOOKUP($A98,Table13[], MATCH(V$1,ExtData!$A$1:$AH$1, FALSE), FALSE)</f>
        <v>-8975</v>
      </c>
      <c r="W98" s="43">
        <f>VLOOKUP(EDATE(Table6[[#This Row],[Date]],-1),Table13[],MATCH(Table6[[#Headers],[PerEURO]],Table13[#Headers],FALSE), FALSE)</f>
        <v>8.0129999999999999</v>
      </c>
      <c r="X98" s="43">
        <f>VLOOKUP(EDATE(Table6[[#This Row],[Date]],-2),Table13[],MATCH(Table6[[#Headers],[PerEURO]],Table13[#Headers],FALSE),FALSE)</f>
        <v>7.9519000000000002</v>
      </c>
      <c r="Y98" s="43">
        <f>VLOOKUP(EDATE(Table6[[#This Row],[Date]],-1),Table13[],MATCH(Table6[[#Headers],[CPI]],Table13[#Headers],FALSE), FALSE)</f>
        <v>121.8</v>
      </c>
      <c r="Z98" t="str">
        <f>IF((Table6[[#This Row],[PerEURO]]-Table6[[#This Row],[ly.var]])&gt;0,"Increase", IF((Table6[[#This Row],[PerEURO]]-Table6[[#This Row],[ly.var]])&lt;0, "Decrease", "Unchange"))</f>
        <v>Decrease</v>
      </c>
      <c r="AA98" t="b">
        <f>YEAR(Table6[[#This Row],[Date]])&lt;Settings!$B$1</f>
        <v>1</v>
      </c>
      <c r="AB98" t="str">
        <f t="shared" ref="AB98:AB129" si="3">IF(OR(MONTH(A98)=12,MONTH(A98)&lt;=2),"winter",IF(AND(MONTH(A98)&gt;=9,MONTH(A98)&lt;=11),"autumn",IF(AND(MONTH(A98)&gt;=3,MONTH(A98)&lt;=5),"Spring",IF(AND(MONTH(A98)&gt;=6,MONTH(A98)&lt;=8),"Summer"))))</f>
        <v>winter</v>
      </c>
    </row>
    <row r="99" spans="1:28" x14ac:dyDescent="0.2">
      <c r="A99" s="74">
        <v>38017</v>
      </c>
      <c r="B99" s="67">
        <f>VLOOKUP($A99,Table13[], MATCH(B$1,ExtData!$A$1:$AH$1, FALSE), FALSE)</f>
        <v>7.9480000000000004</v>
      </c>
      <c r="C99" s="68">
        <f>VLOOKUP($A99,Table13[], MATCH(C$1,ExtData!$A$1:$AH$1, FALSE), FALSE)</f>
        <v>5.3902000000000001</v>
      </c>
      <c r="D99" s="37">
        <f>VLOOKUP($A99,Table13[], MATCH(D$1,ExtData!$A$1:$AH$1, FALSE), FALSE)</f>
        <v>5.25</v>
      </c>
      <c r="E99" s="37">
        <f>VLOOKUP($A99,Table13[], MATCH(E$1,ExtData!$A$1:$AH$1, FALSE), FALSE)</f>
        <v>6.25</v>
      </c>
      <c r="F99" s="37">
        <f>VLOOKUP($A99,Table13[], MATCH(F$1,ExtData!$A$1:$AH$1, FALSE), FALSE)</f>
        <v>4.03</v>
      </c>
      <c r="G99" s="37">
        <f>VLOOKUP($A99,Table13[], MATCH(G$1,ExtData!$A$1:$AH$1, FALSE), FALSE)</f>
        <v>121.9</v>
      </c>
      <c r="H99" s="39">
        <f>VLOOKUP($A99,Table13[], MATCH(H$1,ExtData!$A$1:$AH$1, FALSE), FALSE)/Table6[[#This Row],[PerUSD]]*Table6[[#This Row],[PerEURO]]</f>
        <v>140.06540017068014</v>
      </c>
      <c r="I99" s="69">
        <f>VLOOKUP($A99,Table13[], MATCH(I$1,ExtData!$A$1:$AH$1, FALSE), FALSE)</f>
        <v>601</v>
      </c>
      <c r="J99" s="69">
        <f>VLOOKUP($A99,Table13[], MATCH(J$1,ExtData!$A$1:$AH$1, FALSE), FALSE)</f>
        <v>2004</v>
      </c>
      <c r="K99" s="69">
        <f>VLOOKUP($A99,Table13[], MATCH(K$1,ExtData!$A$1:$AH$1, FALSE), FALSE)</f>
        <v>0</v>
      </c>
      <c r="L99" s="69">
        <f>VLOOKUP($A99,Table13[], MATCH(L$1,ExtData!$A$1:$AH$1, FALSE), FALSE)</f>
        <v>39917</v>
      </c>
      <c r="M99" s="70">
        <f>VLOOKUP($A99,Table13[], MATCH(M$1,ExtData!$A$1:$AH$1, FALSE), FALSE)</f>
        <v>29190</v>
      </c>
      <c r="N99" s="70">
        <f>VLOOKUP($A99,Table13[], MATCH(N$1,ExtData!$A$1:$AH$1, FALSE), FALSE)</f>
        <v>17508</v>
      </c>
      <c r="O99" s="70">
        <f>VLOOKUP($A99,Table13[], MATCH(O$1,ExtData!$A$1:$AH$1, FALSE), FALSE)</f>
        <v>1677</v>
      </c>
      <c r="P99" s="70">
        <f>VLOOKUP($A99,Table13[], MATCH(P$1,ExtData!$A$1:$AH$1, FALSE), FALSE)</f>
        <v>334</v>
      </c>
      <c r="Q99" s="70">
        <f>VLOOKUP($A99,Table13[], MATCH(Q$1,ExtData!$A$1:$AH$1, FALSE), FALSE)</f>
        <v>522</v>
      </c>
      <c r="R99" s="70">
        <f>VLOOKUP($A99,Table13[], MATCH(R$1,ExtData!$A$1:$AH$1, FALSE), FALSE)</f>
        <v>0</v>
      </c>
      <c r="S99" s="70">
        <f>VLOOKUP($A99,Table13[], MATCH(S$1,ExtData!$A$1:$AH$1, FALSE), FALSE)</f>
        <v>78538</v>
      </c>
      <c r="T99" s="71">
        <f>VLOOKUP($A99,Table13[], MATCH(T$1,ExtData!$A$1:$AH$1, FALSE), FALSE)</f>
        <v>36872</v>
      </c>
      <c r="U99" s="71">
        <f>VLOOKUP($A99,Table13[], MATCH(U$1,ExtData!$A$1:$AH$1, FALSE), FALSE)</f>
        <v>38621</v>
      </c>
      <c r="V99" s="71">
        <f>VLOOKUP($A99,Table13[], MATCH(V$1,ExtData!$A$1:$AH$1, FALSE), FALSE)</f>
        <v>-9755</v>
      </c>
      <c r="W99" s="43">
        <f>VLOOKUP(EDATE(Table6[[#This Row],[Date]],-1),Table13[],MATCH(Table6[[#Headers],[PerEURO]],Table13[#Headers],FALSE), FALSE)</f>
        <v>7.9565999999999999</v>
      </c>
      <c r="X99" s="43">
        <f>VLOOKUP(EDATE(Table6[[#This Row],[Date]],-2),Table13[],MATCH(Table6[[#Headers],[PerEURO]],Table13[#Headers],FALSE),FALSE)</f>
        <v>8.0129999999999999</v>
      </c>
      <c r="Y99" s="43">
        <f>VLOOKUP(EDATE(Table6[[#This Row],[Date]],-1),Table13[],MATCH(Table6[[#Headers],[CPI]],Table13[#Headers],FALSE), FALSE)</f>
        <v>121.3</v>
      </c>
      <c r="Z99" t="str">
        <f>IF((Table6[[#This Row],[PerEURO]]-Table6[[#This Row],[ly.var]])&gt;0,"Increase", IF((Table6[[#This Row],[PerEURO]]-Table6[[#This Row],[ly.var]])&lt;0, "Decrease", "Unchange"))</f>
        <v>Decrease</v>
      </c>
      <c r="AA99" t="b">
        <f>YEAR(Table6[[#This Row],[Date]])&lt;Settings!$B$1</f>
        <v>1</v>
      </c>
      <c r="AB99" t="str">
        <f t="shared" si="3"/>
        <v>winter</v>
      </c>
    </row>
    <row r="100" spans="1:28" x14ac:dyDescent="0.2">
      <c r="A100" s="74">
        <v>38046</v>
      </c>
      <c r="B100" s="67">
        <f>VLOOKUP($A100,Table13[], MATCH(B$1,ExtData!$A$1:$AH$1, FALSE), FALSE)</f>
        <v>7.9629000000000003</v>
      </c>
      <c r="C100" s="68">
        <f>VLOOKUP($A100,Table13[], MATCH(C$1,ExtData!$A$1:$AH$1, FALSE), FALSE)</f>
        <v>5.1265000000000001</v>
      </c>
      <c r="D100" s="37">
        <f>VLOOKUP($A100,Table13[], MATCH(D$1,ExtData!$A$1:$AH$1, FALSE), FALSE)</f>
        <v>5.25</v>
      </c>
      <c r="E100" s="37">
        <f>VLOOKUP($A100,Table13[], MATCH(E$1,ExtData!$A$1:$AH$1, FALSE), FALSE)</f>
        <v>6.25</v>
      </c>
      <c r="F100" s="37">
        <f>VLOOKUP($A100,Table13[], MATCH(F$1,ExtData!$A$1:$AH$1, FALSE), FALSE)</f>
        <v>4.09</v>
      </c>
      <c r="G100" s="37">
        <f>VLOOKUP($A100,Table13[], MATCH(G$1,ExtData!$A$1:$AH$1, FALSE), FALSE)</f>
        <v>122</v>
      </c>
      <c r="H100" s="39">
        <f>VLOOKUP($A100,Table13[], MATCH(H$1,ExtData!$A$1:$AH$1, FALSE), FALSE)/Table6[[#This Row],[PerUSD]]*Table6[[#This Row],[PerEURO]]</f>
        <v>160.98214298254172</v>
      </c>
      <c r="I100" s="69">
        <f>VLOOKUP($A100,Table13[], MATCH(I$1,ExtData!$A$1:$AH$1, FALSE), FALSE)</f>
        <v>149</v>
      </c>
      <c r="J100" s="69">
        <f>VLOOKUP($A100,Table13[], MATCH(J$1,ExtData!$A$1:$AH$1, FALSE), FALSE)</f>
        <v>168</v>
      </c>
      <c r="K100" s="69">
        <f>VLOOKUP($A100,Table13[], MATCH(K$1,ExtData!$A$1:$AH$1, FALSE), FALSE)</f>
        <v>0</v>
      </c>
      <c r="L100" s="69">
        <f>VLOOKUP($A100,Table13[], MATCH(L$1,ExtData!$A$1:$AH$1, FALSE), FALSE)</f>
        <v>36480</v>
      </c>
      <c r="M100" s="70">
        <f>VLOOKUP($A100,Table13[], MATCH(M$1,ExtData!$A$1:$AH$1, FALSE), FALSE)</f>
        <v>31842</v>
      </c>
      <c r="N100" s="70">
        <f>VLOOKUP($A100,Table13[], MATCH(N$1,ExtData!$A$1:$AH$1, FALSE), FALSE)</f>
        <v>18287</v>
      </c>
      <c r="O100" s="70">
        <f>VLOOKUP($A100,Table13[], MATCH(O$1,ExtData!$A$1:$AH$1, FALSE), FALSE)</f>
        <v>613</v>
      </c>
      <c r="P100" s="70">
        <f>VLOOKUP($A100,Table13[], MATCH(P$1,ExtData!$A$1:$AH$1, FALSE), FALSE)</f>
        <v>244</v>
      </c>
      <c r="Q100" s="70">
        <f>VLOOKUP($A100,Table13[], MATCH(Q$1,ExtData!$A$1:$AH$1, FALSE), FALSE)</f>
        <v>386</v>
      </c>
      <c r="R100" s="70">
        <f>VLOOKUP($A100,Table13[], MATCH(R$1,ExtData!$A$1:$AH$1, FALSE), FALSE)</f>
        <v>0</v>
      </c>
      <c r="S100" s="70">
        <f>VLOOKUP($A100,Table13[], MATCH(S$1,ExtData!$A$1:$AH$1, FALSE), FALSE)</f>
        <v>77903</v>
      </c>
      <c r="T100" s="71">
        <f>VLOOKUP($A100,Table13[], MATCH(T$1,ExtData!$A$1:$AH$1, FALSE), FALSE)</f>
        <v>41737</v>
      </c>
      <c r="U100" s="71">
        <f>VLOOKUP($A100,Table13[], MATCH(U$1,ExtData!$A$1:$AH$1, FALSE), FALSE)</f>
        <v>41423</v>
      </c>
      <c r="V100" s="71">
        <f>VLOOKUP($A100,Table13[], MATCH(V$1,ExtData!$A$1:$AH$1, FALSE), FALSE)</f>
        <v>-9318</v>
      </c>
      <c r="W100" s="43">
        <f>VLOOKUP(EDATE(Table6[[#This Row],[Date]],-1),Table13[],MATCH(Table6[[#Headers],[PerEURO]],Table13[#Headers],FALSE), FALSE)</f>
        <v>7.9480000000000004</v>
      </c>
      <c r="X100" s="43">
        <f>VLOOKUP(EDATE(Table6[[#This Row],[Date]],-2),Table13[],MATCH(Table6[[#Headers],[PerEURO]],Table13[#Headers],FALSE),FALSE)</f>
        <v>7.9565999999999999</v>
      </c>
      <c r="Y100" s="43">
        <f>VLOOKUP(EDATE(Table6[[#This Row],[Date]],-1),Table13[],MATCH(Table6[[#Headers],[CPI]],Table13[#Headers],FALSE), FALSE)</f>
        <v>121.9</v>
      </c>
      <c r="Z100" t="str">
        <f>IF((Table6[[#This Row],[PerEURO]]-Table6[[#This Row],[ly.var]])&gt;0,"Increase", IF((Table6[[#This Row],[PerEURO]]-Table6[[#This Row],[ly.var]])&lt;0, "Decrease", "Unchange"))</f>
        <v>Increase</v>
      </c>
      <c r="AA100" t="b">
        <f>YEAR(Table6[[#This Row],[Date]])&lt;Settings!$B$1</f>
        <v>1</v>
      </c>
      <c r="AB100" t="str">
        <f t="shared" si="3"/>
        <v>Spring</v>
      </c>
    </row>
    <row r="101" spans="1:28" x14ac:dyDescent="0.2">
      <c r="A101" s="74">
        <v>38077</v>
      </c>
      <c r="B101" s="67">
        <f>VLOOKUP($A101,Table13[], MATCH(B$1,ExtData!$A$1:$AH$1, FALSE), FALSE)</f>
        <v>7.9629000000000003</v>
      </c>
      <c r="C101" s="68">
        <f>VLOOKUP($A101,Table13[], MATCH(C$1,ExtData!$A$1:$AH$1, FALSE), FALSE)</f>
        <v>5.0561999999999996</v>
      </c>
      <c r="D101" s="37">
        <f>VLOOKUP($A101,Table13[], MATCH(D$1,ExtData!$A$1:$AH$1, FALSE), FALSE)</f>
        <v>5.3068179999999998</v>
      </c>
      <c r="E101" s="37">
        <f>VLOOKUP($A101,Table13[], MATCH(E$1,ExtData!$A$1:$AH$1, FALSE), FALSE)</f>
        <v>6.3068179999999998</v>
      </c>
      <c r="F101" s="37">
        <f>VLOOKUP($A101,Table13[], MATCH(F$1,ExtData!$A$1:$AH$1, FALSE), FALSE)</f>
        <v>3.99</v>
      </c>
      <c r="G101" s="37">
        <f>VLOOKUP($A101,Table13[], MATCH(G$1,ExtData!$A$1:$AH$1, FALSE), FALSE)</f>
        <v>121.9</v>
      </c>
      <c r="H101" s="39">
        <f>VLOOKUP($A101,Table13[], MATCH(H$1,ExtData!$A$1:$AH$1, FALSE), FALSE)/Table6[[#This Row],[PerUSD]]*Table6[[#This Row],[PerEURO]]</f>
        <v>171.77198350539933</v>
      </c>
      <c r="I101" s="69">
        <f>VLOOKUP($A101,Table13[], MATCH(I$1,ExtData!$A$1:$AH$1, FALSE), FALSE)</f>
        <v>109</v>
      </c>
      <c r="J101" s="69">
        <f>VLOOKUP($A101,Table13[], MATCH(J$1,ExtData!$A$1:$AH$1, FALSE), FALSE)</f>
        <v>450</v>
      </c>
      <c r="K101" s="69">
        <f>VLOOKUP($A101,Table13[], MATCH(K$1,ExtData!$A$1:$AH$1, FALSE), FALSE)</f>
        <v>0</v>
      </c>
      <c r="L101" s="69">
        <f>VLOOKUP($A101,Table13[], MATCH(L$1,ExtData!$A$1:$AH$1, FALSE), FALSE)</f>
        <v>42774</v>
      </c>
      <c r="M101" s="70">
        <f>VLOOKUP($A101,Table13[], MATCH(M$1,ExtData!$A$1:$AH$1, FALSE), FALSE)</f>
        <v>34064</v>
      </c>
      <c r="N101" s="70">
        <f>VLOOKUP($A101,Table13[], MATCH(N$1,ExtData!$A$1:$AH$1, FALSE), FALSE)</f>
        <v>16997</v>
      </c>
      <c r="O101" s="70">
        <f>VLOOKUP($A101,Table13[], MATCH(O$1,ExtData!$A$1:$AH$1, FALSE), FALSE)</f>
        <v>625</v>
      </c>
      <c r="P101" s="70">
        <f>VLOOKUP($A101,Table13[], MATCH(P$1,ExtData!$A$1:$AH$1, FALSE), FALSE)</f>
        <v>766</v>
      </c>
      <c r="Q101" s="70">
        <f>VLOOKUP($A101,Table13[], MATCH(Q$1,ExtData!$A$1:$AH$1, FALSE), FALSE)</f>
        <v>826</v>
      </c>
      <c r="R101" s="70">
        <f>VLOOKUP($A101,Table13[], MATCH(R$1,ExtData!$A$1:$AH$1, FALSE), FALSE)</f>
        <v>0</v>
      </c>
      <c r="S101" s="70">
        <f>VLOOKUP($A101,Table13[], MATCH(S$1,ExtData!$A$1:$AH$1, FALSE), FALSE)</f>
        <v>83450</v>
      </c>
      <c r="T101" s="71">
        <f>VLOOKUP($A101,Table13[], MATCH(T$1,ExtData!$A$1:$AH$1, FALSE), FALSE)</f>
        <v>41709</v>
      </c>
      <c r="U101" s="71">
        <f>VLOOKUP($A101,Table13[], MATCH(U$1,ExtData!$A$1:$AH$1, FALSE), FALSE)</f>
        <v>40676</v>
      </c>
      <c r="V101" s="71">
        <f>VLOOKUP($A101,Table13[], MATCH(V$1,ExtData!$A$1:$AH$1, FALSE), FALSE)</f>
        <v>-11010</v>
      </c>
      <c r="W101" s="43">
        <f>VLOOKUP(EDATE(Table6[[#This Row],[Date]],-1),Table13[],MATCH(Table6[[#Headers],[PerEURO]],Table13[#Headers],FALSE), FALSE)</f>
        <v>7.9629000000000003</v>
      </c>
      <c r="X101" s="43">
        <f>VLOOKUP(EDATE(Table6[[#This Row],[Date]],-2),Table13[],MATCH(Table6[[#Headers],[PerEURO]],Table13[#Headers],FALSE),FALSE)</f>
        <v>7.9480000000000004</v>
      </c>
      <c r="Y101" s="43">
        <f>VLOOKUP(EDATE(Table6[[#This Row],[Date]],-1),Table13[],MATCH(Table6[[#Headers],[CPI]],Table13[#Headers],FALSE), FALSE)</f>
        <v>122</v>
      </c>
      <c r="Z101" t="str">
        <f>IF((Table6[[#This Row],[PerEURO]]-Table6[[#This Row],[ly.var]])&gt;0,"Increase", IF((Table6[[#This Row],[PerEURO]]-Table6[[#This Row],[ly.var]])&lt;0, "Decrease", "Unchange"))</f>
        <v>Unchange</v>
      </c>
      <c r="AA101" t="b">
        <f>YEAR(Table6[[#This Row],[Date]])&lt;Settings!$B$1</f>
        <v>1</v>
      </c>
      <c r="AB101" t="str">
        <f t="shared" si="3"/>
        <v>Spring</v>
      </c>
    </row>
    <row r="102" spans="1:28" x14ac:dyDescent="0.2">
      <c r="A102" s="74">
        <v>38107</v>
      </c>
      <c r="B102" s="67">
        <f>VLOOKUP($A102,Table13[], MATCH(B$1,ExtData!$A$1:$AH$1, FALSE), FALSE)</f>
        <v>7.8659999999999997</v>
      </c>
      <c r="C102" s="68">
        <f>VLOOKUP($A102,Table13[], MATCH(C$1,ExtData!$A$1:$AH$1, FALSE), FALSE)</f>
        <v>5.0545999999999998</v>
      </c>
      <c r="D102" s="37">
        <f>VLOOKUP($A102,Table13[], MATCH(D$1,ExtData!$A$1:$AH$1, FALSE), FALSE)</f>
        <v>5.5</v>
      </c>
      <c r="E102" s="37">
        <f>VLOOKUP($A102,Table13[], MATCH(E$1,ExtData!$A$1:$AH$1, FALSE), FALSE)</f>
        <v>6.5</v>
      </c>
      <c r="F102" s="37">
        <f>VLOOKUP($A102,Table13[], MATCH(F$1,ExtData!$A$1:$AH$1, FALSE), FALSE)</f>
        <v>4.01</v>
      </c>
      <c r="G102" s="37">
        <f>VLOOKUP($A102,Table13[], MATCH(G$1,ExtData!$A$1:$AH$1, FALSE), FALSE)</f>
        <v>122</v>
      </c>
      <c r="H102" s="39">
        <f>VLOOKUP($A102,Table13[], MATCH(H$1,ExtData!$A$1:$AH$1, FALSE), FALSE)/Table6[[#This Row],[PerUSD]]*Table6[[#This Row],[PerEURO]]</f>
        <v>191.1021247972144</v>
      </c>
      <c r="I102" s="69">
        <f>VLOOKUP($A102,Table13[], MATCH(I$1,ExtData!$A$1:$AH$1, FALSE), FALSE)</f>
        <v>33</v>
      </c>
      <c r="J102" s="69">
        <f>VLOOKUP($A102,Table13[], MATCH(J$1,ExtData!$A$1:$AH$1, FALSE), FALSE)</f>
        <v>417</v>
      </c>
      <c r="K102" s="69">
        <f>VLOOKUP($A102,Table13[], MATCH(K$1,ExtData!$A$1:$AH$1, FALSE), FALSE)</f>
        <v>0</v>
      </c>
      <c r="L102" s="69">
        <f>VLOOKUP($A102,Table13[], MATCH(L$1,ExtData!$A$1:$AH$1, FALSE), FALSE)</f>
        <v>40013</v>
      </c>
      <c r="M102" s="70">
        <f>VLOOKUP($A102,Table13[], MATCH(M$1,ExtData!$A$1:$AH$1, FALSE), FALSE)</f>
        <v>35249</v>
      </c>
      <c r="N102" s="70">
        <f>VLOOKUP($A102,Table13[], MATCH(N$1,ExtData!$A$1:$AH$1, FALSE), FALSE)</f>
        <v>15596</v>
      </c>
      <c r="O102" s="70">
        <f>VLOOKUP($A102,Table13[], MATCH(O$1,ExtData!$A$1:$AH$1, FALSE), FALSE)</f>
        <v>1402</v>
      </c>
      <c r="P102" s="70">
        <f>VLOOKUP($A102,Table13[], MATCH(P$1,ExtData!$A$1:$AH$1, FALSE), FALSE)</f>
        <v>270</v>
      </c>
      <c r="Q102" s="70">
        <f>VLOOKUP($A102,Table13[], MATCH(Q$1,ExtData!$A$1:$AH$1, FALSE), FALSE)</f>
        <v>216</v>
      </c>
      <c r="R102" s="70">
        <f>VLOOKUP($A102,Table13[], MATCH(R$1,ExtData!$A$1:$AH$1, FALSE), FALSE)</f>
        <v>0</v>
      </c>
      <c r="S102" s="70">
        <f>VLOOKUP($A102,Table13[], MATCH(S$1,ExtData!$A$1:$AH$1, FALSE), FALSE)</f>
        <v>82321</v>
      </c>
      <c r="T102" s="71">
        <f>VLOOKUP($A102,Table13[], MATCH(T$1,ExtData!$A$1:$AH$1, FALSE), FALSE)</f>
        <v>42344</v>
      </c>
      <c r="U102" s="71">
        <f>VLOOKUP($A102,Table13[], MATCH(U$1,ExtData!$A$1:$AH$1, FALSE), FALSE)</f>
        <v>42308</v>
      </c>
      <c r="V102" s="71">
        <f>VLOOKUP($A102,Table13[], MATCH(V$1,ExtData!$A$1:$AH$1, FALSE), FALSE)</f>
        <v>-9939</v>
      </c>
      <c r="W102" s="43">
        <f>VLOOKUP(EDATE(Table6[[#This Row],[Date]],-1),Table13[],MATCH(Table6[[#Headers],[PerEURO]],Table13[#Headers],FALSE), FALSE)</f>
        <v>7.9629000000000003</v>
      </c>
      <c r="X102" s="43">
        <f>VLOOKUP(EDATE(Table6[[#This Row],[Date]],-2),Table13[],MATCH(Table6[[#Headers],[PerEURO]],Table13[#Headers],FALSE),FALSE)</f>
        <v>7.9629000000000003</v>
      </c>
      <c r="Y102" s="43">
        <f>VLOOKUP(EDATE(Table6[[#This Row],[Date]],-1),Table13[],MATCH(Table6[[#Headers],[CPI]],Table13[#Headers],FALSE), FALSE)</f>
        <v>121.9</v>
      </c>
      <c r="Z102" t="str">
        <f>IF((Table6[[#This Row],[PerEURO]]-Table6[[#This Row],[ly.var]])&gt;0,"Increase", IF((Table6[[#This Row],[PerEURO]]-Table6[[#This Row],[ly.var]])&lt;0, "Decrease", "Unchange"))</f>
        <v>Decrease</v>
      </c>
      <c r="AA102" t="b">
        <f>YEAR(Table6[[#This Row],[Date]])&lt;Settings!$B$1</f>
        <v>1</v>
      </c>
      <c r="AB102" t="str">
        <f t="shared" si="3"/>
        <v>Spring</v>
      </c>
    </row>
    <row r="103" spans="1:28" x14ac:dyDescent="0.2">
      <c r="A103" s="74">
        <v>38138</v>
      </c>
      <c r="B103" s="67">
        <f>VLOOKUP($A103,Table13[], MATCH(B$1,ExtData!$A$1:$AH$1, FALSE), FALSE)</f>
        <v>7.9915000000000003</v>
      </c>
      <c r="C103" s="68">
        <f>VLOOKUP($A103,Table13[], MATCH(C$1,ExtData!$A$1:$AH$1, FALSE), FALSE)</f>
        <v>5.1387</v>
      </c>
      <c r="D103" s="37">
        <f>VLOOKUP($A103,Table13[], MATCH(D$1,ExtData!$A$1:$AH$1, FALSE), FALSE)</f>
        <v>5.5357139999999996</v>
      </c>
      <c r="E103" s="37">
        <f>VLOOKUP($A103,Table13[], MATCH(E$1,ExtData!$A$1:$AH$1, FALSE), FALSE)</f>
        <v>6.5357139999999996</v>
      </c>
      <c r="F103" s="37">
        <f>VLOOKUP($A103,Table13[], MATCH(F$1,ExtData!$A$1:$AH$1, FALSE), FALSE)</f>
        <v>4.01</v>
      </c>
      <c r="G103" s="37">
        <f>VLOOKUP($A103,Table13[], MATCH(G$1,ExtData!$A$1:$AH$1, FALSE), FALSE)</f>
        <v>122.2</v>
      </c>
      <c r="H103" s="39">
        <f>VLOOKUP($A103,Table13[], MATCH(H$1,ExtData!$A$1:$AH$1, FALSE), FALSE)/Table6[[#This Row],[PerUSD]]*Table6[[#This Row],[PerEURO]]</f>
        <v>205.77875338120538</v>
      </c>
      <c r="I103" s="69">
        <f>VLOOKUP($A103,Table13[], MATCH(I$1,ExtData!$A$1:$AH$1, FALSE), FALSE)</f>
        <v>485</v>
      </c>
      <c r="J103" s="69">
        <f>VLOOKUP($A103,Table13[], MATCH(J$1,ExtData!$A$1:$AH$1, FALSE), FALSE)</f>
        <v>1510</v>
      </c>
      <c r="K103" s="69">
        <f>VLOOKUP($A103,Table13[], MATCH(K$1,ExtData!$A$1:$AH$1, FALSE), FALSE)</f>
        <v>0</v>
      </c>
      <c r="L103" s="69">
        <f>VLOOKUP($A103,Table13[], MATCH(L$1,ExtData!$A$1:$AH$1, FALSE), FALSE)</f>
        <v>41769</v>
      </c>
      <c r="M103" s="70">
        <f>VLOOKUP($A103,Table13[], MATCH(M$1,ExtData!$A$1:$AH$1, FALSE), FALSE)</f>
        <v>35755</v>
      </c>
      <c r="N103" s="70">
        <f>VLOOKUP($A103,Table13[], MATCH(N$1,ExtData!$A$1:$AH$1, FALSE), FALSE)</f>
        <v>14117</v>
      </c>
      <c r="O103" s="70">
        <f>VLOOKUP($A103,Table13[], MATCH(O$1,ExtData!$A$1:$AH$1, FALSE), FALSE)</f>
        <v>579</v>
      </c>
      <c r="P103" s="70">
        <f>VLOOKUP($A103,Table13[], MATCH(P$1,ExtData!$A$1:$AH$1, FALSE), FALSE)</f>
        <v>32</v>
      </c>
      <c r="Q103" s="70">
        <f>VLOOKUP($A103,Table13[], MATCH(Q$1,ExtData!$A$1:$AH$1, FALSE), FALSE)</f>
        <v>292</v>
      </c>
      <c r="R103" s="70">
        <f>VLOOKUP($A103,Table13[], MATCH(R$1,ExtData!$A$1:$AH$1, FALSE), FALSE)</f>
        <v>0</v>
      </c>
      <c r="S103" s="70">
        <f>VLOOKUP($A103,Table13[], MATCH(S$1,ExtData!$A$1:$AH$1, FALSE), FALSE)</f>
        <v>80939</v>
      </c>
      <c r="T103" s="71">
        <f>VLOOKUP($A103,Table13[], MATCH(T$1,ExtData!$A$1:$AH$1, FALSE), FALSE)</f>
        <v>37500</v>
      </c>
      <c r="U103" s="71">
        <f>VLOOKUP($A103,Table13[], MATCH(U$1,ExtData!$A$1:$AH$1, FALSE), FALSE)</f>
        <v>39171</v>
      </c>
      <c r="V103" s="71">
        <f>VLOOKUP($A103,Table13[], MATCH(V$1,ExtData!$A$1:$AH$1, FALSE), FALSE)</f>
        <v>-11280</v>
      </c>
      <c r="W103" s="43">
        <f>VLOOKUP(EDATE(Table6[[#This Row],[Date]],-1),Table13[],MATCH(Table6[[#Headers],[PerEURO]],Table13[#Headers],FALSE), FALSE)</f>
        <v>7.8659999999999997</v>
      </c>
      <c r="X103" s="43">
        <f>VLOOKUP(EDATE(Table6[[#This Row],[Date]],-2),Table13[],MATCH(Table6[[#Headers],[PerEURO]],Table13[#Headers],FALSE),FALSE)</f>
        <v>7.9629000000000003</v>
      </c>
      <c r="Y103" s="43">
        <f>VLOOKUP(EDATE(Table6[[#This Row],[Date]],-1),Table13[],MATCH(Table6[[#Headers],[CPI]],Table13[#Headers],FALSE), FALSE)</f>
        <v>122</v>
      </c>
      <c r="Z103" t="str">
        <f>IF((Table6[[#This Row],[PerEURO]]-Table6[[#This Row],[ly.var]])&gt;0,"Increase", IF((Table6[[#This Row],[PerEURO]]-Table6[[#This Row],[ly.var]])&lt;0, "Decrease", "Unchange"))</f>
        <v>Increase</v>
      </c>
      <c r="AA103" t="b">
        <f>YEAR(Table6[[#This Row],[Date]])&lt;Settings!$B$1</f>
        <v>1</v>
      </c>
      <c r="AB103" t="str">
        <f t="shared" si="3"/>
        <v>Summer</v>
      </c>
    </row>
    <row r="104" spans="1:28" x14ac:dyDescent="0.2">
      <c r="A104" s="74">
        <v>38168</v>
      </c>
      <c r="B104" s="67">
        <f>VLOOKUP($A104,Table13[], MATCH(B$1,ExtData!$A$1:$AH$1, FALSE), FALSE)</f>
        <v>8.0487000000000002</v>
      </c>
      <c r="C104" s="68">
        <f>VLOOKUP($A104,Table13[], MATCH(C$1,ExtData!$A$1:$AH$1, FALSE), FALSE)</f>
        <v>5.1040999999999999</v>
      </c>
      <c r="D104" s="37">
        <f>VLOOKUP($A104,Table13[], MATCH(D$1,ExtData!$A$1:$AH$1, FALSE), FALSE)</f>
        <v>5.75</v>
      </c>
      <c r="E104" s="37">
        <f>VLOOKUP($A104,Table13[], MATCH(E$1,ExtData!$A$1:$AH$1, FALSE), FALSE)</f>
        <v>6.75</v>
      </c>
      <c r="F104" s="37">
        <f>VLOOKUP($A104,Table13[], MATCH(F$1,ExtData!$A$1:$AH$1, FALSE), FALSE)</f>
        <v>4.1900000000000004</v>
      </c>
      <c r="G104" s="37">
        <f>VLOOKUP($A104,Table13[], MATCH(G$1,ExtData!$A$1:$AH$1, FALSE), FALSE)</f>
        <v>123</v>
      </c>
      <c r="H104" s="39">
        <f>VLOOKUP($A104,Table13[], MATCH(H$1,ExtData!$A$1:$AH$1, FALSE), FALSE)/Table6[[#This Row],[PerUSD]]*Table6[[#This Row],[PerEURO]]</f>
        <v>209.28733057737898</v>
      </c>
      <c r="I104" s="69">
        <f>VLOOKUP($A104,Table13[], MATCH(I$1,ExtData!$A$1:$AH$1, FALSE), FALSE)</f>
        <v>203</v>
      </c>
      <c r="J104" s="69">
        <f>VLOOKUP($A104,Table13[], MATCH(J$1,ExtData!$A$1:$AH$1, FALSE), FALSE)</f>
        <v>316</v>
      </c>
      <c r="K104" s="69">
        <f>VLOOKUP($A104,Table13[], MATCH(K$1,ExtData!$A$1:$AH$1, FALSE), FALSE)</f>
        <v>0</v>
      </c>
      <c r="L104" s="69">
        <f>VLOOKUP($A104,Table13[], MATCH(L$1,ExtData!$A$1:$AH$1, FALSE), FALSE)</f>
        <v>39821</v>
      </c>
      <c r="M104" s="70">
        <f>VLOOKUP($A104,Table13[], MATCH(M$1,ExtData!$A$1:$AH$1, FALSE), FALSE)</f>
        <v>33628</v>
      </c>
      <c r="N104" s="70">
        <f>VLOOKUP($A104,Table13[], MATCH(N$1,ExtData!$A$1:$AH$1, FALSE), FALSE)</f>
        <v>14741</v>
      </c>
      <c r="O104" s="70">
        <f>VLOOKUP($A104,Table13[], MATCH(O$1,ExtData!$A$1:$AH$1, FALSE), FALSE)</f>
        <v>1040</v>
      </c>
      <c r="P104" s="70">
        <f>VLOOKUP($A104,Table13[], MATCH(P$1,ExtData!$A$1:$AH$1, FALSE), FALSE)</f>
        <v>1267</v>
      </c>
      <c r="Q104" s="70">
        <f>VLOOKUP($A104,Table13[], MATCH(Q$1,ExtData!$A$1:$AH$1, FALSE), FALSE)</f>
        <v>528</v>
      </c>
      <c r="R104" s="70">
        <f>VLOOKUP($A104,Table13[], MATCH(R$1,ExtData!$A$1:$AH$1, FALSE), FALSE)</f>
        <v>0</v>
      </c>
      <c r="S104" s="70">
        <f>VLOOKUP($A104,Table13[], MATCH(S$1,ExtData!$A$1:$AH$1, FALSE), FALSE)</f>
        <v>79320</v>
      </c>
      <c r="T104" s="71">
        <f>VLOOKUP($A104,Table13[], MATCH(T$1,ExtData!$A$1:$AH$1, FALSE), FALSE)</f>
        <v>40774</v>
      </c>
      <c r="U104" s="71">
        <f>VLOOKUP($A104,Table13[], MATCH(U$1,ExtData!$A$1:$AH$1, FALSE), FALSE)</f>
        <v>39499</v>
      </c>
      <c r="V104" s="71">
        <f>VLOOKUP($A104,Table13[], MATCH(V$1,ExtData!$A$1:$AH$1, FALSE), FALSE)</f>
        <v>-9910</v>
      </c>
      <c r="W104" s="43">
        <f>VLOOKUP(EDATE(Table6[[#This Row],[Date]],-1),Table13[],MATCH(Table6[[#Headers],[PerEURO]],Table13[#Headers],FALSE), FALSE)</f>
        <v>7.9915000000000003</v>
      </c>
      <c r="X104" s="43">
        <f>VLOOKUP(EDATE(Table6[[#This Row],[Date]],-2),Table13[],MATCH(Table6[[#Headers],[PerEURO]],Table13[#Headers],FALSE),FALSE)</f>
        <v>7.8659999999999997</v>
      </c>
      <c r="Y104" s="43">
        <f>VLOOKUP(EDATE(Table6[[#This Row],[Date]],-1),Table13[],MATCH(Table6[[#Headers],[CPI]],Table13[#Headers],FALSE), FALSE)</f>
        <v>122.2</v>
      </c>
      <c r="Z104" t="str">
        <f>IF((Table6[[#This Row],[PerEURO]]-Table6[[#This Row],[ly.var]])&gt;0,"Increase", IF((Table6[[#This Row],[PerEURO]]-Table6[[#This Row],[ly.var]])&lt;0, "Decrease", "Unchange"))</f>
        <v>Increase</v>
      </c>
      <c r="AA104" t="b">
        <f>YEAR(Table6[[#This Row],[Date]])&lt;Settings!$B$1</f>
        <v>1</v>
      </c>
      <c r="AB104" t="str">
        <f t="shared" si="3"/>
        <v>Summer</v>
      </c>
    </row>
    <row r="105" spans="1:28" x14ac:dyDescent="0.2">
      <c r="A105" s="74">
        <v>38199</v>
      </c>
      <c r="B105" s="67">
        <f>VLOOKUP($A105,Table13[], MATCH(B$1,ExtData!$A$1:$AH$1, FALSE), FALSE)</f>
        <v>7.9722999999999997</v>
      </c>
      <c r="C105" s="68">
        <f>VLOOKUP($A105,Table13[], MATCH(C$1,ExtData!$A$1:$AH$1, FALSE), FALSE)</f>
        <v>5.3255999999999997</v>
      </c>
      <c r="D105" s="37">
        <f>VLOOKUP($A105,Table13[], MATCH(D$1,ExtData!$A$1:$AH$1, FALSE), FALSE)</f>
        <v>5.75</v>
      </c>
      <c r="E105" s="37">
        <f>VLOOKUP($A105,Table13[], MATCH(E$1,ExtData!$A$1:$AH$1, FALSE), FALSE)</f>
        <v>6.75</v>
      </c>
      <c r="F105" s="37">
        <f>VLOOKUP($A105,Table13[], MATCH(F$1,ExtData!$A$1:$AH$1, FALSE), FALSE)</f>
        <v>4.3</v>
      </c>
      <c r="G105" s="37">
        <f>VLOOKUP($A105,Table13[], MATCH(G$1,ExtData!$A$1:$AH$1, FALSE), FALSE)</f>
        <v>123.1</v>
      </c>
      <c r="H105" s="39">
        <f>VLOOKUP($A105,Table13[], MATCH(H$1,ExtData!$A$1:$AH$1, FALSE), FALSE)/Table6[[#This Row],[PerUSD]]*Table6[[#This Row],[PerEURO]]</f>
        <v>169.51766035751839</v>
      </c>
      <c r="I105" s="69">
        <f>VLOOKUP($A105,Table13[], MATCH(I$1,ExtData!$A$1:$AH$1, FALSE), FALSE)</f>
        <v>74</v>
      </c>
      <c r="J105" s="69">
        <f>VLOOKUP($A105,Table13[], MATCH(J$1,ExtData!$A$1:$AH$1, FALSE), FALSE)</f>
        <v>887</v>
      </c>
      <c r="K105" s="69">
        <f>VLOOKUP($A105,Table13[], MATCH(K$1,ExtData!$A$1:$AH$1, FALSE), FALSE)</f>
        <v>0</v>
      </c>
      <c r="L105" s="69">
        <f>VLOOKUP($A105,Table13[], MATCH(L$1,ExtData!$A$1:$AH$1, FALSE), FALSE)</f>
        <v>35756</v>
      </c>
      <c r="M105" s="70">
        <f>VLOOKUP($A105,Table13[], MATCH(M$1,ExtData!$A$1:$AH$1, FALSE), FALSE)</f>
        <v>37132</v>
      </c>
      <c r="N105" s="70">
        <f>VLOOKUP($A105,Table13[], MATCH(N$1,ExtData!$A$1:$AH$1, FALSE), FALSE)</f>
        <v>11341</v>
      </c>
      <c r="O105" s="70">
        <f>VLOOKUP($A105,Table13[], MATCH(O$1,ExtData!$A$1:$AH$1, FALSE), FALSE)</f>
        <v>774</v>
      </c>
      <c r="P105" s="70">
        <f>VLOOKUP($A105,Table13[], MATCH(P$1,ExtData!$A$1:$AH$1, FALSE), FALSE)</f>
        <v>3</v>
      </c>
      <c r="Q105" s="70">
        <f>VLOOKUP($A105,Table13[], MATCH(Q$1,ExtData!$A$1:$AH$1, FALSE), FALSE)</f>
        <v>50</v>
      </c>
      <c r="R105" s="70">
        <f>VLOOKUP($A105,Table13[], MATCH(R$1,ExtData!$A$1:$AH$1, FALSE), FALSE)</f>
        <v>0</v>
      </c>
      <c r="S105" s="70">
        <f>VLOOKUP($A105,Table13[], MATCH(S$1,ExtData!$A$1:$AH$1, FALSE), FALSE)</f>
        <v>78088</v>
      </c>
      <c r="T105" s="71">
        <f>VLOOKUP($A105,Table13[], MATCH(T$1,ExtData!$A$1:$AH$1, FALSE), FALSE)</f>
        <v>41424</v>
      </c>
      <c r="U105" s="71">
        <f>VLOOKUP($A105,Table13[], MATCH(U$1,ExtData!$A$1:$AH$1, FALSE), FALSE)</f>
        <v>42333</v>
      </c>
      <c r="V105" s="71">
        <f>VLOOKUP($A105,Table13[], MATCH(V$1,ExtData!$A$1:$AH$1, FALSE), FALSE)</f>
        <v>-6915</v>
      </c>
      <c r="W105" s="43">
        <f>VLOOKUP(EDATE(Table6[[#This Row],[Date]],-1),Table13[],MATCH(Table6[[#Headers],[PerEURO]],Table13[#Headers],FALSE), FALSE)</f>
        <v>8.0487000000000002</v>
      </c>
      <c r="X105" s="43">
        <f>VLOOKUP(EDATE(Table6[[#This Row],[Date]],-2),Table13[],MATCH(Table6[[#Headers],[PerEURO]],Table13[#Headers],FALSE),FALSE)</f>
        <v>7.9915000000000003</v>
      </c>
      <c r="Y105" s="43">
        <f>VLOOKUP(EDATE(Table6[[#This Row],[Date]],-1),Table13[],MATCH(Table6[[#Headers],[CPI]],Table13[#Headers],FALSE), FALSE)</f>
        <v>123</v>
      </c>
      <c r="Z105" t="str">
        <f>IF((Table6[[#This Row],[PerEURO]]-Table6[[#This Row],[ly.var]])&gt;0,"Increase", IF((Table6[[#This Row],[PerEURO]]-Table6[[#This Row],[ly.var]])&lt;0, "Decrease", "Unchange"))</f>
        <v>Decrease</v>
      </c>
      <c r="AA105" t="b">
        <f>YEAR(Table6[[#This Row],[Date]])&lt;Settings!$B$1</f>
        <v>1</v>
      </c>
      <c r="AB105" t="str">
        <f t="shared" si="3"/>
        <v>Summer</v>
      </c>
    </row>
    <row r="106" spans="1:28" x14ac:dyDescent="0.2">
      <c r="A106" s="74">
        <v>38230</v>
      </c>
      <c r="B106" s="67">
        <f>VLOOKUP($A106,Table13[], MATCH(B$1,ExtData!$A$1:$AH$1, FALSE), FALSE)</f>
        <v>8.1565999999999992</v>
      </c>
      <c r="C106" s="68">
        <f>VLOOKUP($A106,Table13[], MATCH(C$1,ExtData!$A$1:$AH$1, FALSE), FALSE)</f>
        <v>5.6775000000000002</v>
      </c>
      <c r="D106" s="37">
        <f>VLOOKUP($A106,Table13[], MATCH(D$1,ExtData!$A$1:$AH$1, FALSE), FALSE)</f>
        <v>5.75</v>
      </c>
      <c r="E106" s="37">
        <f>VLOOKUP($A106,Table13[], MATCH(E$1,ExtData!$A$1:$AH$1, FALSE), FALSE)</f>
        <v>6.75</v>
      </c>
      <c r="F106" s="37">
        <f>VLOOKUP($A106,Table13[], MATCH(F$1,ExtData!$A$1:$AH$1, FALSE), FALSE)</f>
        <v>4.2699999999999996</v>
      </c>
      <c r="G106" s="37">
        <f>VLOOKUP($A106,Table13[], MATCH(G$1,ExtData!$A$1:$AH$1, FALSE), FALSE)</f>
        <v>124.9</v>
      </c>
      <c r="H106" s="39">
        <f>VLOOKUP($A106,Table13[], MATCH(H$1,ExtData!$A$1:$AH$1, FALSE), FALSE)/Table6[[#This Row],[PerUSD]]*Table6[[#This Row],[PerEURO]]</f>
        <v>139.68581558784675</v>
      </c>
      <c r="I106" s="69">
        <f>VLOOKUP($A106,Table13[], MATCH(I$1,ExtData!$A$1:$AH$1, FALSE), FALSE)</f>
        <v>130</v>
      </c>
      <c r="J106" s="69">
        <f>VLOOKUP($A106,Table13[], MATCH(J$1,ExtData!$A$1:$AH$1, FALSE), FALSE)</f>
        <v>977</v>
      </c>
      <c r="K106" s="69">
        <f>VLOOKUP($A106,Table13[], MATCH(K$1,ExtData!$A$1:$AH$1, FALSE), FALSE)</f>
        <v>0</v>
      </c>
      <c r="L106" s="69">
        <f>VLOOKUP($A106,Table13[], MATCH(L$1,ExtData!$A$1:$AH$1, FALSE), FALSE)</f>
        <v>46333</v>
      </c>
      <c r="M106" s="70">
        <f>VLOOKUP($A106,Table13[], MATCH(M$1,ExtData!$A$1:$AH$1, FALSE), FALSE)</f>
        <v>26239</v>
      </c>
      <c r="N106" s="70">
        <f>VLOOKUP($A106,Table13[], MATCH(N$1,ExtData!$A$1:$AH$1, FALSE), FALSE)</f>
        <v>12278</v>
      </c>
      <c r="O106" s="70">
        <f>VLOOKUP($A106,Table13[], MATCH(O$1,ExtData!$A$1:$AH$1, FALSE), FALSE)</f>
        <v>1132</v>
      </c>
      <c r="P106" s="70">
        <f>VLOOKUP($A106,Table13[], MATCH(P$1,ExtData!$A$1:$AH$1, FALSE), FALSE)</f>
        <v>861</v>
      </c>
      <c r="Q106" s="70">
        <f>VLOOKUP($A106,Table13[], MATCH(Q$1,ExtData!$A$1:$AH$1, FALSE), FALSE)</f>
        <v>1105</v>
      </c>
      <c r="R106" s="70">
        <f>VLOOKUP($A106,Table13[], MATCH(R$1,ExtData!$A$1:$AH$1, FALSE), FALSE)</f>
        <v>0</v>
      </c>
      <c r="S106" s="70">
        <f>VLOOKUP($A106,Table13[], MATCH(S$1,ExtData!$A$1:$AH$1, FALSE), FALSE)</f>
        <v>72373</v>
      </c>
      <c r="T106" s="71">
        <f>VLOOKUP($A106,Table13[], MATCH(T$1,ExtData!$A$1:$AH$1, FALSE), FALSE)</f>
        <v>26898</v>
      </c>
      <c r="U106" s="71">
        <f>VLOOKUP($A106,Table13[], MATCH(U$1,ExtData!$A$1:$AH$1, FALSE), FALSE)</f>
        <v>26040</v>
      </c>
      <c r="V106" s="71">
        <f>VLOOKUP($A106,Table13[], MATCH(V$1,ExtData!$A$1:$AH$1, FALSE), FALSE)</f>
        <v>-13608</v>
      </c>
      <c r="W106" s="43">
        <f>VLOOKUP(EDATE(Table6[[#This Row],[Date]],-1),Table13[],MATCH(Table6[[#Headers],[PerEURO]],Table13[#Headers],FALSE), FALSE)</f>
        <v>7.9722999999999997</v>
      </c>
      <c r="X106" s="43">
        <f>VLOOKUP(EDATE(Table6[[#This Row],[Date]],-2),Table13[],MATCH(Table6[[#Headers],[PerEURO]],Table13[#Headers],FALSE),FALSE)</f>
        <v>8.0487000000000002</v>
      </c>
      <c r="Y106" s="43">
        <f>VLOOKUP(EDATE(Table6[[#This Row],[Date]],-1),Table13[],MATCH(Table6[[#Headers],[CPI]],Table13[#Headers],FALSE), FALSE)</f>
        <v>123.1</v>
      </c>
      <c r="Z106" t="str">
        <f>IF((Table6[[#This Row],[PerEURO]]-Table6[[#This Row],[ly.var]])&gt;0,"Increase", IF((Table6[[#This Row],[PerEURO]]-Table6[[#This Row],[ly.var]])&lt;0, "Decrease", "Unchange"))</f>
        <v>Increase</v>
      </c>
      <c r="AA106" t="b">
        <f>YEAR(Table6[[#This Row],[Date]])&lt;Settings!$B$1</f>
        <v>1</v>
      </c>
      <c r="AB106" t="str">
        <f t="shared" si="3"/>
        <v>autumn</v>
      </c>
    </row>
    <row r="107" spans="1:28" x14ac:dyDescent="0.2">
      <c r="A107" s="74">
        <v>38260</v>
      </c>
      <c r="B107" s="67">
        <f>VLOOKUP($A107,Table13[], MATCH(B$1,ExtData!$A$1:$AH$1, FALSE), FALSE)</f>
        <v>8.5928000000000004</v>
      </c>
      <c r="C107" s="68">
        <f>VLOOKUP($A107,Table13[], MATCH(C$1,ExtData!$A$1:$AH$1, FALSE), FALSE)</f>
        <v>6.4626999999999999</v>
      </c>
      <c r="D107" s="37">
        <f>VLOOKUP($A107,Table13[], MATCH(D$1,ExtData!$A$1:$AH$1, FALSE), FALSE)</f>
        <v>5.4456519999999999</v>
      </c>
      <c r="E107" s="37">
        <f>VLOOKUP($A107,Table13[], MATCH(E$1,ExtData!$A$1:$AH$1, FALSE), FALSE)</f>
        <v>6.4456519999999999</v>
      </c>
      <c r="F107" s="37">
        <f>VLOOKUP($A107,Table13[], MATCH(F$1,ExtData!$A$1:$AH$1, FALSE), FALSE)</f>
        <v>3.82</v>
      </c>
      <c r="G107" s="37">
        <f>VLOOKUP($A107,Table13[], MATCH(G$1,ExtData!$A$1:$AH$1, FALSE), FALSE)</f>
        <v>125.4</v>
      </c>
      <c r="H107" s="39">
        <f>VLOOKUP($A107,Table13[], MATCH(H$1,ExtData!$A$1:$AH$1, FALSE), FALSE)/Table6[[#This Row],[PerUSD]]*Table6[[#This Row],[PerEURO]]</f>
        <v>95.172702430872562</v>
      </c>
      <c r="I107" s="69">
        <f>VLOOKUP($A107,Table13[], MATCH(I$1,ExtData!$A$1:$AH$1, FALSE), FALSE)</f>
        <v>11</v>
      </c>
      <c r="J107" s="69">
        <f>VLOOKUP($A107,Table13[], MATCH(J$1,ExtData!$A$1:$AH$1, FALSE), FALSE)</f>
        <v>388</v>
      </c>
      <c r="K107" s="69">
        <f>VLOOKUP($A107,Table13[], MATCH(K$1,ExtData!$A$1:$AH$1, FALSE), FALSE)</f>
        <v>0</v>
      </c>
      <c r="L107" s="69">
        <f>VLOOKUP($A107,Table13[], MATCH(L$1,ExtData!$A$1:$AH$1, FALSE), FALSE)</f>
        <v>44599</v>
      </c>
      <c r="M107" s="70">
        <f>VLOOKUP($A107,Table13[], MATCH(M$1,ExtData!$A$1:$AH$1, FALSE), FALSE)</f>
        <v>26060</v>
      </c>
      <c r="N107" s="70">
        <f>VLOOKUP($A107,Table13[], MATCH(N$1,ExtData!$A$1:$AH$1, FALSE), FALSE)</f>
        <v>24309</v>
      </c>
      <c r="O107" s="70">
        <f>VLOOKUP($A107,Table13[], MATCH(O$1,ExtData!$A$1:$AH$1, FALSE), FALSE)</f>
        <v>322</v>
      </c>
      <c r="P107" s="70">
        <f>VLOOKUP($A107,Table13[], MATCH(P$1,ExtData!$A$1:$AH$1, FALSE), FALSE)</f>
        <v>19</v>
      </c>
      <c r="Q107" s="70">
        <f>VLOOKUP($A107,Table13[], MATCH(Q$1,ExtData!$A$1:$AH$1, FALSE), FALSE)</f>
        <v>505</v>
      </c>
      <c r="R107" s="70">
        <f>VLOOKUP($A107,Table13[], MATCH(R$1,ExtData!$A$1:$AH$1, FALSE), FALSE)</f>
        <v>0</v>
      </c>
      <c r="S107" s="70">
        <f>VLOOKUP($A107,Table13[], MATCH(S$1,ExtData!$A$1:$AH$1, FALSE), FALSE)</f>
        <v>83249</v>
      </c>
      <c r="T107" s="71">
        <f>VLOOKUP($A107,Table13[], MATCH(T$1,ExtData!$A$1:$AH$1, FALSE), FALSE)</f>
        <v>38775</v>
      </c>
      <c r="U107" s="71">
        <f>VLOOKUP($A107,Table13[], MATCH(U$1,ExtData!$A$1:$AH$1, FALSE), FALSE)</f>
        <v>38650</v>
      </c>
      <c r="V107" s="71">
        <f>VLOOKUP($A107,Table13[], MATCH(V$1,ExtData!$A$1:$AH$1, FALSE), FALSE)</f>
        <v>-12041</v>
      </c>
      <c r="W107" s="43">
        <f>VLOOKUP(EDATE(Table6[[#This Row],[Date]],-1),Table13[],MATCH(Table6[[#Headers],[PerEURO]],Table13[#Headers],FALSE), FALSE)</f>
        <v>8.1565999999999992</v>
      </c>
      <c r="X107" s="43">
        <f>VLOOKUP(EDATE(Table6[[#This Row],[Date]],-2),Table13[],MATCH(Table6[[#Headers],[PerEURO]],Table13[#Headers],FALSE),FALSE)</f>
        <v>7.9722999999999997</v>
      </c>
      <c r="Y107" s="43">
        <f>VLOOKUP(EDATE(Table6[[#This Row],[Date]],-1),Table13[],MATCH(Table6[[#Headers],[CPI]],Table13[#Headers],FALSE), FALSE)</f>
        <v>124.9</v>
      </c>
      <c r="Z107" t="str">
        <f>IF((Table6[[#This Row],[PerEURO]]-Table6[[#This Row],[ly.var]])&gt;0,"Increase", IF((Table6[[#This Row],[PerEURO]]-Table6[[#This Row],[ly.var]])&lt;0, "Decrease", "Unchange"))</f>
        <v>Increase</v>
      </c>
      <c r="AA107" t="b">
        <f>YEAR(Table6[[#This Row],[Date]])&lt;Settings!$B$1</f>
        <v>1</v>
      </c>
      <c r="AB107" t="str">
        <f t="shared" si="3"/>
        <v>autumn</v>
      </c>
    </row>
    <row r="108" spans="1:28" x14ac:dyDescent="0.2">
      <c r="A108" s="74">
        <v>38291</v>
      </c>
      <c r="B108" s="67">
        <f>VLOOKUP($A108,Table13[], MATCH(B$1,ExtData!$A$1:$AH$1, FALSE), FALSE)</f>
        <v>8.8094000000000001</v>
      </c>
      <c r="C108" s="68">
        <f>VLOOKUP($A108,Table13[], MATCH(C$1,ExtData!$A$1:$AH$1, FALSE), FALSE)</f>
        <v>6.9198000000000004</v>
      </c>
      <c r="D108" s="37">
        <f>VLOOKUP($A108,Table13[], MATCH(D$1,ExtData!$A$1:$AH$1, FALSE), FALSE)</f>
        <v>4.75</v>
      </c>
      <c r="E108" s="37">
        <f>VLOOKUP($A108,Table13[], MATCH(E$1,ExtData!$A$1:$AH$1, FALSE), FALSE)</f>
        <v>5.75</v>
      </c>
      <c r="F108" s="37">
        <f>VLOOKUP($A108,Table13[], MATCH(F$1,ExtData!$A$1:$AH$1, FALSE), FALSE)</f>
        <v>3.15</v>
      </c>
      <c r="G108" s="37">
        <f>VLOOKUP($A108,Table13[], MATCH(G$1,ExtData!$A$1:$AH$1, FALSE), FALSE)</f>
        <v>124.7</v>
      </c>
      <c r="H108" s="39">
        <f>VLOOKUP($A108,Table13[], MATCH(H$1,ExtData!$A$1:$AH$1, FALSE), FALSE)/Table6[[#This Row],[PerUSD]]*Table6[[#This Row],[PerEURO]]</f>
        <v>66.772598919043901</v>
      </c>
      <c r="I108" s="69">
        <f>VLOOKUP($A108,Table13[], MATCH(I$1,ExtData!$A$1:$AH$1, FALSE), FALSE)</f>
        <v>116</v>
      </c>
      <c r="J108" s="69">
        <f>VLOOKUP($A108,Table13[], MATCH(J$1,ExtData!$A$1:$AH$1, FALSE), FALSE)</f>
        <v>1102</v>
      </c>
      <c r="K108" s="69">
        <f>VLOOKUP($A108,Table13[], MATCH(K$1,ExtData!$A$1:$AH$1, FALSE), FALSE)</f>
        <v>0</v>
      </c>
      <c r="L108" s="69">
        <f>VLOOKUP($A108,Table13[], MATCH(L$1,ExtData!$A$1:$AH$1, FALSE), FALSE)</f>
        <v>38941</v>
      </c>
      <c r="M108" s="70">
        <f>VLOOKUP($A108,Table13[], MATCH(M$1,ExtData!$A$1:$AH$1, FALSE), FALSE)</f>
        <v>22569</v>
      </c>
      <c r="N108" s="70">
        <f>VLOOKUP($A108,Table13[], MATCH(N$1,ExtData!$A$1:$AH$1, FALSE), FALSE)</f>
        <v>24360</v>
      </c>
      <c r="O108" s="70">
        <f>VLOOKUP($A108,Table13[], MATCH(O$1,ExtData!$A$1:$AH$1, FALSE), FALSE)</f>
        <v>885</v>
      </c>
      <c r="P108" s="70">
        <f>VLOOKUP($A108,Table13[], MATCH(P$1,ExtData!$A$1:$AH$1, FALSE), FALSE)</f>
        <v>1419</v>
      </c>
      <c r="Q108" s="70">
        <f>VLOOKUP($A108,Table13[], MATCH(Q$1,ExtData!$A$1:$AH$1, FALSE), FALSE)</f>
        <v>147</v>
      </c>
      <c r="R108" s="70">
        <f>VLOOKUP($A108,Table13[], MATCH(R$1,ExtData!$A$1:$AH$1, FALSE), FALSE)</f>
        <v>0</v>
      </c>
      <c r="S108" s="70">
        <f>VLOOKUP($A108,Table13[], MATCH(S$1,ExtData!$A$1:$AH$1, FALSE), FALSE)</f>
        <v>76209</v>
      </c>
      <c r="T108" s="71">
        <f>VLOOKUP($A108,Table13[], MATCH(T$1,ExtData!$A$1:$AH$1, FALSE), FALSE)</f>
        <v>37615</v>
      </c>
      <c r="U108" s="71">
        <f>VLOOKUP($A108,Table13[], MATCH(U$1,ExtData!$A$1:$AH$1, FALSE), FALSE)</f>
        <v>37267</v>
      </c>
      <c r="V108" s="71">
        <f>VLOOKUP($A108,Table13[], MATCH(V$1,ExtData!$A$1:$AH$1, FALSE), FALSE)</f>
        <v>-10547</v>
      </c>
      <c r="W108" s="43">
        <f>VLOOKUP(EDATE(Table6[[#This Row],[Date]],-1),Table13[],MATCH(Table6[[#Headers],[PerEURO]],Table13[#Headers],FALSE), FALSE)</f>
        <v>8.5928000000000004</v>
      </c>
      <c r="X108" s="43">
        <f>VLOOKUP(EDATE(Table6[[#This Row],[Date]],-2),Table13[],MATCH(Table6[[#Headers],[PerEURO]],Table13[#Headers],FALSE),FALSE)</f>
        <v>8.1565999999999992</v>
      </c>
      <c r="Y108" s="43">
        <f>VLOOKUP(EDATE(Table6[[#This Row],[Date]],-1),Table13[],MATCH(Table6[[#Headers],[CPI]],Table13[#Headers],FALSE), FALSE)</f>
        <v>125.4</v>
      </c>
      <c r="Z108" t="str">
        <f>IF((Table6[[#This Row],[PerEURO]]-Table6[[#This Row],[ly.var]])&gt;0,"Increase", IF((Table6[[#This Row],[PerEURO]]-Table6[[#This Row],[ly.var]])&lt;0, "Decrease", "Unchange"))</f>
        <v>Increase</v>
      </c>
      <c r="AA108" t="b">
        <f>YEAR(Table6[[#This Row],[Date]])&lt;Settings!$B$1</f>
        <v>1</v>
      </c>
      <c r="AB108" t="str">
        <f t="shared" si="3"/>
        <v>autumn</v>
      </c>
    </row>
    <row r="109" spans="1:28" x14ac:dyDescent="0.2">
      <c r="A109" s="74">
        <v>38321</v>
      </c>
      <c r="B109" s="67">
        <f>VLOOKUP($A109,Table13[], MATCH(B$1,ExtData!$A$1:$AH$1, FALSE), FALSE)</f>
        <v>9.4039000000000001</v>
      </c>
      <c r="C109" s="68">
        <f>VLOOKUP($A109,Table13[], MATCH(C$1,ExtData!$A$1:$AH$1, FALSE), FALSE)</f>
        <v>7.0057999999999998</v>
      </c>
      <c r="D109" s="37">
        <f>VLOOKUP($A109,Table13[], MATCH(D$1,ExtData!$A$1:$AH$1, FALSE), FALSE)</f>
        <v>4.1375000000000002</v>
      </c>
      <c r="E109" s="37">
        <f>VLOOKUP($A109,Table13[], MATCH(E$1,ExtData!$A$1:$AH$1, FALSE), FALSE)</f>
        <v>5.1375000000000002</v>
      </c>
      <c r="F109" s="37">
        <f>VLOOKUP($A109,Table13[], MATCH(F$1,ExtData!$A$1:$AH$1, FALSE), FALSE)</f>
        <v>2.4900000000000002</v>
      </c>
      <c r="G109" s="37">
        <f>VLOOKUP($A109,Table13[], MATCH(G$1,ExtData!$A$1:$AH$1, FALSE), FALSE)</f>
        <v>124.4</v>
      </c>
      <c r="H109" s="39">
        <f>VLOOKUP($A109,Table13[], MATCH(H$1,ExtData!$A$1:$AH$1, FALSE), FALSE)/Table6[[#This Row],[PerUSD]]*Table6[[#This Row],[PerEURO]]</f>
        <v>53.62496859744784</v>
      </c>
      <c r="I109" s="69">
        <f>VLOOKUP($A109,Table13[], MATCH(I$1,ExtData!$A$1:$AH$1, FALSE), FALSE)</f>
        <v>8099</v>
      </c>
      <c r="J109" s="69">
        <f>VLOOKUP($A109,Table13[], MATCH(J$1,ExtData!$A$1:$AH$1, FALSE), FALSE)</f>
        <v>1630</v>
      </c>
      <c r="K109" s="69">
        <f>VLOOKUP($A109,Table13[], MATCH(K$1,ExtData!$A$1:$AH$1, FALSE), FALSE)</f>
        <v>0</v>
      </c>
      <c r="L109" s="69">
        <f>VLOOKUP($A109,Table13[], MATCH(L$1,ExtData!$A$1:$AH$1, FALSE), FALSE)</f>
        <v>38520</v>
      </c>
      <c r="M109" s="70">
        <f>VLOOKUP($A109,Table13[], MATCH(M$1,ExtData!$A$1:$AH$1, FALSE), FALSE)</f>
        <v>18565</v>
      </c>
      <c r="N109" s="70">
        <f>VLOOKUP($A109,Table13[], MATCH(N$1,ExtData!$A$1:$AH$1, FALSE), FALSE)</f>
        <v>26420</v>
      </c>
      <c r="O109" s="70">
        <f>VLOOKUP($A109,Table13[], MATCH(O$1,ExtData!$A$1:$AH$1, FALSE), FALSE)</f>
        <v>653</v>
      </c>
      <c r="P109" s="70">
        <f>VLOOKUP($A109,Table13[], MATCH(P$1,ExtData!$A$1:$AH$1, FALSE), FALSE)</f>
        <v>133</v>
      </c>
      <c r="Q109" s="70">
        <f>VLOOKUP($A109,Table13[], MATCH(Q$1,ExtData!$A$1:$AH$1, FALSE), FALSE)</f>
        <v>505</v>
      </c>
      <c r="R109" s="70">
        <f>VLOOKUP($A109,Table13[], MATCH(R$1,ExtData!$A$1:$AH$1, FALSE), FALSE)</f>
        <v>0</v>
      </c>
      <c r="S109" s="70">
        <f>VLOOKUP($A109,Table13[], MATCH(S$1,ExtData!$A$1:$AH$1, FALSE), FALSE)</f>
        <v>71765</v>
      </c>
      <c r="T109" s="71">
        <f>VLOOKUP($A109,Table13[], MATCH(T$1,ExtData!$A$1:$AH$1, FALSE), FALSE)</f>
        <v>24154</v>
      </c>
      <c r="U109" s="71">
        <f>VLOOKUP($A109,Table13[], MATCH(U$1,ExtData!$A$1:$AH$1, FALSE), FALSE)</f>
        <v>33245</v>
      </c>
      <c r="V109" s="71">
        <f>VLOOKUP($A109,Table13[], MATCH(V$1,ExtData!$A$1:$AH$1, FALSE), FALSE)</f>
        <v>-12393</v>
      </c>
      <c r="W109" s="43">
        <f>VLOOKUP(EDATE(Table6[[#This Row],[Date]],-1),Table13[],MATCH(Table6[[#Headers],[PerEURO]],Table13[#Headers],FALSE), FALSE)</f>
        <v>8.8094000000000001</v>
      </c>
      <c r="X109" s="43">
        <f>VLOOKUP(EDATE(Table6[[#This Row],[Date]],-2),Table13[],MATCH(Table6[[#Headers],[PerEURO]],Table13[#Headers],FALSE),FALSE)</f>
        <v>8.5928000000000004</v>
      </c>
      <c r="Y109" s="43">
        <f>VLOOKUP(EDATE(Table6[[#This Row],[Date]],-1),Table13[],MATCH(Table6[[#Headers],[CPI]],Table13[#Headers],FALSE), FALSE)</f>
        <v>124.7</v>
      </c>
      <c r="Z109" t="str">
        <f>IF((Table6[[#This Row],[PerEURO]]-Table6[[#This Row],[ly.var]])&gt;0,"Increase", IF((Table6[[#This Row],[PerEURO]]-Table6[[#This Row],[ly.var]])&lt;0, "Decrease", "Unchange"))</f>
        <v>Increase</v>
      </c>
      <c r="AA109" t="b">
        <f>YEAR(Table6[[#This Row],[Date]])&lt;Settings!$B$1</f>
        <v>1</v>
      </c>
      <c r="AB109" t="str">
        <f t="shared" si="3"/>
        <v>winter</v>
      </c>
    </row>
    <row r="110" spans="1:28" x14ac:dyDescent="0.2">
      <c r="A110" s="74">
        <v>38352</v>
      </c>
      <c r="B110" s="67">
        <f>VLOOKUP($A110,Table13[], MATCH(B$1,ExtData!$A$1:$AH$1, FALSE), FALSE)</f>
        <v>9.2164000000000001</v>
      </c>
      <c r="C110" s="68">
        <f>VLOOKUP($A110,Table13[], MATCH(C$1,ExtData!$A$1:$AH$1, FALSE), FALSE)</f>
        <v>6.9619999999999997</v>
      </c>
      <c r="D110" s="37">
        <f>VLOOKUP($A110,Table13[], MATCH(D$1,ExtData!$A$1:$AH$1, FALSE), FALSE)</f>
        <v>3</v>
      </c>
      <c r="E110" s="37">
        <f>VLOOKUP($A110,Table13[], MATCH(E$1,ExtData!$A$1:$AH$1, FALSE), FALSE)</f>
        <v>4</v>
      </c>
      <c r="F110" s="37">
        <f>VLOOKUP($A110,Table13[], MATCH(F$1,ExtData!$A$1:$AH$1, FALSE), FALSE)</f>
        <v>1.81</v>
      </c>
      <c r="G110" s="37">
        <f>VLOOKUP($A110,Table13[], MATCH(G$1,ExtData!$A$1:$AH$1, FALSE), FALSE)</f>
        <v>124</v>
      </c>
      <c r="H110" s="39">
        <f>VLOOKUP($A110,Table13[], MATCH(H$1,ExtData!$A$1:$AH$1, FALSE), FALSE)/Table6[[#This Row],[PerUSD]]*Table6[[#This Row],[PerEURO]]</f>
        <v>57.506523412812413</v>
      </c>
      <c r="I110" s="69">
        <f>VLOOKUP($A110,Table13[], MATCH(I$1,ExtData!$A$1:$AH$1, FALSE), FALSE)</f>
        <v>103</v>
      </c>
      <c r="J110" s="69">
        <f>VLOOKUP($A110,Table13[], MATCH(J$1,ExtData!$A$1:$AH$1, FALSE), FALSE)</f>
        <v>635</v>
      </c>
      <c r="K110" s="69">
        <f>VLOOKUP($A110,Table13[], MATCH(K$1,ExtData!$A$1:$AH$1, FALSE), FALSE)</f>
        <v>0</v>
      </c>
      <c r="L110" s="69">
        <f>VLOOKUP($A110,Table13[], MATCH(L$1,ExtData!$A$1:$AH$1, FALSE), FALSE)</f>
        <v>34922</v>
      </c>
      <c r="M110" s="70">
        <f>VLOOKUP($A110,Table13[], MATCH(M$1,ExtData!$A$1:$AH$1, FALSE), FALSE)</f>
        <v>17816</v>
      </c>
      <c r="N110" s="70">
        <f>VLOOKUP($A110,Table13[], MATCH(N$1,ExtData!$A$1:$AH$1, FALSE), FALSE)</f>
        <v>24663</v>
      </c>
      <c r="O110" s="70">
        <f>VLOOKUP($A110,Table13[], MATCH(O$1,ExtData!$A$1:$AH$1, FALSE), FALSE)</f>
        <v>220</v>
      </c>
      <c r="P110" s="70">
        <f>VLOOKUP($A110,Table13[], MATCH(P$1,ExtData!$A$1:$AH$1, FALSE), FALSE)</f>
        <v>216</v>
      </c>
      <c r="Q110" s="70">
        <f>VLOOKUP($A110,Table13[], MATCH(Q$1,ExtData!$A$1:$AH$1, FALSE), FALSE)</f>
        <v>902</v>
      </c>
      <c r="R110" s="70">
        <f>VLOOKUP($A110,Table13[], MATCH(R$1,ExtData!$A$1:$AH$1, FALSE), FALSE)</f>
        <v>0</v>
      </c>
      <c r="S110" s="70">
        <f>VLOOKUP($A110,Table13[], MATCH(S$1,ExtData!$A$1:$AH$1, FALSE), FALSE)</f>
        <v>67215</v>
      </c>
      <c r="T110" s="71">
        <f>VLOOKUP($A110,Table13[], MATCH(T$1,ExtData!$A$1:$AH$1, FALSE), FALSE)</f>
        <v>32673</v>
      </c>
      <c r="U110" s="71">
        <f>VLOOKUP($A110,Table13[], MATCH(U$1,ExtData!$A$1:$AH$1, FALSE), FALSE)</f>
        <v>32293</v>
      </c>
      <c r="V110" s="71">
        <f>VLOOKUP($A110,Table13[], MATCH(V$1,ExtData!$A$1:$AH$1, FALSE), FALSE)</f>
        <v>-10406</v>
      </c>
      <c r="W110" s="43">
        <f>VLOOKUP(EDATE(Table6[[#This Row],[Date]],-1),Table13[],MATCH(Table6[[#Headers],[PerEURO]],Table13[#Headers],FALSE), FALSE)</f>
        <v>9.4039000000000001</v>
      </c>
      <c r="X110" s="43">
        <f>VLOOKUP(EDATE(Table6[[#This Row],[Date]],-2),Table13[],MATCH(Table6[[#Headers],[PerEURO]],Table13[#Headers],FALSE),FALSE)</f>
        <v>8.8094000000000001</v>
      </c>
      <c r="Y110" s="43">
        <f>VLOOKUP(EDATE(Table6[[#This Row],[Date]],-1),Table13[],MATCH(Table6[[#Headers],[CPI]],Table13[#Headers],FALSE), FALSE)</f>
        <v>124.4</v>
      </c>
      <c r="Z110" t="str">
        <f>IF((Table6[[#This Row],[PerEURO]]-Table6[[#This Row],[ly.var]])&gt;0,"Increase", IF((Table6[[#This Row],[PerEURO]]-Table6[[#This Row],[ly.var]])&lt;0, "Decrease", "Unchange"))</f>
        <v>Decrease</v>
      </c>
      <c r="AA110" t="b">
        <f>YEAR(Table6[[#This Row],[Date]])&lt;Settings!$B$1</f>
        <v>1</v>
      </c>
      <c r="AB110" t="str">
        <f t="shared" si="3"/>
        <v>winter</v>
      </c>
    </row>
    <row r="111" spans="1:28" x14ac:dyDescent="0.2">
      <c r="A111" s="74">
        <v>38383</v>
      </c>
      <c r="B111" s="67">
        <f>VLOOKUP($A111,Table13[], MATCH(B$1,ExtData!$A$1:$AH$1, FALSE), FALSE)</f>
        <v>8.7837999999999994</v>
      </c>
      <c r="C111" s="68">
        <f>VLOOKUP($A111,Table13[], MATCH(C$1,ExtData!$A$1:$AH$1, FALSE), FALSE)</f>
        <v>6.8712</v>
      </c>
      <c r="D111" s="37">
        <f>VLOOKUP($A111,Table13[], MATCH(D$1,ExtData!$A$1:$AH$1, FALSE), FALSE)</f>
        <v>2.5750000000000002</v>
      </c>
      <c r="E111" s="37">
        <f>VLOOKUP($A111,Table13[], MATCH(E$1,ExtData!$A$1:$AH$1, FALSE), FALSE)</f>
        <v>3.5750000000000002</v>
      </c>
      <c r="F111" s="37">
        <f>VLOOKUP($A111,Table13[], MATCH(F$1,ExtData!$A$1:$AH$1, FALSE), FALSE)</f>
        <v>1.26</v>
      </c>
      <c r="G111" s="37">
        <f>VLOOKUP($A111,Table13[], MATCH(G$1,ExtData!$A$1:$AH$1, FALSE), FALSE)</f>
        <v>125</v>
      </c>
      <c r="H111" s="39">
        <f>VLOOKUP($A111,Table13[], MATCH(H$1,ExtData!$A$1:$AH$1, FALSE), FALSE)/Table6[[#This Row],[PerUSD]]*Table6[[#This Row],[PerEURO]]</f>
        <v>55.378131330771915</v>
      </c>
      <c r="I111" s="69">
        <f>VLOOKUP($A111,Table13[], MATCH(I$1,ExtData!$A$1:$AH$1, FALSE), FALSE)</f>
        <v>108</v>
      </c>
      <c r="J111" s="69">
        <f>VLOOKUP($A111,Table13[], MATCH(J$1,ExtData!$A$1:$AH$1, FALSE), FALSE)</f>
        <v>4</v>
      </c>
      <c r="K111" s="69">
        <f>VLOOKUP($A111,Table13[], MATCH(K$1,ExtData!$A$1:$AH$1, FALSE), FALSE)</f>
        <v>0</v>
      </c>
      <c r="L111" s="69">
        <f>VLOOKUP($A111,Table13[], MATCH(L$1,ExtData!$A$1:$AH$1, FALSE), FALSE)</f>
        <v>33862</v>
      </c>
      <c r="M111" s="70">
        <f>VLOOKUP($A111,Table13[], MATCH(M$1,ExtData!$A$1:$AH$1, FALSE), FALSE)</f>
        <v>16376</v>
      </c>
      <c r="N111" s="70">
        <f>VLOOKUP($A111,Table13[], MATCH(N$1,ExtData!$A$1:$AH$1, FALSE), FALSE)</f>
        <v>22901</v>
      </c>
      <c r="O111" s="70">
        <f>VLOOKUP($A111,Table13[], MATCH(O$1,ExtData!$A$1:$AH$1, FALSE), FALSE)</f>
        <v>563</v>
      </c>
      <c r="P111" s="70">
        <f>VLOOKUP($A111,Table13[], MATCH(P$1,ExtData!$A$1:$AH$1, FALSE), FALSE)</f>
        <v>278</v>
      </c>
      <c r="Q111" s="70">
        <f>VLOOKUP($A111,Table13[], MATCH(Q$1,ExtData!$A$1:$AH$1, FALSE), FALSE)</f>
        <v>876</v>
      </c>
      <c r="R111" s="70">
        <f>VLOOKUP($A111,Table13[], MATCH(R$1,ExtData!$A$1:$AH$1, FALSE), FALSE)</f>
        <v>0</v>
      </c>
      <c r="S111" s="70">
        <f>VLOOKUP($A111,Table13[], MATCH(S$1,ExtData!$A$1:$AH$1, FALSE), FALSE)</f>
        <v>64043</v>
      </c>
      <c r="T111" s="71">
        <f>VLOOKUP($A111,Table13[], MATCH(T$1,ExtData!$A$1:$AH$1, FALSE), FALSE)</f>
        <v>31223</v>
      </c>
      <c r="U111" s="71">
        <f>VLOOKUP($A111,Table13[], MATCH(U$1,ExtData!$A$1:$AH$1, FALSE), FALSE)</f>
        <v>30181</v>
      </c>
      <c r="V111" s="71">
        <f>VLOOKUP($A111,Table13[], MATCH(V$1,ExtData!$A$1:$AH$1, FALSE), FALSE)</f>
        <v>-9658</v>
      </c>
      <c r="W111" s="43">
        <f>VLOOKUP(EDATE(Table6[[#This Row],[Date]],-1),Table13[],MATCH(Table6[[#Headers],[PerEURO]],Table13[#Headers],FALSE), FALSE)</f>
        <v>9.2164000000000001</v>
      </c>
      <c r="X111" s="43">
        <f>VLOOKUP(EDATE(Table6[[#This Row],[Date]],-2),Table13[],MATCH(Table6[[#Headers],[PerEURO]],Table13[#Headers],FALSE),FALSE)</f>
        <v>9.4039000000000001</v>
      </c>
      <c r="Y111" s="43">
        <f>VLOOKUP(EDATE(Table6[[#This Row],[Date]],-1),Table13[],MATCH(Table6[[#Headers],[CPI]],Table13[#Headers],FALSE), FALSE)</f>
        <v>124</v>
      </c>
      <c r="Z111" t="str">
        <f>IF((Table6[[#This Row],[PerEURO]]-Table6[[#This Row],[ly.var]])&gt;0,"Increase", IF((Table6[[#This Row],[PerEURO]]-Table6[[#This Row],[ly.var]])&lt;0, "Decrease", "Unchange"))</f>
        <v>Decrease</v>
      </c>
      <c r="AA111" t="b">
        <f>YEAR(Table6[[#This Row],[Date]])&lt;Settings!$B$1</f>
        <v>1</v>
      </c>
      <c r="AB111" t="str">
        <f t="shared" si="3"/>
        <v>winter</v>
      </c>
    </row>
    <row r="112" spans="1:28" x14ac:dyDescent="0.2">
      <c r="A112" s="74">
        <v>38411</v>
      </c>
      <c r="B112" s="67">
        <f>VLOOKUP($A112,Table13[], MATCH(B$1,ExtData!$A$1:$AH$1, FALSE), FALSE)</f>
        <v>8.8388000000000009</v>
      </c>
      <c r="C112" s="68">
        <f>VLOOKUP($A112,Table13[], MATCH(C$1,ExtData!$A$1:$AH$1, FALSE), FALSE)</f>
        <v>6.7812999999999999</v>
      </c>
      <c r="D112" s="37">
        <f>VLOOKUP($A112,Table13[], MATCH(D$1,ExtData!$A$1:$AH$1, FALSE), FALSE)</f>
        <v>2.4090910000000001</v>
      </c>
      <c r="E112" s="37">
        <f>VLOOKUP($A112,Table13[], MATCH(E$1,ExtData!$A$1:$AH$1, FALSE), FALSE)</f>
        <v>3.4090910000000001</v>
      </c>
      <c r="F112" s="37">
        <f>VLOOKUP($A112,Table13[], MATCH(F$1,ExtData!$A$1:$AH$1, FALSE), FALSE)</f>
        <v>1.06</v>
      </c>
      <c r="G112" s="37">
        <f>VLOOKUP($A112,Table13[], MATCH(G$1,ExtData!$A$1:$AH$1, FALSE), FALSE)</f>
        <v>125.1</v>
      </c>
      <c r="H112" s="39">
        <f>VLOOKUP($A112,Table13[], MATCH(H$1,ExtData!$A$1:$AH$1, FALSE), FALSE)/Table6[[#This Row],[PerUSD]]*Table6[[#This Row],[PerEURO]]</f>
        <v>60.660603719050926</v>
      </c>
      <c r="I112" s="69">
        <f>VLOOKUP($A112,Table13[], MATCH(I$1,ExtData!$A$1:$AH$1, FALSE), FALSE)</f>
        <v>8</v>
      </c>
      <c r="J112" s="69">
        <f>VLOOKUP($A112,Table13[], MATCH(J$1,ExtData!$A$1:$AH$1, FALSE), FALSE)</f>
        <v>1197</v>
      </c>
      <c r="K112" s="69">
        <f>VLOOKUP($A112,Table13[], MATCH(K$1,ExtData!$A$1:$AH$1, FALSE), FALSE)</f>
        <v>0</v>
      </c>
      <c r="L112" s="69">
        <f>VLOOKUP($A112,Table13[], MATCH(L$1,ExtData!$A$1:$AH$1, FALSE), FALSE)</f>
        <v>36074</v>
      </c>
      <c r="M112" s="70">
        <f>VLOOKUP($A112,Table13[], MATCH(M$1,ExtData!$A$1:$AH$1, FALSE), FALSE)</f>
        <v>18047</v>
      </c>
      <c r="N112" s="70">
        <f>VLOOKUP($A112,Table13[], MATCH(N$1,ExtData!$A$1:$AH$1, FALSE), FALSE)</f>
        <v>22639</v>
      </c>
      <c r="O112" s="70">
        <f>VLOOKUP($A112,Table13[], MATCH(O$1,ExtData!$A$1:$AH$1, FALSE), FALSE)</f>
        <v>528</v>
      </c>
      <c r="P112" s="70">
        <f>VLOOKUP($A112,Table13[], MATCH(P$1,ExtData!$A$1:$AH$1, FALSE), FALSE)</f>
        <v>926</v>
      </c>
      <c r="Q112" s="70">
        <f>VLOOKUP($A112,Table13[], MATCH(Q$1,ExtData!$A$1:$AH$1, FALSE), FALSE)</f>
        <v>1301</v>
      </c>
      <c r="R112" s="70">
        <f>VLOOKUP($A112,Table13[], MATCH(R$1,ExtData!$A$1:$AH$1, FALSE), FALSE)</f>
        <v>0</v>
      </c>
      <c r="S112" s="70">
        <f>VLOOKUP($A112,Table13[], MATCH(S$1,ExtData!$A$1:$AH$1, FALSE), FALSE)</f>
        <v>67550</v>
      </c>
      <c r="T112" s="71">
        <f>VLOOKUP($A112,Table13[], MATCH(T$1,ExtData!$A$1:$AH$1, FALSE), FALSE)</f>
        <v>32499</v>
      </c>
      <c r="U112" s="71">
        <f>VLOOKUP($A112,Table13[], MATCH(U$1,ExtData!$A$1:$AH$1, FALSE), FALSE)</f>
        <v>31477</v>
      </c>
      <c r="V112" s="71">
        <f>VLOOKUP($A112,Table13[], MATCH(V$1,ExtData!$A$1:$AH$1, FALSE), FALSE)</f>
        <v>-9737</v>
      </c>
      <c r="W112" s="43">
        <f>VLOOKUP(EDATE(Table6[[#This Row],[Date]],-1),Table13[],MATCH(Table6[[#Headers],[PerEURO]],Table13[#Headers],FALSE), FALSE)</f>
        <v>8.7837999999999994</v>
      </c>
      <c r="X112" s="43">
        <f>VLOOKUP(EDATE(Table6[[#This Row],[Date]],-2),Table13[],MATCH(Table6[[#Headers],[PerEURO]],Table13[#Headers],FALSE),FALSE)</f>
        <v>9.2164000000000001</v>
      </c>
      <c r="Y112" s="43">
        <f>VLOOKUP(EDATE(Table6[[#This Row],[Date]],-1),Table13[],MATCH(Table6[[#Headers],[CPI]],Table13[#Headers],FALSE), FALSE)</f>
        <v>125</v>
      </c>
      <c r="Z112" t="str">
        <f>IF((Table6[[#This Row],[PerEURO]]-Table6[[#This Row],[ly.var]])&gt;0,"Increase", IF((Table6[[#This Row],[PerEURO]]-Table6[[#This Row],[ly.var]])&lt;0, "Decrease", "Unchange"))</f>
        <v>Increase</v>
      </c>
      <c r="AA112" t="b">
        <f>YEAR(Table6[[#This Row],[Date]])&lt;Settings!$B$1</f>
        <v>1</v>
      </c>
      <c r="AB112" t="str">
        <f t="shared" si="3"/>
        <v>Spring</v>
      </c>
    </row>
    <row r="113" spans="1:28" x14ac:dyDescent="0.2">
      <c r="A113" s="74">
        <v>38442</v>
      </c>
      <c r="B113" s="67">
        <f>VLOOKUP($A113,Table13[], MATCH(B$1,ExtData!$A$1:$AH$1, FALSE), FALSE)</f>
        <v>8.7870000000000008</v>
      </c>
      <c r="C113" s="68">
        <f>VLOOKUP($A113,Table13[], MATCH(C$1,ExtData!$A$1:$AH$1, FALSE), FALSE)</f>
        <v>6.6658999999999997</v>
      </c>
      <c r="D113" s="37">
        <f>VLOOKUP($A113,Table13[], MATCH(D$1,ExtData!$A$1:$AH$1, FALSE), FALSE)</f>
        <v>2</v>
      </c>
      <c r="E113" s="37">
        <f>VLOOKUP($A113,Table13[], MATCH(E$1,ExtData!$A$1:$AH$1, FALSE), FALSE)</f>
        <v>3</v>
      </c>
      <c r="F113" s="37">
        <f>VLOOKUP($A113,Table13[], MATCH(F$1,ExtData!$A$1:$AH$1, FALSE), FALSE)</f>
        <v>0.84</v>
      </c>
      <c r="G113" s="37">
        <f>VLOOKUP($A113,Table13[], MATCH(G$1,ExtData!$A$1:$AH$1, FALSE), FALSE)</f>
        <v>125.4</v>
      </c>
      <c r="H113" s="39">
        <f>VLOOKUP($A113,Table13[], MATCH(H$1,ExtData!$A$1:$AH$1, FALSE), FALSE)/Table6[[#This Row],[PerUSD]]*Table6[[#This Row],[PerEURO]]</f>
        <v>66.147355945933796</v>
      </c>
      <c r="I113" s="69">
        <f>VLOOKUP($A113,Table13[], MATCH(I$1,ExtData!$A$1:$AH$1, FALSE), FALSE)</f>
        <v>28</v>
      </c>
      <c r="J113" s="69">
        <f>VLOOKUP($A113,Table13[], MATCH(J$1,ExtData!$A$1:$AH$1, FALSE), FALSE)</f>
        <v>824</v>
      </c>
      <c r="K113" s="69">
        <f>VLOOKUP($A113,Table13[], MATCH(K$1,ExtData!$A$1:$AH$1, FALSE), FALSE)</f>
        <v>0</v>
      </c>
      <c r="L113" s="69">
        <f>VLOOKUP($A113,Table13[], MATCH(L$1,ExtData!$A$1:$AH$1, FALSE), FALSE)</f>
        <v>33609</v>
      </c>
      <c r="M113" s="70">
        <f>VLOOKUP($A113,Table13[], MATCH(M$1,ExtData!$A$1:$AH$1, FALSE), FALSE)</f>
        <v>18460</v>
      </c>
      <c r="N113" s="70">
        <f>VLOOKUP($A113,Table13[], MATCH(N$1,ExtData!$A$1:$AH$1, FALSE), FALSE)</f>
        <v>12577</v>
      </c>
      <c r="O113" s="70">
        <f>VLOOKUP($A113,Table13[], MATCH(O$1,ExtData!$A$1:$AH$1, FALSE), FALSE)</f>
        <v>233</v>
      </c>
      <c r="P113" s="70">
        <f>VLOOKUP($A113,Table13[], MATCH(P$1,ExtData!$A$1:$AH$1, FALSE), FALSE)</f>
        <v>44</v>
      </c>
      <c r="Q113" s="70">
        <f>VLOOKUP($A113,Table13[], MATCH(Q$1,ExtData!$A$1:$AH$1, FALSE), FALSE)</f>
        <v>896</v>
      </c>
      <c r="R113" s="70">
        <f>VLOOKUP($A113,Table13[], MATCH(R$1,ExtData!$A$1:$AH$1, FALSE), FALSE)</f>
        <v>0</v>
      </c>
      <c r="S113" s="70">
        <f>VLOOKUP($A113,Table13[], MATCH(S$1,ExtData!$A$1:$AH$1, FALSE), FALSE)</f>
        <v>54716</v>
      </c>
      <c r="T113" s="71">
        <f>VLOOKUP($A113,Table13[], MATCH(T$1,ExtData!$A$1:$AH$1, FALSE), FALSE)</f>
        <v>21196</v>
      </c>
      <c r="U113" s="71">
        <f>VLOOKUP($A113,Table13[], MATCH(U$1,ExtData!$A$1:$AH$1, FALSE), FALSE)</f>
        <v>21108</v>
      </c>
      <c r="V113" s="71">
        <f>VLOOKUP($A113,Table13[], MATCH(V$1,ExtData!$A$1:$AH$1, FALSE), FALSE)</f>
        <v>-10163</v>
      </c>
      <c r="W113" s="43">
        <f>VLOOKUP(EDATE(Table6[[#This Row],[Date]],-1),Table13[],MATCH(Table6[[#Headers],[PerEURO]],Table13[#Headers],FALSE), FALSE)</f>
        <v>8.8388000000000009</v>
      </c>
      <c r="X113" s="43">
        <f>VLOOKUP(EDATE(Table6[[#This Row],[Date]],-2),Table13[],MATCH(Table6[[#Headers],[PerEURO]],Table13[#Headers],FALSE),FALSE)</f>
        <v>8.7837999999999994</v>
      </c>
      <c r="Y113" s="43">
        <f>VLOOKUP(EDATE(Table6[[#This Row],[Date]],-1),Table13[],MATCH(Table6[[#Headers],[CPI]],Table13[#Headers],FALSE), FALSE)</f>
        <v>125.1</v>
      </c>
      <c r="Z113" t="str">
        <f>IF((Table6[[#This Row],[PerEURO]]-Table6[[#This Row],[ly.var]])&gt;0,"Increase", IF((Table6[[#This Row],[PerEURO]]-Table6[[#This Row],[ly.var]])&lt;0, "Decrease", "Unchange"))</f>
        <v>Decrease</v>
      </c>
      <c r="AA113" t="b">
        <f>YEAR(Table6[[#This Row],[Date]])&lt;Settings!$B$1</f>
        <v>1</v>
      </c>
      <c r="AB113" t="str">
        <f t="shared" si="3"/>
        <v>Spring</v>
      </c>
    </row>
    <row r="114" spans="1:28" x14ac:dyDescent="0.2">
      <c r="A114" s="74">
        <v>38472</v>
      </c>
      <c r="B114" s="67">
        <f>VLOOKUP($A114,Table13[], MATCH(B$1,ExtData!$A$1:$AH$1, FALSE), FALSE)</f>
        <v>8.7919999999999998</v>
      </c>
      <c r="C114" s="68">
        <f>VLOOKUP($A114,Table13[], MATCH(C$1,ExtData!$A$1:$AH$1, FALSE), FALSE)</f>
        <v>6.4448999999999996</v>
      </c>
      <c r="D114" s="37">
        <f>VLOOKUP($A114,Table13[], MATCH(D$1,ExtData!$A$1:$AH$1, FALSE), FALSE)</f>
        <v>1.5789470000000001</v>
      </c>
      <c r="E114" s="37">
        <f>VLOOKUP($A114,Table13[], MATCH(E$1,ExtData!$A$1:$AH$1, FALSE), FALSE)</f>
        <v>2.5789469999999999</v>
      </c>
      <c r="F114" s="37">
        <f>VLOOKUP($A114,Table13[], MATCH(F$1,ExtData!$A$1:$AH$1, FALSE), FALSE)</f>
        <v>0.78</v>
      </c>
      <c r="G114" s="37">
        <f>VLOOKUP($A114,Table13[], MATCH(G$1,ExtData!$A$1:$AH$1, FALSE), FALSE)</f>
        <v>125.7</v>
      </c>
      <c r="H114" s="39">
        <f>VLOOKUP($A114,Table13[], MATCH(H$1,ExtData!$A$1:$AH$1, FALSE), FALSE)/Table6[[#This Row],[PerUSD]]*Table6[[#This Row],[PerEURO]]</f>
        <v>78.167481264255457</v>
      </c>
      <c r="I114" s="69">
        <f>VLOOKUP($A114,Table13[], MATCH(I$1,ExtData!$A$1:$AH$1, FALSE), FALSE)</f>
        <v>2</v>
      </c>
      <c r="J114" s="69">
        <f>VLOOKUP($A114,Table13[], MATCH(J$1,ExtData!$A$1:$AH$1, FALSE), FALSE)</f>
        <v>469</v>
      </c>
      <c r="K114" s="69">
        <f>VLOOKUP($A114,Table13[], MATCH(K$1,ExtData!$A$1:$AH$1, FALSE), FALSE)</f>
        <v>0</v>
      </c>
      <c r="L114" s="69">
        <f>VLOOKUP($A114,Table13[], MATCH(L$1,ExtData!$A$1:$AH$1, FALSE), FALSE)</f>
        <v>33292</v>
      </c>
      <c r="M114" s="70">
        <f>VLOOKUP($A114,Table13[], MATCH(M$1,ExtData!$A$1:$AH$1, FALSE), FALSE)</f>
        <v>18700</v>
      </c>
      <c r="N114" s="70">
        <f>VLOOKUP($A114,Table13[], MATCH(N$1,ExtData!$A$1:$AH$1, FALSE), FALSE)</f>
        <v>10887</v>
      </c>
      <c r="O114" s="70">
        <f>VLOOKUP($A114,Table13[], MATCH(O$1,ExtData!$A$1:$AH$1, FALSE), FALSE)</f>
        <v>1183</v>
      </c>
      <c r="P114" s="70">
        <f>VLOOKUP($A114,Table13[], MATCH(P$1,ExtData!$A$1:$AH$1, FALSE), FALSE)</f>
        <v>208</v>
      </c>
      <c r="Q114" s="70">
        <f>VLOOKUP($A114,Table13[], MATCH(Q$1,ExtData!$A$1:$AH$1, FALSE), FALSE)</f>
        <v>0</v>
      </c>
      <c r="R114" s="70">
        <f>VLOOKUP($A114,Table13[], MATCH(R$1,ExtData!$A$1:$AH$1, FALSE), FALSE)</f>
        <v>0</v>
      </c>
      <c r="S114" s="70">
        <f>VLOOKUP($A114,Table13[], MATCH(S$1,ExtData!$A$1:$AH$1, FALSE), FALSE)</f>
        <v>53242</v>
      </c>
      <c r="T114" s="71">
        <f>VLOOKUP($A114,Table13[], MATCH(T$1,ExtData!$A$1:$AH$1, FALSE), FALSE)</f>
        <v>19686</v>
      </c>
      <c r="U114" s="71">
        <f>VLOOKUP($A114,Table13[], MATCH(U$1,ExtData!$A$1:$AH$1, FALSE), FALSE)</f>
        <v>19949</v>
      </c>
      <c r="V114" s="71">
        <f>VLOOKUP($A114,Table13[], MATCH(V$1,ExtData!$A$1:$AH$1, FALSE), FALSE)</f>
        <v>-10821</v>
      </c>
      <c r="W114" s="43">
        <f>VLOOKUP(EDATE(Table6[[#This Row],[Date]],-1),Table13[],MATCH(Table6[[#Headers],[PerEURO]],Table13[#Headers],FALSE), FALSE)</f>
        <v>8.7870000000000008</v>
      </c>
      <c r="X114" s="43">
        <f>VLOOKUP(EDATE(Table6[[#This Row],[Date]],-2),Table13[],MATCH(Table6[[#Headers],[PerEURO]],Table13[#Headers],FALSE),FALSE)</f>
        <v>8.8388000000000009</v>
      </c>
      <c r="Y114" s="43">
        <f>VLOOKUP(EDATE(Table6[[#This Row],[Date]],-1),Table13[],MATCH(Table6[[#Headers],[CPI]],Table13[#Headers],FALSE), FALSE)</f>
        <v>125.4</v>
      </c>
      <c r="Z114" t="str">
        <f>IF((Table6[[#This Row],[PerEURO]]-Table6[[#This Row],[ly.var]])&gt;0,"Increase", IF((Table6[[#This Row],[PerEURO]]-Table6[[#This Row],[ly.var]])&lt;0, "Decrease", "Unchange"))</f>
        <v>Increase</v>
      </c>
      <c r="AA114" t="b">
        <f>YEAR(Table6[[#This Row],[Date]])&lt;Settings!$B$1</f>
        <v>1</v>
      </c>
      <c r="AB114" t="str">
        <f t="shared" si="3"/>
        <v>Spring</v>
      </c>
    </row>
    <row r="115" spans="1:28" x14ac:dyDescent="0.2">
      <c r="A115" s="74">
        <v>38503</v>
      </c>
      <c r="B115" s="67">
        <f>VLOOKUP($A115,Table13[], MATCH(B$1,ExtData!$A$1:$AH$1, FALSE), FALSE)</f>
        <v>8.9450000000000003</v>
      </c>
      <c r="C115" s="68">
        <f>VLOOKUP($A115,Table13[], MATCH(C$1,ExtData!$A$1:$AH$1, FALSE), FALSE)</f>
        <v>6.3867000000000003</v>
      </c>
      <c r="D115" s="37">
        <f>VLOOKUP($A115,Table13[], MATCH(D$1,ExtData!$A$1:$AH$1, FALSE), FALSE)</f>
        <v>1.392857</v>
      </c>
      <c r="E115" s="37">
        <f>VLOOKUP($A115,Table13[], MATCH(E$1,ExtData!$A$1:$AH$1, FALSE), FALSE)</f>
        <v>2.3928569999999998</v>
      </c>
      <c r="F115" s="37">
        <f>VLOOKUP($A115,Table13[], MATCH(F$1,ExtData!$A$1:$AH$1, FALSE), FALSE)</f>
        <v>0.7</v>
      </c>
      <c r="G115" s="37">
        <f>VLOOKUP($A115,Table13[], MATCH(G$1,ExtData!$A$1:$AH$1, FALSE), FALSE)</f>
        <v>126.4</v>
      </c>
      <c r="H115" s="39">
        <f>VLOOKUP($A115,Table13[], MATCH(H$1,ExtData!$A$1:$AH$1, FALSE), FALSE)/Table6[[#This Row],[PerUSD]]*Table6[[#This Row],[PerEURO]]</f>
        <v>96.092888346094213</v>
      </c>
      <c r="I115" s="69">
        <f>VLOOKUP($A115,Table13[], MATCH(I$1,ExtData!$A$1:$AH$1, FALSE), FALSE)</f>
        <v>7</v>
      </c>
      <c r="J115" s="69">
        <f>VLOOKUP($A115,Table13[], MATCH(J$1,ExtData!$A$1:$AH$1, FALSE), FALSE)</f>
        <v>1338</v>
      </c>
      <c r="K115" s="69">
        <f>VLOOKUP($A115,Table13[], MATCH(K$1,ExtData!$A$1:$AH$1, FALSE), FALSE)</f>
        <v>0</v>
      </c>
      <c r="L115" s="69">
        <f>VLOOKUP($A115,Table13[], MATCH(L$1,ExtData!$A$1:$AH$1, FALSE), FALSE)</f>
        <v>35515</v>
      </c>
      <c r="M115" s="70">
        <f>VLOOKUP($A115,Table13[], MATCH(M$1,ExtData!$A$1:$AH$1, FALSE), FALSE)</f>
        <v>18707</v>
      </c>
      <c r="N115" s="70">
        <f>VLOOKUP($A115,Table13[], MATCH(N$1,ExtData!$A$1:$AH$1, FALSE), FALSE)</f>
        <v>9918</v>
      </c>
      <c r="O115" s="70">
        <f>VLOOKUP($A115,Table13[], MATCH(O$1,ExtData!$A$1:$AH$1, FALSE), FALSE)</f>
        <v>1137</v>
      </c>
      <c r="P115" s="70">
        <f>VLOOKUP($A115,Table13[], MATCH(P$1,ExtData!$A$1:$AH$1, FALSE), FALSE)</f>
        <v>171</v>
      </c>
      <c r="Q115" s="70">
        <f>VLOOKUP($A115,Table13[], MATCH(Q$1,ExtData!$A$1:$AH$1, FALSE), FALSE)</f>
        <v>1198</v>
      </c>
      <c r="R115" s="70">
        <f>VLOOKUP($A115,Table13[], MATCH(R$1,ExtData!$A$1:$AH$1, FALSE), FALSE)</f>
        <v>0</v>
      </c>
      <c r="S115" s="70">
        <f>VLOOKUP($A115,Table13[], MATCH(S$1,ExtData!$A$1:$AH$1, FALSE), FALSE)</f>
        <v>55486</v>
      </c>
      <c r="T115" s="71">
        <f>VLOOKUP($A115,Table13[], MATCH(T$1,ExtData!$A$1:$AH$1, FALSE), FALSE)</f>
        <v>19995</v>
      </c>
      <c r="U115" s="71">
        <f>VLOOKUP($A115,Table13[], MATCH(U$1,ExtData!$A$1:$AH$1, FALSE), FALSE)</f>
        <v>19971</v>
      </c>
      <c r="V115" s="71">
        <f>VLOOKUP($A115,Table13[], MATCH(V$1,ExtData!$A$1:$AH$1, FALSE), FALSE)</f>
        <v>-9792</v>
      </c>
      <c r="W115" s="43">
        <f>VLOOKUP(EDATE(Table6[[#This Row],[Date]],-1),Table13[],MATCH(Table6[[#Headers],[PerEURO]],Table13[#Headers],FALSE), FALSE)</f>
        <v>8.7919999999999998</v>
      </c>
      <c r="X115" s="43">
        <f>VLOOKUP(EDATE(Table6[[#This Row],[Date]],-2),Table13[],MATCH(Table6[[#Headers],[PerEURO]],Table13[#Headers],FALSE),FALSE)</f>
        <v>8.7870000000000008</v>
      </c>
      <c r="Y115" s="43">
        <f>VLOOKUP(EDATE(Table6[[#This Row],[Date]],-1),Table13[],MATCH(Table6[[#Headers],[CPI]],Table13[#Headers],FALSE), FALSE)</f>
        <v>125.7</v>
      </c>
      <c r="Z115" t="str">
        <f>IF((Table6[[#This Row],[PerEURO]]-Table6[[#This Row],[ly.var]])&gt;0,"Increase", IF((Table6[[#This Row],[PerEURO]]-Table6[[#This Row],[ly.var]])&lt;0, "Decrease", "Unchange"))</f>
        <v>Increase</v>
      </c>
      <c r="AA115" t="b">
        <f>YEAR(Table6[[#This Row],[Date]])&lt;Settings!$B$1</f>
        <v>1</v>
      </c>
      <c r="AB115" t="str">
        <f t="shared" si="3"/>
        <v>Summer</v>
      </c>
    </row>
    <row r="116" spans="1:28" x14ac:dyDescent="0.2">
      <c r="A116" s="74">
        <v>38533</v>
      </c>
      <c r="B116" s="67">
        <f>VLOOKUP($A116,Table13[], MATCH(B$1,ExtData!$A$1:$AH$1, FALSE), FALSE)</f>
        <v>8.9494000000000007</v>
      </c>
      <c r="C116" s="68">
        <f>VLOOKUP($A116,Table13[], MATCH(C$1,ExtData!$A$1:$AH$1, FALSE), FALSE)</f>
        <v>6.3533999999999997</v>
      </c>
      <c r="D116" s="37">
        <f>VLOOKUP($A116,Table13[], MATCH(D$1,ExtData!$A$1:$AH$1, FALSE), FALSE)</f>
        <v>1.25</v>
      </c>
      <c r="E116" s="37">
        <f>VLOOKUP($A116,Table13[], MATCH(E$1,ExtData!$A$1:$AH$1, FALSE), FALSE)</f>
        <v>2.25</v>
      </c>
      <c r="F116" s="37">
        <f>VLOOKUP($A116,Table13[], MATCH(F$1,ExtData!$A$1:$AH$1, FALSE), FALSE)</f>
        <v>0.36</v>
      </c>
      <c r="G116" s="37">
        <f>VLOOKUP($A116,Table13[], MATCH(G$1,ExtData!$A$1:$AH$1, FALSE), FALSE)</f>
        <v>125.7</v>
      </c>
      <c r="H116" s="39">
        <f>VLOOKUP($A116,Table13[], MATCH(H$1,ExtData!$A$1:$AH$1, FALSE), FALSE)/Table6[[#This Row],[PerUSD]]*Table6[[#This Row],[PerEURO]]</f>
        <v>90.770191708376629</v>
      </c>
      <c r="I116" s="69">
        <f>VLOOKUP($A116,Table13[], MATCH(I$1,ExtData!$A$1:$AH$1, FALSE), FALSE)</f>
        <v>140</v>
      </c>
      <c r="J116" s="69">
        <f>VLOOKUP($A116,Table13[], MATCH(J$1,ExtData!$A$1:$AH$1, FALSE), FALSE)</f>
        <v>245</v>
      </c>
      <c r="K116" s="69">
        <f>VLOOKUP($A116,Table13[], MATCH(K$1,ExtData!$A$1:$AH$1, FALSE), FALSE)</f>
        <v>0</v>
      </c>
      <c r="L116" s="69">
        <f>VLOOKUP($A116,Table13[], MATCH(L$1,ExtData!$A$1:$AH$1, FALSE), FALSE)</f>
        <v>32476</v>
      </c>
      <c r="M116" s="70">
        <f>VLOOKUP($A116,Table13[], MATCH(M$1,ExtData!$A$1:$AH$1, FALSE), FALSE)</f>
        <v>23263</v>
      </c>
      <c r="N116" s="70">
        <f>VLOOKUP($A116,Table13[], MATCH(N$1,ExtData!$A$1:$AH$1, FALSE), FALSE)</f>
        <v>9834</v>
      </c>
      <c r="O116" s="70">
        <f>VLOOKUP($A116,Table13[], MATCH(O$1,ExtData!$A$1:$AH$1, FALSE), FALSE)</f>
        <v>785</v>
      </c>
      <c r="P116" s="70">
        <f>VLOOKUP($A116,Table13[], MATCH(P$1,ExtData!$A$1:$AH$1, FALSE), FALSE)</f>
        <v>291</v>
      </c>
      <c r="Q116" s="70">
        <f>VLOOKUP($A116,Table13[], MATCH(Q$1,ExtData!$A$1:$AH$1, FALSE), FALSE)</f>
        <v>446</v>
      </c>
      <c r="R116" s="70">
        <f>VLOOKUP($A116,Table13[], MATCH(R$1,ExtData!$A$1:$AH$1, FALSE), FALSE)</f>
        <v>0</v>
      </c>
      <c r="S116" s="70">
        <f>VLOOKUP($A116,Table13[], MATCH(S$1,ExtData!$A$1:$AH$1, FALSE), FALSE)</f>
        <v>60107</v>
      </c>
      <c r="T116" s="71">
        <f>VLOOKUP($A116,Table13[], MATCH(T$1,ExtData!$A$1:$AH$1, FALSE), FALSE)</f>
        <v>27982</v>
      </c>
      <c r="U116" s="71">
        <f>VLOOKUP($A116,Table13[], MATCH(U$1,ExtData!$A$1:$AH$1, FALSE), FALSE)</f>
        <v>27631</v>
      </c>
      <c r="V116" s="71">
        <f>VLOOKUP($A116,Table13[], MATCH(V$1,ExtData!$A$1:$AH$1, FALSE), FALSE)</f>
        <v>-6251</v>
      </c>
      <c r="W116" s="43">
        <f>VLOOKUP(EDATE(Table6[[#This Row],[Date]],-1),Table13[],MATCH(Table6[[#Headers],[PerEURO]],Table13[#Headers],FALSE), FALSE)</f>
        <v>8.9450000000000003</v>
      </c>
      <c r="X116" s="43">
        <f>VLOOKUP(EDATE(Table6[[#This Row],[Date]],-2),Table13[],MATCH(Table6[[#Headers],[PerEURO]],Table13[#Headers],FALSE),FALSE)</f>
        <v>8.7919999999999998</v>
      </c>
      <c r="Y116" s="43">
        <f>VLOOKUP(EDATE(Table6[[#This Row],[Date]],-1),Table13[],MATCH(Table6[[#Headers],[CPI]],Table13[#Headers],FALSE), FALSE)</f>
        <v>126.4</v>
      </c>
      <c r="Z116" t="str">
        <f>IF((Table6[[#This Row],[PerEURO]]-Table6[[#This Row],[ly.var]])&gt;0,"Increase", IF((Table6[[#This Row],[PerEURO]]-Table6[[#This Row],[ly.var]])&lt;0, "Decrease", "Unchange"))</f>
        <v>Increase</v>
      </c>
      <c r="AA116" t="b">
        <f>YEAR(Table6[[#This Row],[Date]])&lt;Settings!$B$1</f>
        <v>1</v>
      </c>
      <c r="AB116" t="str">
        <f t="shared" si="3"/>
        <v>Summer</v>
      </c>
    </row>
    <row r="117" spans="1:28" x14ac:dyDescent="0.2">
      <c r="A117" s="74">
        <v>38564</v>
      </c>
      <c r="B117" s="67">
        <f>VLOOKUP($A117,Table13[], MATCH(B$1,ExtData!$A$1:$AH$1, FALSE), FALSE)</f>
        <v>8.6601999999999997</v>
      </c>
      <c r="C117" s="68">
        <f>VLOOKUP($A117,Table13[], MATCH(C$1,ExtData!$A$1:$AH$1, FALSE), FALSE)</f>
        <v>6.07</v>
      </c>
      <c r="D117" s="37">
        <f>VLOOKUP($A117,Table13[], MATCH(D$1,ExtData!$A$1:$AH$1, FALSE), FALSE)</f>
        <v>1.25</v>
      </c>
      <c r="E117" s="37">
        <f>VLOOKUP($A117,Table13[], MATCH(E$1,ExtData!$A$1:$AH$1, FALSE), FALSE)</f>
        <v>2.25</v>
      </c>
      <c r="F117" s="37">
        <f>VLOOKUP($A117,Table13[], MATCH(F$1,ExtData!$A$1:$AH$1, FALSE), FALSE)</f>
        <v>0.35</v>
      </c>
      <c r="G117" s="37">
        <f>VLOOKUP($A117,Table13[], MATCH(G$1,ExtData!$A$1:$AH$1, FALSE), FALSE)</f>
        <v>125.4</v>
      </c>
      <c r="H117" s="39">
        <f>VLOOKUP($A117,Table13[], MATCH(H$1,ExtData!$A$1:$AH$1, FALSE), FALSE)/Table6[[#This Row],[PerUSD]]*Table6[[#This Row],[PerEURO]]</f>
        <v>103.45158187808896</v>
      </c>
      <c r="I117" s="69">
        <f>VLOOKUP($A117,Table13[], MATCH(I$1,ExtData!$A$1:$AH$1, FALSE), FALSE)</f>
        <v>57</v>
      </c>
      <c r="J117" s="69">
        <f>VLOOKUP($A117,Table13[], MATCH(J$1,ExtData!$A$1:$AH$1, FALSE), FALSE)</f>
        <v>515</v>
      </c>
      <c r="K117" s="69">
        <f>VLOOKUP($A117,Table13[], MATCH(K$1,ExtData!$A$1:$AH$1, FALSE), FALSE)</f>
        <v>0</v>
      </c>
      <c r="L117" s="69">
        <f>VLOOKUP($A117,Table13[], MATCH(L$1,ExtData!$A$1:$AH$1, FALSE), FALSE)</f>
        <v>33650</v>
      </c>
      <c r="M117" s="70">
        <f>VLOOKUP($A117,Table13[], MATCH(M$1,ExtData!$A$1:$AH$1, FALSE), FALSE)</f>
        <v>22069</v>
      </c>
      <c r="N117" s="70">
        <f>VLOOKUP($A117,Table13[], MATCH(N$1,ExtData!$A$1:$AH$1, FALSE), FALSE)</f>
        <v>9104</v>
      </c>
      <c r="O117" s="70">
        <f>VLOOKUP($A117,Table13[], MATCH(O$1,ExtData!$A$1:$AH$1, FALSE), FALSE)</f>
        <v>323</v>
      </c>
      <c r="P117" s="70">
        <f>VLOOKUP($A117,Table13[], MATCH(P$1,ExtData!$A$1:$AH$1, FALSE), FALSE)</f>
        <v>112</v>
      </c>
      <c r="Q117" s="70">
        <f>VLOOKUP($A117,Table13[], MATCH(Q$1,ExtData!$A$1:$AH$1, FALSE), FALSE)</f>
        <v>182</v>
      </c>
      <c r="R117" s="70">
        <f>VLOOKUP($A117,Table13[], MATCH(R$1,ExtData!$A$1:$AH$1, FALSE), FALSE)</f>
        <v>0</v>
      </c>
      <c r="S117" s="70">
        <f>VLOOKUP($A117,Table13[], MATCH(S$1,ExtData!$A$1:$AH$1, FALSE), FALSE)</f>
        <v>54579</v>
      </c>
      <c r="T117" s="71">
        <f>VLOOKUP($A117,Table13[], MATCH(T$1,ExtData!$A$1:$AH$1, FALSE), FALSE)</f>
        <v>20651</v>
      </c>
      <c r="U117" s="71">
        <f>VLOOKUP($A117,Table13[], MATCH(U$1,ExtData!$A$1:$AH$1, FALSE), FALSE)</f>
        <v>20929</v>
      </c>
      <c r="V117" s="71">
        <f>VLOOKUP($A117,Table13[], MATCH(V$1,ExtData!$A$1:$AH$1, FALSE), FALSE)</f>
        <v>-10566</v>
      </c>
      <c r="W117" s="43">
        <f>VLOOKUP(EDATE(Table6[[#This Row],[Date]],-1),Table13[],MATCH(Table6[[#Headers],[PerEURO]],Table13[#Headers],FALSE), FALSE)</f>
        <v>8.9494000000000007</v>
      </c>
      <c r="X117" s="43">
        <f>VLOOKUP(EDATE(Table6[[#This Row],[Date]],-2),Table13[],MATCH(Table6[[#Headers],[PerEURO]],Table13[#Headers],FALSE),FALSE)</f>
        <v>8.9450000000000003</v>
      </c>
      <c r="Y117" s="43">
        <f>VLOOKUP(EDATE(Table6[[#This Row],[Date]],-1),Table13[],MATCH(Table6[[#Headers],[CPI]],Table13[#Headers],FALSE), FALSE)</f>
        <v>125.7</v>
      </c>
      <c r="Z117" t="str">
        <f>IF((Table6[[#This Row],[PerEURO]]-Table6[[#This Row],[ly.var]])&gt;0,"Increase", IF((Table6[[#This Row],[PerEURO]]-Table6[[#This Row],[ly.var]])&lt;0, "Decrease", "Unchange"))</f>
        <v>Decrease</v>
      </c>
      <c r="AA117" t="b">
        <f>YEAR(Table6[[#This Row],[Date]])&lt;Settings!$B$1</f>
        <v>1</v>
      </c>
      <c r="AB117" t="str">
        <f t="shared" si="3"/>
        <v>Summer</v>
      </c>
    </row>
    <row r="118" spans="1:28" x14ac:dyDescent="0.2">
      <c r="A118" s="74">
        <v>38595</v>
      </c>
      <c r="B118" s="67">
        <f>VLOOKUP($A118,Table13[], MATCH(B$1,ExtData!$A$1:$AH$1, FALSE), FALSE)</f>
        <v>8.5963999999999992</v>
      </c>
      <c r="C118" s="68">
        <f>VLOOKUP($A118,Table13[], MATCH(C$1,ExtData!$A$1:$AH$1, FALSE), FALSE)</f>
        <v>5.9043999999999999</v>
      </c>
      <c r="D118" s="37">
        <f>VLOOKUP($A118,Table13[], MATCH(D$1,ExtData!$A$1:$AH$1, FALSE), FALSE)</f>
        <v>1.25</v>
      </c>
      <c r="E118" s="37">
        <f>VLOOKUP($A118,Table13[], MATCH(E$1,ExtData!$A$1:$AH$1, FALSE), FALSE)</f>
        <v>2.25</v>
      </c>
      <c r="F118" s="37">
        <f>VLOOKUP($A118,Table13[], MATCH(F$1,ExtData!$A$1:$AH$1, FALSE), FALSE)</f>
        <v>0.36</v>
      </c>
      <c r="G118" s="37">
        <f>VLOOKUP($A118,Table13[], MATCH(G$1,ExtData!$A$1:$AH$1, FALSE), FALSE)</f>
        <v>126.4</v>
      </c>
      <c r="H118" s="39">
        <f>VLOOKUP($A118,Table13[], MATCH(H$1,ExtData!$A$1:$AH$1, FALSE), FALSE)/Table6[[#This Row],[PerUSD]]*Table6[[#This Row],[PerEURO]]</f>
        <v>98.493743648804283</v>
      </c>
      <c r="I118" s="69">
        <f>VLOOKUP($A118,Table13[], MATCH(I$1,ExtData!$A$1:$AH$1, FALSE), FALSE)</f>
        <v>307</v>
      </c>
      <c r="J118" s="69">
        <f>VLOOKUP($A118,Table13[], MATCH(J$1,ExtData!$A$1:$AH$1, FALSE), FALSE)</f>
        <v>398</v>
      </c>
      <c r="K118" s="69">
        <f>VLOOKUP($A118,Table13[], MATCH(K$1,ExtData!$A$1:$AH$1, FALSE), FALSE)</f>
        <v>0</v>
      </c>
      <c r="L118" s="69">
        <f>VLOOKUP($A118,Table13[], MATCH(L$1,ExtData!$A$1:$AH$1, FALSE), FALSE)</f>
        <v>37513</v>
      </c>
      <c r="M118" s="70">
        <f>VLOOKUP($A118,Table13[], MATCH(M$1,ExtData!$A$1:$AH$1, FALSE), FALSE)</f>
        <v>19953</v>
      </c>
      <c r="N118" s="70">
        <f>VLOOKUP($A118,Table13[], MATCH(N$1,ExtData!$A$1:$AH$1, FALSE), FALSE)</f>
        <v>8919</v>
      </c>
      <c r="O118" s="70">
        <f>VLOOKUP($A118,Table13[], MATCH(O$1,ExtData!$A$1:$AH$1, FALSE), FALSE)</f>
        <v>550</v>
      </c>
      <c r="P118" s="70">
        <f>VLOOKUP($A118,Table13[], MATCH(P$1,ExtData!$A$1:$AH$1, FALSE), FALSE)</f>
        <v>50</v>
      </c>
      <c r="Q118" s="70">
        <f>VLOOKUP($A118,Table13[], MATCH(Q$1,ExtData!$A$1:$AH$1, FALSE), FALSE)</f>
        <v>340</v>
      </c>
      <c r="R118" s="70">
        <f>VLOOKUP($A118,Table13[], MATCH(R$1,ExtData!$A$1:$AH$1, FALSE), FALSE)</f>
        <v>0</v>
      </c>
      <c r="S118" s="70">
        <f>VLOOKUP($A118,Table13[], MATCH(S$1,ExtData!$A$1:$AH$1, FALSE), FALSE)</f>
        <v>57103</v>
      </c>
      <c r="T118" s="71">
        <f>VLOOKUP($A118,Table13[], MATCH(T$1,ExtData!$A$1:$AH$1, FALSE), FALSE)</f>
        <v>19275</v>
      </c>
      <c r="U118" s="71">
        <f>VLOOKUP($A118,Table13[], MATCH(U$1,ExtData!$A$1:$AH$1, FALSE), FALSE)</f>
        <v>19590</v>
      </c>
      <c r="V118" s="71">
        <f>VLOOKUP($A118,Table13[], MATCH(V$1,ExtData!$A$1:$AH$1, FALSE), FALSE)</f>
        <v>-9833</v>
      </c>
      <c r="W118" s="43">
        <f>VLOOKUP(EDATE(Table6[[#This Row],[Date]],-1),Table13[],MATCH(Table6[[#Headers],[PerEURO]],Table13[#Headers],FALSE), FALSE)</f>
        <v>8.6601999999999997</v>
      </c>
      <c r="X118" s="43">
        <f>VLOOKUP(EDATE(Table6[[#This Row],[Date]],-2),Table13[],MATCH(Table6[[#Headers],[PerEURO]],Table13[#Headers],FALSE),FALSE)</f>
        <v>8.9494000000000007</v>
      </c>
      <c r="Y118" s="43">
        <f>VLOOKUP(EDATE(Table6[[#This Row],[Date]],-1),Table13[],MATCH(Table6[[#Headers],[CPI]],Table13[#Headers],FALSE), FALSE)</f>
        <v>125.4</v>
      </c>
      <c r="Z118" t="str">
        <f>IF((Table6[[#This Row],[PerEURO]]-Table6[[#This Row],[ly.var]])&gt;0,"Increase", IF((Table6[[#This Row],[PerEURO]]-Table6[[#This Row],[ly.var]])&lt;0, "Decrease", "Unchange"))</f>
        <v>Decrease</v>
      </c>
      <c r="AA118" t="b">
        <f>YEAR(Table6[[#This Row],[Date]])&lt;Settings!$B$1</f>
        <v>1</v>
      </c>
      <c r="AB118" t="str">
        <f t="shared" si="3"/>
        <v>autumn</v>
      </c>
    </row>
    <row r="119" spans="1:28" x14ac:dyDescent="0.2">
      <c r="A119" s="74">
        <v>38625</v>
      </c>
      <c r="B119" s="67">
        <f>VLOOKUP($A119,Table13[], MATCH(B$1,ExtData!$A$1:$AH$1, FALSE), FALSE)</f>
        <v>8.3596000000000004</v>
      </c>
      <c r="C119" s="68">
        <f>VLOOKUP($A119,Table13[], MATCH(C$1,ExtData!$A$1:$AH$1, FALSE), FALSE)</f>
        <v>5.6428000000000003</v>
      </c>
      <c r="D119" s="37">
        <f>VLOOKUP($A119,Table13[], MATCH(D$1,ExtData!$A$1:$AH$1, FALSE), FALSE)</f>
        <v>1.2727269999999999</v>
      </c>
      <c r="E119" s="37">
        <f>VLOOKUP($A119,Table13[], MATCH(E$1,ExtData!$A$1:$AH$1, FALSE), FALSE)</f>
        <v>2.2727270000000002</v>
      </c>
      <c r="F119" s="37">
        <f>VLOOKUP($A119,Table13[], MATCH(F$1,ExtData!$A$1:$AH$1, FALSE), FALSE)</f>
        <v>0.36</v>
      </c>
      <c r="G119" s="37">
        <f>VLOOKUP($A119,Table13[], MATCH(G$1,ExtData!$A$1:$AH$1, FALSE), FALSE)</f>
        <v>126.2</v>
      </c>
      <c r="H119" s="39">
        <f>VLOOKUP($A119,Table13[], MATCH(H$1,ExtData!$A$1:$AH$1, FALSE), FALSE)/Table6[[#This Row],[PerUSD]]*Table6[[#This Row],[PerEURO]]</f>
        <v>107.80607003615226</v>
      </c>
      <c r="I119" s="69">
        <f>VLOOKUP($A119,Table13[], MATCH(I$1,ExtData!$A$1:$AH$1, FALSE), FALSE)</f>
        <v>20</v>
      </c>
      <c r="J119" s="69">
        <f>VLOOKUP($A119,Table13[], MATCH(J$1,ExtData!$A$1:$AH$1, FALSE), FALSE)</f>
        <v>711</v>
      </c>
      <c r="K119" s="69">
        <f>VLOOKUP($A119,Table13[], MATCH(K$1,ExtData!$A$1:$AH$1, FALSE), FALSE)</f>
        <v>0</v>
      </c>
      <c r="L119" s="69">
        <f>VLOOKUP($A119,Table13[], MATCH(L$1,ExtData!$A$1:$AH$1, FALSE), FALSE)</f>
        <v>38415</v>
      </c>
      <c r="M119" s="70">
        <f>VLOOKUP($A119,Table13[], MATCH(M$1,ExtData!$A$1:$AH$1, FALSE), FALSE)</f>
        <v>23727</v>
      </c>
      <c r="N119" s="70">
        <f>VLOOKUP($A119,Table13[], MATCH(N$1,ExtData!$A$1:$AH$1, FALSE), FALSE)</f>
        <v>10313</v>
      </c>
      <c r="O119" s="70">
        <f>VLOOKUP($A119,Table13[], MATCH(O$1,ExtData!$A$1:$AH$1, FALSE), FALSE)</f>
        <v>277</v>
      </c>
      <c r="P119" s="70">
        <f>VLOOKUP($A119,Table13[], MATCH(P$1,ExtData!$A$1:$AH$1, FALSE), FALSE)</f>
        <v>280</v>
      </c>
      <c r="Q119" s="70">
        <f>VLOOKUP($A119,Table13[], MATCH(Q$1,ExtData!$A$1:$AH$1, FALSE), FALSE)</f>
        <v>0</v>
      </c>
      <c r="R119" s="70">
        <f>VLOOKUP($A119,Table13[], MATCH(R$1,ExtData!$A$1:$AH$1, FALSE), FALSE)</f>
        <v>0</v>
      </c>
      <c r="S119" s="70">
        <f>VLOOKUP($A119,Table13[], MATCH(S$1,ExtData!$A$1:$AH$1, FALSE), FALSE)</f>
        <v>62837</v>
      </c>
      <c r="T119" s="71">
        <f>VLOOKUP($A119,Table13[], MATCH(T$1,ExtData!$A$1:$AH$1, FALSE), FALSE)</f>
        <v>23971</v>
      </c>
      <c r="U119" s="71">
        <f>VLOOKUP($A119,Table13[], MATCH(U$1,ExtData!$A$1:$AH$1, FALSE), FALSE)</f>
        <v>24422</v>
      </c>
      <c r="V119" s="71">
        <f>VLOOKUP($A119,Table13[], MATCH(V$1,ExtData!$A$1:$AH$1, FALSE), FALSE)</f>
        <v>-9895</v>
      </c>
      <c r="W119" s="43">
        <f>VLOOKUP(EDATE(Table6[[#This Row],[Date]],-1),Table13[],MATCH(Table6[[#Headers],[PerEURO]],Table13[#Headers],FALSE), FALSE)</f>
        <v>8.5963999999999992</v>
      </c>
      <c r="X119" s="43">
        <f>VLOOKUP(EDATE(Table6[[#This Row],[Date]],-2),Table13[],MATCH(Table6[[#Headers],[PerEURO]],Table13[#Headers],FALSE),FALSE)</f>
        <v>8.6601999999999997</v>
      </c>
      <c r="Y119" s="43">
        <f>VLOOKUP(EDATE(Table6[[#This Row],[Date]],-1),Table13[],MATCH(Table6[[#Headers],[CPI]],Table13[#Headers],FALSE), FALSE)</f>
        <v>126.4</v>
      </c>
      <c r="Z119" t="str">
        <f>IF((Table6[[#This Row],[PerEURO]]-Table6[[#This Row],[ly.var]])&gt;0,"Increase", IF((Table6[[#This Row],[PerEURO]]-Table6[[#This Row],[ly.var]])&lt;0, "Decrease", "Unchange"))</f>
        <v>Decrease</v>
      </c>
      <c r="AA119" t="b">
        <f>YEAR(Table6[[#This Row],[Date]])&lt;Settings!$B$1</f>
        <v>1</v>
      </c>
      <c r="AB119" t="str">
        <f t="shared" si="3"/>
        <v>autumn</v>
      </c>
    </row>
    <row r="120" spans="1:28" x14ac:dyDescent="0.2">
      <c r="A120" s="74">
        <v>38656</v>
      </c>
      <c r="B120" s="67">
        <f>VLOOKUP($A120,Table13[], MATCH(B$1,ExtData!$A$1:$AH$1, FALSE), FALSE)</f>
        <v>8.4143000000000008</v>
      </c>
      <c r="C120" s="68">
        <f>VLOOKUP($A120,Table13[], MATCH(C$1,ExtData!$A$1:$AH$1, FALSE), FALSE)</f>
        <v>5.6420000000000003</v>
      </c>
      <c r="D120" s="37">
        <f>VLOOKUP($A120,Table13[], MATCH(D$1,ExtData!$A$1:$AH$1, FALSE), FALSE)</f>
        <v>1.5</v>
      </c>
      <c r="E120" s="37">
        <f>VLOOKUP($A120,Table13[], MATCH(E$1,ExtData!$A$1:$AH$1, FALSE), FALSE)</f>
        <v>2.5</v>
      </c>
      <c r="F120" s="37">
        <f>VLOOKUP($A120,Table13[], MATCH(F$1,ExtData!$A$1:$AH$1, FALSE), FALSE)</f>
        <v>0.36</v>
      </c>
      <c r="G120" s="37">
        <f>VLOOKUP($A120,Table13[], MATCH(G$1,ExtData!$A$1:$AH$1, FALSE), FALSE)</f>
        <v>126.6</v>
      </c>
      <c r="H120" s="39">
        <f>VLOOKUP($A120,Table13[], MATCH(H$1,ExtData!$A$1:$AH$1, FALSE), FALSE)/Table6[[#This Row],[PerUSD]]*Table6[[#This Row],[PerEURO]]</f>
        <v>114.32829457639134</v>
      </c>
      <c r="I120" s="69">
        <f>VLOOKUP($A120,Table13[], MATCH(I$1,ExtData!$A$1:$AH$1, FALSE), FALSE)</f>
        <v>124</v>
      </c>
      <c r="J120" s="69">
        <f>VLOOKUP($A120,Table13[], MATCH(J$1,ExtData!$A$1:$AH$1, FALSE), FALSE)</f>
        <v>751</v>
      </c>
      <c r="K120" s="69">
        <f>VLOOKUP($A120,Table13[], MATCH(K$1,ExtData!$A$1:$AH$1, FALSE), FALSE)</f>
        <v>0</v>
      </c>
      <c r="L120" s="69">
        <f>VLOOKUP($A120,Table13[], MATCH(L$1,ExtData!$A$1:$AH$1, FALSE), FALSE)</f>
        <v>40008</v>
      </c>
      <c r="M120" s="70">
        <f>VLOOKUP($A120,Table13[], MATCH(M$1,ExtData!$A$1:$AH$1, FALSE), FALSE)</f>
        <v>23383</v>
      </c>
      <c r="N120" s="70">
        <f>VLOOKUP($A120,Table13[], MATCH(N$1,ExtData!$A$1:$AH$1, FALSE), FALSE)</f>
        <v>11490</v>
      </c>
      <c r="O120" s="70">
        <f>VLOOKUP($A120,Table13[], MATCH(O$1,ExtData!$A$1:$AH$1, FALSE), FALSE)</f>
        <v>678</v>
      </c>
      <c r="P120" s="70">
        <f>VLOOKUP($A120,Table13[], MATCH(P$1,ExtData!$A$1:$AH$1, FALSE), FALSE)</f>
        <v>56</v>
      </c>
      <c r="Q120" s="70">
        <f>VLOOKUP($A120,Table13[], MATCH(Q$1,ExtData!$A$1:$AH$1, FALSE), FALSE)</f>
        <v>609</v>
      </c>
      <c r="R120" s="70">
        <f>VLOOKUP($A120,Table13[], MATCH(R$1,ExtData!$A$1:$AH$1, FALSE), FALSE)</f>
        <v>0</v>
      </c>
      <c r="S120" s="70">
        <f>VLOOKUP($A120,Table13[], MATCH(S$1,ExtData!$A$1:$AH$1, FALSE), FALSE)</f>
        <v>63225</v>
      </c>
      <c r="T120" s="71">
        <f>VLOOKUP($A120,Table13[], MATCH(T$1,ExtData!$A$1:$AH$1, FALSE), FALSE)</f>
        <v>23008</v>
      </c>
      <c r="U120" s="71">
        <f>VLOOKUP($A120,Table13[], MATCH(U$1,ExtData!$A$1:$AH$1, FALSE), FALSE)</f>
        <v>23217</v>
      </c>
      <c r="V120" s="71">
        <f>VLOOKUP($A120,Table13[], MATCH(V$1,ExtData!$A$1:$AH$1, FALSE), FALSE)</f>
        <v>-12335</v>
      </c>
      <c r="W120" s="43">
        <f>VLOOKUP(EDATE(Table6[[#This Row],[Date]],-1),Table13[],MATCH(Table6[[#Headers],[PerEURO]],Table13[#Headers],FALSE), FALSE)</f>
        <v>8.3596000000000004</v>
      </c>
      <c r="X120" s="43">
        <f>VLOOKUP(EDATE(Table6[[#This Row],[Date]],-2),Table13[],MATCH(Table6[[#Headers],[PerEURO]],Table13[#Headers],FALSE),FALSE)</f>
        <v>8.5963999999999992</v>
      </c>
      <c r="Y120" s="43">
        <f>VLOOKUP(EDATE(Table6[[#This Row],[Date]],-1),Table13[],MATCH(Table6[[#Headers],[CPI]],Table13[#Headers],FALSE), FALSE)</f>
        <v>126.2</v>
      </c>
      <c r="Z120" t="str">
        <f>IF((Table6[[#This Row],[PerEURO]]-Table6[[#This Row],[ly.var]])&gt;0,"Increase", IF((Table6[[#This Row],[PerEURO]]-Table6[[#This Row],[ly.var]])&lt;0, "Decrease", "Unchange"))</f>
        <v>Increase</v>
      </c>
      <c r="AA120" t="b">
        <f>YEAR(Table6[[#This Row],[Date]])&lt;Settings!$B$1</f>
        <v>1</v>
      </c>
      <c r="AB120" t="str">
        <f t="shared" si="3"/>
        <v>autumn</v>
      </c>
    </row>
    <row r="121" spans="1:28" x14ac:dyDescent="0.2">
      <c r="A121" s="74">
        <v>38686</v>
      </c>
      <c r="B121" s="67">
        <f>VLOOKUP($A121,Table13[], MATCH(B$1,ExtData!$A$1:$AH$1, FALSE), FALSE)</f>
        <v>8.4107000000000003</v>
      </c>
      <c r="C121" s="68">
        <f>VLOOKUP($A121,Table13[], MATCH(C$1,ExtData!$A$1:$AH$1, FALSE), FALSE)</f>
        <v>5.7530999999999999</v>
      </c>
      <c r="D121" s="37">
        <f>VLOOKUP($A121,Table13[], MATCH(D$1,ExtData!$A$1:$AH$1, FALSE), FALSE)</f>
        <v>1.607143</v>
      </c>
      <c r="E121" s="37">
        <f>VLOOKUP($A121,Table13[], MATCH(E$1,ExtData!$A$1:$AH$1, FALSE), FALSE)</f>
        <v>2.6071430000000002</v>
      </c>
      <c r="F121" s="37">
        <f>VLOOKUP($A121,Table13[], MATCH(F$1,ExtData!$A$1:$AH$1, FALSE), FALSE)</f>
        <v>0.35</v>
      </c>
      <c r="G121" s="37">
        <f>VLOOKUP($A121,Table13[], MATCH(G$1,ExtData!$A$1:$AH$1, FALSE), FALSE)</f>
        <v>126.9</v>
      </c>
      <c r="H121" s="39">
        <f>VLOOKUP($A121,Table13[], MATCH(H$1,ExtData!$A$1:$AH$1, FALSE), FALSE)/Table6[[#This Row],[PerUSD]]*Table6[[#This Row],[PerEURO]]</f>
        <v>108.85622047244094</v>
      </c>
      <c r="I121" s="69">
        <f>VLOOKUP($A121,Table13[], MATCH(I$1,ExtData!$A$1:$AH$1, FALSE), FALSE)</f>
        <v>192</v>
      </c>
      <c r="J121" s="69">
        <f>VLOOKUP($A121,Table13[], MATCH(J$1,ExtData!$A$1:$AH$1, FALSE), FALSE)</f>
        <v>10</v>
      </c>
      <c r="K121" s="69">
        <f>VLOOKUP($A121,Table13[], MATCH(K$1,ExtData!$A$1:$AH$1, FALSE), FALSE)</f>
        <v>0</v>
      </c>
      <c r="L121" s="69">
        <f>VLOOKUP($A121,Table13[], MATCH(L$1,ExtData!$A$1:$AH$1, FALSE), FALSE)</f>
        <v>32835</v>
      </c>
      <c r="M121" s="70">
        <f>VLOOKUP($A121,Table13[], MATCH(M$1,ExtData!$A$1:$AH$1, FALSE), FALSE)</f>
        <v>23019</v>
      </c>
      <c r="N121" s="70">
        <f>VLOOKUP($A121,Table13[], MATCH(N$1,ExtData!$A$1:$AH$1, FALSE), FALSE)</f>
        <v>12737</v>
      </c>
      <c r="O121" s="70">
        <f>VLOOKUP($A121,Table13[], MATCH(O$1,ExtData!$A$1:$AH$1, FALSE), FALSE)</f>
        <v>9</v>
      </c>
      <c r="P121" s="70">
        <f>VLOOKUP($A121,Table13[], MATCH(P$1,ExtData!$A$1:$AH$1, FALSE), FALSE)</f>
        <v>21</v>
      </c>
      <c r="Q121" s="70">
        <f>VLOOKUP($A121,Table13[], MATCH(Q$1,ExtData!$A$1:$AH$1, FALSE), FALSE)</f>
        <v>928</v>
      </c>
      <c r="R121" s="70">
        <f>VLOOKUP($A121,Table13[], MATCH(R$1,ExtData!$A$1:$AH$1, FALSE), FALSE)</f>
        <v>0</v>
      </c>
      <c r="S121" s="70">
        <f>VLOOKUP($A121,Table13[], MATCH(S$1,ExtData!$A$1:$AH$1, FALSE), FALSE)</f>
        <v>60874</v>
      </c>
      <c r="T121" s="71">
        <f>VLOOKUP($A121,Table13[], MATCH(T$1,ExtData!$A$1:$AH$1, FALSE), FALSE)</f>
        <v>28787</v>
      </c>
      <c r="U121" s="71">
        <f>VLOOKUP($A121,Table13[], MATCH(U$1,ExtData!$A$1:$AH$1, FALSE), FALSE)</f>
        <v>28039</v>
      </c>
      <c r="V121" s="71">
        <f>VLOOKUP($A121,Table13[], MATCH(V$1,ExtData!$A$1:$AH$1, FALSE), FALSE)</f>
        <v>-7727</v>
      </c>
      <c r="W121" s="43">
        <f>VLOOKUP(EDATE(Table6[[#This Row],[Date]],-1),Table13[],MATCH(Table6[[#Headers],[PerEURO]],Table13[#Headers],FALSE), FALSE)</f>
        <v>8.4143000000000008</v>
      </c>
      <c r="X121" s="43">
        <f>VLOOKUP(EDATE(Table6[[#This Row],[Date]],-2),Table13[],MATCH(Table6[[#Headers],[PerEURO]],Table13[#Headers],FALSE),FALSE)</f>
        <v>8.3596000000000004</v>
      </c>
      <c r="Y121" s="43">
        <f>VLOOKUP(EDATE(Table6[[#This Row],[Date]],-1),Table13[],MATCH(Table6[[#Headers],[CPI]],Table13[#Headers],FALSE), FALSE)</f>
        <v>126.6</v>
      </c>
      <c r="Z121" t="str">
        <f>IF((Table6[[#This Row],[PerEURO]]-Table6[[#This Row],[ly.var]])&gt;0,"Increase", IF((Table6[[#This Row],[PerEURO]]-Table6[[#This Row],[ly.var]])&lt;0, "Decrease", "Unchange"))</f>
        <v>Decrease</v>
      </c>
      <c r="AA121" t="b">
        <f>YEAR(Table6[[#This Row],[Date]])&lt;Settings!$B$1</f>
        <v>1</v>
      </c>
      <c r="AB121" t="str">
        <f t="shared" si="3"/>
        <v>winter</v>
      </c>
    </row>
    <row r="122" spans="1:28" x14ac:dyDescent="0.2">
      <c r="A122" s="74">
        <v>38717</v>
      </c>
      <c r="B122" s="67">
        <f>VLOOKUP($A122,Table13[], MATCH(B$1,ExtData!$A$1:$AH$1, FALSE), FALSE)</f>
        <v>8.1816999999999993</v>
      </c>
      <c r="C122" s="68">
        <f>VLOOKUP($A122,Table13[], MATCH(C$1,ExtData!$A$1:$AH$1, FALSE), FALSE)</f>
        <v>5.7336</v>
      </c>
      <c r="D122" s="37">
        <f>VLOOKUP($A122,Table13[], MATCH(D$1,ExtData!$A$1:$AH$1, FALSE), FALSE)</f>
        <v>1.75</v>
      </c>
      <c r="E122" s="37">
        <f>VLOOKUP($A122,Table13[], MATCH(E$1,ExtData!$A$1:$AH$1, FALSE), FALSE)</f>
        <v>2.75</v>
      </c>
      <c r="F122" s="37">
        <f>VLOOKUP($A122,Table13[], MATCH(F$1,ExtData!$A$1:$AH$1, FALSE), FALSE)</f>
        <v>0.34</v>
      </c>
      <c r="G122" s="37">
        <f>VLOOKUP($A122,Table13[], MATCH(G$1,ExtData!$A$1:$AH$1, FALSE), FALSE)</f>
        <v>127.1</v>
      </c>
      <c r="H122" s="39">
        <f>VLOOKUP($A122,Table13[], MATCH(H$1,ExtData!$A$1:$AH$1, FALSE), FALSE)/Table6[[#This Row],[PerUSD]]*Table6[[#This Row],[PerEURO]]</f>
        <v>108.69263447048974</v>
      </c>
      <c r="I122" s="69">
        <f>VLOOKUP($A122,Table13[], MATCH(I$1,ExtData!$A$1:$AH$1, FALSE), FALSE)</f>
        <v>3</v>
      </c>
      <c r="J122" s="69">
        <f>VLOOKUP($A122,Table13[], MATCH(J$1,ExtData!$A$1:$AH$1, FALSE), FALSE)</f>
        <v>1121</v>
      </c>
      <c r="K122" s="69">
        <f>VLOOKUP($A122,Table13[], MATCH(K$1,ExtData!$A$1:$AH$1, FALSE), FALSE)</f>
        <v>0</v>
      </c>
      <c r="L122" s="69">
        <f>VLOOKUP($A122,Table13[], MATCH(L$1,ExtData!$A$1:$AH$1, FALSE), FALSE)</f>
        <v>29093</v>
      </c>
      <c r="M122" s="70">
        <f>VLOOKUP($A122,Table13[], MATCH(M$1,ExtData!$A$1:$AH$1, FALSE), FALSE)</f>
        <v>21142</v>
      </c>
      <c r="N122" s="70">
        <f>VLOOKUP($A122,Table13[], MATCH(N$1,ExtData!$A$1:$AH$1, FALSE), FALSE)</f>
        <v>15242</v>
      </c>
      <c r="O122" s="70">
        <f>VLOOKUP($A122,Table13[], MATCH(O$1,ExtData!$A$1:$AH$1, FALSE), FALSE)</f>
        <v>614</v>
      </c>
      <c r="P122" s="70">
        <f>VLOOKUP($A122,Table13[], MATCH(P$1,ExtData!$A$1:$AH$1, FALSE), FALSE)</f>
        <v>158</v>
      </c>
      <c r="Q122" s="70">
        <f>VLOOKUP($A122,Table13[], MATCH(Q$1,ExtData!$A$1:$AH$1, FALSE), FALSE)</f>
        <v>426</v>
      </c>
      <c r="R122" s="70">
        <f>VLOOKUP($A122,Table13[], MATCH(R$1,ExtData!$A$1:$AH$1, FALSE), FALSE)</f>
        <v>0</v>
      </c>
      <c r="S122" s="70">
        <f>VLOOKUP($A122,Table13[], MATCH(S$1,ExtData!$A$1:$AH$1, FALSE), FALSE)</f>
        <v>63324</v>
      </c>
      <c r="T122" s="71">
        <f>VLOOKUP($A122,Table13[], MATCH(T$1,ExtData!$A$1:$AH$1, FALSE), FALSE)</f>
        <v>33691</v>
      </c>
      <c r="U122" s="71">
        <f>VLOOKUP($A122,Table13[], MATCH(U$1,ExtData!$A$1:$AH$1, FALSE), FALSE)</f>
        <v>34231</v>
      </c>
      <c r="V122" s="71">
        <f>VLOOKUP($A122,Table13[], MATCH(V$1,ExtData!$A$1:$AH$1, FALSE), FALSE)</f>
        <v>-2766</v>
      </c>
      <c r="W122" s="43">
        <f>VLOOKUP(EDATE(Table6[[#This Row],[Date]],-1),Table13[],MATCH(Table6[[#Headers],[PerEURO]],Table13[#Headers],FALSE), FALSE)</f>
        <v>8.4107000000000003</v>
      </c>
      <c r="X122" s="43">
        <f>VLOOKUP(EDATE(Table6[[#This Row],[Date]],-2),Table13[],MATCH(Table6[[#Headers],[PerEURO]],Table13[#Headers],FALSE),FALSE)</f>
        <v>8.4143000000000008</v>
      </c>
      <c r="Y122" s="43">
        <f>VLOOKUP(EDATE(Table6[[#This Row],[Date]],-1),Table13[],MATCH(Table6[[#Headers],[CPI]],Table13[#Headers],FALSE), FALSE)</f>
        <v>126.9</v>
      </c>
      <c r="Z122" t="str">
        <f>IF((Table6[[#This Row],[PerEURO]]-Table6[[#This Row],[ly.var]])&gt;0,"Increase", IF((Table6[[#This Row],[PerEURO]]-Table6[[#This Row],[ly.var]])&lt;0, "Decrease", "Unchange"))</f>
        <v>Decrease</v>
      </c>
      <c r="AA122" t="b">
        <f>YEAR(Table6[[#This Row],[Date]])&lt;Settings!$B$1</f>
        <v>1</v>
      </c>
      <c r="AB122" t="str">
        <f t="shared" si="3"/>
        <v>winter</v>
      </c>
    </row>
    <row r="123" spans="1:28" x14ac:dyDescent="0.2">
      <c r="A123" s="74">
        <v>38748</v>
      </c>
      <c r="B123" s="67">
        <f>VLOOKUP($A123,Table13[], MATCH(B$1,ExtData!$A$1:$AH$1, FALSE), FALSE)</f>
        <v>8.0970999999999993</v>
      </c>
      <c r="C123" s="68">
        <f>VLOOKUP($A123,Table13[], MATCH(C$1,ExtData!$A$1:$AH$1, FALSE), FALSE)</f>
        <v>5.9168000000000003</v>
      </c>
      <c r="D123" s="37">
        <f>VLOOKUP($A123,Table13[], MATCH(D$1,ExtData!$A$1:$AH$1, FALSE), FALSE)</f>
        <v>1.75</v>
      </c>
      <c r="E123" s="37">
        <f>VLOOKUP($A123,Table13[], MATCH(E$1,ExtData!$A$1:$AH$1, FALSE), FALSE)</f>
        <v>2.75</v>
      </c>
      <c r="F123" s="37">
        <f>VLOOKUP($A123,Table13[], MATCH(F$1,ExtData!$A$1:$AH$1, FALSE), FALSE)</f>
        <v>0.34</v>
      </c>
      <c r="G123" s="37">
        <f>VLOOKUP($A123,Table13[], MATCH(G$1,ExtData!$A$1:$AH$1, FALSE), FALSE)</f>
        <v>128.69999999999999</v>
      </c>
      <c r="H123" s="39">
        <f>VLOOKUP($A123,Table13[], MATCH(H$1,ExtData!$A$1:$AH$1, FALSE), FALSE)/Table6[[#This Row],[PerUSD]]*Table6[[#This Row],[PerEURO]]</f>
        <v>100.92636644808002</v>
      </c>
      <c r="I123" s="69">
        <f>VLOOKUP($A123,Table13[], MATCH(I$1,ExtData!$A$1:$AH$1, FALSE), FALSE)</f>
        <v>26</v>
      </c>
      <c r="J123" s="69">
        <f>VLOOKUP($A123,Table13[], MATCH(J$1,ExtData!$A$1:$AH$1, FALSE), FALSE)</f>
        <v>934</v>
      </c>
      <c r="K123" s="69">
        <f>VLOOKUP($A123,Table13[], MATCH(K$1,ExtData!$A$1:$AH$1, FALSE), FALSE)</f>
        <v>0</v>
      </c>
      <c r="L123" s="69">
        <f>VLOOKUP($A123,Table13[], MATCH(L$1,ExtData!$A$1:$AH$1, FALSE), FALSE)</f>
        <v>32683</v>
      </c>
      <c r="M123" s="70">
        <f>VLOOKUP($A123,Table13[], MATCH(M$1,ExtData!$A$1:$AH$1, FALSE), FALSE)</f>
        <v>24978</v>
      </c>
      <c r="N123" s="70">
        <f>VLOOKUP($A123,Table13[], MATCH(N$1,ExtData!$A$1:$AH$1, FALSE), FALSE)</f>
        <v>13928</v>
      </c>
      <c r="O123" s="70">
        <f>VLOOKUP($A123,Table13[], MATCH(O$1,ExtData!$A$1:$AH$1, FALSE), FALSE)</f>
        <v>140</v>
      </c>
      <c r="P123" s="70">
        <f>VLOOKUP($A123,Table13[], MATCH(P$1,ExtData!$A$1:$AH$1, FALSE), FALSE)</f>
        <v>1507</v>
      </c>
      <c r="Q123" s="70">
        <f>VLOOKUP($A123,Table13[], MATCH(Q$1,ExtData!$A$1:$AH$1, FALSE), FALSE)</f>
        <v>268</v>
      </c>
      <c r="R123" s="70">
        <f>VLOOKUP($A123,Table13[], MATCH(R$1,ExtData!$A$1:$AH$1, FALSE), FALSE)</f>
        <v>0</v>
      </c>
      <c r="S123" s="70">
        <f>VLOOKUP($A123,Table13[], MATCH(S$1,ExtData!$A$1:$AH$1, FALSE), FALSE)</f>
        <v>64400</v>
      </c>
      <c r="T123" s="71">
        <f>VLOOKUP($A123,Table13[], MATCH(T$1,ExtData!$A$1:$AH$1, FALSE), FALSE)</f>
        <v>32532</v>
      </c>
      <c r="U123" s="71">
        <f>VLOOKUP($A123,Table13[], MATCH(U$1,ExtData!$A$1:$AH$1, FALSE), FALSE)</f>
        <v>31717</v>
      </c>
      <c r="V123" s="71">
        <f>VLOOKUP($A123,Table13[], MATCH(V$1,ExtData!$A$1:$AH$1, FALSE), FALSE)</f>
        <v>-7330</v>
      </c>
      <c r="W123" s="43">
        <f>VLOOKUP(EDATE(Table6[[#This Row],[Date]],-1),Table13[],MATCH(Table6[[#Headers],[PerEURO]],Table13[#Headers],FALSE), FALSE)</f>
        <v>8.1816999999999993</v>
      </c>
      <c r="X123" s="43">
        <f>VLOOKUP(EDATE(Table6[[#This Row],[Date]],-2),Table13[],MATCH(Table6[[#Headers],[PerEURO]],Table13[#Headers],FALSE),FALSE)</f>
        <v>8.4107000000000003</v>
      </c>
      <c r="Y123" s="43">
        <f>VLOOKUP(EDATE(Table6[[#This Row],[Date]],-1),Table13[],MATCH(Table6[[#Headers],[CPI]],Table13[#Headers],FALSE), FALSE)</f>
        <v>127.1</v>
      </c>
      <c r="Z123" t="str">
        <f>IF((Table6[[#This Row],[PerEURO]]-Table6[[#This Row],[ly.var]])&gt;0,"Increase", IF((Table6[[#This Row],[PerEURO]]-Table6[[#This Row],[ly.var]])&lt;0, "Decrease", "Unchange"))</f>
        <v>Decrease</v>
      </c>
      <c r="AA123" t="b">
        <f>YEAR(Table6[[#This Row],[Date]])&lt;Settings!$B$1</f>
        <v>1</v>
      </c>
      <c r="AB123" t="str">
        <f t="shared" si="3"/>
        <v>winter</v>
      </c>
    </row>
    <row r="124" spans="1:28" x14ac:dyDescent="0.2">
      <c r="A124" s="74">
        <v>38776</v>
      </c>
      <c r="B124" s="67">
        <f>VLOOKUP($A124,Table13[], MATCH(B$1,ExtData!$A$1:$AH$1, FALSE), FALSE)</f>
        <v>8.0367999999999995</v>
      </c>
      <c r="C124" s="68">
        <f>VLOOKUP($A124,Table13[], MATCH(C$1,ExtData!$A$1:$AH$1, FALSE), FALSE)</f>
        <v>5.9248000000000003</v>
      </c>
      <c r="D124" s="37">
        <f>VLOOKUP($A124,Table13[], MATCH(D$1,ExtData!$A$1:$AH$1, FALSE), FALSE)</f>
        <v>1.75</v>
      </c>
      <c r="E124" s="37">
        <f>VLOOKUP($A124,Table13[], MATCH(E$1,ExtData!$A$1:$AH$1, FALSE), FALSE)</f>
        <v>2.75</v>
      </c>
      <c r="F124" s="37">
        <f>VLOOKUP($A124,Table13[], MATCH(F$1,ExtData!$A$1:$AH$1, FALSE), FALSE)</f>
        <v>0.35</v>
      </c>
      <c r="G124" s="37">
        <f>VLOOKUP($A124,Table13[], MATCH(G$1,ExtData!$A$1:$AH$1, FALSE), FALSE)</f>
        <v>129.30000000000001</v>
      </c>
      <c r="H124" s="39">
        <f>VLOOKUP($A124,Table13[], MATCH(H$1,ExtData!$A$1:$AH$1, FALSE), FALSE)/Table6[[#This Row],[PerUSD]]*Table6[[#This Row],[PerEURO]]</f>
        <v>106.93035106670267</v>
      </c>
      <c r="I124" s="69">
        <f>VLOOKUP($A124,Table13[], MATCH(I$1,ExtData!$A$1:$AH$1, FALSE), FALSE)</f>
        <v>10</v>
      </c>
      <c r="J124" s="69">
        <f>VLOOKUP($A124,Table13[], MATCH(J$1,ExtData!$A$1:$AH$1, FALSE), FALSE)</f>
        <v>1638</v>
      </c>
      <c r="K124" s="69">
        <f>VLOOKUP($A124,Table13[], MATCH(K$1,ExtData!$A$1:$AH$1, FALSE), FALSE)</f>
        <v>0</v>
      </c>
      <c r="L124" s="69">
        <f>VLOOKUP($A124,Table13[], MATCH(L$1,ExtData!$A$1:$AH$1, FALSE), FALSE)</f>
        <v>41279</v>
      </c>
      <c r="M124" s="70">
        <f>VLOOKUP($A124,Table13[], MATCH(M$1,ExtData!$A$1:$AH$1, FALSE), FALSE)</f>
        <v>24442</v>
      </c>
      <c r="N124" s="70">
        <f>VLOOKUP($A124,Table13[], MATCH(N$1,ExtData!$A$1:$AH$1, FALSE), FALSE)</f>
        <v>15028</v>
      </c>
      <c r="O124" s="70">
        <f>VLOOKUP($A124,Table13[], MATCH(O$1,ExtData!$A$1:$AH$1, FALSE), FALSE)</f>
        <v>540</v>
      </c>
      <c r="P124" s="70">
        <f>VLOOKUP($A124,Table13[], MATCH(P$1,ExtData!$A$1:$AH$1, FALSE), FALSE)</f>
        <v>762</v>
      </c>
      <c r="Q124" s="70">
        <f>VLOOKUP($A124,Table13[], MATCH(Q$1,ExtData!$A$1:$AH$1, FALSE), FALSE)</f>
        <v>227</v>
      </c>
      <c r="R124" s="70">
        <f>VLOOKUP($A124,Table13[], MATCH(R$1,ExtData!$A$1:$AH$1, FALSE), FALSE)</f>
        <v>0</v>
      </c>
      <c r="S124" s="70">
        <f>VLOOKUP($A124,Table13[], MATCH(S$1,ExtData!$A$1:$AH$1, FALSE), FALSE)</f>
        <v>70141</v>
      </c>
      <c r="T124" s="71">
        <f>VLOOKUP($A124,Table13[], MATCH(T$1,ExtData!$A$1:$AH$1, FALSE), FALSE)</f>
        <v>28202</v>
      </c>
      <c r="U124" s="71">
        <f>VLOOKUP($A124,Table13[], MATCH(U$1,ExtData!$A$1:$AH$1, FALSE), FALSE)</f>
        <v>28861</v>
      </c>
      <c r="V124" s="71">
        <f>VLOOKUP($A124,Table13[], MATCH(V$1,ExtData!$A$1:$AH$1, FALSE), FALSE)</f>
        <v>-11149</v>
      </c>
      <c r="W124" s="43">
        <f>VLOOKUP(EDATE(Table6[[#This Row],[Date]],-1),Table13[],MATCH(Table6[[#Headers],[PerEURO]],Table13[#Headers],FALSE), FALSE)</f>
        <v>8.0970999999999993</v>
      </c>
      <c r="X124" s="43">
        <f>VLOOKUP(EDATE(Table6[[#This Row],[Date]],-2),Table13[],MATCH(Table6[[#Headers],[PerEURO]],Table13[#Headers],FALSE),FALSE)</f>
        <v>8.1816999999999993</v>
      </c>
      <c r="Y124" s="43">
        <f>VLOOKUP(EDATE(Table6[[#This Row],[Date]],-1),Table13[],MATCH(Table6[[#Headers],[CPI]],Table13[#Headers],FALSE), FALSE)</f>
        <v>128.69999999999999</v>
      </c>
      <c r="Z124" t="str">
        <f>IF((Table6[[#This Row],[PerEURO]]-Table6[[#This Row],[ly.var]])&gt;0,"Increase", IF((Table6[[#This Row],[PerEURO]]-Table6[[#This Row],[ly.var]])&lt;0, "Decrease", "Unchange"))</f>
        <v>Decrease</v>
      </c>
      <c r="AA124" t="b">
        <f>YEAR(Table6[[#This Row],[Date]])&lt;Settings!$B$1</f>
        <v>1</v>
      </c>
      <c r="AB124" t="str">
        <f t="shared" si="3"/>
        <v>Spring</v>
      </c>
    </row>
    <row r="125" spans="1:28" x14ac:dyDescent="0.2">
      <c r="A125" s="74">
        <v>38807</v>
      </c>
      <c r="B125" s="67">
        <f>VLOOKUP($A125,Table13[], MATCH(B$1,ExtData!$A$1:$AH$1, FALSE), FALSE)</f>
        <v>7.9278000000000004</v>
      </c>
      <c r="C125" s="68">
        <f>VLOOKUP($A125,Table13[], MATCH(C$1,ExtData!$A$1:$AH$1, FALSE), FALSE)</f>
        <v>5.9154</v>
      </c>
      <c r="D125" s="37">
        <f>VLOOKUP($A125,Table13[], MATCH(D$1,ExtData!$A$1:$AH$1, FALSE), FALSE)</f>
        <v>1.75</v>
      </c>
      <c r="E125" s="37">
        <f>VLOOKUP($A125,Table13[], MATCH(E$1,ExtData!$A$1:$AH$1, FALSE), FALSE)</f>
        <v>2.75</v>
      </c>
      <c r="F125" s="37">
        <f>VLOOKUP($A125,Table13[], MATCH(F$1,ExtData!$A$1:$AH$1, FALSE), FALSE)</f>
        <v>0.35</v>
      </c>
      <c r="G125" s="37">
        <f>VLOOKUP($A125,Table13[], MATCH(G$1,ExtData!$A$1:$AH$1, FALSE), FALSE)</f>
        <v>129.6</v>
      </c>
      <c r="H125" s="39">
        <f>VLOOKUP($A125,Table13[], MATCH(H$1,ExtData!$A$1:$AH$1, FALSE), FALSE)/Table6[[#This Row],[PerUSD]]*Table6[[#This Row],[PerEURO]]</f>
        <v>113.67549041484936</v>
      </c>
      <c r="I125" s="69">
        <f>VLOOKUP($A125,Table13[], MATCH(I$1,ExtData!$A$1:$AH$1, FALSE), FALSE)</f>
        <v>307</v>
      </c>
      <c r="J125" s="69">
        <f>VLOOKUP($A125,Table13[], MATCH(J$1,ExtData!$A$1:$AH$1, FALSE), FALSE)</f>
        <v>2062</v>
      </c>
      <c r="K125" s="69">
        <f>VLOOKUP($A125,Table13[], MATCH(K$1,ExtData!$A$1:$AH$1, FALSE), FALSE)</f>
        <v>0</v>
      </c>
      <c r="L125" s="69">
        <f>VLOOKUP($A125,Table13[], MATCH(L$1,ExtData!$A$1:$AH$1, FALSE), FALSE)</f>
        <v>36163</v>
      </c>
      <c r="M125" s="70">
        <f>VLOOKUP($A125,Table13[], MATCH(M$1,ExtData!$A$1:$AH$1, FALSE), FALSE)</f>
        <v>25703</v>
      </c>
      <c r="N125" s="70">
        <f>VLOOKUP($A125,Table13[], MATCH(N$1,ExtData!$A$1:$AH$1, FALSE), FALSE)</f>
        <v>11451</v>
      </c>
      <c r="O125" s="70">
        <f>VLOOKUP($A125,Table13[], MATCH(O$1,ExtData!$A$1:$AH$1, FALSE), FALSE)</f>
        <v>472</v>
      </c>
      <c r="P125" s="70">
        <f>VLOOKUP($A125,Table13[], MATCH(P$1,ExtData!$A$1:$AH$1, FALSE), FALSE)</f>
        <v>187</v>
      </c>
      <c r="Q125" s="70">
        <f>VLOOKUP($A125,Table13[], MATCH(Q$1,ExtData!$A$1:$AH$1, FALSE), FALSE)</f>
        <v>372</v>
      </c>
      <c r="R125" s="70">
        <f>VLOOKUP($A125,Table13[], MATCH(R$1,ExtData!$A$1:$AH$1, FALSE), FALSE)</f>
        <v>0</v>
      </c>
      <c r="S125" s="70">
        <f>VLOOKUP($A125,Table13[], MATCH(S$1,ExtData!$A$1:$AH$1, FALSE), FALSE)</f>
        <v>62457</v>
      </c>
      <c r="T125" s="71">
        <f>VLOOKUP($A125,Table13[], MATCH(T$1,ExtData!$A$1:$AH$1, FALSE), FALSE)</f>
        <v>24484</v>
      </c>
      <c r="U125" s="71">
        <f>VLOOKUP($A125,Table13[], MATCH(U$1,ExtData!$A$1:$AH$1, FALSE), FALSE)</f>
        <v>26294</v>
      </c>
      <c r="V125" s="71">
        <f>VLOOKUP($A125,Table13[], MATCH(V$1,ExtData!$A$1:$AH$1, FALSE), FALSE)</f>
        <v>-11332</v>
      </c>
      <c r="W125" s="43">
        <f>VLOOKUP(EDATE(Table6[[#This Row],[Date]],-1),Table13[],MATCH(Table6[[#Headers],[PerEURO]],Table13[#Headers],FALSE), FALSE)</f>
        <v>8.0367999999999995</v>
      </c>
      <c r="X125" s="43">
        <f>VLOOKUP(EDATE(Table6[[#This Row],[Date]],-2),Table13[],MATCH(Table6[[#Headers],[PerEURO]],Table13[#Headers],FALSE),FALSE)</f>
        <v>8.0970999999999993</v>
      </c>
      <c r="Y125" s="43">
        <f>VLOOKUP(EDATE(Table6[[#This Row],[Date]],-1),Table13[],MATCH(Table6[[#Headers],[CPI]],Table13[#Headers],FALSE), FALSE)</f>
        <v>129.30000000000001</v>
      </c>
      <c r="Z125" t="str">
        <f>IF((Table6[[#This Row],[PerEURO]]-Table6[[#This Row],[ly.var]])&gt;0,"Increase", IF((Table6[[#This Row],[PerEURO]]-Table6[[#This Row],[ly.var]])&lt;0, "Decrease", "Unchange"))</f>
        <v>Decrease</v>
      </c>
      <c r="AA125" t="b">
        <f>YEAR(Table6[[#This Row],[Date]])&lt;Settings!$B$1</f>
        <v>1</v>
      </c>
      <c r="AB125" t="str">
        <f t="shared" si="3"/>
        <v>Spring</v>
      </c>
    </row>
    <row r="126" spans="1:28" x14ac:dyDescent="0.2">
      <c r="A126" s="74">
        <v>38837</v>
      </c>
      <c r="B126" s="67">
        <f>VLOOKUP($A126,Table13[], MATCH(B$1,ExtData!$A$1:$AH$1, FALSE), FALSE)</f>
        <v>7.8971999999999998</v>
      </c>
      <c r="C126" s="68">
        <f>VLOOKUP($A126,Table13[], MATCH(C$1,ExtData!$A$1:$AH$1, FALSE), FALSE)</f>
        <v>6.2784000000000004</v>
      </c>
      <c r="D126" s="37">
        <f>VLOOKUP($A126,Table13[], MATCH(D$1,ExtData!$A$1:$AH$1, FALSE), FALSE)</f>
        <v>1.9583330000000001</v>
      </c>
      <c r="E126" s="37">
        <f>VLOOKUP($A126,Table13[], MATCH(E$1,ExtData!$A$1:$AH$1, FALSE), FALSE)</f>
        <v>2.9583339999999998</v>
      </c>
      <c r="F126" s="37">
        <f>VLOOKUP($A126,Table13[], MATCH(F$1,ExtData!$A$1:$AH$1, FALSE), FALSE)</f>
        <v>0.34</v>
      </c>
      <c r="G126" s="37">
        <f>VLOOKUP($A126,Table13[], MATCH(G$1,ExtData!$A$1:$AH$1, FALSE), FALSE)</f>
        <v>128.9</v>
      </c>
      <c r="H126" s="39">
        <f>VLOOKUP($A126,Table13[], MATCH(H$1,ExtData!$A$1:$AH$1, FALSE), FALSE)/Table6[[#This Row],[PerUSD]]*Table6[[#This Row],[PerEURO]]</f>
        <v>95.532673929663602</v>
      </c>
      <c r="I126" s="69">
        <f>VLOOKUP($A126,Table13[], MATCH(I$1,ExtData!$A$1:$AH$1, FALSE), FALSE)</f>
        <v>73</v>
      </c>
      <c r="J126" s="69">
        <f>VLOOKUP($A126,Table13[], MATCH(J$1,ExtData!$A$1:$AH$1, FALSE), FALSE)</f>
        <v>2472</v>
      </c>
      <c r="K126" s="69">
        <f>VLOOKUP($A126,Table13[], MATCH(K$1,ExtData!$A$1:$AH$1, FALSE), FALSE)</f>
        <v>0</v>
      </c>
      <c r="L126" s="69">
        <f>VLOOKUP($A126,Table13[], MATCH(L$1,ExtData!$A$1:$AH$1, FALSE), FALSE)</f>
        <v>35623</v>
      </c>
      <c r="M126" s="70">
        <f>VLOOKUP($A126,Table13[], MATCH(M$1,ExtData!$A$1:$AH$1, FALSE), FALSE)</f>
        <v>19625</v>
      </c>
      <c r="N126" s="70">
        <f>VLOOKUP($A126,Table13[], MATCH(N$1,ExtData!$A$1:$AH$1, FALSE), FALSE)</f>
        <v>12529</v>
      </c>
      <c r="O126" s="70">
        <f>VLOOKUP($A126,Table13[], MATCH(O$1,ExtData!$A$1:$AH$1, FALSE), FALSE)</f>
        <v>478</v>
      </c>
      <c r="P126" s="70">
        <f>VLOOKUP($A126,Table13[], MATCH(P$1,ExtData!$A$1:$AH$1, FALSE), FALSE)</f>
        <v>50</v>
      </c>
      <c r="Q126" s="70">
        <f>VLOOKUP($A126,Table13[], MATCH(Q$1,ExtData!$A$1:$AH$1, FALSE), FALSE)</f>
        <v>0</v>
      </c>
      <c r="R126" s="70">
        <f>VLOOKUP($A126,Table13[], MATCH(R$1,ExtData!$A$1:$AH$1, FALSE), FALSE)</f>
        <v>0</v>
      </c>
      <c r="S126" s="70">
        <f>VLOOKUP($A126,Table13[], MATCH(S$1,ExtData!$A$1:$AH$1, FALSE), FALSE)</f>
        <v>58992</v>
      </c>
      <c r="T126" s="71">
        <f>VLOOKUP($A126,Table13[], MATCH(T$1,ExtData!$A$1:$AH$1, FALSE), FALSE)</f>
        <v>20874</v>
      </c>
      <c r="U126" s="71">
        <f>VLOOKUP($A126,Table13[], MATCH(U$1,ExtData!$A$1:$AH$1, FALSE), FALSE)</f>
        <v>23370</v>
      </c>
      <c r="V126" s="71">
        <f>VLOOKUP($A126,Table13[], MATCH(V$1,ExtData!$A$1:$AH$1, FALSE), FALSE)</f>
        <v>-9262</v>
      </c>
      <c r="W126" s="43">
        <f>VLOOKUP(EDATE(Table6[[#This Row],[Date]],-1),Table13[],MATCH(Table6[[#Headers],[PerEURO]],Table13[#Headers],FALSE), FALSE)</f>
        <v>7.9278000000000004</v>
      </c>
      <c r="X126" s="43">
        <f>VLOOKUP(EDATE(Table6[[#This Row],[Date]],-2),Table13[],MATCH(Table6[[#Headers],[PerEURO]],Table13[#Headers],FALSE),FALSE)</f>
        <v>8.0367999999999995</v>
      </c>
      <c r="Y126" s="43">
        <f>VLOOKUP(EDATE(Table6[[#This Row],[Date]],-1),Table13[],MATCH(Table6[[#Headers],[CPI]],Table13[#Headers],FALSE), FALSE)</f>
        <v>129.6</v>
      </c>
      <c r="Z126" t="str">
        <f>IF((Table6[[#This Row],[PerEURO]]-Table6[[#This Row],[ly.var]])&gt;0,"Increase", IF((Table6[[#This Row],[PerEURO]]-Table6[[#This Row],[ly.var]])&lt;0, "Decrease", "Unchange"))</f>
        <v>Decrease</v>
      </c>
      <c r="AA126" t="b">
        <f>YEAR(Table6[[#This Row],[Date]])&lt;Settings!$B$1</f>
        <v>1</v>
      </c>
      <c r="AB126" t="str">
        <f t="shared" si="3"/>
        <v>Spring</v>
      </c>
    </row>
    <row r="127" spans="1:28" x14ac:dyDescent="0.2">
      <c r="A127" s="74">
        <v>38868</v>
      </c>
      <c r="B127" s="67">
        <f>VLOOKUP($A127,Table13[], MATCH(B$1,ExtData!$A$1:$AH$1, FALSE), FALSE)</f>
        <v>7.9062000000000001</v>
      </c>
      <c r="C127" s="68">
        <f>VLOOKUP($A127,Table13[], MATCH(C$1,ExtData!$A$1:$AH$1, FALSE), FALSE)</f>
        <v>6.4767999999999999</v>
      </c>
      <c r="D127" s="37">
        <f>VLOOKUP($A127,Table13[], MATCH(D$1,ExtData!$A$1:$AH$1, FALSE), FALSE)</f>
        <v>2</v>
      </c>
      <c r="E127" s="37">
        <f>VLOOKUP($A127,Table13[], MATCH(E$1,ExtData!$A$1:$AH$1, FALSE), FALSE)</f>
        <v>3.0000010000000001</v>
      </c>
      <c r="F127" s="37">
        <f>VLOOKUP($A127,Table13[], MATCH(F$1,ExtData!$A$1:$AH$1, FALSE), FALSE)</f>
        <v>0.35</v>
      </c>
      <c r="G127" s="37">
        <f>VLOOKUP($A127,Table13[], MATCH(G$1,ExtData!$A$1:$AH$1, FALSE), FALSE)</f>
        <v>128.80000000000001</v>
      </c>
      <c r="H127" s="39">
        <f>VLOOKUP($A127,Table13[], MATCH(H$1,ExtData!$A$1:$AH$1, FALSE), FALSE)/Table6[[#This Row],[PerUSD]]*Table6[[#This Row],[PerEURO]]</f>
        <v>91.2591884881423</v>
      </c>
      <c r="I127" s="69">
        <f>VLOOKUP($A127,Table13[], MATCH(I$1,ExtData!$A$1:$AH$1, FALSE), FALSE)</f>
        <v>73</v>
      </c>
      <c r="J127" s="69">
        <f>VLOOKUP($A127,Table13[], MATCH(J$1,ExtData!$A$1:$AH$1, FALSE), FALSE)</f>
        <v>426</v>
      </c>
      <c r="K127" s="69">
        <f>VLOOKUP($A127,Table13[], MATCH(K$1,ExtData!$A$1:$AH$1, FALSE), FALSE)</f>
        <v>0</v>
      </c>
      <c r="L127" s="69">
        <f>VLOOKUP($A127,Table13[], MATCH(L$1,ExtData!$A$1:$AH$1, FALSE), FALSE)</f>
        <v>42820</v>
      </c>
      <c r="M127" s="70">
        <f>VLOOKUP($A127,Table13[], MATCH(M$1,ExtData!$A$1:$AH$1, FALSE), FALSE)</f>
        <v>23760</v>
      </c>
      <c r="N127" s="70">
        <f>VLOOKUP($A127,Table13[], MATCH(N$1,ExtData!$A$1:$AH$1, FALSE), FALSE)</f>
        <v>11654</v>
      </c>
      <c r="O127" s="70">
        <f>VLOOKUP($A127,Table13[], MATCH(O$1,ExtData!$A$1:$AH$1, FALSE), FALSE)</f>
        <v>488</v>
      </c>
      <c r="P127" s="70">
        <f>VLOOKUP($A127,Table13[], MATCH(P$1,ExtData!$A$1:$AH$1, FALSE), FALSE)</f>
        <v>265</v>
      </c>
      <c r="Q127" s="70">
        <f>VLOOKUP($A127,Table13[], MATCH(Q$1,ExtData!$A$1:$AH$1, FALSE), FALSE)</f>
        <v>603</v>
      </c>
      <c r="R127" s="70">
        <f>VLOOKUP($A127,Table13[], MATCH(R$1,ExtData!$A$1:$AH$1, FALSE), FALSE)</f>
        <v>0</v>
      </c>
      <c r="S127" s="70">
        <f>VLOOKUP($A127,Table13[], MATCH(S$1,ExtData!$A$1:$AH$1, FALSE), FALSE)</f>
        <v>65654</v>
      </c>
      <c r="T127" s="71">
        <f>VLOOKUP($A127,Table13[], MATCH(T$1,ExtData!$A$1:$AH$1, FALSE), FALSE)</f>
        <v>23204</v>
      </c>
      <c r="U127" s="71">
        <f>VLOOKUP($A127,Table13[], MATCH(U$1,ExtData!$A$1:$AH$1, FALSE), FALSE)</f>
        <v>22834</v>
      </c>
      <c r="V127" s="71">
        <f>VLOOKUP($A127,Table13[], MATCH(V$1,ExtData!$A$1:$AH$1, FALSE), FALSE)</f>
        <v>-13068</v>
      </c>
      <c r="W127" s="43">
        <f>VLOOKUP(EDATE(Table6[[#This Row],[Date]],-1),Table13[],MATCH(Table6[[#Headers],[PerEURO]],Table13[#Headers],FALSE), FALSE)</f>
        <v>7.8971999999999998</v>
      </c>
      <c r="X127" s="43">
        <f>VLOOKUP(EDATE(Table6[[#This Row],[Date]],-2),Table13[],MATCH(Table6[[#Headers],[PerEURO]],Table13[#Headers],FALSE),FALSE)</f>
        <v>7.9278000000000004</v>
      </c>
      <c r="Y127" s="43">
        <f>VLOOKUP(EDATE(Table6[[#This Row],[Date]],-1),Table13[],MATCH(Table6[[#Headers],[CPI]],Table13[#Headers],FALSE), FALSE)</f>
        <v>128.9</v>
      </c>
      <c r="Z127" t="str">
        <f>IF((Table6[[#This Row],[PerEURO]]-Table6[[#This Row],[ly.var]])&gt;0,"Increase", IF((Table6[[#This Row],[PerEURO]]-Table6[[#This Row],[ly.var]])&lt;0, "Decrease", "Unchange"))</f>
        <v>Increase</v>
      </c>
      <c r="AA127" t="b">
        <f>YEAR(Table6[[#This Row],[Date]])&lt;Settings!$B$1</f>
        <v>1</v>
      </c>
      <c r="AB127" t="str">
        <f t="shared" si="3"/>
        <v>Summer</v>
      </c>
    </row>
    <row r="128" spans="1:28" x14ac:dyDescent="0.2">
      <c r="A128" s="74">
        <v>38898</v>
      </c>
      <c r="B128" s="67">
        <f>VLOOKUP($A128,Table13[], MATCH(B$1,ExtData!$A$1:$AH$1, FALSE), FALSE)</f>
        <v>8.0200999999999993</v>
      </c>
      <c r="C128" s="68">
        <f>VLOOKUP($A128,Table13[], MATCH(C$1,ExtData!$A$1:$AH$1, FALSE), FALSE)</f>
        <v>6.2821999999999996</v>
      </c>
      <c r="D128" s="37">
        <f>VLOOKUP($A128,Table13[], MATCH(D$1,ExtData!$A$1:$AH$1, FALSE), FALSE)</f>
        <v>2</v>
      </c>
      <c r="E128" s="37">
        <f>VLOOKUP($A128,Table13[], MATCH(E$1,ExtData!$A$1:$AH$1, FALSE), FALSE)</f>
        <v>3.0000010000000001</v>
      </c>
      <c r="F128" s="37">
        <f>VLOOKUP($A128,Table13[], MATCH(F$1,ExtData!$A$1:$AH$1, FALSE), FALSE)</f>
        <v>0.48</v>
      </c>
      <c r="G128" s="37">
        <f>VLOOKUP($A128,Table13[], MATCH(G$1,ExtData!$A$1:$AH$1, FALSE), FALSE)</f>
        <v>128.1</v>
      </c>
      <c r="H128" s="39">
        <f>VLOOKUP($A128,Table13[], MATCH(H$1,ExtData!$A$1:$AH$1, FALSE), FALSE)/Table6[[#This Row],[PerUSD]]*Table6[[#This Row],[PerEURO]]</f>
        <v>96.488357263379072</v>
      </c>
      <c r="I128" s="69">
        <f>VLOOKUP($A128,Table13[], MATCH(I$1,ExtData!$A$1:$AH$1, FALSE), FALSE)</f>
        <v>1</v>
      </c>
      <c r="J128" s="69">
        <f>VLOOKUP($A128,Table13[], MATCH(J$1,ExtData!$A$1:$AH$1, FALSE), FALSE)</f>
        <v>1232</v>
      </c>
      <c r="K128" s="69">
        <f>VLOOKUP($A128,Table13[], MATCH(K$1,ExtData!$A$1:$AH$1, FALSE), FALSE)</f>
        <v>0</v>
      </c>
      <c r="L128" s="69">
        <f>VLOOKUP($A128,Table13[], MATCH(L$1,ExtData!$A$1:$AH$1, FALSE), FALSE)</f>
        <v>33916</v>
      </c>
      <c r="M128" s="70">
        <f>VLOOKUP($A128,Table13[], MATCH(M$1,ExtData!$A$1:$AH$1, FALSE), FALSE)</f>
        <v>22630</v>
      </c>
      <c r="N128" s="70">
        <f>VLOOKUP($A128,Table13[], MATCH(N$1,ExtData!$A$1:$AH$1, FALSE), FALSE)</f>
        <v>10936</v>
      </c>
      <c r="O128" s="70">
        <f>VLOOKUP($A128,Table13[], MATCH(O$1,ExtData!$A$1:$AH$1, FALSE), FALSE)</f>
        <v>851</v>
      </c>
      <c r="P128" s="70">
        <f>VLOOKUP($A128,Table13[], MATCH(P$1,ExtData!$A$1:$AH$1, FALSE), FALSE)</f>
        <v>55</v>
      </c>
      <c r="Q128" s="70">
        <f>VLOOKUP($A128,Table13[], MATCH(Q$1,ExtData!$A$1:$AH$1, FALSE), FALSE)</f>
        <v>0</v>
      </c>
      <c r="R128" s="70">
        <f>VLOOKUP($A128,Table13[], MATCH(R$1,ExtData!$A$1:$AH$1, FALSE), FALSE)</f>
        <v>0</v>
      </c>
      <c r="S128" s="70">
        <f>VLOOKUP($A128,Table13[], MATCH(S$1,ExtData!$A$1:$AH$1, FALSE), FALSE)</f>
        <v>60798</v>
      </c>
      <c r="T128" s="71">
        <f>VLOOKUP($A128,Table13[], MATCH(T$1,ExtData!$A$1:$AH$1, FALSE), FALSE)</f>
        <v>25704</v>
      </c>
      <c r="U128" s="71">
        <f>VLOOKUP($A128,Table13[], MATCH(U$1,ExtData!$A$1:$AH$1, FALSE), FALSE)</f>
        <v>26882</v>
      </c>
      <c r="V128" s="71">
        <f>VLOOKUP($A128,Table13[], MATCH(V$1,ExtData!$A$1:$AH$1, FALSE), FALSE)</f>
        <v>-7535</v>
      </c>
      <c r="W128" s="43">
        <f>VLOOKUP(EDATE(Table6[[#This Row],[Date]],-1),Table13[],MATCH(Table6[[#Headers],[PerEURO]],Table13[#Headers],FALSE), FALSE)</f>
        <v>7.9062000000000001</v>
      </c>
      <c r="X128" s="43">
        <f>VLOOKUP(EDATE(Table6[[#This Row],[Date]],-2),Table13[],MATCH(Table6[[#Headers],[PerEURO]],Table13[#Headers],FALSE),FALSE)</f>
        <v>7.8971999999999998</v>
      </c>
      <c r="Y128" s="43">
        <f>VLOOKUP(EDATE(Table6[[#This Row],[Date]],-1),Table13[],MATCH(Table6[[#Headers],[CPI]],Table13[#Headers],FALSE), FALSE)</f>
        <v>128.80000000000001</v>
      </c>
      <c r="Z128" t="str">
        <f>IF((Table6[[#This Row],[PerEURO]]-Table6[[#This Row],[ly.var]])&gt;0,"Increase", IF((Table6[[#This Row],[PerEURO]]-Table6[[#This Row],[ly.var]])&lt;0, "Decrease", "Unchange"))</f>
        <v>Increase</v>
      </c>
      <c r="AA128" t="b">
        <f>YEAR(Table6[[#This Row],[Date]])&lt;Settings!$B$1</f>
        <v>1</v>
      </c>
      <c r="AB128" t="str">
        <f t="shared" si="3"/>
        <v>Summer</v>
      </c>
    </row>
    <row r="129" spans="1:28" x14ac:dyDescent="0.2">
      <c r="A129" s="74">
        <v>38929</v>
      </c>
      <c r="B129" s="67">
        <f>VLOOKUP($A129,Table13[], MATCH(B$1,ExtData!$A$1:$AH$1, FALSE), FALSE)</f>
        <v>7.9325000000000001</v>
      </c>
      <c r="C129" s="68">
        <f>VLOOKUP($A129,Table13[], MATCH(C$1,ExtData!$A$1:$AH$1, FALSE), FALSE)</f>
        <v>6.1542000000000003</v>
      </c>
      <c r="D129" s="37">
        <f>VLOOKUP($A129,Table13[], MATCH(D$1,ExtData!$A$1:$AH$1, FALSE), FALSE)</f>
        <v>2</v>
      </c>
      <c r="E129" s="37">
        <f>VLOOKUP($A129,Table13[], MATCH(E$1,ExtData!$A$1:$AH$1, FALSE), FALSE)</f>
        <v>3.0000010000000001</v>
      </c>
      <c r="F129" s="37">
        <f>VLOOKUP($A129,Table13[], MATCH(F$1,ExtData!$A$1:$AH$1, FALSE), FALSE)</f>
        <v>0.43</v>
      </c>
      <c r="G129" s="37">
        <f>VLOOKUP($A129,Table13[], MATCH(G$1,ExtData!$A$1:$AH$1, FALSE), FALSE)</f>
        <v>127.8</v>
      </c>
      <c r="H129" s="39">
        <f>VLOOKUP($A129,Table13[], MATCH(H$1,ExtData!$A$1:$AH$1, FALSE), FALSE)/Table6[[#This Row],[PerUSD]]*Table6[[#This Row],[PerEURO]]</f>
        <v>99.301257677683537</v>
      </c>
      <c r="I129" s="69">
        <f>VLOOKUP($A129,Table13[], MATCH(I$1,ExtData!$A$1:$AH$1, FALSE), FALSE)</f>
        <v>0</v>
      </c>
      <c r="J129" s="69">
        <f>VLOOKUP($A129,Table13[], MATCH(J$1,ExtData!$A$1:$AH$1, FALSE), FALSE)</f>
        <v>213</v>
      </c>
      <c r="K129" s="69">
        <f>VLOOKUP($A129,Table13[], MATCH(K$1,ExtData!$A$1:$AH$1, FALSE), FALSE)</f>
        <v>0</v>
      </c>
      <c r="L129" s="69">
        <f>VLOOKUP($A129,Table13[], MATCH(L$1,ExtData!$A$1:$AH$1, FALSE), FALSE)</f>
        <v>35912</v>
      </c>
      <c r="M129" s="70">
        <f>VLOOKUP($A129,Table13[], MATCH(M$1,ExtData!$A$1:$AH$1, FALSE), FALSE)</f>
        <v>20319</v>
      </c>
      <c r="N129" s="70">
        <f>VLOOKUP($A129,Table13[], MATCH(N$1,ExtData!$A$1:$AH$1, FALSE), FALSE)</f>
        <v>8587</v>
      </c>
      <c r="O129" s="70">
        <f>VLOOKUP($A129,Table13[], MATCH(O$1,ExtData!$A$1:$AH$1, FALSE), FALSE)</f>
        <v>763</v>
      </c>
      <c r="P129" s="70">
        <f>VLOOKUP($A129,Table13[], MATCH(P$1,ExtData!$A$1:$AH$1, FALSE), FALSE)</f>
        <v>56</v>
      </c>
      <c r="Q129" s="70">
        <f>VLOOKUP($A129,Table13[], MATCH(Q$1,ExtData!$A$1:$AH$1, FALSE), FALSE)</f>
        <v>305</v>
      </c>
      <c r="R129" s="70">
        <f>VLOOKUP($A129,Table13[], MATCH(R$1,ExtData!$A$1:$AH$1, FALSE), FALSE)</f>
        <v>0</v>
      </c>
      <c r="S129" s="70">
        <f>VLOOKUP($A129,Table13[], MATCH(S$1,ExtData!$A$1:$AH$1, FALSE), FALSE)</f>
        <v>56127</v>
      </c>
      <c r="T129" s="71">
        <f>VLOOKUP($A129,Table13[], MATCH(T$1,ExtData!$A$1:$AH$1, FALSE), FALSE)</f>
        <v>20363</v>
      </c>
      <c r="U129" s="71">
        <f>VLOOKUP($A129,Table13[], MATCH(U$1,ExtData!$A$1:$AH$1, FALSE), FALSE)</f>
        <v>20215</v>
      </c>
      <c r="V129" s="71">
        <f>VLOOKUP($A129,Table13[], MATCH(V$1,ExtData!$A$1:$AH$1, FALSE), FALSE)</f>
        <v>-9454</v>
      </c>
      <c r="W129" s="43">
        <f>VLOOKUP(EDATE(Table6[[#This Row],[Date]],-1),Table13[],MATCH(Table6[[#Headers],[PerEURO]],Table13[#Headers],FALSE), FALSE)</f>
        <v>8.0200999999999993</v>
      </c>
      <c r="X129" s="43">
        <f>VLOOKUP(EDATE(Table6[[#This Row],[Date]],-2),Table13[],MATCH(Table6[[#Headers],[PerEURO]],Table13[#Headers],FALSE),FALSE)</f>
        <v>7.9062000000000001</v>
      </c>
      <c r="Y129" s="43">
        <f>VLOOKUP(EDATE(Table6[[#This Row],[Date]],-1),Table13[],MATCH(Table6[[#Headers],[CPI]],Table13[#Headers],FALSE), FALSE)</f>
        <v>128.1</v>
      </c>
      <c r="Z129" t="str">
        <f>IF((Table6[[#This Row],[PerEURO]]-Table6[[#This Row],[ly.var]])&gt;0,"Increase", IF((Table6[[#This Row],[PerEURO]]-Table6[[#This Row],[ly.var]])&lt;0, "Decrease", "Unchange"))</f>
        <v>Decrease</v>
      </c>
      <c r="AA129" t="b">
        <f>YEAR(Table6[[#This Row],[Date]])&lt;Settings!$B$1</f>
        <v>1</v>
      </c>
      <c r="AB129" t="str">
        <f t="shared" si="3"/>
        <v>Summer</v>
      </c>
    </row>
    <row r="130" spans="1:28" x14ac:dyDescent="0.2">
      <c r="A130" s="74">
        <v>38960</v>
      </c>
      <c r="B130" s="67">
        <f>VLOOKUP($A130,Table13[], MATCH(B$1,ExtData!$A$1:$AH$1, FALSE), FALSE)</f>
        <v>7.9156000000000004</v>
      </c>
      <c r="C130" s="68">
        <f>VLOOKUP($A130,Table13[], MATCH(C$1,ExtData!$A$1:$AH$1, FALSE), FALSE)</f>
        <v>6.0606</v>
      </c>
      <c r="D130" s="37">
        <f>VLOOKUP($A130,Table13[], MATCH(D$1,ExtData!$A$1:$AH$1, FALSE), FALSE)</f>
        <v>2</v>
      </c>
      <c r="E130" s="37">
        <f>VLOOKUP($A130,Table13[], MATCH(E$1,ExtData!$A$1:$AH$1, FALSE), FALSE)</f>
        <v>3.0000010000000001</v>
      </c>
      <c r="F130" s="37">
        <f>VLOOKUP($A130,Table13[], MATCH(F$1,ExtData!$A$1:$AH$1, FALSE), FALSE)</f>
        <v>0.45</v>
      </c>
      <c r="G130" s="37">
        <f>VLOOKUP($A130,Table13[], MATCH(G$1,ExtData!$A$1:$AH$1, FALSE), FALSE)</f>
        <v>128.6</v>
      </c>
      <c r="H130" s="39">
        <f>VLOOKUP($A130,Table13[], MATCH(H$1,ExtData!$A$1:$AH$1, FALSE), FALSE)/Table6[[#This Row],[PerUSD]]*Table6[[#This Row],[PerEURO]]</f>
        <v>101.66490182490183</v>
      </c>
      <c r="I130" s="69">
        <f>VLOOKUP($A130,Table13[], MATCH(I$1,ExtData!$A$1:$AH$1, FALSE), FALSE)</f>
        <v>153</v>
      </c>
      <c r="J130" s="69">
        <f>VLOOKUP($A130,Table13[], MATCH(J$1,ExtData!$A$1:$AH$1, FALSE), FALSE)</f>
        <v>3011</v>
      </c>
      <c r="K130" s="69">
        <f>VLOOKUP($A130,Table13[], MATCH(K$1,ExtData!$A$1:$AH$1, FALSE), FALSE)</f>
        <v>0</v>
      </c>
      <c r="L130" s="69">
        <f>VLOOKUP($A130,Table13[], MATCH(L$1,ExtData!$A$1:$AH$1, FALSE), FALSE)</f>
        <v>41113</v>
      </c>
      <c r="M130" s="70">
        <f>VLOOKUP($A130,Table13[], MATCH(M$1,ExtData!$A$1:$AH$1, FALSE), FALSE)</f>
        <v>23631</v>
      </c>
      <c r="N130" s="70">
        <f>VLOOKUP($A130,Table13[], MATCH(N$1,ExtData!$A$1:$AH$1, FALSE), FALSE)</f>
        <v>8228</v>
      </c>
      <c r="O130" s="70">
        <f>VLOOKUP($A130,Table13[], MATCH(O$1,ExtData!$A$1:$AH$1, FALSE), FALSE)</f>
        <v>712</v>
      </c>
      <c r="P130" s="70">
        <f>VLOOKUP($A130,Table13[], MATCH(P$1,ExtData!$A$1:$AH$1, FALSE), FALSE)</f>
        <v>380</v>
      </c>
      <c r="Q130" s="70">
        <f>VLOOKUP($A130,Table13[], MATCH(Q$1,ExtData!$A$1:$AH$1, FALSE), FALSE)</f>
        <v>346</v>
      </c>
      <c r="R130" s="70">
        <f>VLOOKUP($A130,Table13[], MATCH(R$1,ExtData!$A$1:$AH$1, FALSE), FALSE)</f>
        <v>0</v>
      </c>
      <c r="S130" s="70">
        <f>VLOOKUP($A130,Table13[], MATCH(S$1,ExtData!$A$1:$AH$1, FALSE), FALSE)</f>
        <v>63045</v>
      </c>
      <c r="T130" s="71">
        <f>VLOOKUP($A130,Table13[], MATCH(T$1,ExtData!$A$1:$AH$1, FALSE), FALSE)</f>
        <v>19493</v>
      </c>
      <c r="U130" s="71">
        <f>VLOOKUP($A130,Table13[], MATCH(U$1,ExtData!$A$1:$AH$1, FALSE), FALSE)</f>
        <v>21932</v>
      </c>
      <c r="V130" s="71">
        <f>VLOOKUP($A130,Table13[], MATCH(V$1,ExtData!$A$1:$AH$1, FALSE), FALSE)</f>
        <v>-10639</v>
      </c>
      <c r="W130" s="43">
        <f>VLOOKUP(EDATE(Table6[[#This Row],[Date]],-1),Table13[],MATCH(Table6[[#Headers],[PerEURO]],Table13[#Headers],FALSE), FALSE)</f>
        <v>7.9325000000000001</v>
      </c>
      <c r="X130" s="43">
        <f>VLOOKUP(EDATE(Table6[[#This Row],[Date]],-2),Table13[],MATCH(Table6[[#Headers],[PerEURO]],Table13[#Headers],FALSE),FALSE)</f>
        <v>8.0200999999999993</v>
      </c>
      <c r="Y130" s="43">
        <f>VLOOKUP(EDATE(Table6[[#This Row],[Date]],-1),Table13[],MATCH(Table6[[#Headers],[CPI]],Table13[#Headers],FALSE), FALSE)</f>
        <v>127.8</v>
      </c>
      <c r="Z130" t="str">
        <f>IF((Table6[[#This Row],[PerEURO]]-Table6[[#This Row],[ly.var]])&gt;0,"Increase", IF((Table6[[#This Row],[PerEURO]]-Table6[[#This Row],[ly.var]])&lt;0, "Decrease", "Unchange"))</f>
        <v>Decrease</v>
      </c>
      <c r="AA130" t="b">
        <f>YEAR(Table6[[#This Row],[Date]])&lt;Settings!$B$1</f>
        <v>1</v>
      </c>
      <c r="AB130" t="str">
        <f t="shared" ref="AB130:AB161" si="4">IF(OR(MONTH(A130)=12,MONTH(A130)&lt;=2),"winter",IF(AND(MONTH(A130)&gt;=9,MONTH(A130)&lt;=11),"autumn",IF(AND(MONTH(A130)&gt;=3,MONTH(A130)&lt;=5),"Spring",IF(AND(MONTH(A130)&gt;=6,MONTH(A130)&lt;=8),"Summer"))))</f>
        <v>autumn</v>
      </c>
    </row>
    <row r="131" spans="1:28" x14ac:dyDescent="0.2">
      <c r="A131" s="74">
        <v>38990</v>
      </c>
      <c r="B131" s="67">
        <f>VLOOKUP($A131,Table13[], MATCH(B$1,ExtData!$A$1:$AH$1, FALSE), FALSE)</f>
        <v>8.1110000000000007</v>
      </c>
      <c r="C131" s="68">
        <f>VLOOKUP($A131,Table13[], MATCH(C$1,ExtData!$A$1:$AH$1, FALSE), FALSE)</f>
        <v>5.8365</v>
      </c>
      <c r="D131" s="37">
        <f>VLOOKUP($A131,Table13[], MATCH(D$1,ExtData!$A$1:$AH$1, FALSE), FALSE)</f>
        <v>2</v>
      </c>
      <c r="E131" s="37">
        <f>VLOOKUP($A131,Table13[], MATCH(E$1,ExtData!$A$1:$AH$1, FALSE), FALSE)</f>
        <v>3.0000010000000001</v>
      </c>
      <c r="F131" s="37">
        <f>VLOOKUP($A131,Table13[], MATCH(F$1,ExtData!$A$1:$AH$1, FALSE), FALSE)</f>
        <v>0.7</v>
      </c>
      <c r="G131" s="37">
        <f>VLOOKUP($A131,Table13[], MATCH(G$1,ExtData!$A$1:$AH$1, FALSE), FALSE)</f>
        <v>128.69999999999999</v>
      </c>
      <c r="H131" s="39">
        <f>VLOOKUP($A131,Table13[], MATCH(H$1,ExtData!$A$1:$AH$1, FALSE), FALSE)/Table6[[#This Row],[PerUSD]]*Table6[[#This Row],[PerEURO]]</f>
        <v>114.88672492075732</v>
      </c>
      <c r="I131" s="69">
        <f>VLOOKUP($A131,Table13[], MATCH(I$1,ExtData!$A$1:$AH$1, FALSE), FALSE)</f>
        <v>2</v>
      </c>
      <c r="J131" s="69">
        <f>VLOOKUP($A131,Table13[], MATCH(J$1,ExtData!$A$1:$AH$1, FALSE), FALSE)</f>
        <v>532</v>
      </c>
      <c r="K131" s="69">
        <f>VLOOKUP($A131,Table13[], MATCH(K$1,ExtData!$A$1:$AH$1, FALSE), FALSE)</f>
        <v>0</v>
      </c>
      <c r="L131" s="69">
        <f>VLOOKUP($A131,Table13[], MATCH(L$1,ExtData!$A$1:$AH$1, FALSE), FALSE)</f>
        <v>40831</v>
      </c>
      <c r="M131" s="70">
        <f>VLOOKUP($A131,Table13[], MATCH(M$1,ExtData!$A$1:$AH$1, FALSE), FALSE)</f>
        <v>22586</v>
      </c>
      <c r="N131" s="70">
        <f>VLOOKUP($A131,Table13[], MATCH(N$1,ExtData!$A$1:$AH$1, FALSE), FALSE)</f>
        <v>15803</v>
      </c>
      <c r="O131" s="70">
        <f>VLOOKUP($A131,Table13[], MATCH(O$1,ExtData!$A$1:$AH$1, FALSE), FALSE)</f>
        <v>427</v>
      </c>
      <c r="P131" s="70">
        <f>VLOOKUP($A131,Table13[], MATCH(P$1,ExtData!$A$1:$AH$1, FALSE), FALSE)</f>
        <v>29</v>
      </c>
      <c r="Q131" s="70">
        <f>VLOOKUP($A131,Table13[], MATCH(Q$1,ExtData!$A$1:$AH$1, FALSE), FALSE)</f>
        <v>0</v>
      </c>
      <c r="R131" s="70">
        <f>VLOOKUP($A131,Table13[], MATCH(R$1,ExtData!$A$1:$AH$1, FALSE), FALSE)</f>
        <v>0</v>
      </c>
      <c r="S131" s="70">
        <f>VLOOKUP($A131,Table13[], MATCH(S$1,ExtData!$A$1:$AH$1, FALSE), FALSE)</f>
        <v>66926</v>
      </c>
      <c r="T131" s="71">
        <f>VLOOKUP($A131,Table13[], MATCH(T$1,ExtData!$A$1:$AH$1, FALSE), FALSE)</f>
        <v>25590</v>
      </c>
      <c r="U131" s="71">
        <f>VLOOKUP($A131,Table13[], MATCH(U$1,ExtData!$A$1:$AH$1, FALSE), FALSE)</f>
        <v>26095</v>
      </c>
      <c r="V131" s="71">
        <f>VLOOKUP($A131,Table13[], MATCH(V$1,ExtData!$A$1:$AH$1, FALSE), FALSE)</f>
        <v>-12721</v>
      </c>
      <c r="W131" s="43">
        <f>VLOOKUP(EDATE(Table6[[#This Row],[Date]],-1),Table13[],MATCH(Table6[[#Headers],[PerEURO]],Table13[#Headers],FALSE), FALSE)</f>
        <v>7.9156000000000004</v>
      </c>
      <c r="X131" s="43">
        <f>VLOOKUP(EDATE(Table6[[#This Row],[Date]],-2),Table13[],MATCH(Table6[[#Headers],[PerEURO]],Table13[#Headers],FALSE),FALSE)</f>
        <v>7.9325000000000001</v>
      </c>
      <c r="Y131" s="43">
        <f>VLOOKUP(EDATE(Table6[[#This Row],[Date]],-1),Table13[],MATCH(Table6[[#Headers],[CPI]],Table13[#Headers],FALSE), FALSE)</f>
        <v>128.6</v>
      </c>
      <c r="Z131" t="str">
        <f>IF((Table6[[#This Row],[PerEURO]]-Table6[[#This Row],[ly.var]])&gt;0,"Increase", IF((Table6[[#This Row],[PerEURO]]-Table6[[#This Row],[ly.var]])&lt;0, "Decrease", "Unchange"))</f>
        <v>Increase</v>
      </c>
      <c r="AA131" t="b">
        <f>YEAR(Table6[[#This Row],[Date]])&lt;Settings!$B$1</f>
        <v>1</v>
      </c>
      <c r="AB131" t="str">
        <f t="shared" si="4"/>
        <v>autumn</v>
      </c>
    </row>
    <row r="132" spans="1:28" x14ac:dyDescent="0.2">
      <c r="A132" s="74">
        <v>39021</v>
      </c>
      <c r="B132" s="67">
        <f>VLOOKUP($A132,Table13[], MATCH(B$1,ExtData!$A$1:$AH$1, FALSE), FALSE)</f>
        <v>8.1463000000000001</v>
      </c>
      <c r="C132" s="68">
        <f>VLOOKUP($A132,Table13[], MATCH(C$1,ExtData!$A$1:$AH$1, FALSE), FALSE)</f>
        <v>5.9663000000000004</v>
      </c>
      <c r="D132" s="37">
        <f>VLOOKUP($A132,Table13[], MATCH(D$1,ExtData!$A$1:$AH$1, FALSE), FALSE)</f>
        <v>2</v>
      </c>
      <c r="E132" s="37">
        <f>VLOOKUP($A132,Table13[], MATCH(E$1,ExtData!$A$1:$AH$1, FALSE), FALSE)</f>
        <v>3.0000010000000001</v>
      </c>
      <c r="F132" s="37">
        <f>VLOOKUP($A132,Table13[], MATCH(F$1,ExtData!$A$1:$AH$1, FALSE), FALSE)</f>
        <v>0.59</v>
      </c>
      <c r="G132" s="37">
        <f>VLOOKUP($A132,Table13[], MATCH(G$1,ExtData!$A$1:$AH$1, FALSE), FALSE)</f>
        <v>129</v>
      </c>
      <c r="H132" s="39">
        <f>VLOOKUP($A132,Table13[], MATCH(H$1,ExtData!$A$1:$AH$1, FALSE), FALSE)/Table6[[#This Row],[PerUSD]]*Table6[[#This Row],[PerEURO]]</f>
        <v>116.44008246316812</v>
      </c>
      <c r="I132" s="69">
        <f>VLOOKUP($A132,Table13[], MATCH(I$1,ExtData!$A$1:$AH$1, FALSE), FALSE)</f>
        <v>76</v>
      </c>
      <c r="J132" s="69">
        <f>VLOOKUP($A132,Table13[], MATCH(J$1,ExtData!$A$1:$AH$1, FALSE), FALSE)</f>
        <v>2966</v>
      </c>
      <c r="K132" s="69">
        <f>VLOOKUP($A132,Table13[], MATCH(K$1,ExtData!$A$1:$AH$1, FALSE), FALSE)</f>
        <v>0</v>
      </c>
      <c r="L132" s="69">
        <f>VLOOKUP($A132,Table13[], MATCH(L$1,ExtData!$A$1:$AH$1, FALSE), FALSE)</f>
        <v>40814</v>
      </c>
      <c r="M132" s="70">
        <f>VLOOKUP($A132,Table13[], MATCH(M$1,ExtData!$A$1:$AH$1, FALSE), FALSE)</f>
        <v>24290</v>
      </c>
      <c r="N132" s="70">
        <f>VLOOKUP($A132,Table13[], MATCH(N$1,ExtData!$A$1:$AH$1, FALSE), FALSE)</f>
        <v>17104</v>
      </c>
      <c r="O132" s="70">
        <f>VLOOKUP($A132,Table13[], MATCH(O$1,ExtData!$A$1:$AH$1, FALSE), FALSE)</f>
        <v>429</v>
      </c>
      <c r="P132" s="70">
        <f>VLOOKUP($A132,Table13[], MATCH(P$1,ExtData!$A$1:$AH$1, FALSE), FALSE)</f>
        <v>163</v>
      </c>
      <c r="Q132" s="70">
        <f>VLOOKUP($A132,Table13[], MATCH(Q$1,ExtData!$A$1:$AH$1, FALSE), FALSE)</f>
        <v>0</v>
      </c>
      <c r="R132" s="70">
        <f>VLOOKUP($A132,Table13[], MATCH(R$1,ExtData!$A$1:$AH$1, FALSE), FALSE)</f>
        <v>0</v>
      </c>
      <c r="S132" s="70">
        <f>VLOOKUP($A132,Table13[], MATCH(S$1,ExtData!$A$1:$AH$1, FALSE), FALSE)</f>
        <v>73003</v>
      </c>
      <c r="T132" s="71">
        <f>VLOOKUP($A132,Table13[], MATCH(T$1,ExtData!$A$1:$AH$1, FALSE), FALSE)</f>
        <v>29310</v>
      </c>
      <c r="U132" s="71">
        <f>VLOOKUP($A132,Table13[], MATCH(U$1,ExtData!$A$1:$AH$1, FALSE), FALSE)</f>
        <v>32190</v>
      </c>
      <c r="V132" s="71">
        <f>VLOOKUP($A132,Table13[], MATCH(V$1,ExtData!$A$1:$AH$1, FALSE), FALSE)</f>
        <v>-9633</v>
      </c>
      <c r="W132" s="43">
        <f>VLOOKUP(EDATE(Table6[[#This Row],[Date]],-1),Table13[],MATCH(Table6[[#Headers],[PerEURO]],Table13[#Headers],FALSE), FALSE)</f>
        <v>8.1110000000000007</v>
      </c>
      <c r="X132" s="43">
        <f>VLOOKUP(EDATE(Table6[[#This Row],[Date]],-2),Table13[],MATCH(Table6[[#Headers],[PerEURO]],Table13[#Headers],FALSE),FALSE)</f>
        <v>7.9156000000000004</v>
      </c>
      <c r="Y132" s="43">
        <f>VLOOKUP(EDATE(Table6[[#This Row],[Date]],-1),Table13[],MATCH(Table6[[#Headers],[CPI]],Table13[#Headers],FALSE), FALSE)</f>
        <v>128.69999999999999</v>
      </c>
      <c r="Z132" t="str">
        <f>IF((Table6[[#This Row],[PerEURO]]-Table6[[#This Row],[ly.var]])&gt;0,"Increase", IF((Table6[[#This Row],[PerEURO]]-Table6[[#This Row],[ly.var]])&lt;0, "Decrease", "Unchange"))</f>
        <v>Increase</v>
      </c>
      <c r="AA132" t="b">
        <f>YEAR(Table6[[#This Row],[Date]])&lt;Settings!$B$1</f>
        <v>1</v>
      </c>
      <c r="AB132" t="str">
        <f t="shared" si="4"/>
        <v>autumn</v>
      </c>
    </row>
    <row r="133" spans="1:28" x14ac:dyDescent="0.2">
      <c r="A133" s="74">
        <v>39051</v>
      </c>
      <c r="B133" s="67">
        <f>VLOOKUP($A133,Table13[], MATCH(B$1,ExtData!$A$1:$AH$1, FALSE), FALSE)</f>
        <v>7.9059999999999997</v>
      </c>
      <c r="C133" s="68">
        <f>VLOOKUP($A133,Table13[], MATCH(C$1,ExtData!$A$1:$AH$1, FALSE), FALSE)</f>
        <v>5.9785000000000004</v>
      </c>
      <c r="D133" s="37">
        <f>VLOOKUP($A133,Table13[], MATCH(D$1,ExtData!$A$1:$AH$1, FALSE), FALSE)</f>
        <v>2</v>
      </c>
      <c r="E133" s="37">
        <f>VLOOKUP($A133,Table13[], MATCH(E$1,ExtData!$A$1:$AH$1, FALSE), FALSE)</f>
        <v>3.0000010000000001</v>
      </c>
      <c r="F133" s="37">
        <f>VLOOKUP($A133,Table13[], MATCH(F$1,ExtData!$A$1:$AH$1, FALSE), FALSE)</f>
        <v>0.5</v>
      </c>
      <c r="G133" s="37">
        <f>VLOOKUP($A133,Table13[], MATCH(G$1,ExtData!$A$1:$AH$1, FALSE), FALSE)</f>
        <v>130.4</v>
      </c>
      <c r="H133" s="39">
        <f>VLOOKUP($A133,Table13[], MATCH(H$1,ExtData!$A$1:$AH$1, FALSE), FALSE)/Table6[[#This Row],[PerUSD]]*Table6[[#This Row],[PerEURO]]</f>
        <v>120.93396336873798</v>
      </c>
      <c r="I133" s="69">
        <f>VLOOKUP($A133,Table13[], MATCH(I$1,ExtData!$A$1:$AH$1, FALSE), FALSE)</f>
        <v>311</v>
      </c>
      <c r="J133" s="69">
        <f>VLOOKUP($A133,Table13[], MATCH(J$1,ExtData!$A$1:$AH$1, FALSE), FALSE)</f>
        <v>140</v>
      </c>
      <c r="K133" s="69">
        <f>VLOOKUP($A133,Table13[], MATCH(K$1,ExtData!$A$1:$AH$1, FALSE), FALSE)</f>
        <v>0</v>
      </c>
      <c r="L133" s="69">
        <f>VLOOKUP($A133,Table13[], MATCH(L$1,ExtData!$A$1:$AH$1, FALSE), FALSE)</f>
        <v>39255</v>
      </c>
      <c r="M133" s="70">
        <f>VLOOKUP($A133,Table13[], MATCH(M$1,ExtData!$A$1:$AH$1, FALSE), FALSE)</f>
        <v>28879</v>
      </c>
      <c r="N133" s="70">
        <f>VLOOKUP($A133,Table13[], MATCH(N$1,ExtData!$A$1:$AH$1, FALSE), FALSE)</f>
        <v>18891</v>
      </c>
      <c r="O133" s="70">
        <f>VLOOKUP($A133,Table13[], MATCH(O$1,ExtData!$A$1:$AH$1, FALSE), FALSE)</f>
        <v>302</v>
      </c>
      <c r="P133" s="70">
        <f>VLOOKUP($A133,Table13[], MATCH(P$1,ExtData!$A$1:$AH$1, FALSE), FALSE)</f>
        <v>509</v>
      </c>
      <c r="Q133" s="70">
        <f>VLOOKUP($A133,Table13[], MATCH(Q$1,ExtData!$A$1:$AH$1, FALSE), FALSE)</f>
        <v>384</v>
      </c>
      <c r="R133" s="70">
        <f>VLOOKUP($A133,Table13[], MATCH(R$1,ExtData!$A$1:$AH$1, FALSE), FALSE)</f>
        <v>0</v>
      </c>
      <c r="S133" s="70">
        <f>VLOOKUP($A133,Table13[], MATCH(S$1,ExtData!$A$1:$AH$1, FALSE), FALSE)</f>
        <v>76200</v>
      </c>
      <c r="T133" s="71">
        <f>VLOOKUP($A133,Table13[], MATCH(T$1,ExtData!$A$1:$AH$1, FALSE), FALSE)</f>
        <v>37386</v>
      </c>
      <c r="U133" s="71">
        <f>VLOOKUP($A133,Table13[], MATCH(U$1,ExtData!$A$1:$AH$1, FALSE), FALSE)</f>
        <v>36945</v>
      </c>
      <c r="V133" s="71">
        <f>VLOOKUP($A133,Table13[], MATCH(V$1,ExtData!$A$1:$AH$1, FALSE), FALSE)</f>
        <v>-11127</v>
      </c>
      <c r="W133" s="43">
        <f>VLOOKUP(EDATE(Table6[[#This Row],[Date]],-1),Table13[],MATCH(Table6[[#Headers],[PerEURO]],Table13[#Headers],FALSE), FALSE)</f>
        <v>8.1463000000000001</v>
      </c>
      <c r="X133" s="43">
        <f>VLOOKUP(EDATE(Table6[[#This Row],[Date]],-2),Table13[],MATCH(Table6[[#Headers],[PerEURO]],Table13[#Headers],FALSE),FALSE)</f>
        <v>8.1110000000000007</v>
      </c>
      <c r="Y133" s="43">
        <f>VLOOKUP(EDATE(Table6[[#This Row],[Date]],-1),Table13[],MATCH(Table6[[#Headers],[CPI]],Table13[#Headers],FALSE), FALSE)</f>
        <v>129</v>
      </c>
      <c r="Z133" t="str">
        <f>IF((Table6[[#This Row],[PerEURO]]-Table6[[#This Row],[ly.var]])&gt;0,"Increase", IF((Table6[[#This Row],[PerEURO]]-Table6[[#This Row],[ly.var]])&lt;0, "Decrease", "Unchange"))</f>
        <v>Decrease</v>
      </c>
      <c r="AA133" t="b">
        <f>YEAR(Table6[[#This Row],[Date]])&lt;Settings!$B$1</f>
        <v>1</v>
      </c>
      <c r="AB133" t="str">
        <f t="shared" si="4"/>
        <v>winter</v>
      </c>
    </row>
    <row r="134" spans="1:28" x14ac:dyDescent="0.2">
      <c r="A134" s="74">
        <v>39082</v>
      </c>
      <c r="B134" s="67">
        <f>VLOOKUP($A134,Table13[], MATCH(B$1,ExtData!$A$1:$AH$1, FALSE), FALSE)</f>
        <v>7.8198999999999996</v>
      </c>
      <c r="C134" s="68">
        <f>VLOOKUP($A134,Table13[], MATCH(C$1,ExtData!$A$1:$AH$1, FALSE), FALSE)</f>
        <v>5.8547000000000002</v>
      </c>
      <c r="D134" s="37">
        <f>VLOOKUP($A134,Table13[], MATCH(D$1,ExtData!$A$1:$AH$1, FALSE), FALSE)</f>
        <v>2</v>
      </c>
      <c r="E134" s="37">
        <f>VLOOKUP($A134,Table13[], MATCH(E$1,ExtData!$A$1:$AH$1, FALSE), FALSE)</f>
        <v>3.0000010000000001</v>
      </c>
      <c r="F134" s="37">
        <f>VLOOKUP($A134,Table13[], MATCH(F$1,ExtData!$A$1:$AH$1, FALSE), FALSE)</f>
        <v>0.66</v>
      </c>
      <c r="G134" s="37">
        <f>VLOOKUP($A134,Table13[], MATCH(G$1,ExtData!$A$1:$AH$1, FALSE), FALSE)</f>
        <v>129.69999999999999</v>
      </c>
      <c r="H134" s="39">
        <f>VLOOKUP($A134,Table13[], MATCH(H$1,ExtData!$A$1:$AH$1, FALSE), FALSE)/Table6[[#This Row],[PerUSD]]*Table6[[#This Row],[PerEURO]]</f>
        <v>128.91809110629066</v>
      </c>
      <c r="I134" s="69">
        <f>VLOOKUP($A134,Table13[], MATCH(I$1,ExtData!$A$1:$AH$1, FALSE), FALSE)</f>
        <v>67</v>
      </c>
      <c r="J134" s="69">
        <f>VLOOKUP($A134,Table13[], MATCH(J$1,ExtData!$A$1:$AH$1, FALSE), FALSE)</f>
        <v>901</v>
      </c>
      <c r="K134" s="69">
        <f>VLOOKUP($A134,Table13[], MATCH(K$1,ExtData!$A$1:$AH$1, FALSE), FALSE)</f>
        <v>0</v>
      </c>
      <c r="L134" s="69">
        <f>VLOOKUP($A134,Table13[], MATCH(L$1,ExtData!$A$1:$AH$1, FALSE), FALSE)</f>
        <v>38296</v>
      </c>
      <c r="M134" s="70">
        <f>VLOOKUP($A134,Table13[], MATCH(M$1,ExtData!$A$1:$AH$1, FALSE), FALSE)</f>
        <v>28341</v>
      </c>
      <c r="N134" s="70">
        <f>VLOOKUP($A134,Table13[], MATCH(N$1,ExtData!$A$1:$AH$1, FALSE), FALSE)</f>
        <v>19790</v>
      </c>
      <c r="O134" s="70">
        <f>VLOOKUP($A134,Table13[], MATCH(O$1,ExtData!$A$1:$AH$1, FALSE), FALSE)</f>
        <v>831</v>
      </c>
      <c r="P134" s="70">
        <f>VLOOKUP($A134,Table13[], MATCH(P$1,ExtData!$A$1:$AH$1, FALSE), FALSE)</f>
        <v>208</v>
      </c>
      <c r="Q134" s="70">
        <f>VLOOKUP($A134,Table13[], MATCH(Q$1,ExtData!$A$1:$AH$1, FALSE), FALSE)</f>
        <v>4</v>
      </c>
      <c r="R134" s="70">
        <f>VLOOKUP($A134,Table13[], MATCH(R$1,ExtData!$A$1:$AH$1, FALSE), FALSE)</f>
        <v>0</v>
      </c>
      <c r="S134" s="70">
        <f>VLOOKUP($A134,Table13[], MATCH(S$1,ExtData!$A$1:$AH$1, FALSE), FALSE)</f>
        <v>76181</v>
      </c>
      <c r="T134" s="71">
        <f>VLOOKUP($A134,Table13[], MATCH(T$1,ExtData!$A$1:$AH$1, FALSE), FALSE)</f>
        <v>37130</v>
      </c>
      <c r="U134" s="71">
        <f>VLOOKUP($A134,Table13[], MATCH(U$1,ExtData!$A$1:$AH$1, FALSE), FALSE)</f>
        <v>37886</v>
      </c>
      <c r="V134" s="71">
        <f>VLOOKUP($A134,Table13[], MATCH(V$1,ExtData!$A$1:$AH$1, FALSE), FALSE)</f>
        <v>-11077</v>
      </c>
      <c r="W134" s="43">
        <f>VLOOKUP(EDATE(Table6[[#This Row],[Date]],-1),Table13[],MATCH(Table6[[#Headers],[PerEURO]],Table13[#Headers],FALSE), FALSE)</f>
        <v>7.9059999999999997</v>
      </c>
      <c r="X134" s="43">
        <f>VLOOKUP(EDATE(Table6[[#This Row],[Date]],-2),Table13[],MATCH(Table6[[#Headers],[PerEURO]],Table13[#Headers],FALSE),FALSE)</f>
        <v>8.1463000000000001</v>
      </c>
      <c r="Y134" s="43">
        <f>VLOOKUP(EDATE(Table6[[#This Row],[Date]],-1),Table13[],MATCH(Table6[[#Headers],[CPI]],Table13[#Headers],FALSE), FALSE)</f>
        <v>130.4</v>
      </c>
      <c r="Z134" t="str">
        <f>IF((Table6[[#This Row],[PerEURO]]-Table6[[#This Row],[ly.var]])&gt;0,"Increase", IF((Table6[[#This Row],[PerEURO]]-Table6[[#This Row],[ly.var]])&lt;0, "Decrease", "Unchange"))</f>
        <v>Decrease</v>
      </c>
      <c r="AA134" t="b">
        <f>YEAR(Table6[[#This Row],[Date]])&lt;Settings!$B$1</f>
        <v>1</v>
      </c>
      <c r="AB134" t="str">
        <f t="shared" si="4"/>
        <v>winter</v>
      </c>
    </row>
    <row r="135" spans="1:28" x14ac:dyDescent="0.2">
      <c r="A135" s="74">
        <v>39113</v>
      </c>
      <c r="B135" s="67">
        <f>VLOOKUP($A135,Table13[], MATCH(B$1,ExtData!$A$1:$AH$1, FALSE), FALSE)</f>
        <v>7.8205999999999998</v>
      </c>
      <c r="C135" s="68">
        <f>VLOOKUP($A135,Table13[], MATCH(C$1,ExtData!$A$1:$AH$1, FALSE), FALSE)</f>
        <v>5.7304000000000004</v>
      </c>
      <c r="D135" s="37">
        <f>VLOOKUP($A135,Table13[], MATCH(D$1,ExtData!$A$1:$AH$1, FALSE), FALSE)</f>
        <v>2</v>
      </c>
      <c r="E135" s="37">
        <f>VLOOKUP($A135,Table13[], MATCH(E$1,ExtData!$A$1:$AH$1, FALSE), FALSE)</f>
        <v>3.0000010000000001</v>
      </c>
      <c r="F135" s="37">
        <f>VLOOKUP($A135,Table13[], MATCH(F$1,ExtData!$A$1:$AH$1, FALSE), FALSE)</f>
        <v>0.71</v>
      </c>
      <c r="G135" s="37">
        <f>VLOOKUP($A135,Table13[], MATCH(G$1,ExtData!$A$1:$AH$1, FALSE), FALSE)</f>
        <v>130.19999999999999</v>
      </c>
      <c r="H135" s="39">
        <f>VLOOKUP($A135,Table13[], MATCH(H$1,ExtData!$A$1:$AH$1, FALSE), FALSE)/Table6[[#This Row],[PerUSD]]*Table6[[#This Row],[PerEURO]]</f>
        <v>141.55253245846711</v>
      </c>
      <c r="I135" s="69">
        <f>VLOOKUP($A135,Table13[], MATCH(I$1,ExtData!$A$1:$AH$1, FALSE), FALSE)</f>
        <v>4</v>
      </c>
      <c r="J135" s="69">
        <f>VLOOKUP($A135,Table13[], MATCH(J$1,ExtData!$A$1:$AH$1, FALSE), FALSE)</f>
        <v>925</v>
      </c>
      <c r="K135" s="69">
        <f>VLOOKUP($A135,Table13[], MATCH(K$1,ExtData!$A$1:$AH$1, FALSE), FALSE)</f>
        <v>0</v>
      </c>
      <c r="L135" s="69">
        <f>VLOOKUP($A135,Table13[], MATCH(L$1,ExtData!$A$1:$AH$1, FALSE), FALSE)</f>
        <v>38285</v>
      </c>
      <c r="M135" s="70">
        <f>VLOOKUP($A135,Table13[], MATCH(M$1,ExtData!$A$1:$AH$1, FALSE), FALSE)</f>
        <v>24815</v>
      </c>
      <c r="N135" s="70">
        <f>VLOOKUP($A135,Table13[], MATCH(N$1,ExtData!$A$1:$AH$1, FALSE), FALSE)</f>
        <v>17367</v>
      </c>
      <c r="O135" s="70">
        <f>VLOOKUP($A135,Table13[], MATCH(O$1,ExtData!$A$1:$AH$1, FALSE), FALSE)</f>
        <v>499</v>
      </c>
      <c r="P135" s="70">
        <f>VLOOKUP($A135,Table13[], MATCH(P$1,ExtData!$A$1:$AH$1, FALSE), FALSE)</f>
        <v>89</v>
      </c>
      <c r="Q135" s="70">
        <f>VLOOKUP($A135,Table13[], MATCH(Q$1,ExtData!$A$1:$AH$1, FALSE), FALSE)</f>
        <v>774</v>
      </c>
      <c r="R135" s="70">
        <f>VLOOKUP($A135,Table13[], MATCH(R$1,ExtData!$A$1:$AH$1, FALSE), FALSE)</f>
        <v>0</v>
      </c>
      <c r="S135" s="70">
        <f>VLOOKUP($A135,Table13[], MATCH(S$1,ExtData!$A$1:$AH$1, FALSE), FALSE)</f>
        <v>70594</v>
      </c>
      <c r="T135" s="71">
        <f>VLOOKUP($A135,Table13[], MATCH(T$1,ExtData!$A$1:$AH$1, FALSE), FALSE)</f>
        <v>32243</v>
      </c>
      <c r="U135" s="71">
        <f>VLOOKUP($A135,Table13[], MATCH(U$1,ExtData!$A$1:$AH$1, FALSE), FALSE)</f>
        <v>32309</v>
      </c>
      <c r="V135" s="71">
        <f>VLOOKUP($A135,Table13[], MATCH(V$1,ExtData!$A$1:$AH$1, FALSE), FALSE)</f>
        <v>-10371</v>
      </c>
      <c r="W135" s="43">
        <f>VLOOKUP(EDATE(Table6[[#This Row],[Date]],-1),Table13[],MATCH(Table6[[#Headers],[PerEURO]],Table13[#Headers],FALSE), FALSE)</f>
        <v>7.8198999999999996</v>
      </c>
      <c r="X135" s="43">
        <f>VLOOKUP(EDATE(Table6[[#This Row],[Date]],-2),Table13[],MATCH(Table6[[#Headers],[PerEURO]],Table13[#Headers],FALSE),FALSE)</f>
        <v>7.9059999999999997</v>
      </c>
      <c r="Y135" s="43">
        <f>VLOOKUP(EDATE(Table6[[#This Row],[Date]],-1),Table13[],MATCH(Table6[[#Headers],[CPI]],Table13[#Headers],FALSE), FALSE)</f>
        <v>129.69999999999999</v>
      </c>
      <c r="Z135" t="str">
        <f>IF((Table6[[#This Row],[PerEURO]]-Table6[[#This Row],[ly.var]])&gt;0,"Increase", IF((Table6[[#This Row],[PerEURO]]-Table6[[#This Row],[ly.var]])&lt;0, "Decrease", "Unchange"))</f>
        <v>Increase</v>
      </c>
      <c r="AA135" t="b">
        <f>YEAR(Table6[[#This Row],[Date]])&lt;Settings!$B$1</f>
        <v>1</v>
      </c>
      <c r="AB135" t="str">
        <f t="shared" si="4"/>
        <v>winter</v>
      </c>
    </row>
    <row r="136" spans="1:28" x14ac:dyDescent="0.2">
      <c r="A136" s="74">
        <v>39141</v>
      </c>
      <c r="B136" s="67">
        <f>VLOOKUP($A136,Table13[], MATCH(B$1,ExtData!$A$1:$AH$1, FALSE), FALSE)</f>
        <v>7.8295000000000003</v>
      </c>
      <c r="C136" s="68">
        <f>VLOOKUP($A136,Table13[], MATCH(C$1,ExtData!$A$1:$AH$1, FALSE), FALSE)</f>
        <v>5.593</v>
      </c>
      <c r="D136" s="37">
        <f>VLOOKUP($A136,Table13[], MATCH(D$1,ExtData!$A$1:$AH$1, FALSE), FALSE)</f>
        <v>2</v>
      </c>
      <c r="E136" s="37">
        <f>VLOOKUP($A136,Table13[], MATCH(E$1,ExtData!$A$1:$AH$1, FALSE), FALSE)</f>
        <v>3.0000010000000001</v>
      </c>
      <c r="F136" s="37">
        <f>VLOOKUP($A136,Table13[], MATCH(F$1,ExtData!$A$1:$AH$1, FALSE), FALSE)</f>
        <v>0.66</v>
      </c>
      <c r="G136" s="37">
        <f>VLOOKUP($A136,Table13[], MATCH(G$1,ExtData!$A$1:$AH$1, FALSE), FALSE)</f>
        <v>130.6</v>
      </c>
      <c r="H136" s="39">
        <f>VLOOKUP($A136,Table13[], MATCH(H$1,ExtData!$A$1:$AH$1, FALSE), FALSE)/Table6[[#This Row],[PerUSD]]*Table6[[#This Row],[PerEURO]]</f>
        <v>160.48165206508136</v>
      </c>
      <c r="I136" s="69">
        <f>VLOOKUP($A136,Table13[], MATCH(I$1,ExtData!$A$1:$AH$1, FALSE), FALSE)</f>
        <v>180</v>
      </c>
      <c r="J136" s="69">
        <f>VLOOKUP($A136,Table13[], MATCH(J$1,ExtData!$A$1:$AH$1, FALSE), FALSE)</f>
        <v>144</v>
      </c>
      <c r="K136" s="69">
        <f>VLOOKUP($A136,Table13[], MATCH(K$1,ExtData!$A$1:$AH$1, FALSE), FALSE)</f>
        <v>8914</v>
      </c>
      <c r="L136" s="69">
        <f>VLOOKUP($A136,Table13[], MATCH(L$1,ExtData!$A$1:$AH$1, FALSE), FALSE)</f>
        <v>47965</v>
      </c>
      <c r="M136" s="70">
        <f>VLOOKUP($A136,Table13[], MATCH(M$1,ExtData!$A$1:$AH$1, FALSE), FALSE)</f>
        <v>28532</v>
      </c>
      <c r="N136" s="70">
        <f>VLOOKUP($A136,Table13[], MATCH(N$1,ExtData!$A$1:$AH$1, FALSE), FALSE)</f>
        <v>18960</v>
      </c>
      <c r="O136" s="70">
        <f>VLOOKUP($A136,Table13[], MATCH(O$1,ExtData!$A$1:$AH$1, FALSE), FALSE)</f>
        <v>1491</v>
      </c>
      <c r="P136" s="70">
        <f>VLOOKUP($A136,Table13[], MATCH(P$1,ExtData!$A$1:$AH$1, FALSE), FALSE)</f>
        <v>2</v>
      </c>
      <c r="Q136" s="70">
        <f>VLOOKUP($A136,Table13[], MATCH(Q$1,ExtData!$A$1:$AH$1, FALSE), FALSE)</f>
        <v>0</v>
      </c>
      <c r="R136" s="70">
        <f>VLOOKUP($A136,Table13[], MATCH(R$1,ExtData!$A$1:$AH$1, FALSE), FALSE)</f>
        <v>0</v>
      </c>
      <c r="S136" s="70">
        <f>VLOOKUP($A136,Table13[], MATCH(S$1,ExtData!$A$1:$AH$1, FALSE), FALSE)</f>
        <v>82200</v>
      </c>
      <c r="T136" s="71">
        <f>VLOOKUP($A136,Table13[], MATCH(T$1,ExtData!$A$1:$AH$1, FALSE), FALSE)</f>
        <v>25001</v>
      </c>
      <c r="U136" s="71">
        <f>VLOOKUP($A136,Table13[], MATCH(U$1,ExtData!$A$1:$AH$1, FALSE), FALSE)</f>
        <v>34235</v>
      </c>
      <c r="V136" s="71">
        <f>VLOOKUP($A136,Table13[], MATCH(V$1,ExtData!$A$1:$AH$1, FALSE), FALSE)</f>
        <v>-14748</v>
      </c>
      <c r="W136" s="43">
        <f>VLOOKUP(EDATE(Table6[[#This Row],[Date]],-1),Table13[],MATCH(Table6[[#Headers],[PerEURO]],Table13[#Headers],FALSE), FALSE)</f>
        <v>7.8205999999999998</v>
      </c>
      <c r="X136" s="43">
        <f>VLOOKUP(EDATE(Table6[[#This Row],[Date]],-2),Table13[],MATCH(Table6[[#Headers],[PerEURO]],Table13[#Headers],FALSE),FALSE)</f>
        <v>7.8198999999999996</v>
      </c>
      <c r="Y136" s="43">
        <f>VLOOKUP(EDATE(Table6[[#This Row],[Date]],-1),Table13[],MATCH(Table6[[#Headers],[CPI]],Table13[#Headers],FALSE), FALSE)</f>
        <v>130.19999999999999</v>
      </c>
      <c r="Z136" t="str">
        <f>IF((Table6[[#This Row],[PerEURO]]-Table6[[#This Row],[ly.var]])&gt;0,"Increase", IF((Table6[[#This Row],[PerEURO]]-Table6[[#This Row],[ly.var]])&lt;0, "Decrease", "Unchange"))</f>
        <v>Increase</v>
      </c>
      <c r="AA136" t="b">
        <f>YEAR(Table6[[#This Row],[Date]])&lt;Settings!$B$1</f>
        <v>1</v>
      </c>
      <c r="AB136" t="str">
        <f t="shared" si="4"/>
        <v>Spring</v>
      </c>
    </row>
    <row r="137" spans="1:28" x14ac:dyDescent="0.2">
      <c r="A137" s="74">
        <v>39172</v>
      </c>
      <c r="B137" s="67">
        <f>VLOOKUP($A137,Table13[], MATCH(B$1,ExtData!$A$1:$AH$1, FALSE), FALSE)</f>
        <v>7.8068999999999997</v>
      </c>
      <c r="C137" s="68">
        <f>VLOOKUP($A137,Table13[], MATCH(C$1,ExtData!$A$1:$AH$1, FALSE), FALSE)</f>
        <v>5.4116</v>
      </c>
      <c r="D137" s="37">
        <f>VLOOKUP($A137,Table13[], MATCH(D$1,ExtData!$A$1:$AH$1, FALSE), FALSE)</f>
        <v>2</v>
      </c>
      <c r="E137" s="37">
        <f>VLOOKUP($A137,Table13[], MATCH(E$1,ExtData!$A$1:$AH$1, FALSE), FALSE)</f>
        <v>3.0000010000000001</v>
      </c>
      <c r="F137" s="37">
        <f>VLOOKUP($A137,Table13[], MATCH(F$1,ExtData!$A$1:$AH$1, FALSE), FALSE)</f>
        <v>0.97</v>
      </c>
      <c r="G137" s="37">
        <f>VLOOKUP($A137,Table13[], MATCH(G$1,ExtData!$A$1:$AH$1, FALSE), FALSE)</f>
        <v>131.30000000000001</v>
      </c>
      <c r="H137" s="39">
        <f>VLOOKUP($A137,Table13[], MATCH(H$1,ExtData!$A$1:$AH$1, FALSE), FALSE)/Table6[[#This Row],[PerUSD]]*Table6[[#This Row],[PerEURO]]</f>
        <v>177.81774225737306</v>
      </c>
      <c r="I137" s="69">
        <f>VLOOKUP($A137,Table13[], MATCH(I$1,ExtData!$A$1:$AH$1, FALSE), FALSE)</f>
        <v>469</v>
      </c>
      <c r="J137" s="69">
        <f>VLOOKUP($A137,Table13[], MATCH(J$1,ExtData!$A$1:$AH$1, FALSE), FALSE)</f>
        <v>185</v>
      </c>
      <c r="K137" s="69">
        <f>VLOOKUP($A137,Table13[], MATCH(K$1,ExtData!$A$1:$AH$1, FALSE), FALSE)</f>
        <v>0</v>
      </c>
      <c r="L137" s="69">
        <f>VLOOKUP($A137,Table13[], MATCH(L$1,ExtData!$A$1:$AH$1, FALSE), FALSE)</f>
        <v>35975</v>
      </c>
      <c r="M137" s="70">
        <f>VLOOKUP($A137,Table13[], MATCH(M$1,ExtData!$A$1:$AH$1, FALSE), FALSE)</f>
        <v>31916</v>
      </c>
      <c r="N137" s="70">
        <f>VLOOKUP($A137,Table13[], MATCH(N$1,ExtData!$A$1:$AH$1, FALSE), FALSE)</f>
        <v>14498</v>
      </c>
      <c r="O137" s="70">
        <f>VLOOKUP($A137,Table13[], MATCH(O$1,ExtData!$A$1:$AH$1, FALSE), FALSE)</f>
        <v>1057</v>
      </c>
      <c r="P137" s="70">
        <f>VLOOKUP($A137,Table13[], MATCH(P$1,ExtData!$A$1:$AH$1, FALSE), FALSE)</f>
        <v>485</v>
      </c>
      <c r="Q137" s="70">
        <f>VLOOKUP($A137,Table13[], MATCH(Q$1,ExtData!$A$1:$AH$1, FALSE), FALSE)</f>
        <v>226</v>
      </c>
      <c r="R137" s="70">
        <f>VLOOKUP($A137,Table13[], MATCH(R$1,ExtData!$A$1:$AH$1, FALSE), FALSE)</f>
        <v>0</v>
      </c>
      <c r="S137" s="70">
        <f>VLOOKUP($A137,Table13[], MATCH(S$1,ExtData!$A$1:$AH$1, FALSE), FALSE)</f>
        <v>77429</v>
      </c>
      <c r="T137" s="71">
        <f>VLOOKUP($A137,Table13[], MATCH(T$1,ExtData!$A$1:$AH$1, FALSE), FALSE)</f>
        <v>41512</v>
      </c>
      <c r="U137" s="71">
        <f>VLOOKUP($A137,Table13[], MATCH(U$1,ExtData!$A$1:$AH$1, FALSE), FALSE)</f>
        <v>41454</v>
      </c>
      <c r="V137" s="71">
        <f>VLOOKUP($A137,Table13[], MATCH(V$1,ExtData!$A$1:$AH$1, FALSE), FALSE)</f>
        <v>-6016</v>
      </c>
      <c r="W137" s="43">
        <f>VLOOKUP(EDATE(Table6[[#This Row],[Date]],-1),Table13[],MATCH(Table6[[#Headers],[PerEURO]],Table13[#Headers],FALSE), FALSE)</f>
        <v>7.8295000000000003</v>
      </c>
      <c r="X137" s="43">
        <f>VLOOKUP(EDATE(Table6[[#This Row],[Date]],-2),Table13[],MATCH(Table6[[#Headers],[PerEURO]],Table13[#Headers],FALSE),FALSE)</f>
        <v>7.8205999999999998</v>
      </c>
      <c r="Y137" s="43">
        <f>VLOOKUP(EDATE(Table6[[#This Row],[Date]],-1),Table13[],MATCH(Table6[[#Headers],[CPI]],Table13[#Headers],FALSE), FALSE)</f>
        <v>130.6</v>
      </c>
      <c r="Z137" t="str">
        <f>IF((Table6[[#This Row],[PerEURO]]-Table6[[#This Row],[ly.var]])&gt;0,"Increase", IF((Table6[[#This Row],[PerEURO]]-Table6[[#This Row],[ly.var]])&lt;0, "Decrease", "Unchange"))</f>
        <v>Decrease</v>
      </c>
      <c r="AA137" t="b">
        <f>YEAR(Table6[[#This Row],[Date]])&lt;Settings!$B$1</f>
        <v>1</v>
      </c>
      <c r="AB137" t="str">
        <f t="shared" si="4"/>
        <v>Spring</v>
      </c>
    </row>
    <row r="138" spans="1:28" x14ac:dyDescent="0.2">
      <c r="A138" s="74">
        <v>39202</v>
      </c>
      <c r="B138" s="67">
        <f>VLOOKUP($A138,Table13[], MATCH(B$1,ExtData!$A$1:$AH$1, FALSE), FALSE)</f>
        <v>7.8335999999999997</v>
      </c>
      <c r="C138" s="68">
        <f>VLOOKUP($A138,Table13[], MATCH(C$1,ExtData!$A$1:$AH$1, FALSE), FALSE)</f>
        <v>5.4579000000000004</v>
      </c>
      <c r="D138" s="37">
        <f>VLOOKUP($A138,Table13[], MATCH(D$1,ExtData!$A$1:$AH$1, FALSE), FALSE)</f>
        <v>2.1428569999999998</v>
      </c>
      <c r="E138" s="37">
        <f>VLOOKUP($A138,Table13[], MATCH(E$1,ExtData!$A$1:$AH$1, FALSE), FALSE)</f>
        <v>3.1428569999999998</v>
      </c>
      <c r="F138" s="37">
        <f>VLOOKUP($A138,Table13[], MATCH(F$1,ExtData!$A$1:$AH$1, FALSE), FALSE)</f>
        <v>1.03</v>
      </c>
      <c r="G138" s="37">
        <f>VLOOKUP($A138,Table13[], MATCH(G$1,ExtData!$A$1:$AH$1, FALSE), FALSE)</f>
        <v>131</v>
      </c>
      <c r="H138" s="39">
        <f>VLOOKUP($A138,Table13[], MATCH(H$1,ExtData!$A$1:$AH$1, FALSE), FALSE)/Table6[[#This Row],[PerUSD]]*Table6[[#This Row],[PerEURO]]</f>
        <v>165.04253723959761</v>
      </c>
      <c r="I138" s="69">
        <f>VLOOKUP($A138,Table13[], MATCH(I$1,ExtData!$A$1:$AH$1, FALSE), FALSE)</f>
        <v>36</v>
      </c>
      <c r="J138" s="69">
        <f>VLOOKUP($A138,Table13[], MATCH(J$1,ExtData!$A$1:$AH$1, FALSE), FALSE)</f>
        <v>294</v>
      </c>
      <c r="K138" s="69">
        <f>VLOOKUP($A138,Table13[], MATCH(K$1,ExtData!$A$1:$AH$1, FALSE), FALSE)</f>
        <v>0</v>
      </c>
      <c r="L138" s="69">
        <f>VLOOKUP($A138,Table13[], MATCH(L$1,ExtData!$A$1:$AH$1, FALSE), FALSE)</f>
        <v>43602</v>
      </c>
      <c r="M138" s="70">
        <f>VLOOKUP($A138,Table13[], MATCH(M$1,ExtData!$A$1:$AH$1, FALSE), FALSE)</f>
        <v>23924</v>
      </c>
      <c r="N138" s="70">
        <f>VLOOKUP($A138,Table13[], MATCH(N$1,ExtData!$A$1:$AH$1, FALSE), FALSE)</f>
        <v>12516</v>
      </c>
      <c r="O138" s="70">
        <f>VLOOKUP($A138,Table13[], MATCH(O$1,ExtData!$A$1:$AH$1, FALSE), FALSE)</f>
        <v>753</v>
      </c>
      <c r="P138" s="70">
        <f>VLOOKUP($A138,Table13[], MATCH(P$1,ExtData!$A$1:$AH$1, FALSE), FALSE)</f>
        <v>310</v>
      </c>
      <c r="Q138" s="70">
        <f>VLOOKUP($A138,Table13[], MATCH(Q$1,ExtData!$A$1:$AH$1, FALSE), FALSE)</f>
        <v>574</v>
      </c>
      <c r="R138" s="70">
        <f>VLOOKUP($A138,Table13[], MATCH(R$1,ExtData!$A$1:$AH$1, FALSE), FALSE)</f>
        <v>0</v>
      </c>
      <c r="S138" s="70">
        <f>VLOOKUP($A138,Table13[], MATCH(S$1,ExtData!$A$1:$AH$1, FALSE), FALSE)</f>
        <v>68427</v>
      </c>
      <c r="T138" s="71">
        <f>VLOOKUP($A138,Table13[], MATCH(T$1,ExtData!$A$1:$AH$1, FALSE), FALSE)</f>
        <v>25380</v>
      </c>
      <c r="U138" s="71">
        <f>VLOOKUP($A138,Table13[], MATCH(U$1,ExtData!$A$1:$AH$1, FALSE), FALSE)</f>
        <v>24825</v>
      </c>
      <c r="V138" s="71">
        <f>VLOOKUP($A138,Table13[], MATCH(V$1,ExtData!$A$1:$AH$1, FALSE), FALSE)</f>
        <v>-12368</v>
      </c>
      <c r="W138" s="43">
        <f>VLOOKUP(EDATE(Table6[[#This Row],[Date]],-1),Table13[],MATCH(Table6[[#Headers],[PerEURO]],Table13[#Headers],FALSE), FALSE)</f>
        <v>7.8068999999999997</v>
      </c>
      <c r="X138" s="43">
        <f>VLOOKUP(EDATE(Table6[[#This Row],[Date]],-2),Table13[],MATCH(Table6[[#Headers],[PerEURO]],Table13[#Headers],FALSE),FALSE)</f>
        <v>7.8295000000000003</v>
      </c>
      <c r="Y138" s="43">
        <f>VLOOKUP(EDATE(Table6[[#This Row],[Date]],-1),Table13[],MATCH(Table6[[#Headers],[CPI]],Table13[#Headers],FALSE), FALSE)</f>
        <v>131.30000000000001</v>
      </c>
      <c r="Z138" t="str">
        <f>IF((Table6[[#This Row],[PerEURO]]-Table6[[#This Row],[ly.var]])&gt;0,"Increase", IF((Table6[[#This Row],[PerEURO]]-Table6[[#This Row],[ly.var]])&lt;0, "Decrease", "Unchange"))</f>
        <v>Increase</v>
      </c>
      <c r="AA138" t="b">
        <f>YEAR(Table6[[#This Row],[Date]])&lt;Settings!$B$1</f>
        <v>1</v>
      </c>
      <c r="AB138" t="str">
        <f t="shared" si="4"/>
        <v>Spring</v>
      </c>
    </row>
    <row r="139" spans="1:28" x14ac:dyDescent="0.2">
      <c r="A139" s="74">
        <v>39233</v>
      </c>
      <c r="B139" s="67">
        <f>VLOOKUP($A139,Table13[], MATCH(B$1,ExtData!$A$1:$AH$1, FALSE), FALSE)</f>
        <v>7.8319999999999999</v>
      </c>
      <c r="C139" s="68">
        <f>VLOOKUP($A139,Table13[], MATCH(C$1,ExtData!$A$1:$AH$1, FALSE), FALSE)</f>
        <v>5.4446000000000003</v>
      </c>
      <c r="D139" s="37">
        <f>VLOOKUP($A139,Table13[], MATCH(D$1,ExtData!$A$1:$AH$1, FALSE), FALSE)</f>
        <v>2.25</v>
      </c>
      <c r="E139" s="37">
        <f>VLOOKUP($A139,Table13[], MATCH(E$1,ExtData!$A$1:$AH$1, FALSE), FALSE)</f>
        <v>3.25</v>
      </c>
      <c r="F139" s="37">
        <f>VLOOKUP($A139,Table13[], MATCH(F$1,ExtData!$A$1:$AH$1, FALSE), FALSE)</f>
        <v>1.1200000000000001</v>
      </c>
      <c r="G139" s="37">
        <f>VLOOKUP($A139,Table13[], MATCH(G$1,ExtData!$A$1:$AH$1, FALSE), FALSE)</f>
        <v>130.5</v>
      </c>
      <c r="H139" s="39">
        <f>VLOOKUP($A139,Table13[], MATCH(H$1,ExtData!$A$1:$AH$1, FALSE), FALSE)/Table6[[#This Row],[PerUSD]]*Table6[[#This Row],[PerEURO]]</f>
        <v>163.74326121294493</v>
      </c>
      <c r="I139" s="69">
        <f>VLOOKUP($A139,Table13[], MATCH(I$1,ExtData!$A$1:$AH$1, FALSE), FALSE)</f>
        <v>63</v>
      </c>
      <c r="J139" s="69">
        <f>VLOOKUP($A139,Table13[], MATCH(J$1,ExtData!$A$1:$AH$1, FALSE), FALSE)</f>
        <v>2</v>
      </c>
      <c r="K139" s="69">
        <f>VLOOKUP($A139,Table13[], MATCH(K$1,ExtData!$A$1:$AH$1, FALSE), FALSE)</f>
        <v>0</v>
      </c>
      <c r="L139" s="69">
        <f>VLOOKUP($A139,Table13[], MATCH(L$1,ExtData!$A$1:$AH$1, FALSE), FALSE)</f>
        <v>40614</v>
      </c>
      <c r="M139" s="70">
        <f>VLOOKUP($A139,Table13[], MATCH(M$1,ExtData!$A$1:$AH$1, FALSE), FALSE)</f>
        <v>23629</v>
      </c>
      <c r="N139" s="70">
        <f>VLOOKUP($A139,Table13[], MATCH(N$1,ExtData!$A$1:$AH$1, FALSE), FALSE)</f>
        <v>12233</v>
      </c>
      <c r="O139" s="70">
        <f>VLOOKUP($A139,Table13[], MATCH(O$1,ExtData!$A$1:$AH$1, FALSE), FALSE)</f>
        <v>920</v>
      </c>
      <c r="P139" s="70">
        <f>VLOOKUP($A139,Table13[], MATCH(P$1,ExtData!$A$1:$AH$1, FALSE), FALSE)</f>
        <v>104</v>
      </c>
      <c r="Q139" s="70">
        <f>VLOOKUP($A139,Table13[], MATCH(Q$1,ExtData!$A$1:$AH$1, FALSE), FALSE)</f>
        <v>0</v>
      </c>
      <c r="R139" s="70">
        <f>VLOOKUP($A139,Table13[], MATCH(R$1,ExtData!$A$1:$AH$1, FALSE), FALSE)</f>
        <v>0</v>
      </c>
      <c r="S139" s="70">
        <f>VLOOKUP($A139,Table13[], MATCH(S$1,ExtData!$A$1:$AH$1, FALSE), FALSE)</f>
        <v>66953</v>
      </c>
      <c r="T139" s="71">
        <f>VLOOKUP($A139,Table13[], MATCH(T$1,ExtData!$A$1:$AH$1, FALSE), FALSE)</f>
        <v>26377</v>
      </c>
      <c r="U139" s="71">
        <f>VLOOKUP($A139,Table13[], MATCH(U$1,ExtData!$A$1:$AH$1, FALSE), FALSE)</f>
        <v>26339</v>
      </c>
      <c r="V139" s="71">
        <f>VLOOKUP($A139,Table13[], MATCH(V$1,ExtData!$A$1:$AH$1, FALSE), FALSE)</f>
        <v>-10444</v>
      </c>
      <c r="W139" s="43">
        <f>VLOOKUP(EDATE(Table6[[#This Row],[Date]],-1),Table13[],MATCH(Table6[[#Headers],[PerEURO]],Table13[#Headers],FALSE), FALSE)</f>
        <v>7.8335999999999997</v>
      </c>
      <c r="X139" s="43">
        <f>VLOOKUP(EDATE(Table6[[#This Row],[Date]],-2),Table13[],MATCH(Table6[[#Headers],[PerEURO]],Table13[#Headers],FALSE),FALSE)</f>
        <v>7.8068999999999997</v>
      </c>
      <c r="Y139" s="43">
        <f>VLOOKUP(EDATE(Table6[[#This Row],[Date]],-1),Table13[],MATCH(Table6[[#Headers],[CPI]],Table13[#Headers],FALSE), FALSE)</f>
        <v>131</v>
      </c>
      <c r="Z139" t="str">
        <f>IF((Table6[[#This Row],[PerEURO]]-Table6[[#This Row],[ly.var]])&gt;0,"Increase", IF((Table6[[#This Row],[PerEURO]]-Table6[[#This Row],[ly.var]])&lt;0, "Decrease", "Unchange"))</f>
        <v>Decrease</v>
      </c>
      <c r="AA139" t="b">
        <f>YEAR(Table6[[#This Row],[Date]])&lt;Settings!$B$1</f>
        <v>1</v>
      </c>
      <c r="AB139" t="str">
        <f t="shared" si="4"/>
        <v>Summer</v>
      </c>
    </row>
    <row r="140" spans="1:28" x14ac:dyDescent="0.2">
      <c r="A140" s="74">
        <v>39263</v>
      </c>
      <c r="B140" s="67">
        <f>VLOOKUP($A140,Table13[], MATCH(B$1,ExtData!$A$1:$AH$1, FALSE), FALSE)</f>
        <v>7.7828999999999997</v>
      </c>
      <c r="C140" s="68">
        <f>VLOOKUP($A140,Table13[], MATCH(C$1,ExtData!$A$1:$AH$1, FALSE), FALSE)</f>
        <v>5.4569999999999999</v>
      </c>
      <c r="D140" s="37">
        <f>VLOOKUP($A140,Table13[], MATCH(D$1,ExtData!$A$1:$AH$1, FALSE), FALSE)</f>
        <v>2.25</v>
      </c>
      <c r="E140" s="37">
        <f>VLOOKUP($A140,Table13[], MATCH(E$1,ExtData!$A$1:$AH$1, FALSE), FALSE)</f>
        <v>3.2500010000000001</v>
      </c>
      <c r="F140" s="37">
        <f>VLOOKUP($A140,Table13[], MATCH(F$1,ExtData!$A$1:$AH$1, FALSE), FALSE)</f>
        <v>1.01</v>
      </c>
      <c r="G140" s="37">
        <f>VLOOKUP($A140,Table13[], MATCH(G$1,ExtData!$A$1:$AH$1, FALSE), FALSE)</f>
        <v>130.19999999999999</v>
      </c>
      <c r="H140" s="39">
        <f>VLOOKUP($A140,Table13[], MATCH(H$1,ExtData!$A$1:$AH$1, FALSE), FALSE)/Table6[[#This Row],[PerUSD]]*Table6[[#This Row],[PerEURO]]</f>
        <v>166.82532765255635</v>
      </c>
      <c r="I140" s="69">
        <f>VLOOKUP($A140,Table13[], MATCH(I$1,ExtData!$A$1:$AH$1, FALSE), FALSE)</f>
        <v>3</v>
      </c>
      <c r="J140" s="69">
        <f>VLOOKUP($A140,Table13[], MATCH(J$1,ExtData!$A$1:$AH$1, FALSE), FALSE)</f>
        <v>1054</v>
      </c>
      <c r="K140" s="69">
        <f>VLOOKUP($A140,Table13[], MATCH(K$1,ExtData!$A$1:$AH$1, FALSE), FALSE)</f>
        <v>0</v>
      </c>
      <c r="L140" s="69">
        <f>VLOOKUP($A140,Table13[], MATCH(L$1,ExtData!$A$1:$AH$1, FALSE), FALSE)</f>
        <v>35479</v>
      </c>
      <c r="M140" s="70">
        <f>VLOOKUP($A140,Table13[], MATCH(M$1,ExtData!$A$1:$AH$1, FALSE), FALSE)</f>
        <v>28831</v>
      </c>
      <c r="N140" s="70">
        <f>VLOOKUP($A140,Table13[], MATCH(N$1,ExtData!$A$1:$AH$1, FALSE), FALSE)</f>
        <v>13908</v>
      </c>
      <c r="O140" s="70">
        <f>VLOOKUP($A140,Table13[], MATCH(O$1,ExtData!$A$1:$AH$1, FALSE), FALSE)</f>
        <v>765</v>
      </c>
      <c r="P140" s="70">
        <f>VLOOKUP($A140,Table13[], MATCH(P$1,ExtData!$A$1:$AH$1, FALSE), FALSE)</f>
        <v>53</v>
      </c>
      <c r="Q140" s="70">
        <f>VLOOKUP($A140,Table13[], MATCH(Q$1,ExtData!$A$1:$AH$1, FALSE), FALSE)</f>
        <v>358</v>
      </c>
      <c r="R140" s="70">
        <f>VLOOKUP($A140,Table13[], MATCH(R$1,ExtData!$A$1:$AH$1, FALSE), FALSE)</f>
        <v>0</v>
      </c>
      <c r="S140" s="70">
        <f>VLOOKUP($A140,Table13[], MATCH(S$1,ExtData!$A$1:$AH$1, FALSE), FALSE)</f>
        <v>71575</v>
      </c>
      <c r="T140" s="71">
        <f>VLOOKUP($A140,Table13[], MATCH(T$1,ExtData!$A$1:$AH$1, FALSE), FALSE)</f>
        <v>35450</v>
      </c>
      <c r="U140" s="71">
        <f>VLOOKUP($A140,Table13[], MATCH(U$1,ExtData!$A$1:$AH$1, FALSE), FALSE)</f>
        <v>36096</v>
      </c>
      <c r="V140" s="71">
        <f>VLOOKUP($A140,Table13[], MATCH(V$1,ExtData!$A$1:$AH$1, FALSE), FALSE)</f>
        <v>-7408</v>
      </c>
      <c r="W140" s="43">
        <f>VLOOKUP(EDATE(Table6[[#This Row],[Date]],-1),Table13[],MATCH(Table6[[#Headers],[PerEURO]],Table13[#Headers],FALSE), FALSE)</f>
        <v>7.8319999999999999</v>
      </c>
      <c r="X140" s="43">
        <f>VLOOKUP(EDATE(Table6[[#This Row],[Date]],-2),Table13[],MATCH(Table6[[#Headers],[PerEURO]],Table13[#Headers],FALSE),FALSE)</f>
        <v>7.8335999999999997</v>
      </c>
      <c r="Y140" s="43">
        <f>VLOOKUP(EDATE(Table6[[#This Row],[Date]],-1),Table13[],MATCH(Table6[[#Headers],[CPI]],Table13[#Headers],FALSE), FALSE)</f>
        <v>130.5</v>
      </c>
      <c r="Z140" t="str">
        <f>IF((Table6[[#This Row],[PerEURO]]-Table6[[#This Row],[ly.var]])&gt;0,"Increase", IF((Table6[[#This Row],[PerEURO]]-Table6[[#This Row],[ly.var]])&lt;0, "Decrease", "Unchange"))</f>
        <v>Decrease</v>
      </c>
      <c r="AA140" t="b">
        <f>YEAR(Table6[[#This Row],[Date]])&lt;Settings!$B$1</f>
        <v>1</v>
      </c>
      <c r="AB140" t="str">
        <f t="shared" si="4"/>
        <v>Summer</v>
      </c>
    </row>
    <row r="141" spans="1:28" x14ac:dyDescent="0.2">
      <c r="A141" s="74">
        <v>39294</v>
      </c>
      <c r="B141" s="67">
        <f>VLOOKUP($A141,Table13[], MATCH(B$1,ExtData!$A$1:$AH$1, FALSE), FALSE)</f>
        <v>7.7881999999999998</v>
      </c>
      <c r="C141" s="68">
        <f>VLOOKUP($A141,Table13[], MATCH(C$1,ExtData!$A$1:$AH$1, FALSE), FALSE)</f>
        <v>5.4301000000000004</v>
      </c>
      <c r="D141" s="37">
        <f>VLOOKUP($A141,Table13[], MATCH(D$1,ExtData!$A$1:$AH$1, FALSE), FALSE)</f>
        <v>2.25</v>
      </c>
      <c r="E141" s="37">
        <f>VLOOKUP($A141,Table13[], MATCH(E$1,ExtData!$A$1:$AH$1, FALSE), FALSE)</f>
        <v>3.2500010000000001</v>
      </c>
      <c r="F141" s="37">
        <f>VLOOKUP($A141,Table13[], MATCH(F$1,ExtData!$A$1:$AH$1, FALSE), FALSE)</f>
        <v>0.91</v>
      </c>
      <c r="G141" s="37">
        <f>VLOOKUP($A141,Table13[], MATCH(G$1,ExtData!$A$1:$AH$1, FALSE), FALSE)</f>
        <v>129.4</v>
      </c>
      <c r="H141" s="39">
        <f>VLOOKUP($A141,Table13[], MATCH(H$1,ExtData!$A$1:$AH$1, FALSE), FALSE)/Table6[[#This Row],[PerUSD]]*Table6[[#This Row],[PerEURO]]</f>
        <v>158.08464006187731</v>
      </c>
      <c r="I141" s="69">
        <f>VLOOKUP($A141,Table13[], MATCH(I$1,ExtData!$A$1:$AH$1, FALSE), FALSE)</f>
        <v>281</v>
      </c>
      <c r="J141" s="69">
        <f>VLOOKUP($A141,Table13[], MATCH(J$1,ExtData!$A$1:$AH$1, FALSE), FALSE)</f>
        <v>176</v>
      </c>
      <c r="K141" s="69">
        <f>VLOOKUP($A141,Table13[], MATCH(K$1,ExtData!$A$1:$AH$1, FALSE), FALSE)</f>
        <v>0</v>
      </c>
      <c r="L141" s="69">
        <f>VLOOKUP($A141,Table13[], MATCH(L$1,ExtData!$A$1:$AH$1, FALSE), FALSE)</f>
        <v>40310</v>
      </c>
      <c r="M141" s="70">
        <f>VLOOKUP($A141,Table13[], MATCH(M$1,ExtData!$A$1:$AH$1, FALSE), FALSE)</f>
        <v>25757</v>
      </c>
      <c r="N141" s="70">
        <f>VLOOKUP($A141,Table13[], MATCH(N$1,ExtData!$A$1:$AH$1, FALSE), FALSE)</f>
        <v>14477</v>
      </c>
      <c r="O141" s="70">
        <f>VLOOKUP($A141,Table13[], MATCH(O$1,ExtData!$A$1:$AH$1, FALSE), FALSE)</f>
        <v>923</v>
      </c>
      <c r="P141" s="70">
        <f>VLOOKUP($A141,Table13[], MATCH(P$1,ExtData!$A$1:$AH$1, FALSE), FALSE)</f>
        <v>1358</v>
      </c>
      <c r="Q141" s="70">
        <f>VLOOKUP($A141,Table13[], MATCH(Q$1,ExtData!$A$1:$AH$1, FALSE), FALSE)</f>
        <v>0</v>
      </c>
      <c r="R141" s="70">
        <f>VLOOKUP($A141,Table13[], MATCH(R$1,ExtData!$A$1:$AH$1, FALSE), FALSE)</f>
        <v>0</v>
      </c>
      <c r="S141" s="70">
        <f>VLOOKUP($A141,Table13[], MATCH(S$1,ExtData!$A$1:$AH$1, FALSE), FALSE)</f>
        <v>70470</v>
      </c>
      <c r="T141" s="71">
        <f>VLOOKUP($A141,Table13[], MATCH(T$1,ExtData!$A$1:$AH$1, FALSE), FALSE)</f>
        <v>31060</v>
      </c>
      <c r="U141" s="71">
        <f>VLOOKUP($A141,Table13[], MATCH(U$1,ExtData!$A$1:$AH$1, FALSE), FALSE)</f>
        <v>30160</v>
      </c>
      <c r="V141" s="71">
        <f>VLOOKUP($A141,Table13[], MATCH(V$1,ExtData!$A$1:$AH$1, FALSE), FALSE)</f>
        <v>-10998</v>
      </c>
      <c r="W141" s="43">
        <f>VLOOKUP(EDATE(Table6[[#This Row],[Date]],-1),Table13[],MATCH(Table6[[#Headers],[PerEURO]],Table13[#Headers],FALSE), FALSE)</f>
        <v>7.7828999999999997</v>
      </c>
      <c r="X141" s="43">
        <f>VLOOKUP(EDATE(Table6[[#This Row],[Date]],-2),Table13[],MATCH(Table6[[#Headers],[PerEURO]],Table13[#Headers],FALSE),FALSE)</f>
        <v>7.8319999999999999</v>
      </c>
      <c r="Y141" s="43">
        <f>VLOOKUP(EDATE(Table6[[#This Row],[Date]],-1),Table13[],MATCH(Table6[[#Headers],[CPI]],Table13[#Headers],FALSE), FALSE)</f>
        <v>130.19999999999999</v>
      </c>
      <c r="Z141" t="str">
        <f>IF((Table6[[#This Row],[PerEURO]]-Table6[[#This Row],[ly.var]])&gt;0,"Increase", IF((Table6[[#This Row],[PerEURO]]-Table6[[#This Row],[ly.var]])&lt;0, "Decrease", "Unchange"))</f>
        <v>Increase</v>
      </c>
      <c r="AA141" t="b">
        <f>YEAR(Table6[[#This Row],[Date]])&lt;Settings!$B$1</f>
        <v>1</v>
      </c>
      <c r="AB141" t="str">
        <f t="shared" si="4"/>
        <v>Summer</v>
      </c>
    </row>
    <row r="142" spans="1:28" x14ac:dyDescent="0.2">
      <c r="A142" s="74">
        <v>39325</v>
      </c>
      <c r="B142" s="67">
        <f>VLOOKUP($A142,Table13[], MATCH(B$1,ExtData!$A$1:$AH$1, FALSE), FALSE)</f>
        <v>7.7243000000000004</v>
      </c>
      <c r="C142" s="68">
        <f>VLOOKUP($A142,Table13[], MATCH(C$1,ExtData!$A$1:$AH$1, FALSE), FALSE)</f>
        <v>5.6123000000000003</v>
      </c>
      <c r="D142" s="37">
        <f>VLOOKUP($A142,Table13[], MATCH(D$1,ExtData!$A$1:$AH$1, FALSE), FALSE)</f>
        <v>2.25</v>
      </c>
      <c r="E142" s="37">
        <f>VLOOKUP($A142,Table13[], MATCH(E$1,ExtData!$A$1:$AH$1, FALSE), FALSE)</f>
        <v>3.2500010000000001</v>
      </c>
      <c r="F142" s="37">
        <f>VLOOKUP($A142,Table13[], MATCH(F$1,ExtData!$A$1:$AH$1, FALSE), FALSE)</f>
        <v>1.01</v>
      </c>
      <c r="G142" s="37">
        <f>VLOOKUP($A142,Table13[], MATCH(G$1,ExtData!$A$1:$AH$1, FALSE), FALSE)</f>
        <v>130.6</v>
      </c>
      <c r="H142" s="39">
        <f>VLOOKUP($A142,Table13[], MATCH(H$1,ExtData!$A$1:$AH$1, FALSE), FALSE)/Table6[[#This Row],[PerUSD]]*Table6[[#This Row],[PerEURO]]</f>
        <v>155.28976872227071</v>
      </c>
      <c r="I142" s="69">
        <f>VLOOKUP($A142,Table13[], MATCH(I$1,ExtData!$A$1:$AH$1, FALSE), FALSE)</f>
        <v>429</v>
      </c>
      <c r="J142" s="69">
        <f>VLOOKUP($A142,Table13[], MATCH(J$1,ExtData!$A$1:$AH$1, FALSE), FALSE)</f>
        <v>903</v>
      </c>
      <c r="K142" s="69">
        <f>VLOOKUP($A142,Table13[], MATCH(K$1,ExtData!$A$1:$AH$1, FALSE), FALSE)</f>
        <v>0</v>
      </c>
      <c r="L142" s="69">
        <f>VLOOKUP($A142,Table13[], MATCH(L$1,ExtData!$A$1:$AH$1, FALSE), FALSE)</f>
        <v>42118</v>
      </c>
      <c r="M142" s="70">
        <f>VLOOKUP($A142,Table13[], MATCH(M$1,ExtData!$A$1:$AH$1, FALSE), FALSE)</f>
        <v>26238</v>
      </c>
      <c r="N142" s="70">
        <f>VLOOKUP($A142,Table13[], MATCH(N$1,ExtData!$A$1:$AH$1, FALSE), FALSE)</f>
        <v>13941</v>
      </c>
      <c r="O142" s="70">
        <f>VLOOKUP($A142,Table13[], MATCH(O$1,ExtData!$A$1:$AH$1, FALSE), FALSE)</f>
        <v>1359</v>
      </c>
      <c r="P142" s="70">
        <f>VLOOKUP($A142,Table13[], MATCH(P$1,ExtData!$A$1:$AH$1, FALSE), FALSE)</f>
        <v>570</v>
      </c>
      <c r="Q142" s="70">
        <f>VLOOKUP($A142,Table13[], MATCH(Q$1,ExtData!$A$1:$AH$1, FALSE), FALSE)</f>
        <v>365</v>
      </c>
      <c r="R142" s="70">
        <f>VLOOKUP($A142,Table13[], MATCH(R$1,ExtData!$A$1:$AH$1, FALSE), FALSE)</f>
        <v>0</v>
      </c>
      <c r="S142" s="70">
        <f>VLOOKUP($A142,Table13[], MATCH(S$1,ExtData!$A$1:$AH$1, FALSE), FALSE)</f>
        <v>73899</v>
      </c>
      <c r="T142" s="71">
        <f>VLOOKUP($A142,Table13[], MATCH(T$1,ExtData!$A$1:$AH$1, FALSE), FALSE)</f>
        <v>31384</v>
      </c>
      <c r="U142" s="71">
        <f>VLOOKUP($A142,Table13[], MATCH(U$1,ExtData!$A$1:$AH$1, FALSE), FALSE)</f>
        <v>31781</v>
      </c>
      <c r="V142" s="71">
        <f>VLOOKUP($A142,Table13[], MATCH(V$1,ExtData!$A$1:$AH$1, FALSE), FALSE)</f>
        <v>-9757</v>
      </c>
      <c r="W142" s="43">
        <f>VLOOKUP(EDATE(Table6[[#This Row],[Date]],-1),Table13[],MATCH(Table6[[#Headers],[PerEURO]],Table13[#Headers],FALSE), FALSE)</f>
        <v>7.7881999999999998</v>
      </c>
      <c r="X142" s="43">
        <f>VLOOKUP(EDATE(Table6[[#This Row],[Date]],-2),Table13[],MATCH(Table6[[#Headers],[PerEURO]],Table13[#Headers],FALSE),FALSE)</f>
        <v>7.7828999999999997</v>
      </c>
      <c r="Y142" s="43">
        <f>VLOOKUP(EDATE(Table6[[#This Row],[Date]],-1),Table13[],MATCH(Table6[[#Headers],[CPI]],Table13[#Headers],FALSE), FALSE)</f>
        <v>129.4</v>
      </c>
      <c r="Z142" t="str">
        <f>IF((Table6[[#This Row],[PerEURO]]-Table6[[#This Row],[ly.var]])&gt;0,"Increase", IF((Table6[[#This Row],[PerEURO]]-Table6[[#This Row],[ly.var]])&lt;0, "Decrease", "Unchange"))</f>
        <v>Decrease</v>
      </c>
      <c r="AA142" t="b">
        <f>YEAR(Table6[[#This Row],[Date]])&lt;Settings!$B$1</f>
        <v>1</v>
      </c>
      <c r="AB142" t="str">
        <f t="shared" si="4"/>
        <v>autumn</v>
      </c>
    </row>
    <row r="143" spans="1:28" x14ac:dyDescent="0.2">
      <c r="A143" s="74">
        <v>39355</v>
      </c>
      <c r="B143" s="67">
        <f>VLOOKUP($A143,Table13[], MATCH(B$1,ExtData!$A$1:$AH$1, FALSE), FALSE)</f>
        <v>7.7473999999999998</v>
      </c>
      <c r="C143" s="68">
        <f>VLOOKUP($A143,Table13[], MATCH(C$1,ExtData!$A$1:$AH$1, FALSE), FALSE)</f>
        <v>5.6551999999999998</v>
      </c>
      <c r="D143" s="37">
        <f>VLOOKUP($A143,Table13[], MATCH(D$1,ExtData!$A$1:$AH$1, FALSE), FALSE)</f>
        <v>2.25</v>
      </c>
      <c r="E143" s="37">
        <f>VLOOKUP($A143,Table13[], MATCH(E$1,ExtData!$A$1:$AH$1, FALSE), FALSE)</f>
        <v>3.2500010000000001</v>
      </c>
      <c r="F143" s="37">
        <f>VLOOKUP($A143,Table13[], MATCH(F$1,ExtData!$A$1:$AH$1, FALSE), FALSE)</f>
        <v>0.96</v>
      </c>
      <c r="G143" s="37">
        <f>VLOOKUP($A143,Table13[], MATCH(G$1,ExtData!$A$1:$AH$1, FALSE), FALSE)</f>
        <v>130.5</v>
      </c>
      <c r="H143" s="39">
        <f>VLOOKUP($A143,Table13[], MATCH(H$1,ExtData!$A$1:$AH$1, FALSE), FALSE)/Table6[[#This Row],[PerUSD]]*Table6[[#This Row],[PerEURO]]</f>
        <v>150.0791607723865</v>
      </c>
      <c r="I143" s="69">
        <f>VLOOKUP($A143,Table13[], MATCH(I$1,ExtData!$A$1:$AH$1, FALSE), FALSE)</f>
        <v>78</v>
      </c>
      <c r="J143" s="69">
        <f>VLOOKUP($A143,Table13[], MATCH(J$1,ExtData!$A$1:$AH$1, FALSE), FALSE)</f>
        <v>876</v>
      </c>
      <c r="K143" s="69">
        <f>VLOOKUP($A143,Table13[], MATCH(K$1,ExtData!$A$1:$AH$1, FALSE), FALSE)</f>
        <v>0</v>
      </c>
      <c r="L143" s="69">
        <f>VLOOKUP($A143,Table13[], MATCH(L$1,ExtData!$A$1:$AH$1, FALSE), FALSE)</f>
        <v>44074</v>
      </c>
      <c r="M143" s="70">
        <f>VLOOKUP($A143,Table13[], MATCH(M$1,ExtData!$A$1:$AH$1, FALSE), FALSE)</f>
        <v>23453</v>
      </c>
      <c r="N143" s="70">
        <f>VLOOKUP($A143,Table13[], MATCH(N$1,ExtData!$A$1:$AH$1, FALSE), FALSE)</f>
        <v>18328</v>
      </c>
      <c r="O143" s="70">
        <f>VLOOKUP($A143,Table13[], MATCH(O$1,ExtData!$A$1:$AH$1, FALSE), FALSE)</f>
        <v>919</v>
      </c>
      <c r="P143" s="70">
        <f>VLOOKUP($A143,Table13[], MATCH(P$1,ExtData!$A$1:$AH$1, FALSE), FALSE)</f>
        <v>158</v>
      </c>
      <c r="Q143" s="70">
        <f>VLOOKUP($A143,Table13[], MATCH(Q$1,ExtData!$A$1:$AH$1, FALSE), FALSE)</f>
        <v>0</v>
      </c>
      <c r="R143" s="70">
        <f>VLOOKUP($A143,Table13[], MATCH(R$1,ExtData!$A$1:$AH$1, FALSE), FALSE)</f>
        <v>0</v>
      </c>
      <c r="S143" s="70">
        <f>VLOOKUP($A143,Table13[], MATCH(S$1,ExtData!$A$1:$AH$1, FALSE), FALSE)</f>
        <v>71931</v>
      </c>
      <c r="T143" s="71">
        <f>VLOOKUP($A143,Table13[], MATCH(T$1,ExtData!$A$1:$AH$1, FALSE), FALSE)</f>
        <v>27062</v>
      </c>
      <c r="U143" s="71">
        <f>VLOOKUP($A143,Table13[], MATCH(U$1,ExtData!$A$1:$AH$1, FALSE), FALSE)</f>
        <v>27857</v>
      </c>
      <c r="V143" s="71">
        <f>VLOOKUP($A143,Table13[], MATCH(V$1,ExtData!$A$1:$AH$1, FALSE), FALSE)</f>
        <v>-14844</v>
      </c>
      <c r="W143" s="43">
        <f>VLOOKUP(EDATE(Table6[[#This Row],[Date]],-1),Table13[],MATCH(Table6[[#Headers],[PerEURO]],Table13[#Headers],FALSE), FALSE)</f>
        <v>7.7243000000000004</v>
      </c>
      <c r="X143" s="43">
        <f>VLOOKUP(EDATE(Table6[[#This Row],[Date]],-2),Table13[],MATCH(Table6[[#Headers],[PerEURO]],Table13[#Headers],FALSE),FALSE)</f>
        <v>7.7881999999999998</v>
      </c>
      <c r="Y143" s="43">
        <f>VLOOKUP(EDATE(Table6[[#This Row],[Date]],-1),Table13[],MATCH(Table6[[#Headers],[CPI]],Table13[#Headers],FALSE), FALSE)</f>
        <v>130.6</v>
      </c>
      <c r="Z143" t="str">
        <f>IF((Table6[[#This Row],[PerEURO]]-Table6[[#This Row],[ly.var]])&gt;0,"Increase", IF((Table6[[#This Row],[PerEURO]]-Table6[[#This Row],[ly.var]])&lt;0, "Decrease", "Unchange"))</f>
        <v>Increase</v>
      </c>
      <c r="AA143" t="b">
        <f>YEAR(Table6[[#This Row],[Date]])&lt;Settings!$B$1</f>
        <v>1</v>
      </c>
      <c r="AB143" t="str">
        <f t="shared" si="4"/>
        <v>autumn</v>
      </c>
    </row>
    <row r="144" spans="1:28" x14ac:dyDescent="0.2">
      <c r="A144" s="74">
        <v>39386</v>
      </c>
      <c r="B144" s="67">
        <f>VLOOKUP($A144,Table13[], MATCH(B$1,ExtData!$A$1:$AH$1, FALSE), FALSE)</f>
        <v>7.7868000000000004</v>
      </c>
      <c r="C144" s="68">
        <f>VLOOKUP($A144,Table13[], MATCH(C$1,ExtData!$A$1:$AH$1, FALSE), FALSE)</f>
        <v>5.7454000000000001</v>
      </c>
      <c r="D144" s="37">
        <f>VLOOKUP($A144,Table13[], MATCH(D$1,ExtData!$A$1:$AH$1, FALSE), FALSE)</f>
        <v>2.25</v>
      </c>
      <c r="E144" s="37">
        <f>VLOOKUP($A144,Table13[], MATCH(E$1,ExtData!$A$1:$AH$1, FALSE), FALSE)</f>
        <v>3.2500010000000001</v>
      </c>
      <c r="F144" s="37">
        <f>VLOOKUP($A144,Table13[], MATCH(F$1,ExtData!$A$1:$AH$1, FALSE), FALSE)</f>
        <v>0.79</v>
      </c>
      <c r="G144" s="37">
        <f>VLOOKUP($A144,Table13[], MATCH(G$1,ExtData!$A$1:$AH$1, FALSE), FALSE)</f>
        <v>130.5</v>
      </c>
      <c r="H144" s="39">
        <f>VLOOKUP($A144,Table13[], MATCH(H$1,ExtData!$A$1:$AH$1, FALSE), FALSE)/Table6[[#This Row],[PerUSD]]*Table6[[#This Row],[PerEURO]]</f>
        <v>150.12772583284018</v>
      </c>
      <c r="I144" s="69">
        <f>VLOOKUP($A144,Table13[], MATCH(I$1,ExtData!$A$1:$AH$1, FALSE), FALSE)</f>
        <v>206</v>
      </c>
      <c r="J144" s="69">
        <f>VLOOKUP($A144,Table13[], MATCH(J$1,ExtData!$A$1:$AH$1, FALSE), FALSE)</f>
        <v>1045</v>
      </c>
      <c r="K144" s="69">
        <f>VLOOKUP($A144,Table13[], MATCH(K$1,ExtData!$A$1:$AH$1, FALSE), FALSE)</f>
        <v>0</v>
      </c>
      <c r="L144" s="69">
        <f>VLOOKUP($A144,Table13[], MATCH(L$1,ExtData!$A$1:$AH$1, FALSE), FALSE)</f>
        <v>43872</v>
      </c>
      <c r="M144" s="70">
        <f>VLOOKUP($A144,Table13[], MATCH(M$1,ExtData!$A$1:$AH$1, FALSE), FALSE)</f>
        <v>26778</v>
      </c>
      <c r="N144" s="70">
        <f>VLOOKUP($A144,Table13[], MATCH(N$1,ExtData!$A$1:$AH$1, FALSE), FALSE)</f>
        <v>21760</v>
      </c>
      <c r="O144" s="70">
        <f>VLOOKUP($A144,Table13[], MATCH(O$1,ExtData!$A$1:$AH$1, FALSE), FALSE)</f>
        <v>708</v>
      </c>
      <c r="P144" s="70">
        <f>VLOOKUP($A144,Table13[], MATCH(P$1,ExtData!$A$1:$AH$1, FALSE), FALSE)</f>
        <v>270</v>
      </c>
      <c r="Q144" s="70">
        <f>VLOOKUP($A144,Table13[], MATCH(Q$1,ExtData!$A$1:$AH$1, FALSE), FALSE)</f>
        <v>0</v>
      </c>
      <c r="R144" s="70">
        <f>VLOOKUP($A144,Table13[], MATCH(R$1,ExtData!$A$1:$AH$1, FALSE), FALSE)</f>
        <v>0</v>
      </c>
      <c r="S144" s="70">
        <f>VLOOKUP($A144,Table13[], MATCH(S$1,ExtData!$A$1:$AH$1, FALSE), FALSE)</f>
        <v>81486</v>
      </c>
      <c r="T144" s="71">
        <f>VLOOKUP($A144,Table13[], MATCH(T$1,ExtData!$A$1:$AH$1, FALSE), FALSE)</f>
        <v>36632</v>
      </c>
      <c r="U144" s="71">
        <f>VLOOKUP($A144,Table13[], MATCH(U$1,ExtData!$A$1:$AH$1, FALSE), FALSE)</f>
        <v>37614</v>
      </c>
      <c r="V144" s="71">
        <f>VLOOKUP($A144,Table13[], MATCH(V$1,ExtData!$A$1:$AH$1, FALSE), FALSE)</f>
        <v>-11633</v>
      </c>
      <c r="W144" s="43">
        <f>VLOOKUP(EDATE(Table6[[#This Row],[Date]],-1),Table13[],MATCH(Table6[[#Headers],[PerEURO]],Table13[#Headers],FALSE), FALSE)</f>
        <v>7.7473999999999998</v>
      </c>
      <c r="X144" s="43">
        <f>VLOOKUP(EDATE(Table6[[#This Row],[Date]],-2),Table13[],MATCH(Table6[[#Headers],[PerEURO]],Table13[#Headers],FALSE),FALSE)</f>
        <v>7.7243000000000004</v>
      </c>
      <c r="Y144" s="43">
        <f>VLOOKUP(EDATE(Table6[[#This Row],[Date]],-1),Table13[],MATCH(Table6[[#Headers],[CPI]],Table13[#Headers],FALSE), FALSE)</f>
        <v>130.5</v>
      </c>
      <c r="Z144" t="str">
        <f>IF((Table6[[#This Row],[PerEURO]]-Table6[[#This Row],[ly.var]])&gt;0,"Increase", IF((Table6[[#This Row],[PerEURO]]-Table6[[#This Row],[ly.var]])&lt;0, "Decrease", "Unchange"))</f>
        <v>Increase</v>
      </c>
      <c r="AA144" t="b">
        <f>YEAR(Table6[[#This Row],[Date]])&lt;Settings!$B$1</f>
        <v>1</v>
      </c>
      <c r="AB144" t="str">
        <f t="shared" si="4"/>
        <v>autumn</v>
      </c>
    </row>
    <row r="145" spans="1:28" x14ac:dyDescent="0.2">
      <c r="A145" s="74">
        <v>39416</v>
      </c>
      <c r="B145" s="67">
        <f>VLOOKUP($A145,Table13[], MATCH(B$1,ExtData!$A$1:$AH$1, FALSE), FALSE)</f>
        <v>7.7450999999999999</v>
      </c>
      <c r="C145" s="68">
        <f>VLOOKUP($A145,Table13[], MATCH(C$1,ExtData!$A$1:$AH$1, FALSE), FALSE)</f>
        <v>5.8783000000000003</v>
      </c>
      <c r="D145" s="37">
        <f>VLOOKUP($A145,Table13[], MATCH(D$1,ExtData!$A$1:$AH$1, FALSE), FALSE)</f>
        <v>1.9880949999999999</v>
      </c>
      <c r="E145" s="37">
        <f>VLOOKUP($A145,Table13[], MATCH(E$1,ExtData!$A$1:$AH$1, FALSE), FALSE)</f>
        <v>2.9880949999999999</v>
      </c>
      <c r="F145" s="37">
        <f>VLOOKUP($A145,Table13[], MATCH(F$1,ExtData!$A$1:$AH$1, FALSE), FALSE)</f>
        <v>0.63</v>
      </c>
      <c r="G145" s="37">
        <f>VLOOKUP($A145,Table13[], MATCH(G$1,ExtData!$A$1:$AH$1, FALSE), FALSE)</f>
        <v>130.6</v>
      </c>
      <c r="H145" s="39">
        <f>VLOOKUP($A145,Table13[], MATCH(H$1,ExtData!$A$1:$AH$1, FALSE), FALSE)/Table6[[#This Row],[PerUSD]]*Table6[[#This Row],[PerEURO]]</f>
        <v>142.1267946515149</v>
      </c>
      <c r="I145" s="69">
        <f>VLOOKUP($A145,Table13[], MATCH(I$1,ExtData!$A$1:$AH$1, FALSE), FALSE)</f>
        <v>159</v>
      </c>
      <c r="J145" s="69">
        <f>VLOOKUP($A145,Table13[], MATCH(J$1,ExtData!$A$1:$AH$1, FALSE), FALSE)</f>
        <v>73</v>
      </c>
      <c r="K145" s="69">
        <f>VLOOKUP($A145,Table13[], MATCH(K$1,ExtData!$A$1:$AH$1, FALSE), FALSE)</f>
        <v>0</v>
      </c>
      <c r="L145" s="69">
        <f>VLOOKUP($A145,Table13[], MATCH(L$1,ExtData!$A$1:$AH$1, FALSE), FALSE)</f>
        <v>40574</v>
      </c>
      <c r="M145" s="70">
        <f>VLOOKUP($A145,Table13[], MATCH(M$1,ExtData!$A$1:$AH$1, FALSE), FALSE)</f>
        <v>29034</v>
      </c>
      <c r="N145" s="70">
        <f>VLOOKUP($A145,Table13[], MATCH(N$1,ExtData!$A$1:$AH$1, FALSE), FALSE)</f>
        <v>22307</v>
      </c>
      <c r="O145" s="70">
        <f>VLOOKUP($A145,Table13[], MATCH(O$1,ExtData!$A$1:$AH$1, FALSE), FALSE)</f>
        <v>800</v>
      </c>
      <c r="P145" s="70">
        <f>VLOOKUP($A145,Table13[], MATCH(P$1,ExtData!$A$1:$AH$1, FALSE), FALSE)</f>
        <v>203</v>
      </c>
      <c r="Q145" s="70">
        <f>VLOOKUP($A145,Table13[], MATCH(Q$1,ExtData!$A$1:$AH$1, FALSE), FALSE)</f>
        <v>0</v>
      </c>
      <c r="R145" s="70">
        <f>VLOOKUP($A145,Table13[], MATCH(R$1,ExtData!$A$1:$AH$1, FALSE), FALSE)</f>
        <v>0</v>
      </c>
      <c r="S145" s="70">
        <f>VLOOKUP($A145,Table13[], MATCH(S$1,ExtData!$A$1:$AH$1, FALSE), FALSE)</f>
        <v>81334</v>
      </c>
      <c r="T145" s="71">
        <f>VLOOKUP($A145,Table13[], MATCH(T$1,ExtData!$A$1:$AH$1, FALSE), FALSE)</f>
        <v>40733</v>
      </c>
      <c r="U145" s="71">
        <f>VLOOKUP($A145,Table13[], MATCH(U$1,ExtData!$A$1:$AH$1, FALSE), FALSE)</f>
        <v>40761</v>
      </c>
      <c r="V145" s="71">
        <f>VLOOKUP($A145,Table13[], MATCH(V$1,ExtData!$A$1:$AH$1, FALSE), FALSE)</f>
        <v>-11380</v>
      </c>
      <c r="W145" s="43">
        <f>VLOOKUP(EDATE(Table6[[#This Row],[Date]],-1),Table13[],MATCH(Table6[[#Headers],[PerEURO]],Table13[#Headers],FALSE), FALSE)</f>
        <v>7.7868000000000004</v>
      </c>
      <c r="X145" s="43">
        <f>VLOOKUP(EDATE(Table6[[#This Row],[Date]],-2),Table13[],MATCH(Table6[[#Headers],[PerEURO]],Table13[#Headers],FALSE),FALSE)</f>
        <v>7.7473999999999998</v>
      </c>
      <c r="Y145" s="43">
        <f>VLOOKUP(EDATE(Table6[[#This Row],[Date]],-1),Table13[],MATCH(Table6[[#Headers],[CPI]],Table13[#Headers],FALSE), FALSE)</f>
        <v>130.5</v>
      </c>
      <c r="Z145" t="str">
        <f>IF((Table6[[#This Row],[PerEURO]]-Table6[[#This Row],[ly.var]])&gt;0,"Increase", IF((Table6[[#This Row],[PerEURO]]-Table6[[#This Row],[ly.var]])&lt;0, "Decrease", "Unchange"))</f>
        <v>Decrease</v>
      </c>
      <c r="AA145" t="b">
        <f>YEAR(Table6[[#This Row],[Date]])&lt;Settings!$B$1</f>
        <v>1</v>
      </c>
      <c r="AB145" t="str">
        <f t="shared" si="4"/>
        <v>winter</v>
      </c>
    </row>
    <row r="146" spans="1:28" x14ac:dyDescent="0.2">
      <c r="A146" s="74">
        <v>39447</v>
      </c>
      <c r="B146" s="67">
        <f>VLOOKUP($A146,Table13[], MATCH(B$1,ExtData!$A$1:$AH$1, FALSE), FALSE)</f>
        <v>7.6752000000000002</v>
      </c>
      <c r="C146" s="68">
        <f>VLOOKUP($A146,Table13[], MATCH(C$1,ExtData!$A$1:$AH$1, FALSE), FALSE)</f>
        <v>5.9482999999999997</v>
      </c>
      <c r="D146" s="37">
        <f>VLOOKUP($A146,Table13[], MATCH(D$1,ExtData!$A$1:$AH$1, FALSE), FALSE)</f>
        <v>1.75</v>
      </c>
      <c r="E146" s="37">
        <f>VLOOKUP($A146,Table13[], MATCH(E$1,ExtData!$A$1:$AH$1, FALSE), FALSE)</f>
        <v>2.75</v>
      </c>
      <c r="F146" s="37">
        <f>VLOOKUP($A146,Table13[], MATCH(F$1,ExtData!$A$1:$AH$1, FALSE), FALSE)</f>
        <v>0.38</v>
      </c>
      <c r="G146" s="37">
        <f>VLOOKUP($A146,Table13[], MATCH(G$1,ExtData!$A$1:$AH$1, FALSE), FALSE)</f>
        <v>130.4</v>
      </c>
      <c r="H146" s="39">
        <f>VLOOKUP($A146,Table13[], MATCH(H$1,ExtData!$A$1:$AH$1, FALSE), FALSE)/Table6[[#This Row],[PerUSD]]*Table6[[#This Row],[PerEURO]]</f>
        <v>142.82532622766169</v>
      </c>
      <c r="I146" s="69">
        <f>VLOOKUP($A146,Table13[], MATCH(I$1,ExtData!$A$1:$AH$1, FALSE), FALSE)</f>
        <v>1</v>
      </c>
      <c r="J146" s="69">
        <f>VLOOKUP($A146,Table13[], MATCH(J$1,ExtData!$A$1:$AH$1, FALSE), FALSE)</f>
        <v>752</v>
      </c>
      <c r="K146" s="69">
        <f>VLOOKUP($A146,Table13[], MATCH(K$1,ExtData!$A$1:$AH$1, FALSE), FALSE)</f>
        <v>0</v>
      </c>
      <c r="L146" s="69">
        <f>VLOOKUP($A146,Table13[], MATCH(L$1,ExtData!$A$1:$AH$1, FALSE), FALSE)</f>
        <v>37981</v>
      </c>
      <c r="M146" s="70">
        <f>VLOOKUP($A146,Table13[], MATCH(M$1,ExtData!$A$1:$AH$1, FALSE), FALSE)</f>
        <v>26480</v>
      </c>
      <c r="N146" s="70">
        <f>VLOOKUP($A146,Table13[], MATCH(N$1,ExtData!$A$1:$AH$1, FALSE), FALSE)</f>
        <v>25631</v>
      </c>
      <c r="O146" s="70">
        <f>VLOOKUP($A146,Table13[], MATCH(O$1,ExtData!$A$1:$AH$1, FALSE), FALSE)</f>
        <v>965</v>
      </c>
      <c r="P146" s="70">
        <f>VLOOKUP($A146,Table13[], MATCH(P$1,ExtData!$A$1:$AH$1, FALSE), FALSE)</f>
        <v>220</v>
      </c>
      <c r="Q146" s="70">
        <f>VLOOKUP($A146,Table13[], MATCH(Q$1,ExtData!$A$1:$AH$1, FALSE), FALSE)</f>
        <v>0</v>
      </c>
      <c r="R146" s="70">
        <f>VLOOKUP($A146,Table13[], MATCH(R$1,ExtData!$A$1:$AH$1, FALSE), FALSE)</f>
        <v>0</v>
      </c>
      <c r="S146" s="70">
        <f>VLOOKUP($A146,Table13[], MATCH(S$1,ExtData!$A$1:$AH$1, FALSE), FALSE)</f>
        <v>82976</v>
      </c>
      <c r="T146" s="71">
        <f>VLOOKUP($A146,Table13[], MATCH(T$1,ExtData!$A$1:$AH$1, FALSE), FALSE)</f>
        <v>44462</v>
      </c>
      <c r="U146" s="71">
        <f>VLOOKUP($A146,Table13[], MATCH(U$1,ExtData!$A$1:$AH$1, FALSE), FALSE)</f>
        <v>44995</v>
      </c>
      <c r="V146" s="71">
        <f>VLOOKUP($A146,Table13[], MATCH(V$1,ExtData!$A$1:$AH$1, FALSE), FALSE)</f>
        <v>-8080</v>
      </c>
      <c r="W146" s="43">
        <f>VLOOKUP(EDATE(Table6[[#This Row],[Date]],-1),Table13[],MATCH(Table6[[#Headers],[PerEURO]],Table13[#Headers],FALSE), FALSE)</f>
        <v>7.7450999999999999</v>
      </c>
      <c r="X146" s="43">
        <f>VLOOKUP(EDATE(Table6[[#This Row],[Date]],-2),Table13[],MATCH(Table6[[#Headers],[PerEURO]],Table13[#Headers],FALSE),FALSE)</f>
        <v>7.7868000000000004</v>
      </c>
      <c r="Y146" s="43">
        <f>VLOOKUP(EDATE(Table6[[#This Row],[Date]],-1),Table13[],MATCH(Table6[[#Headers],[CPI]],Table13[#Headers],FALSE), FALSE)</f>
        <v>130.6</v>
      </c>
      <c r="Z146" t="str">
        <f>IF((Table6[[#This Row],[PerEURO]]-Table6[[#This Row],[ly.var]])&gt;0,"Increase", IF((Table6[[#This Row],[PerEURO]]-Table6[[#This Row],[ly.var]])&lt;0, "Decrease", "Unchange"))</f>
        <v>Decrease</v>
      </c>
      <c r="AA146" t="b">
        <f>YEAR(Table6[[#This Row],[Date]])&lt;Settings!$B$1</f>
        <v>1</v>
      </c>
      <c r="AB146" t="str">
        <f t="shared" si="4"/>
        <v>winter</v>
      </c>
    </row>
    <row r="147" spans="1:28" x14ac:dyDescent="0.2">
      <c r="A147" s="74">
        <v>39478</v>
      </c>
      <c r="B147" s="67">
        <f>VLOOKUP($A147,Table13[], MATCH(B$1,ExtData!$A$1:$AH$1, FALSE), FALSE)</f>
        <v>7.5522</v>
      </c>
      <c r="C147" s="68">
        <f>VLOOKUP($A147,Table13[], MATCH(C$1,ExtData!$A$1:$AH$1, FALSE), FALSE)</f>
        <v>5.7117000000000004</v>
      </c>
      <c r="D147" s="37">
        <f>VLOOKUP($A147,Table13[], MATCH(D$1,ExtData!$A$1:$AH$1, FALSE), FALSE)</f>
        <v>1.75</v>
      </c>
      <c r="E147" s="37">
        <f>VLOOKUP($A147,Table13[], MATCH(E$1,ExtData!$A$1:$AH$1, FALSE), FALSE)</f>
        <v>2.75</v>
      </c>
      <c r="F147" s="37">
        <f>VLOOKUP($A147,Table13[], MATCH(F$1,ExtData!$A$1:$AH$1, FALSE), FALSE)</f>
        <v>0.37</v>
      </c>
      <c r="G147" s="37">
        <f>VLOOKUP($A147,Table13[], MATCH(G$1,ExtData!$A$1:$AH$1, FALSE), FALSE)</f>
        <v>131.69999999999999</v>
      </c>
      <c r="H147" s="39">
        <f>VLOOKUP($A147,Table13[], MATCH(H$1,ExtData!$A$1:$AH$1, FALSE), FALSE)/Table6[[#This Row],[PerUSD]]*Table6[[#This Row],[PerEURO]]</f>
        <v>157.78210095068019</v>
      </c>
      <c r="I147" s="69">
        <f>VLOOKUP($A147,Table13[], MATCH(I$1,ExtData!$A$1:$AH$1, FALSE), FALSE)</f>
        <v>201</v>
      </c>
      <c r="J147" s="69">
        <f>VLOOKUP($A147,Table13[], MATCH(J$1,ExtData!$A$1:$AH$1, FALSE), FALSE)</f>
        <v>897</v>
      </c>
      <c r="K147" s="69">
        <f>VLOOKUP($A147,Table13[], MATCH(K$1,ExtData!$A$1:$AH$1, FALSE), FALSE)</f>
        <v>0</v>
      </c>
      <c r="L147" s="69">
        <f>VLOOKUP($A147,Table13[], MATCH(L$1,ExtData!$A$1:$AH$1, FALSE), FALSE)</f>
        <v>39326</v>
      </c>
      <c r="M147" s="70">
        <f>VLOOKUP($A147,Table13[], MATCH(M$1,ExtData!$A$1:$AH$1, FALSE), FALSE)</f>
        <v>30710</v>
      </c>
      <c r="N147" s="70">
        <f>VLOOKUP($A147,Table13[], MATCH(N$1,ExtData!$A$1:$AH$1, FALSE), FALSE)</f>
        <v>24183</v>
      </c>
      <c r="O147" s="70">
        <f>VLOOKUP($A147,Table13[], MATCH(O$1,ExtData!$A$1:$AH$1, FALSE), FALSE)</f>
        <v>1434</v>
      </c>
      <c r="P147" s="70">
        <f>VLOOKUP($A147,Table13[], MATCH(P$1,ExtData!$A$1:$AH$1, FALSE), FALSE)</f>
        <v>149</v>
      </c>
      <c r="Q147" s="70">
        <f>VLOOKUP($A147,Table13[], MATCH(Q$1,ExtData!$A$1:$AH$1, FALSE), FALSE)</f>
        <v>143</v>
      </c>
      <c r="R147" s="70">
        <f>VLOOKUP($A147,Table13[], MATCH(R$1,ExtData!$A$1:$AH$1, FALSE), FALSE)</f>
        <v>0</v>
      </c>
      <c r="S147" s="70">
        <f>VLOOKUP($A147,Table13[], MATCH(S$1,ExtData!$A$1:$AH$1, FALSE), FALSE)</f>
        <v>86197</v>
      </c>
      <c r="T147" s="71">
        <f>VLOOKUP($A147,Table13[], MATCH(T$1,ExtData!$A$1:$AH$1, FALSE), FALSE)</f>
        <v>46064</v>
      </c>
      <c r="U147" s="71">
        <f>VLOOKUP($A147,Table13[], MATCH(U$1,ExtData!$A$1:$AH$1, FALSE), FALSE)</f>
        <v>46871</v>
      </c>
      <c r="V147" s="71">
        <f>VLOOKUP($A147,Table13[], MATCH(V$1,ExtData!$A$1:$AH$1, FALSE), FALSE)</f>
        <v>-9456</v>
      </c>
      <c r="W147" s="43">
        <f>VLOOKUP(EDATE(Table6[[#This Row],[Date]],-1),Table13[],MATCH(Table6[[#Headers],[PerEURO]],Table13[#Headers],FALSE), FALSE)</f>
        <v>7.6752000000000002</v>
      </c>
      <c r="X147" s="43">
        <f>VLOOKUP(EDATE(Table6[[#This Row],[Date]],-2),Table13[],MATCH(Table6[[#Headers],[PerEURO]],Table13[#Headers],FALSE),FALSE)</f>
        <v>7.7450999999999999</v>
      </c>
      <c r="Y147" s="43">
        <f>VLOOKUP(EDATE(Table6[[#This Row],[Date]],-1),Table13[],MATCH(Table6[[#Headers],[CPI]],Table13[#Headers],FALSE), FALSE)</f>
        <v>130.4</v>
      </c>
      <c r="Z147" t="str">
        <f>IF((Table6[[#This Row],[PerEURO]]-Table6[[#This Row],[ly.var]])&gt;0,"Increase", IF((Table6[[#This Row],[PerEURO]]-Table6[[#This Row],[ly.var]])&lt;0, "Decrease", "Unchange"))</f>
        <v>Decrease</v>
      </c>
      <c r="AA147" t="b">
        <f>YEAR(Table6[[#This Row],[Date]])&lt;Settings!$B$1</f>
        <v>1</v>
      </c>
      <c r="AB147" t="str">
        <f t="shared" si="4"/>
        <v>winter</v>
      </c>
    </row>
    <row r="148" spans="1:28" x14ac:dyDescent="0.2">
      <c r="A148" s="74">
        <v>39507</v>
      </c>
      <c r="B148" s="67">
        <f>VLOOKUP($A148,Table13[], MATCH(B$1,ExtData!$A$1:$AH$1, FALSE), FALSE)</f>
        <v>7.5315000000000003</v>
      </c>
      <c r="C148" s="68">
        <f>VLOOKUP($A148,Table13[], MATCH(C$1,ExtData!$A$1:$AH$1, FALSE), FALSE)</f>
        <v>5.7054</v>
      </c>
      <c r="D148" s="37">
        <f>VLOOKUP($A148,Table13[], MATCH(D$1,ExtData!$A$1:$AH$1, FALSE), FALSE)</f>
        <v>1.613637</v>
      </c>
      <c r="E148" s="37">
        <f>VLOOKUP($A148,Table13[], MATCH(E$1,ExtData!$A$1:$AH$1, FALSE), FALSE)</f>
        <v>2.6136370000000002</v>
      </c>
      <c r="F148" s="37">
        <f>VLOOKUP($A148,Table13[], MATCH(F$1,ExtData!$A$1:$AH$1, FALSE), FALSE)</f>
        <v>0.36</v>
      </c>
      <c r="G148" s="37">
        <f>VLOOKUP($A148,Table13[], MATCH(G$1,ExtData!$A$1:$AH$1, FALSE), FALSE)</f>
        <v>131.6</v>
      </c>
      <c r="H148" s="39">
        <f>VLOOKUP($A148,Table13[], MATCH(H$1,ExtData!$A$1:$AH$1, FALSE), FALSE)/Table6[[#This Row],[PerUSD]]*Table6[[#This Row],[PerEURO]]</f>
        <v>165.60217951414452</v>
      </c>
      <c r="I148" s="69">
        <f>VLOOKUP($A148,Table13[], MATCH(I$1,ExtData!$A$1:$AH$1, FALSE), FALSE)</f>
        <v>129</v>
      </c>
      <c r="J148" s="69">
        <f>VLOOKUP($A148,Table13[], MATCH(J$1,ExtData!$A$1:$AH$1, FALSE), FALSE)</f>
        <v>389</v>
      </c>
      <c r="K148" s="69">
        <f>VLOOKUP($A148,Table13[], MATCH(K$1,ExtData!$A$1:$AH$1, FALSE), FALSE)</f>
        <v>0</v>
      </c>
      <c r="L148" s="69">
        <f>VLOOKUP($A148,Table13[], MATCH(L$1,ExtData!$A$1:$AH$1, FALSE), FALSE)</f>
        <v>42813</v>
      </c>
      <c r="M148" s="70">
        <f>VLOOKUP($A148,Table13[], MATCH(M$1,ExtData!$A$1:$AH$1, FALSE), FALSE)</f>
        <v>30438</v>
      </c>
      <c r="N148" s="70">
        <f>VLOOKUP($A148,Table13[], MATCH(N$1,ExtData!$A$1:$AH$1, FALSE), FALSE)</f>
        <v>25168</v>
      </c>
      <c r="O148" s="70">
        <f>VLOOKUP($A148,Table13[], MATCH(O$1,ExtData!$A$1:$AH$1, FALSE), FALSE)</f>
        <v>992</v>
      </c>
      <c r="P148" s="70">
        <f>VLOOKUP($A148,Table13[], MATCH(P$1,ExtData!$A$1:$AH$1, FALSE), FALSE)</f>
        <v>569</v>
      </c>
      <c r="Q148" s="70">
        <f>VLOOKUP($A148,Table13[], MATCH(Q$1,ExtData!$A$1:$AH$1, FALSE), FALSE)</f>
        <v>359</v>
      </c>
      <c r="R148" s="70">
        <f>VLOOKUP($A148,Table13[], MATCH(R$1,ExtData!$A$1:$AH$1, FALSE), FALSE)</f>
        <v>0</v>
      </c>
      <c r="S148" s="70">
        <f>VLOOKUP($A148,Table13[], MATCH(S$1,ExtData!$A$1:$AH$1, FALSE), FALSE)</f>
        <v>90063</v>
      </c>
      <c r="T148" s="71">
        <f>VLOOKUP($A148,Table13[], MATCH(T$1,ExtData!$A$1:$AH$1, FALSE), FALSE)</f>
        <v>47660</v>
      </c>
      <c r="U148" s="71">
        <f>VLOOKUP($A148,Table13[], MATCH(U$1,ExtData!$A$1:$AH$1, FALSE), FALSE)</f>
        <v>47250</v>
      </c>
      <c r="V148" s="71">
        <f>VLOOKUP($A148,Table13[], MATCH(V$1,ExtData!$A$1:$AH$1, FALSE), FALSE)</f>
        <v>-9348</v>
      </c>
      <c r="W148" s="43">
        <f>VLOOKUP(EDATE(Table6[[#This Row],[Date]],-1),Table13[],MATCH(Table6[[#Headers],[PerEURO]],Table13[#Headers],FALSE), FALSE)</f>
        <v>7.5522</v>
      </c>
      <c r="X148" s="43">
        <f>VLOOKUP(EDATE(Table6[[#This Row],[Date]],-2),Table13[],MATCH(Table6[[#Headers],[PerEURO]],Table13[#Headers],FALSE),FALSE)</f>
        <v>7.6752000000000002</v>
      </c>
      <c r="Y148" s="43">
        <f>VLOOKUP(EDATE(Table6[[#This Row],[Date]],-1),Table13[],MATCH(Table6[[#Headers],[CPI]],Table13[#Headers],FALSE), FALSE)</f>
        <v>131.69999999999999</v>
      </c>
      <c r="Z148" t="str">
        <f>IF((Table6[[#This Row],[PerEURO]]-Table6[[#This Row],[ly.var]])&gt;0,"Increase", IF((Table6[[#This Row],[PerEURO]]-Table6[[#This Row],[ly.var]])&lt;0, "Decrease", "Unchange"))</f>
        <v>Decrease</v>
      </c>
      <c r="AA148" t="b">
        <f>YEAR(Table6[[#This Row],[Date]])&lt;Settings!$B$1</f>
        <v>1</v>
      </c>
      <c r="AB148" t="str">
        <f t="shared" si="4"/>
        <v>Spring</v>
      </c>
    </row>
    <row r="149" spans="1:28" x14ac:dyDescent="0.2">
      <c r="A149" s="74">
        <v>39538</v>
      </c>
      <c r="B149" s="67">
        <f>VLOOKUP($A149,Table13[], MATCH(B$1,ExtData!$A$1:$AH$1, FALSE), FALSE)</f>
        <v>7.5697999999999999</v>
      </c>
      <c r="C149" s="68">
        <f>VLOOKUP($A149,Table13[], MATCH(C$1,ExtData!$A$1:$AH$1, FALSE), FALSE)</f>
        <v>5.7481</v>
      </c>
      <c r="D149" s="37">
        <f>VLOOKUP($A149,Table13[], MATCH(D$1,ExtData!$A$1:$AH$1, FALSE), FALSE)</f>
        <v>1.5</v>
      </c>
      <c r="E149" s="37">
        <f>VLOOKUP($A149,Table13[], MATCH(E$1,ExtData!$A$1:$AH$1, FALSE), FALSE)</f>
        <v>2.5</v>
      </c>
      <c r="F149" s="37">
        <f>VLOOKUP($A149,Table13[], MATCH(F$1,ExtData!$A$1:$AH$1, FALSE), FALSE)</f>
        <v>0.35</v>
      </c>
      <c r="G149" s="37">
        <f>VLOOKUP($A149,Table13[], MATCH(G$1,ExtData!$A$1:$AH$1, FALSE), FALSE)</f>
        <v>131.69999999999999</v>
      </c>
      <c r="H149" s="39">
        <f>VLOOKUP($A149,Table13[], MATCH(H$1,ExtData!$A$1:$AH$1, FALSE), FALSE)/Table6[[#This Row],[PerUSD]]*Table6[[#This Row],[PerEURO]]</f>
        <v>157.70142307893042</v>
      </c>
      <c r="I149" s="69">
        <f>VLOOKUP($A149,Table13[], MATCH(I$1,ExtData!$A$1:$AH$1, FALSE), FALSE)</f>
        <v>0</v>
      </c>
      <c r="J149" s="69">
        <f>VLOOKUP($A149,Table13[], MATCH(J$1,ExtData!$A$1:$AH$1, FALSE), FALSE)</f>
        <v>592</v>
      </c>
      <c r="K149" s="69">
        <f>VLOOKUP($A149,Table13[], MATCH(K$1,ExtData!$A$1:$AH$1, FALSE), FALSE)</f>
        <v>0</v>
      </c>
      <c r="L149" s="69">
        <f>VLOOKUP($A149,Table13[], MATCH(L$1,ExtData!$A$1:$AH$1, FALSE), FALSE)</f>
        <v>37887</v>
      </c>
      <c r="M149" s="70">
        <f>VLOOKUP($A149,Table13[], MATCH(M$1,ExtData!$A$1:$AH$1, FALSE), FALSE)</f>
        <v>26279</v>
      </c>
      <c r="N149" s="70">
        <f>VLOOKUP($A149,Table13[], MATCH(N$1,ExtData!$A$1:$AH$1, FALSE), FALSE)</f>
        <v>20155</v>
      </c>
      <c r="O149" s="70">
        <f>VLOOKUP($A149,Table13[], MATCH(O$1,ExtData!$A$1:$AH$1, FALSE), FALSE)</f>
        <v>1616</v>
      </c>
      <c r="P149" s="70">
        <f>VLOOKUP($A149,Table13[], MATCH(P$1,ExtData!$A$1:$AH$1, FALSE), FALSE)</f>
        <v>452</v>
      </c>
      <c r="Q149" s="70">
        <f>VLOOKUP($A149,Table13[], MATCH(Q$1,ExtData!$A$1:$AH$1, FALSE), FALSE)</f>
        <v>2</v>
      </c>
      <c r="R149" s="70">
        <f>VLOOKUP($A149,Table13[], MATCH(R$1,ExtData!$A$1:$AH$1, FALSE), FALSE)</f>
        <v>0</v>
      </c>
      <c r="S149" s="70">
        <f>VLOOKUP($A149,Table13[], MATCH(S$1,ExtData!$A$1:$AH$1, FALSE), FALSE)</f>
        <v>75428</v>
      </c>
      <c r="T149" s="71">
        <f>VLOOKUP($A149,Table13[], MATCH(T$1,ExtData!$A$1:$AH$1, FALSE), FALSE)</f>
        <v>37404</v>
      </c>
      <c r="U149" s="71">
        <f>VLOOKUP($A149,Table13[], MATCH(U$1,ExtData!$A$1:$AH$1, FALSE), FALSE)</f>
        <v>37542</v>
      </c>
      <c r="V149" s="71">
        <f>VLOOKUP($A149,Table13[], MATCH(V$1,ExtData!$A$1:$AH$1, FALSE), FALSE)</f>
        <v>-10508</v>
      </c>
      <c r="W149" s="43">
        <f>VLOOKUP(EDATE(Table6[[#This Row],[Date]],-1),Table13[],MATCH(Table6[[#Headers],[PerEURO]],Table13[#Headers],FALSE), FALSE)</f>
        <v>7.5315000000000003</v>
      </c>
      <c r="X149" s="43">
        <f>VLOOKUP(EDATE(Table6[[#This Row],[Date]],-2),Table13[],MATCH(Table6[[#Headers],[PerEURO]],Table13[#Headers],FALSE),FALSE)</f>
        <v>7.5522</v>
      </c>
      <c r="Y149" s="43">
        <f>VLOOKUP(EDATE(Table6[[#This Row],[Date]],-1),Table13[],MATCH(Table6[[#Headers],[CPI]],Table13[#Headers],FALSE), FALSE)</f>
        <v>131.6</v>
      </c>
      <c r="Z149" t="str">
        <f>IF((Table6[[#This Row],[PerEURO]]-Table6[[#This Row],[ly.var]])&gt;0,"Increase", IF((Table6[[#This Row],[PerEURO]]-Table6[[#This Row],[ly.var]])&lt;0, "Decrease", "Unchange"))</f>
        <v>Increase</v>
      </c>
      <c r="AA149" t="b">
        <f>YEAR(Table6[[#This Row],[Date]])&lt;Settings!$B$1</f>
        <v>1</v>
      </c>
      <c r="AB149" t="str">
        <f t="shared" si="4"/>
        <v>Spring</v>
      </c>
    </row>
    <row r="150" spans="1:28" x14ac:dyDescent="0.2">
      <c r="A150" s="74">
        <v>39568</v>
      </c>
      <c r="B150" s="67">
        <f>VLOOKUP($A150,Table13[], MATCH(B$1,ExtData!$A$1:$AH$1, FALSE), FALSE)</f>
        <v>7.5663</v>
      </c>
      <c r="C150" s="68">
        <f>VLOOKUP($A150,Table13[], MATCH(C$1,ExtData!$A$1:$AH$1, FALSE), FALSE)</f>
        <v>5.9104000000000001</v>
      </c>
      <c r="D150" s="37">
        <f>VLOOKUP($A150,Table13[], MATCH(D$1,ExtData!$A$1:$AH$1, FALSE), FALSE)</f>
        <v>1.5</v>
      </c>
      <c r="E150" s="37">
        <f>VLOOKUP($A150,Table13[], MATCH(E$1,ExtData!$A$1:$AH$1, FALSE), FALSE)</f>
        <v>2.5</v>
      </c>
      <c r="F150" s="37">
        <f>VLOOKUP($A150,Table13[], MATCH(F$1,ExtData!$A$1:$AH$1, FALSE), FALSE)</f>
        <v>0.34</v>
      </c>
      <c r="G150" s="37">
        <f>VLOOKUP($A150,Table13[], MATCH(G$1,ExtData!$A$1:$AH$1, FALSE), FALSE)</f>
        <v>131.69999999999999</v>
      </c>
      <c r="H150" s="39">
        <f>VLOOKUP($A150,Table13[], MATCH(H$1,ExtData!$A$1:$AH$1, FALSE), FALSE)/Table6[[#This Row],[PerUSD]]*Table6[[#This Row],[PerEURO]]</f>
        <v>141.25364476177586</v>
      </c>
      <c r="I150" s="69">
        <f>VLOOKUP($A150,Table13[], MATCH(I$1,ExtData!$A$1:$AH$1, FALSE), FALSE)</f>
        <v>562</v>
      </c>
      <c r="J150" s="69">
        <f>VLOOKUP($A150,Table13[], MATCH(J$1,ExtData!$A$1:$AH$1, FALSE), FALSE)</f>
        <v>313</v>
      </c>
      <c r="K150" s="69">
        <f>VLOOKUP($A150,Table13[], MATCH(K$1,ExtData!$A$1:$AH$1, FALSE), FALSE)</f>
        <v>0</v>
      </c>
      <c r="L150" s="69">
        <f>VLOOKUP($A150,Table13[], MATCH(L$1,ExtData!$A$1:$AH$1, FALSE), FALSE)</f>
        <v>43522</v>
      </c>
      <c r="M150" s="70">
        <f>VLOOKUP($A150,Table13[], MATCH(M$1,ExtData!$A$1:$AH$1, FALSE), FALSE)</f>
        <v>28279</v>
      </c>
      <c r="N150" s="70">
        <f>VLOOKUP($A150,Table13[], MATCH(N$1,ExtData!$A$1:$AH$1, FALSE), FALSE)</f>
        <v>20013</v>
      </c>
      <c r="O150" s="70">
        <f>VLOOKUP($A150,Table13[], MATCH(O$1,ExtData!$A$1:$AH$1, FALSE), FALSE)</f>
        <v>960</v>
      </c>
      <c r="P150" s="70">
        <f>VLOOKUP($A150,Table13[], MATCH(P$1,ExtData!$A$1:$AH$1, FALSE), FALSE)</f>
        <v>427</v>
      </c>
      <c r="Q150" s="70">
        <f>VLOOKUP($A150,Table13[], MATCH(Q$1,ExtData!$A$1:$AH$1, FALSE), FALSE)</f>
        <v>760</v>
      </c>
      <c r="R150" s="70">
        <f>VLOOKUP($A150,Table13[], MATCH(R$1,ExtData!$A$1:$AH$1, FALSE), FALSE)</f>
        <v>0</v>
      </c>
      <c r="S150" s="70">
        <f>VLOOKUP($A150,Table13[], MATCH(S$1,ExtData!$A$1:$AH$1, FALSE), FALSE)</f>
        <v>80714</v>
      </c>
      <c r="T150" s="71">
        <f>VLOOKUP($A150,Table13[], MATCH(T$1,ExtData!$A$1:$AH$1, FALSE), FALSE)</f>
        <v>37504</v>
      </c>
      <c r="U150" s="71">
        <f>VLOOKUP($A150,Table13[], MATCH(U$1,ExtData!$A$1:$AH$1, FALSE), FALSE)</f>
        <v>37192</v>
      </c>
      <c r="V150" s="71">
        <f>VLOOKUP($A150,Table13[], MATCH(V$1,ExtData!$A$1:$AH$1, FALSE), FALSE)</f>
        <v>-12060</v>
      </c>
      <c r="W150" s="43">
        <f>VLOOKUP(EDATE(Table6[[#This Row],[Date]],-1),Table13[],MATCH(Table6[[#Headers],[PerEURO]],Table13[#Headers],FALSE), FALSE)</f>
        <v>7.5697999999999999</v>
      </c>
      <c r="X150" s="43">
        <f>VLOOKUP(EDATE(Table6[[#This Row],[Date]],-2),Table13[],MATCH(Table6[[#Headers],[PerEURO]],Table13[#Headers],FALSE),FALSE)</f>
        <v>7.5315000000000003</v>
      </c>
      <c r="Y150" s="43">
        <f>VLOOKUP(EDATE(Table6[[#This Row],[Date]],-1),Table13[],MATCH(Table6[[#Headers],[CPI]],Table13[#Headers],FALSE), FALSE)</f>
        <v>131.69999999999999</v>
      </c>
      <c r="Z150" t="str">
        <f>IF((Table6[[#This Row],[PerEURO]]-Table6[[#This Row],[ly.var]])&gt;0,"Increase", IF((Table6[[#This Row],[PerEURO]]-Table6[[#This Row],[ly.var]])&lt;0, "Decrease", "Unchange"))</f>
        <v>Decrease</v>
      </c>
      <c r="AA150" t="b">
        <f>YEAR(Table6[[#This Row],[Date]])&lt;Settings!$B$1</f>
        <v>1</v>
      </c>
      <c r="AB150" t="str">
        <f t="shared" si="4"/>
        <v>Spring</v>
      </c>
    </row>
    <row r="151" spans="1:28" x14ac:dyDescent="0.2">
      <c r="A151" s="74">
        <v>39599</v>
      </c>
      <c r="B151" s="67">
        <f>VLOOKUP($A151,Table13[], MATCH(B$1,ExtData!$A$1:$AH$1, FALSE), FALSE)</f>
        <v>7.5400999999999998</v>
      </c>
      <c r="C151" s="68">
        <f>VLOOKUP($A151,Table13[], MATCH(C$1,ExtData!$A$1:$AH$1, FALSE), FALSE)</f>
        <v>6.0198999999999998</v>
      </c>
      <c r="D151" s="37">
        <f>VLOOKUP($A151,Table13[], MATCH(D$1,ExtData!$A$1:$AH$1, FALSE), FALSE)</f>
        <v>1.5</v>
      </c>
      <c r="E151" s="37">
        <f>VLOOKUP($A151,Table13[], MATCH(E$1,ExtData!$A$1:$AH$1, FALSE), FALSE)</f>
        <v>2.5</v>
      </c>
      <c r="F151" s="37">
        <f>VLOOKUP($A151,Table13[], MATCH(F$1,ExtData!$A$1:$AH$1, FALSE), FALSE)</f>
        <v>0.33</v>
      </c>
      <c r="G151" s="37">
        <f>VLOOKUP($A151,Table13[], MATCH(G$1,ExtData!$A$1:$AH$1, FALSE), FALSE)</f>
        <v>131.1</v>
      </c>
      <c r="H151" s="39">
        <f>VLOOKUP($A151,Table13[], MATCH(H$1,ExtData!$A$1:$AH$1, FALSE), FALSE)/Table6[[#This Row],[PerUSD]]*Table6[[#This Row],[PerEURO]]</f>
        <v>119.19067027691489</v>
      </c>
      <c r="I151" s="69">
        <f>VLOOKUP($A151,Table13[], MATCH(I$1,ExtData!$A$1:$AH$1, FALSE), FALSE)</f>
        <v>17</v>
      </c>
      <c r="J151" s="69">
        <f>VLOOKUP($A151,Table13[], MATCH(J$1,ExtData!$A$1:$AH$1, FALSE), FALSE)</f>
        <v>771</v>
      </c>
      <c r="K151" s="69">
        <f>VLOOKUP($A151,Table13[], MATCH(K$1,ExtData!$A$1:$AH$1, FALSE), FALSE)</f>
        <v>0</v>
      </c>
      <c r="L151" s="69">
        <f>VLOOKUP($A151,Table13[], MATCH(L$1,ExtData!$A$1:$AH$1, FALSE), FALSE)</f>
        <v>43463</v>
      </c>
      <c r="M151" s="70">
        <f>VLOOKUP($A151,Table13[], MATCH(M$1,ExtData!$A$1:$AH$1, FALSE), FALSE)</f>
        <v>21307</v>
      </c>
      <c r="N151" s="70">
        <f>VLOOKUP($A151,Table13[], MATCH(N$1,ExtData!$A$1:$AH$1, FALSE), FALSE)</f>
        <v>18346</v>
      </c>
      <c r="O151" s="70">
        <f>VLOOKUP($A151,Table13[], MATCH(O$1,ExtData!$A$1:$AH$1, FALSE), FALSE)</f>
        <v>589</v>
      </c>
      <c r="P151" s="70">
        <f>VLOOKUP($A151,Table13[], MATCH(P$1,ExtData!$A$1:$AH$1, FALSE), FALSE)</f>
        <v>37</v>
      </c>
      <c r="Q151" s="70">
        <f>VLOOKUP($A151,Table13[], MATCH(Q$1,ExtData!$A$1:$AH$1, FALSE), FALSE)</f>
        <v>352</v>
      </c>
      <c r="R151" s="70">
        <f>VLOOKUP($A151,Table13[], MATCH(R$1,ExtData!$A$1:$AH$1, FALSE), FALSE)</f>
        <v>0</v>
      </c>
      <c r="S151" s="70">
        <f>VLOOKUP($A151,Table13[], MATCH(S$1,ExtData!$A$1:$AH$1, FALSE), FALSE)</f>
        <v>71418</v>
      </c>
      <c r="T151" s="71">
        <f>VLOOKUP($A151,Table13[], MATCH(T$1,ExtData!$A$1:$AH$1, FALSE), FALSE)</f>
        <v>27557</v>
      </c>
      <c r="U151" s="71">
        <f>VLOOKUP($A151,Table13[], MATCH(U$1,ExtData!$A$1:$AH$1, FALSE), FALSE)</f>
        <v>27956</v>
      </c>
      <c r="V151" s="71">
        <f>VLOOKUP($A151,Table13[], MATCH(V$1,ExtData!$A$1:$AH$1, FALSE), FALSE)</f>
        <v>-12286</v>
      </c>
      <c r="W151" s="43">
        <f>VLOOKUP(EDATE(Table6[[#This Row],[Date]],-1),Table13[],MATCH(Table6[[#Headers],[PerEURO]],Table13[#Headers],FALSE), FALSE)</f>
        <v>7.5663</v>
      </c>
      <c r="X151" s="43">
        <f>VLOOKUP(EDATE(Table6[[#This Row],[Date]],-2),Table13[],MATCH(Table6[[#Headers],[PerEURO]],Table13[#Headers],FALSE),FALSE)</f>
        <v>7.5697999999999999</v>
      </c>
      <c r="Y151" s="43">
        <f>VLOOKUP(EDATE(Table6[[#This Row],[Date]],-1),Table13[],MATCH(Table6[[#Headers],[CPI]],Table13[#Headers],FALSE), FALSE)</f>
        <v>131.69999999999999</v>
      </c>
      <c r="Z151" t="str">
        <f>IF((Table6[[#This Row],[PerEURO]]-Table6[[#This Row],[ly.var]])&gt;0,"Increase", IF((Table6[[#This Row],[PerEURO]]-Table6[[#This Row],[ly.var]])&lt;0, "Decrease", "Unchange"))</f>
        <v>Decrease</v>
      </c>
      <c r="AA151" t="b">
        <f>YEAR(Table6[[#This Row],[Date]])&lt;Settings!$B$1</f>
        <v>1</v>
      </c>
      <c r="AB151" t="str">
        <f t="shared" si="4"/>
        <v>Summer</v>
      </c>
    </row>
    <row r="152" spans="1:28" x14ac:dyDescent="0.2">
      <c r="A152" s="74">
        <v>39629</v>
      </c>
      <c r="B152" s="67">
        <f>VLOOKUP($A152,Table13[], MATCH(B$1,ExtData!$A$1:$AH$1, FALSE), FALSE)</f>
        <v>7.4579000000000004</v>
      </c>
      <c r="C152" s="68">
        <f>VLOOKUP($A152,Table13[], MATCH(C$1,ExtData!$A$1:$AH$1, FALSE), FALSE)</f>
        <v>6.0694999999999997</v>
      </c>
      <c r="D152" s="37">
        <f>VLOOKUP($A152,Table13[], MATCH(D$1,ExtData!$A$1:$AH$1, FALSE), FALSE)</f>
        <v>1.5</v>
      </c>
      <c r="E152" s="37">
        <f>VLOOKUP($A152,Table13[], MATCH(E$1,ExtData!$A$1:$AH$1, FALSE), FALSE)</f>
        <v>2.5</v>
      </c>
      <c r="F152" s="37">
        <f>VLOOKUP($A152,Table13[], MATCH(F$1,ExtData!$A$1:$AH$1, FALSE), FALSE)</f>
        <v>0.18</v>
      </c>
      <c r="G152" s="37">
        <f>VLOOKUP($A152,Table13[], MATCH(G$1,ExtData!$A$1:$AH$1, FALSE), FALSE)</f>
        <v>130.5</v>
      </c>
      <c r="H152" s="39">
        <f>VLOOKUP($A152,Table13[], MATCH(H$1,ExtData!$A$1:$AH$1, FALSE), FALSE)/Table6[[#This Row],[PerUSD]]*Table6[[#This Row],[PerEURO]]</f>
        <v>126.09435670154052</v>
      </c>
      <c r="I152" s="69">
        <f>VLOOKUP($A152,Table13[], MATCH(I$1,ExtData!$A$1:$AH$1, FALSE), FALSE)</f>
        <v>0</v>
      </c>
      <c r="J152" s="69">
        <f>VLOOKUP($A152,Table13[], MATCH(J$1,ExtData!$A$1:$AH$1, FALSE), FALSE)</f>
        <v>198</v>
      </c>
      <c r="K152" s="69">
        <f>VLOOKUP($A152,Table13[], MATCH(K$1,ExtData!$A$1:$AH$1, FALSE), FALSE)</f>
        <v>0</v>
      </c>
      <c r="L152" s="69">
        <f>VLOOKUP($A152,Table13[], MATCH(L$1,ExtData!$A$1:$AH$1, FALSE), FALSE)</f>
        <v>40835</v>
      </c>
      <c r="M152" s="70">
        <f>VLOOKUP($A152,Table13[], MATCH(M$1,ExtData!$A$1:$AH$1, FALSE), FALSE)</f>
        <v>24077</v>
      </c>
      <c r="N152" s="70">
        <f>VLOOKUP($A152,Table13[], MATCH(N$1,ExtData!$A$1:$AH$1, FALSE), FALSE)</f>
        <v>19186</v>
      </c>
      <c r="O152" s="70">
        <f>VLOOKUP($A152,Table13[], MATCH(O$1,ExtData!$A$1:$AH$1, FALSE), FALSE)</f>
        <v>784</v>
      </c>
      <c r="P152" s="70">
        <f>VLOOKUP($A152,Table13[], MATCH(P$1,ExtData!$A$1:$AH$1, FALSE), FALSE)</f>
        <v>688</v>
      </c>
      <c r="Q152" s="70">
        <f>VLOOKUP($A152,Table13[], MATCH(Q$1,ExtData!$A$1:$AH$1, FALSE), FALSE)</f>
        <v>578</v>
      </c>
      <c r="R152" s="70">
        <f>VLOOKUP($A152,Table13[], MATCH(R$1,ExtData!$A$1:$AH$1, FALSE), FALSE)</f>
        <v>0</v>
      </c>
      <c r="S152" s="70">
        <f>VLOOKUP($A152,Table13[], MATCH(S$1,ExtData!$A$1:$AH$1, FALSE), FALSE)</f>
        <v>70686</v>
      </c>
      <c r="T152" s="71">
        <f>VLOOKUP($A152,Table13[], MATCH(T$1,ExtData!$A$1:$AH$1, FALSE), FALSE)</f>
        <v>30920</v>
      </c>
      <c r="U152" s="71">
        <f>VLOOKUP($A152,Table13[], MATCH(U$1,ExtData!$A$1:$AH$1, FALSE), FALSE)</f>
        <v>29852</v>
      </c>
      <c r="V152" s="71">
        <f>VLOOKUP($A152,Table13[], MATCH(V$1,ExtData!$A$1:$AH$1, FALSE), FALSE)</f>
        <v>-14195</v>
      </c>
      <c r="W152" s="43">
        <f>VLOOKUP(EDATE(Table6[[#This Row],[Date]],-1),Table13[],MATCH(Table6[[#Headers],[PerEURO]],Table13[#Headers],FALSE), FALSE)</f>
        <v>7.5400999999999998</v>
      </c>
      <c r="X152" s="43">
        <f>VLOOKUP(EDATE(Table6[[#This Row],[Date]],-2),Table13[],MATCH(Table6[[#Headers],[PerEURO]],Table13[#Headers],FALSE),FALSE)</f>
        <v>7.5663</v>
      </c>
      <c r="Y152" s="43">
        <f>VLOOKUP(EDATE(Table6[[#This Row],[Date]],-1),Table13[],MATCH(Table6[[#Headers],[CPI]],Table13[#Headers],FALSE), FALSE)</f>
        <v>131.1</v>
      </c>
      <c r="Z152" t="str">
        <f>IF((Table6[[#This Row],[PerEURO]]-Table6[[#This Row],[ly.var]])&gt;0,"Increase", IF((Table6[[#This Row],[PerEURO]]-Table6[[#This Row],[ly.var]])&lt;0, "Decrease", "Unchange"))</f>
        <v>Decrease</v>
      </c>
      <c r="AA152" t="b">
        <f>YEAR(Table6[[#This Row],[Date]])&lt;Settings!$B$1</f>
        <v>1</v>
      </c>
      <c r="AB152" t="str">
        <f t="shared" si="4"/>
        <v>Summer</v>
      </c>
    </row>
    <row r="153" spans="1:28" x14ac:dyDescent="0.2">
      <c r="A153" s="74">
        <v>39660</v>
      </c>
      <c r="B153" s="67">
        <f>VLOOKUP($A153,Table13[], MATCH(B$1,ExtData!$A$1:$AH$1, FALSE), FALSE)</f>
        <v>7.3239000000000001</v>
      </c>
      <c r="C153" s="68">
        <f>VLOOKUP($A153,Table13[], MATCH(C$1,ExtData!$A$1:$AH$1, FALSE), FALSE)</f>
        <v>5.9069000000000003</v>
      </c>
      <c r="D153" s="37">
        <f>VLOOKUP($A153,Table13[], MATCH(D$1,ExtData!$A$1:$AH$1, FALSE), FALSE)</f>
        <v>1.5</v>
      </c>
      <c r="E153" s="37">
        <f>VLOOKUP($A153,Table13[], MATCH(E$1,ExtData!$A$1:$AH$1, FALSE), FALSE)</f>
        <v>2.5</v>
      </c>
      <c r="F153" s="37">
        <f>VLOOKUP($A153,Table13[], MATCH(F$1,ExtData!$A$1:$AH$1, FALSE), FALSE)</f>
        <v>0.11</v>
      </c>
      <c r="G153" s="37">
        <f>VLOOKUP($A153,Table13[], MATCH(G$1,ExtData!$A$1:$AH$1, FALSE), FALSE)</f>
        <v>130</v>
      </c>
      <c r="H153" s="39">
        <f>VLOOKUP($A153,Table13[], MATCH(H$1,ExtData!$A$1:$AH$1, FALSE), FALSE)/Table6[[#This Row],[PerUSD]]*Table6[[#This Row],[PerEURO]]</f>
        <v>140.5538106282483</v>
      </c>
      <c r="I153" s="69">
        <f>VLOOKUP($A153,Table13[], MATCH(I$1,ExtData!$A$1:$AH$1, FALSE), FALSE)</f>
        <v>187</v>
      </c>
      <c r="J153" s="69">
        <f>VLOOKUP($A153,Table13[], MATCH(J$1,ExtData!$A$1:$AH$1, FALSE), FALSE)</f>
        <v>0</v>
      </c>
      <c r="K153" s="69">
        <f>VLOOKUP($A153,Table13[], MATCH(K$1,ExtData!$A$1:$AH$1, FALSE), FALSE)</f>
        <v>0</v>
      </c>
      <c r="L153" s="69">
        <f>VLOOKUP($A153,Table13[], MATCH(L$1,ExtData!$A$1:$AH$1, FALSE), FALSE)</f>
        <v>41223</v>
      </c>
      <c r="M153" s="70">
        <f>VLOOKUP($A153,Table13[], MATCH(M$1,ExtData!$A$1:$AH$1, FALSE), FALSE)</f>
        <v>27116</v>
      </c>
      <c r="N153" s="70">
        <f>VLOOKUP($A153,Table13[], MATCH(N$1,ExtData!$A$1:$AH$1, FALSE), FALSE)</f>
        <v>16602</v>
      </c>
      <c r="O153" s="70">
        <f>VLOOKUP($A153,Table13[], MATCH(O$1,ExtData!$A$1:$AH$1, FALSE), FALSE)</f>
        <v>765</v>
      </c>
      <c r="P153" s="70">
        <f>VLOOKUP($A153,Table13[], MATCH(P$1,ExtData!$A$1:$AH$1, FALSE), FALSE)</f>
        <v>92</v>
      </c>
      <c r="Q153" s="70">
        <f>VLOOKUP($A153,Table13[], MATCH(Q$1,ExtData!$A$1:$AH$1, FALSE), FALSE)</f>
        <v>0</v>
      </c>
      <c r="R153" s="70">
        <f>VLOOKUP($A153,Table13[], MATCH(R$1,ExtData!$A$1:$AH$1, FALSE), FALSE)</f>
        <v>0</v>
      </c>
      <c r="S153" s="70">
        <f>VLOOKUP($A153,Table13[], MATCH(S$1,ExtData!$A$1:$AH$1, FALSE), FALSE)</f>
        <v>73947</v>
      </c>
      <c r="T153" s="71">
        <f>VLOOKUP($A153,Table13[], MATCH(T$1,ExtData!$A$1:$AH$1, FALSE), FALSE)</f>
        <v>32628</v>
      </c>
      <c r="U153" s="71">
        <f>VLOOKUP($A153,Table13[], MATCH(U$1,ExtData!$A$1:$AH$1, FALSE), FALSE)</f>
        <v>32724</v>
      </c>
      <c r="V153" s="71">
        <f>VLOOKUP($A153,Table13[], MATCH(V$1,ExtData!$A$1:$AH$1, FALSE), FALSE)</f>
        <v>-11759</v>
      </c>
      <c r="W153" s="43">
        <f>VLOOKUP(EDATE(Table6[[#This Row],[Date]],-1),Table13[],MATCH(Table6[[#Headers],[PerEURO]],Table13[#Headers],FALSE), FALSE)</f>
        <v>7.4579000000000004</v>
      </c>
      <c r="X153" s="43">
        <f>VLOOKUP(EDATE(Table6[[#This Row],[Date]],-2),Table13[],MATCH(Table6[[#Headers],[PerEURO]],Table13[#Headers],FALSE),FALSE)</f>
        <v>7.5400999999999998</v>
      </c>
      <c r="Y153" s="43">
        <f>VLOOKUP(EDATE(Table6[[#This Row],[Date]],-1),Table13[],MATCH(Table6[[#Headers],[CPI]],Table13[#Headers],FALSE), FALSE)</f>
        <v>130.5</v>
      </c>
      <c r="Z153" t="str">
        <f>IF((Table6[[#This Row],[PerEURO]]-Table6[[#This Row],[ly.var]])&gt;0,"Increase", IF((Table6[[#This Row],[PerEURO]]-Table6[[#This Row],[ly.var]])&lt;0, "Decrease", "Unchange"))</f>
        <v>Decrease</v>
      </c>
      <c r="AA153" t="b">
        <f>YEAR(Table6[[#This Row],[Date]])&lt;Settings!$B$1</f>
        <v>1</v>
      </c>
      <c r="AB153" t="str">
        <f t="shared" si="4"/>
        <v>Summer</v>
      </c>
    </row>
    <row r="154" spans="1:28" x14ac:dyDescent="0.2">
      <c r="A154" s="74">
        <v>39691</v>
      </c>
      <c r="B154" s="67">
        <f>VLOOKUP($A154,Table13[], MATCH(B$1,ExtData!$A$1:$AH$1, FALSE), FALSE)</f>
        <v>7.3944999999999999</v>
      </c>
      <c r="C154" s="68">
        <f>VLOOKUP($A154,Table13[], MATCH(C$1,ExtData!$A$1:$AH$1, FALSE), FALSE)</f>
        <v>5.7523999999999997</v>
      </c>
      <c r="D154" s="37">
        <f>VLOOKUP($A154,Table13[], MATCH(D$1,ExtData!$A$1:$AH$1, FALSE), FALSE)</f>
        <v>1.5</v>
      </c>
      <c r="E154" s="37">
        <f>VLOOKUP($A154,Table13[], MATCH(E$1,ExtData!$A$1:$AH$1, FALSE), FALSE)</f>
        <v>2.5</v>
      </c>
      <c r="F154" s="37">
        <f>VLOOKUP($A154,Table13[], MATCH(F$1,ExtData!$A$1:$AH$1, FALSE), FALSE)</f>
        <v>0.1</v>
      </c>
      <c r="G154" s="37">
        <f>VLOOKUP($A154,Table13[], MATCH(G$1,ExtData!$A$1:$AH$1, FALSE), FALSE)</f>
        <v>131.19999999999999</v>
      </c>
      <c r="H154" s="39">
        <f>VLOOKUP($A154,Table13[], MATCH(H$1,ExtData!$A$1:$AH$1, FALSE), FALSE)/Table6[[#This Row],[PerUSD]]*Table6[[#This Row],[PerEURO]]</f>
        <v>145.07740595229819</v>
      </c>
      <c r="I154" s="69">
        <f>VLOOKUP($A154,Table13[], MATCH(I$1,ExtData!$A$1:$AH$1, FALSE), FALSE)</f>
        <v>179</v>
      </c>
      <c r="J154" s="69">
        <f>VLOOKUP($A154,Table13[], MATCH(J$1,ExtData!$A$1:$AH$1, FALSE), FALSE)</f>
        <v>1052</v>
      </c>
      <c r="K154" s="69">
        <f>VLOOKUP($A154,Table13[], MATCH(K$1,ExtData!$A$1:$AH$1, FALSE), FALSE)</f>
        <v>0</v>
      </c>
      <c r="L154" s="69">
        <f>VLOOKUP($A154,Table13[], MATCH(L$1,ExtData!$A$1:$AH$1, FALSE), FALSE)</f>
        <v>41811</v>
      </c>
      <c r="M154" s="70">
        <f>VLOOKUP($A154,Table13[], MATCH(M$1,ExtData!$A$1:$AH$1, FALSE), FALSE)</f>
        <v>19655</v>
      </c>
      <c r="N154" s="70">
        <f>VLOOKUP($A154,Table13[], MATCH(N$1,ExtData!$A$1:$AH$1, FALSE), FALSE)</f>
        <v>14245</v>
      </c>
      <c r="O154" s="70">
        <f>VLOOKUP($A154,Table13[], MATCH(O$1,ExtData!$A$1:$AH$1, FALSE), FALSE)</f>
        <v>560</v>
      </c>
      <c r="P154" s="70">
        <f>VLOOKUP($A154,Table13[], MATCH(P$1,ExtData!$A$1:$AH$1, FALSE), FALSE)</f>
        <v>63</v>
      </c>
      <c r="Q154" s="70">
        <f>VLOOKUP($A154,Table13[], MATCH(Q$1,ExtData!$A$1:$AH$1, FALSE), FALSE)</f>
        <v>0</v>
      </c>
      <c r="R154" s="70">
        <f>VLOOKUP($A154,Table13[], MATCH(R$1,ExtData!$A$1:$AH$1, FALSE), FALSE)</f>
        <v>0</v>
      </c>
      <c r="S154" s="70">
        <f>VLOOKUP($A154,Table13[], MATCH(S$1,ExtData!$A$1:$AH$1, FALSE), FALSE)</f>
        <v>65051</v>
      </c>
      <c r="T154" s="71">
        <f>VLOOKUP($A154,Table13[], MATCH(T$1,ExtData!$A$1:$AH$1, FALSE), FALSE)</f>
        <v>22072</v>
      </c>
      <c r="U154" s="71">
        <f>VLOOKUP($A154,Table13[], MATCH(U$1,ExtData!$A$1:$AH$1, FALSE), FALSE)</f>
        <v>23240</v>
      </c>
      <c r="V154" s="71">
        <f>VLOOKUP($A154,Table13[], MATCH(V$1,ExtData!$A$1:$AH$1, FALSE), FALSE)</f>
        <v>-11219</v>
      </c>
      <c r="W154" s="43">
        <f>VLOOKUP(EDATE(Table6[[#This Row],[Date]],-1),Table13[],MATCH(Table6[[#Headers],[PerEURO]],Table13[#Headers],FALSE), FALSE)</f>
        <v>7.3239000000000001</v>
      </c>
      <c r="X154" s="43">
        <f>VLOOKUP(EDATE(Table6[[#This Row],[Date]],-2),Table13[],MATCH(Table6[[#Headers],[PerEURO]],Table13[#Headers],FALSE),FALSE)</f>
        <v>7.4579000000000004</v>
      </c>
      <c r="Y154" s="43">
        <f>VLOOKUP(EDATE(Table6[[#This Row],[Date]],-1),Table13[],MATCH(Table6[[#Headers],[CPI]],Table13[#Headers],FALSE), FALSE)</f>
        <v>130</v>
      </c>
      <c r="Z154" t="str">
        <f>IF((Table6[[#This Row],[PerEURO]]-Table6[[#This Row],[ly.var]])&gt;0,"Increase", IF((Table6[[#This Row],[PerEURO]]-Table6[[#This Row],[ly.var]])&lt;0, "Decrease", "Unchange"))</f>
        <v>Increase</v>
      </c>
      <c r="AA154" t="b">
        <f>YEAR(Table6[[#This Row],[Date]])&lt;Settings!$B$1</f>
        <v>1</v>
      </c>
      <c r="AB154" t="str">
        <f t="shared" si="4"/>
        <v>autumn</v>
      </c>
    </row>
    <row r="155" spans="1:28" x14ac:dyDescent="0.2">
      <c r="A155" s="74">
        <v>39721</v>
      </c>
      <c r="B155" s="67">
        <f>VLOOKUP($A155,Table13[], MATCH(B$1,ExtData!$A$1:$AH$1, FALSE), FALSE)</f>
        <v>7.4076000000000004</v>
      </c>
      <c r="C155" s="68">
        <f>VLOOKUP($A155,Table13[], MATCH(C$1,ExtData!$A$1:$AH$1, FALSE), FALSE)</f>
        <v>5.7096</v>
      </c>
      <c r="D155" s="37">
        <f>VLOOKUP($A155,Table13[], MATCH(D$1,ExtData!$A$1:$AH$1, FALSE), FALSE)</f>
        <v>1.5</v>
      </c>
      <c r="E155" s="37">
        <f>VLOOKUP($A155,Table13[], MATCH(E$1,ExtData!$A$1:$AH$1, FALSE), FALSE)</f>
        <v>2.5</v>
      </c>
      <c r="F155" s="37">
        <f>VLOOKUP($A155,Table13[], MATCH(F$1,ExtData!$A$1:$AH$1, FALSE), FALSE)</f>
        <v>0.09</v>
      </c>
      <c r="G155" s="37">
        <f>VLOOKUP($A155,Table13[], MATCH(G$1,ExtData!$A$1:$AH$1, FALSE), FALSE)</f>
        <v>131.9</v>
      </c>
      <c r="H155" s="39">
        <f>VLOOKUP($A155,Table13[], MATCH(H$1,ExtData!$A$1:$AH$1, FALSE), FALSE)/Table6[[#This Row],[PerUSD]]*Table6[[#This Row],[PerEURO]]</f>
        <v>144.93186843211433</v>
      </c>
      <c r="I155" s="69">
        <f>VLOOKUP($A155,Table13[], MATCH(I$1,ExtData!$A$1:$AH$1, FALSE), FALSE)</f>
        <v>4</v>
      </c>
      <c r="J155" s="69">
        <f>VLOOKUP($A155,Table13[], MATCH(J$1,ExtData!$A$1:$AH$1, FALSE), FALSE)</f>
        <v>722</v>
      </c>
      <c r="K155" s="69">
        <f>VLOOKUP($A155,Table13[], MATCH(K$1,ExtData!$A$1:$AH$1, FALSE), FALSE)</f>
        <v>0</v>
      </c>
      <c r="L155" s="69">
        <f>VLOOKUP($A155,Table13[], MATCH(L$1,ExtData!$A$1:$AH$1, FALSE), FALSE)</f>
        <v>48648</v>
      </c>
      <c r="M155" s="70">
        <f>VLOOKUP($A155,Table13[], MATCH(M$1,ExtData!$A$1:$AH$1, FALSE), FALSE)</f>
        <v>27739</v>
      </c>
      <c r="N155" s="70">
        <f>VLOOKUP($A155,Table13[], MATCH(N$1,ExtData!$A$1:$AH$1, FALSE), FALSE)</f>
        <v>21814</v>
      </c>
      <c r="O155" s="70">
        <f>VLOOKUP($A155,Table13[], MATCH(O$1,ExtData!$A$1:$AH$1, FALSE), FALSE)</f>
        <v>913</v>
      </c>
      <c r="P155" s="70">
        <f>VLOOKUP($A155,Table13[], MATCH(P$1,ExtData!$A$1:$AH$1, FALSE), FALSE)</f>
        <v>75</v>
      </c>
      <c r="Q155" s="70">
        <f>VLOOKUP($A155,Table13[], MATCH(Q$1,ExtData!$A$1:$AH$1, FALSE), FALSE)</f>
        <v>0</v>
      </c>
      <c r="R155" s="70">
        <f>VLOOKUP($A155,Table13[], MATCH(R$1,ExtData!$A$1:$AH$1, FALSE), FALSE)</f>
        <v>0</v>
      </c>
      <c r="S155" s="70">
        <f>VLOOKUP($A155,Table13[], MATCH(S$1,ExtData!$A$1:$AH$1, FALSE), FALSE)</f>
        <v>81972</v>
      </c>
      <c r="T155" s="71">
        <f>VLOOKUP($A155,Table13[], MATCH(T$1,ExtData!$A$1:$AH$1, FALSE), FALSE)</f>
        <v>32674</v>
      </c>
      <c r="U155" s="71">
        <f>VLOOKUP($A155,Table13[], MATCH(U$1,ExtData!$A$1:$AH$1, FALSE), FALSE)</f>
        <v>33325</v>
      </c>
      <c r="V155" s="71">
        <f>VLOOKUP($A155,Table13[], MATCH(V$1,ExtData!$A$1:$AH$1, FALSE), FALSE)</f>
        <v>-17141</v>
      </c>
      <c r="W155" s="43">
        <f>VLOOKUP(EDATE(Table6[[#This Row],[Date]],-1),Table13[],MATCH(Table6[[#Headers],[PerEURO]],Table13[#Headers],FALSE), FALSE)</f>
        <v>7.3944999999999999</v>
      </c>
      <c r="X155" s="43">
        <f>VLOOKUP(EDATE(Table6[[#This Row],[Date]],-2),Table13[],MATCH(Table6[[#Headers],[PerEURO]],Table13[#Headers],FALSE),FALSE)</f>
        <v>7.3239000000000001</v>
      </c>
      <c r="Y155" s="43">
        <f>VLOOKUP(EDATE(Table6[[#This Row],[Date]],-1),Table13[],MATCH(Table6[[#Headers],[CPI]],Table13[#Headers],FALSE), FALSE)</f>
        <v>131.19999999999999</v>
      </c>
      <c r="Z155" t="str">
        <f>IF((Table6[[#This Row],[PerEURO]]-Table6[[#This Row],[ly.var]])&gt;0,"Increase", IF((Table6[[#This Row],[PerEURO]]-Table6[[#This Row],[ly.var]])&lt;0, "Decrease", "Unchange"))</f>
        <v>Increase</v>
      </c>
      <c r="AA155" t="b">
        <f>YEAR(Table6[[#This Row],[Date]])&lt;Settings!$B$1</f>
        <v>1</v>
      </c>
      <c r="AB155" t="str">
        <f t="shared" si="4"/>
        <v>autumn</v>
      </c>
    </row>
    <row r="156" spans="1:28" x14ac:dyDescent="0.2">
      <c r="A156" s="74">
        <v>39752</v>
      </c>
      <c r="B156" s="67">
        <f>VLOOKUP($A156,Table13[], MATCH(B$1,ExtData!$A$1:$AH$1, FALSE), FALSE)</f>
        <v>7.3371000000000004</v>
      </c>
      <c r="C156" s="68">
        <f>VLOOKUP($A156,Table13[], MATCH(C$1,ExtData!$A$1:$AH$1, FALSE), FALSE)</f>
        <v>5.72</v>
      </c>
      <c r="D156" s="37">
        <f>VLOOKUP($A156,Table13[], MATCH(D$1,ExtData!$A$1:$AH$1, FALSE), FALSE)</f>
        <v>1.5</v>
      </c>
      <c r="E156" s="37">
        <f>VLOOKUP($A156,Table13[], MATCH(E$1,ExtData!$A$1:$AH$1, FALSE), FALSE)</f>
        <v>2.5</v>
      </c>
      <c r="F156" s="37">
        <f>VLOOKUP($A156,Table13[], MATCH(F$1,ExtData!$A$1:$AH$1, FALSE), FALSE)</f>
        <v>0.08</v>
      </c>
      <c r="G156" s="37">
        <f>VLOOKUP($A156,Table13[], MATCH(G$1,ExtData!$A$1:$AH$1, FALSE), FALSE)</f>
        <v>132</v>
      </c>
      <c r="H156" s="39">
        <f>VLOOKUP($A156,Table13[], MATCH(H$1,ExtData!$A$1:$AH$1, FALSE), FALSE)/Table6[[#This Row],[PerUSD]]*Table6[[#This Row],[PerEURO]]</f>
        <v>139.89232972027972</v>
      </c>
      <c r="I156" s="69">
        <f>VLOOKUP($A156,Table13[], MATCH(I$1,ExtData!$A$1:$AH$1, FALSE), FALSE)</f>
        <v>1</v>
      </c>
      <c r="J156" s="69">
        <f>VLOOKUP($A156,Table13[], MATCH(J$1,ExtData!$A$1:$AH$1, FALSE), FALSE)</f>
        <v>1045</v>
      </c>
      <c r="K156" s="69">
        <f>VLOOKUP($A156,Table13[], MATCH(K$1,ExtData!$A$1:$AH$1, FALSE), FALSE)</f>
        <v>0</v>
      </c>
      <c r="L156" s="69">
        <f>VLOOKUP($A156,Table13[], MATCH(L$1,ExtData!$A$1:$AH$1, FALSE), FALSE)</f>
        <v>43713</v>
      </c>
      <c r="M156" s="70">
        <f>VLOOKUP($A156,Table13[], MATCH(M$1,ExtData!$A$1:$AH$1, FALSE), FALSE)</f>
        <v>22212</v>
      </c>
      <c r="N156" s="70">
        <f>VLOOKUP($A156,Table13[], MATCH(N$1,ExtData!$A$1:$AH$1, FALSE), FALSE)</f>
        <v>22353</v>
      </c>
      <c r="O156" s="70">
        <f>VLOOKUP($A156,Table13[], MATCH(O$1,ExtData!$A$1:$AH$1, FALSE), FALSE)</f>
        <v>570</v>
      </c>
      <c r="P156" s="70">
        <f>VLOOKUP($A156,Table13[], MATCH(P$1,ExtData!$A$1:$AH$1, FALSE), FALSE)</f>
        <v>213</v>
      </c>
      <c r="Q156" s="70">
        <f>VLOOKUP($A156,Table13[], MATCH(Q$1,ExtData!$A$1:$AH$1, FALSE), FALSE)</f>
        <v>0</v>
      </c>
      <c r="R156" s="70">
        <f>VLOOKUP($A156,Table13[], MATCH(R$1,ExtData!$A$1:$AH$1, FALSE), FALSE)</f>
        <v>0</v>
      </c>
      <c r="S156" s="70">
        <f>VLOOKUP($A156,Table13[], MATCH(S$1,ExtData!$A$1:$AH$1, FALSE), FALSE)</f>
        <v>76994</v>
      </c>
      <c r="T156" s="71">
        <f>VLOOKUP($A156,Table13[], MATCH(T$1,ExtData!$A$1:$AH$1, FALSE), FALSE)</f>
        <v>32449</v>
      </c>
      <c r="U156" s="71">
        <f>VLOOKUP($A156,Table13[], MATCH(U$1,ExtData!$A$1:$AH$1, FALSE), FALSE)</f>
        <v>33281</v>
      </c>
      <c r="V156" s="71">
        <f>VLOOKUP($A156,Table13[], MATCH(V$1,ExtData!$A$1:$AH$1, FALSE), FALSE)</f>
        <v>-11854</v>
      </c>
      <c r="W156" s="43">
        <f>VLOOKUP(EDATE(Table6[[#This Row],[Date]],-1),Table13[],MATCH(Table6[[#Headers],[PerEURO]],Table13[#Headers],FALSE), FALSE)</f>
        <v>7.4076000000000004</v>
      </c>
      <c r="X156" s="43">
        <f>VLOOKUP(EDATE(Table6[[#This Row],[Date]],-2),Table13[],MATCH(Table6[[#Headers],[PerEURO]],Table13[#Headers],FALSE),FALSE)</f>
        <v>7.3944999999999999</v>
      </c>
      <c r="Y156" s="43">
        <f>VLOOKUP(EDATE(Table6[[#This Row],[Date]],-1),Table13[],MATCH(Table6[[#Headers],[CPI]],Table13[#Headers],FALSE), FALSE)</f>
        <v>131.9</v>
      </c>
      <c r="Z156" t="str">
        <f>IF((Table6[[#This Row],[PerEURO]]-Table6[[#This Row],[ly.var]])&gt;0,"Increase", IF((Table6[[#This Row],[PerEURO]]-Table6[[#This Row],[ly.var]])&lt;0, "Decrease", "Unchange"))</f>
        <v>Decrease</v>
      </c>
      <c r="AA156" t="b">
        <f>YEAR(Table6[[#This Row],[Date]])&lt;Settings!$B$1</f>
        <v>1</v>
      </c>
      <c r="AB156" t="str">
        <f t="shared" si="4"/>
        <v>autumn</v>
      </c>
    </row>
    <row r="157" spans="1:28" x14ac:dyDescent="0.2">
      <c r="A157" s="74">
        <v>39782</v>
      </c>
      <c r="B157" s="67">
        <f>VLOOKUP($A157,Table13[], MATCH(B$1,ExtData!$A$1:$AH$1, FALSE), FALSE)</f>
        <v>7.3489000000000004</v>
      </c>
      <c r="C157" s="68">
        <f>VLOOKUP($A157,Table13[], MATCH(C$1,ExtData!$A$1:$AH$1, FALSE), FALSE)</f>
        <v>5.6043000000000003</v>
      </c>
      <c r="D157" s="37">
        <f>VLOOKUP($A157,Table13[], MATCH(D$1,ExtData!$A$1:$AH$1, FALSE), FALSE)</f>
        <v>1.5</v>
      </c>
      <c r="E157" s="37">
        <f>VLOOKUP($A157,Table13[], MATCH(E$1,ExtData!$A$1:$AH$1, FALSE), FALSE)</f>
        <v>2.5</v>
      </c>
      <c r="F157" s="37">
        <f>VLOOKUP($A157,Table13[], MATCH(F$1,ExtData!$A$1:$AH$1, FALSE), FALSE)</f>
        <v>7.0000000000000007E-2</v>
      </c>
      <c r="G157" s="37">
        <f>VLOOKUP($A157,Table13[], MATCH(G$1,ExtData!$A$1:$AH$1, FALSE), FALSE)</f>
        <v>132.4</v>
      </c>
      <c r="H157" s="39">
        <f>VLOOKUP($A157,Table13[], MATCH(H$1,ExtData!$A$1:$AH$1, FALSE), FALSE)/Table6[[#This Row],[PerUSD]]*Table6[[#This Row],[PerEURO]]</f>
        <v>143.5738738111807</v>
      </c>
      <c r="I157" s="69">
        <f>VLOOKUP($A157,Table13[], MATCH(I$1,ExtData!$A$1:$AH$1, FALSE), FALSE)</f>
        <v>19</v>
      </c>
      <c r="J157" s="69">
        <f>VLOOKUP($A157,Table13[], MATCH(J$1,ExtData!$A$1:$AH$1, FALSE), FALSE)</f>
        <v>392</v>
      </c>
      <c r="K157" s="69">
        <f>VLOOKUP($A157,Table13[], MATCH(K$1,ExtData!$A$1:$AH$1, FALSE), FALSE)</f>
        <v>0</v>
      </c>
      <c r="L157" s="69">
        <f>VLOOKUP($A157,Table13[], MATCH(L$1,ExtData!$A$1:$AH$1, FALSE), FALSE)</f>
        <v>37958</v>
      </c>
      <c r="M157" s="70">
        <f>VLOOKUP($A157,Table13[], MATCH(M$1,ExtData!$A$1:$AH$1, FALSE), FALSE)</f>
        <v>22534</v>
      </c>
      <c r="N157" s="70">
        <f>VLOOKUP($A157,Table13[], MATCH(N$1,ExtData!$A$1:$AH$1, FALSE), FALSE)</f>
        <v>24557</v>
      </c>
      <c r="O157" s="70">
        <f>VLOOKUP($A157,Table13[], MATCH(O$1,ExtData!$A$1:$AH$1, FALSE), FALSE)</f>
        <v>632</v>
      </c>
      <c r="P157" s="70">
        <f>VLOOKUP($A157,Table13[], MATCH(P$1,ExtData!$A$1:$AH$1, FALSE), FALSE)</f>
        <v>551</v>
      </c>
      <c r="Q157" s="70">
        <f>VLOOKUP($A157,Table13[], MATCH(Q$1,ExtData!$A$1:$AH$1, FALSE), FALSE)</f>
        <v>0</v>
      </c>
      <c r="R157" s="70">
        <f>VLOOKUP($A157,Table13[], MATCH(R$1,ExtData!$A$1:$AH$1, FALSE), FALSE)</f>
        <v>0</v>
      </c>
      <c r="S157" s="70">
        <f>VLOOKUP($A157,Table13[], MATCH(S$1,ExtData!$A$1:$AH$1, FALSE), FALSE)</f>
        <v>74116</v>
      </c>
      <c r="T157" s="71">
        <f>VLOOKUP($A157,Table13[], MATCH(T$1,ExtData!$A$1:$AH$1, FALSE), FALSE)</f>
        <v>36297</v>
      </c>
      <c r="U157" s="71">
        <f>VLOOKUP($A157,Table13[], MATCH(U$1,ExtData!$A$1:$AH$1, FALSE), FALSE)</f>
        <v>36158</v>
      </c>
      <c r="V157" s="71">
        <f>VLOOKUP($A157,Table13[], MATCH(V$1,ExtData!$A$1:$AH$1, FALSE), FALSE)</f>
        <v>-11566</v>
      </c>
      <c r="W157" s="43">
        <f>VLOOKUP(EDATE(Table6[[#This Row],[Date]],-1),Table13[],MATCH(Table6[[#Headers],[PerEURO]],Table13[#Headers],FALSE), FALSE)</f>
        <v>7.3371000000000004</v>
      </c>
      <c r="X157" s="43">
        <f>VLOOKUP(EDATE(Table6[[#This Row],[Date]],-2),Table13[],MATCH(Table6[[#Headers],[PerEURO]],Table13[#Headers],FALSE),FALSE)</f>
        <v>7.4076000000000004</v>
      </c>
      <c r="Y157" s="43">
        <f>VLOOKUP(EDATE(Table6[[#This Row],[Date]],-1),Table13[],MATCH(Table6[[#Headers],[CPI]],Table13[#Headers],FALSE), FALSE)</f>
        <v>132</v>
      </c>
      <c r="Z157" t="str">
        <f>IF((Table6[[#This Row],[PerEURO]]-Table6[[#This Row],[ly.var]])&gt;0,"Increase", IF((Table6[[#This Row],[PerEURO]]-Table6[[#This Row],[ly.var]])&lt;0, "Decrease", "Unchange"))</f>
        <v>Increase</v>
      </c>
      <c r="AA157" t="b">
        <f>YEAR(Table6[[#This Row],[Date]])&lt;Settings!$B$1</f>
        <v>1</v>
      </c>
      <c r="AB157" t="str">
        <f t="shared" si="4"/>
        <v>winter</v>
      </c>
    </row>
    <row r="158" spans="1:28" x14ac:dyDescent="0.2">
      <c r="A158" s="74">
        <v>39813</v>
      </c>
      <c r="B158" s="67">
        <f>VLOOKUP($A158,Table13[], MATCH(B$1,ExtData!$A$1:$AH$1, FALSE), FALSE)</f>
        <v>7.3821000000000003</v>
      </c>
      <c r="C158" s="68">
        <f>VLOOKUP($A158,Table13[], MATCH(C$1,ExtData!$A$1:$AH$1, FALSE), FALSE)</f>
        <v>5.5557999999999996</v>
      </c>
      <c r="D158" s="37">
        <f>VLOOKUP($A158,Table13[], MATCH(D$1,ExtData!$A$1:$AH$1, FALSE), FALSE)</f>
        <v>1.5</v>
      </c>
      <c r="E158" s="37">
        <f>VLOOKUP($A158,Table13[], MATCH(E$1,ExtData!$A$1:$AH$1, FALSE), FALSE)</f>
        <v>2.5</v>
      </c>
      <c r="F158" s="37">
        <f>VLOOKUP($A158,Table13[], MATCH(F$1,ExtData!$A$1:$AH$1, FALSE), FALSE)</f>
        <v>7.0000000000000007E-2</v>
      </c>
      <c r="G158" s="37">
        <f>VLOOKUP($A158,Table13[], MATCH(G$1,ExtData!$A$1:$AH$1, FALSE), FALSE)</f>
        <v>132.1</v>
      </c>
      <c r="H158" s="39">
        <f>VLOOKUP($A158,Table13[], MATCH(H$1,ExtData!$A$1:$AH$1, FALSE), FALSE)/Table6[[#This Row],[PerUSD]]*Table6[[#This Row],[PerEURO]]</f>
        <v>150.09215882501169</v>
      </c>
      <c r="I158" s="69">
        <f>VLOOKUP($A158,Table13[], MATCH(I$1,ExtData!$A$1:$AH$1, FALSE), FALSE)</f>
        <v>362</v>
      </c>
      <c r="J158" s="69">
        <f>VLOOKUP($A158,Table13[], MATCH(J$1,ExtData!$A$1:$AH$1, FALSE), FALSE)</f>
        <v>651</v>
      </c>
      <c r="K158" s="69">
        <f>VLOOKUP($A158,Table13[], MATCH(K$1,ExtData!$A$1:$AH$1, FALSE), FALSE)</f>
        <v>0</v>
      </c>
      <c r="L158" s="69">
        <f>VLOOKUP($A158,Table13[], MATCH(L$1,ExtData!$A$1:$AH$1, FALSE), FALSE)</f>
        <v>41998</v>
      </c>
      <c r="M158" s="70">
        <f>VLOOKUP($A158,Table13[], MATCH(M$1,ExtData!$A$1:$AH$1, FALSE), FALSE)</f>
        <v>20878</v>
      </c>
      <c r="N158" s="70">
        <f>VLOOKUP($A158,Table13[], MATCH(N$1,ExtData!$A$1:$AH$1, FALSE), FALSE)</f>
        <v>23735</v>
      </c>
      <c r="O158" s="70">
        <f>VLOOKUP($A158,Table13[], MATCH(O$1,ExtData!$A$1:$AH$1, FALSE), FALSE)</f>
        <v>1253</v>
      </c>
      <c r="P158" s="70">
        <f>VLOOKUP($A158,Table13[], MATCH(P$1,ExtData!$A$1:$AH$1, FALSE), FALSE)</f>
        <v>90</v>
      </c>
      <c r="Q158" s="70">
        <f>VLOOKUP($A158,Table13[], MATCH(Q$1,ExtData!$A$1:$AH$1, FALSE), FALSE)</f>
        <v>350</v>
      </c>
      <c r="R158" s="70">
        <f>VLOOKUP($A158,Table13[], MATCH(R$1,ExtData!$A$1:$AH$1, FALSE), FALSE)</f>
        <v>0</v>
      </c>
      <c r="S158" s="70">
        <f>VLOOKUP($A158,Table13[], MATCH(S$1,ExtData!$A$1:$AH$1, FALSE), FALSE)</f>
        <v>76705</v>
      </c>
      <c r="T158" s="71">
        <f>VLOOKUP($A158,Table13[], MATCH(T$1,ExtData!$A$1:$AH$1, FALSE), FALSE)</f>
        <v>34133</v>
      </c>
      <c r="U158" s="71">
        <f>VLOOKUP($A158,Table13[], MATCH(U$1,ExtData!$A$1:$AH$1, FALSE), FALSE)</f>
        <v>34707</v>
      </c>
      <c r="V158" s="71">
        <f>VLOOKUP($A158,Table13[], MATCH(V$1,ExtData!$A$1:$AH$1, FALSE), FALSE)</f>
        <v>-11159</v>
      </c>
      <c r="W158" s="43">
        <f>VLOOKUP(EDATE(Table6[[#This Row],[Date]],-1),Table13[],MATCH(Table6[[#Headers],[PerEURO]],Table13[#Headers],FALSE), FALSE)</f>
        <v>7.3489000000000004</v>
      </c>
      <c r="X158" s="43">
        <f>VLOOKUP(EDATE(Table6[[#This Row],[Date]],-2),Table13[],MATCH(Table6[[#Headers],[PerEURO]],Table13[#Headers],FALSE),FALSE)</f>
        <v>7.3371000000000004</v>
      </c>
      <c r="Y158" s="43">
        <f>VLOOKUP(EDATE(Table6[[#This Row],[Date]],-1),Table13[],MATCH(Table6[[#Headers],[CPI]],Table13[#Headers],FALSE), FALSE)</f>
        <v>132.4</v>
      </c>
      <c r="Z158" t="str">
        <f>IF((Table6[[#This Row],[PerEURO]]-Table6[[#This Row],[ly.var]])&gt;0,"Increase", IF((Table6[[#This Row],[PerEURO]]-Table6[[#This Row],[ly.var]])&lt;0, "Decrease", "Unchange"))</f>
        <v>Increase</v>
      </c>
      <c r="AA158" t="b">
        <f>YEAR(Table6[[#This Row],[Date]])&lt;Settings!$B$1</f>
        <v>0</v>
      </c>
      <c r="AB158" t="str">
        <f t="shared" si="4"/>
        <v>winter</v>
      </c>
    </row>
    <row r="159" spans="1:28" x14ac:dyDescent="0.2">
      <c r="A159" s="74">
        <v>39844</v>
      </c>
      <c r="B159" s="67">
        <f>VLOOKUP($A159,Table13[], MATCH(B$1,ExtData!$A$1:$AH$1, FALSE), FALSE)</f>
        <v>7.4231999999999996</v>
      </c>
      <c r="C159" s="68">
        <f>VLOOKUP($A159,Table13[], MATCH(C$1,ExtData!$A$1:$AH$1, FALSE), FALSE)</f>
        <v>5.5575999999999999</v>
      </c>
      <c r="D159" s="37">
        <f>VLOOKUP($A159,Table13[], MATCH(D$1,ExtData!$A$1:$AH$1, FALSE), FALSE)</f>
        <v>1.5</v>
      </c>
      <c r="E159" s="37">
        <f>VLOOKUP($A159,Table13[], MATCH(E$1,ExtData!$A$1:$AH$1, FALSE), FALSE)</f>
        <v>2.5</v>
      </c>
      <c r="F159" s="37">
        <f>VLOOKUP($A159,Table13[], MATCH(F$1,ExtData!$A$1:$AH$1, FALSE), FALSE)</f>
        <v>7.0000000000000007E-2</v>
      </c>
      <c r="G159" s="37">
        <f>VLOOKUP($A159,Table13[], MATCH(G$1,ExtData!$A$1:$AH$1, FALSE), FALSE)</f>
        <v>133</v>
      </c>
      <c r="H159" s="39">
        <f>VLOOKUP($A159,Table13[], MATCH(H$1,ExtData!$A$1:$AH$1, FALSE), FALSE)/Table6[[#This Row],[PerUSD]]*Table6[[#This Row],[PerEURO]]</f>
        <v>155.00618252483088</v>
      </c>
      <c r="I159" s="69">
        <f>VLOOKUP($A159,Table13[], MATCH(I$1,ExtData!$A$1:$AH$1, FALSE), FALSE)</f>
        <v>359</v>
      </c>
      <c r="J159" s="69">
        <f>VLOOKUP($A159,Table13[], MATCH(J$1,ExtData!$A$1:$AH$1, FALSE), FALSE)</f>
        <v>297</v>
      </c>
      <c r="K159" s="69">
        <f>VLOOKUP($A159,Table13[], MATCH(K$1,ExtData!$A$1:$AH$1, FALSE), FALSE)</f>
        <v>0</v>
      </c>
      <c r="L159" s="69">
        <f>VLOOKUP($A159,Table13[], MATCH(L$1,ExtData!$A$1:$AH$1, FALSE), FALSE)</f>
        <v>39027</v>
      </c>
      <c r="M159" s="70">
        <f>VLOOKUP($A159,Table13[], MATCH(M$1,ExtData!$A$1:$AH$1, FALSE), FALSE)</f>
        <v>24102</v>
      </c>
      <c r="N159" s="70">
        <f>VLOOKUP($A159,Table13[], MATCH(N$1,ExtData!$A$1:$AH$1, FALSE), FALSE)</f>
        <v>20817</v>
      </c>
      <c r="O159" s="70">
        <f>VLOOKUP($A159,Table13[], MATCH(O$1,ExtData!$A$1:$AH$1, FALSE), FALSE)</f>
        <v>466</v>
      </c>
      <c r="P159" s="70">
        <f>VLOOKUP($A159,Table13[], MATCH(P$1,ExtData!$A$1:$AH$1, FALSE), FALSE)</f>
        <v>415</v>
      </c>
      <c r="Q159" s="70">
        <f>VLOOKUP($A159,Table13[], MATCH(Q$1,ExtData!$A$1:$AH$1, FALSE), FALSE)</f>
        <v>0</v>
      </c>
      <c r="R159" s="70">
        <f>VLOOKUP($A159,Table13[], MATCH(R$1,ExtData!$A$1:$AH$1, FALSE), FALSE)</f>
        <v>0</v>
      </c>
      <c r="S159" s="70">
        <f>VLOOKUP($A159,Table13[], MATCH(S$1,ExtData!$A$1:$AH$1, FALSE), FALSE)</f>
        <v>74279</v>
      </c>
      <c r="T159" s="71">
        <f>VLOOKUP($A159,Table13[], MATCH(T$1,ExtData!$A$1:$AH$1, FALSE), FALSE)</f>
        <v>35011</v>
      </c>
      <c r="U159" s="71">
        <f>VLOOKUP($A159,Table13[], MATCH(U$1,ExtData!$A$1:$AH$1, FALSE), FALSE)</f>
        <v>35252</v>
      </c>
      <c r="V159" s="71">
        <f>VLOOKUP($A159,Table13[], MATCH(V$1,ExtData!$A$1:$AH$1, FALSE), FALSE)</f>
        <v>-10132</v>
      </c>
      <c r="W159" s="43">
        <f>VLOOKUP(EDATE(Table6[[#This Row],[Date]],-1),Table13[],MATCH(Table6[[#Headers],[PerEURO]],Table13[#Headers],FALSE), FALSE)</f>
        <v>7.3821000000000003</v>
      </c>
      <c r="X159" s="43">
        <f>VLOOKUP(EDATE(Table6[[#This Row],[Date]],-2),Table13[],MATCH(Table6[[#Headers],[PerEURO]],Table13[#Headers],FALSE),FALSE)</f>
        <v>7.3489000000000004</v>
      </c>
      <c r="Y159" s="43">
        <f>VLOOKUP(EDATE(Table6[[#This Row],[Date]],-1),Table13[],MATCH(Table6[[#Headers],[CPI]],Table13[#Headers],FALSE), FALSE)</f>
        <v>132.1</v>
      </c>
      <c r="Z159" t="str">
        <f>IF((Table6[[#This Row],[PerEURO]]-Table6[[#This Row],[ly.var]])&gt;0,"Increase", IF((Table6[[#This Row],[PerEURO]]-Table6[[#This Row],[ly.var]])&lt;0, "Decrease", "Unchange"))</f>
        <v>Increase</v>
      </c>
      <c r="AA159" t="b">
        <f>YEAR(Table6[[#This Row],[Date]])&lt;Settings!$B$1</f>
        <v>0</v>
      </c>
      <c r="AB159" t="str">
        <f t="shared" si="4"/>
        <v>winter</v>
      </c>
    </row>
    <row r="160" spans="1:28" x14ac:dyDescent="0.2">
      <c r="A160" s="74">
        <v>39872</v>
      </c>
      <c r="B160" s="67">
        <f>VLOOKUP($A160,Table13[], MATCH(B$1,ExtData!$A$1:$AH$1, FALSE), FALSE)</f>
        <v>7.4851000000000001</v>
      </c>
      <c r="C160" s="68">
        <f>VLOOKUP($A160,Table13[], MATCH(C$1,ExtData!$A$1:$AH$1, FALSE), FALSE)</f>
        <v>5.7690000000000001</v>
      </c>
      <c r="D160" s="37">
        <f>VLOOKUP($A160,Table13[], MATCH(D$1,ExtData!$A$1:$AH$1, FALSE), FALSE)</f>
        <v>1.5</v>
      </c>
      <c r="E160" s="37">
        <f>VLOOKUP($A160,Table13[], MATCH(E$1,ExtData!$A$1:$AH$1, FALSE), FALSE)</f>
        <v>2.5</v>
      </c>
      <c r="F160" s="37">
        <f>VLOOKUP($A160,Table13[], MATCH(F$1,ExtData!$A$1:$AH$1, FALSE), FALSE)</f>
        <v>7.0000000000000007E-2</v>
      </c>
      <c r="G160" s="37">
        <f>VLOOKUP($A160,Table13[], MATCH(G$1,ExtData!$A$1:$AH$1, FALSE), FALSE)</f>
        <v>133.4</v>
      </c>
      <c r="H160" s="39">
        <f>VLOOKUP($A160,Table13[], MATCH(H$1,ExtData!$A$1:$AH$1, FALSE), FALSE)/Table6[[#This Row],[PerUSD]]*Table6[[#This Row],[PerEURO]]</f>
        <v>140.73648760617093</v>
      </c>
      <c r="I160" s="69">
        <f>VLOOKUP($A160,Table13[], MATCH(I$1,ExtData!$A$1:$AH$1, FALSE), FALSE)</f>
        <v>0</v>
      </c>
      <c r="J160" s="69">
        <f>VLOOKUP($A160,Table13[], MATCH(J$1,ExtData!$A$1:$AH$1, FALSE), FALSE)</f>
        <v>544</v>
      </c>
      <c r="K160" s="69">
        <f>VLOOKUP($A160,Table13[], MATCH(K$1,ExtData!$A$1:$AH$1, FALSE), FALSE)</f>
        <v>0</v>
      </c>
      <c r="L160" s="69">
        <f>VLOOKUP($A160,Table13[], MATCH(L$1,ExtData!$A$1:$AH$1, FALSE), FALSE)</f>
        <v>37890</v>
      </c>
      <c r="M160" s="70">
        <f>VLOOKUP($A160,Table13[], MATCH(M$1,ExtData!$A$1:$AH$1, FALSE), FALSE)</f>
        <v>24171</v>
      </c>
      <c r="N160" s="70">
        <f>VLOOKUP($A160,Table13[], MATCH(N$1,ExtData!$A$1:$AH$1, FALSE), FALSE)</f>
        <v>21402</v>
      </c>
      <c r="O160" s="70">
        <f>VLOOKUP($A160,Table13[], MATCH(O$1,ExtData!$A$1:$AH$1, FALSE), FALSE)</f>
        <v>805</v>
      </c>
      <c r="P160" s="70">
        <f>VLOOKUP($A160,Table13[], MATCH(P$1,ExtData!$A$1:$AH$1, FALSE), FALSE)</f>
        <v>334</v>
      </c>
      <c r="Q160" s="70">
        <f>VLOOKUP($A160,Table13[], MATCH(Q$1,ExtData!$A$1:$AH$1, FALSE), FALSE)</f>
        <v>305</v>
      </c>
      <c r="R160" s="70">
        <f>VLOOKUP($A160,Table13[], MATCH(R$1,ExtData!$A$1:$AH$1, FALSE), FALSE)</f>
        <v>0</v>
      </c>
      <c r="S160" s="70">
        <f>VLOOKUP($A160,Table13[], MATCH(S$1,ExtData!$A$1:$AH$1, FALSE), FALSE)</f>
        <v>76417</v>
      </c>
      <c r="T160" s="71">
        <f>VLOOKUP($A160,Table13[], MATCH(T$1,ExtData!$A$1:$AH$1, FALSE), FALSE)</f>
        <v>38622</v>
      </c>
      <c r="U160" s="71">
        <f>VLOOKUP($A160,Table13[], MATCH(U$1,ExtData!$A$1:$AH$1, FALSE), FALSE)</f>
        <v>38527</v>
      </c>
      <c r="V160" s="71">
        <f>VLOOKUP($A160,Table13[], MATCH(V$1,ExtData!$A$1:$AH$1, FALSE), FALSE)</f>
        <v>-7852</v>
      </c>
      <c r="W160" s="43">
        <f>VLOOKUP(EDATE(Table6[[#This Row],[Date]],-1),Table13[],MATCH(Table6[[#Headers],[PerEURO]],Table13[#Headers],FALSE), FALSE)</f>
        <v>7.4231999999999996</v>
      </c>
      <c r="X160" s="43">
        <f>VLOOKUP(EDATE(Table6[[#This Row],[Date]],-2),Table13[],MATCH(Table6[[#Headers],[PerEURO]],Table13[#Headers],FALSE),FALSE)</f>
        <v>7.3821000000000003</v>
      </c>
      <c r="Y160" s="43">
        <f>VLOOKUP(EDATE(Table6[[#This Row],[Date]],-1),Table13[],MATCH(Table6[[#Headers],[CPI]],Table13[#Headers],FALSE), FALSE)</f>
        <v>133</v>
      </c>
      <c r="Z160" t="str">
        <f>IF((Table6[[#This Row],[PerEURO]]-Table6[[#This Row],[ly.var]])&gt;0,"Increase", IF((Table6[[#This Row],[PerEURO]]-Table6[[#This Row],[ly.var]])&lt;0, "Decrease", "Unchange"))</f>
        <v>Increase</v>
      </c>
      <c r="AA160" t="b">
        <f>YEAR(Table6[[#This Row],[Date]])&lt;Settings!$B$1</f>
        <v>0</v>
      </c>
      <c r="AB160" t="str">
        <f t="shared" si="4"/>
        <v>Spring</v>
      </c>
    </row>
    <row r="161" spans="1:28" x14ac:dyDescent="0.2">
      <c r="A161" s="74">
        <v>39903</v>
      </c>
      <c r="B161" s="67">
        <f>VLOOKUP($A161,Table13[], MATCH(B$1,ExtData!$A$1:$AH$1, FALSE), FALSE)</f>
        <v>7.5444000000000004</v>
      </c>
      <c r="C161" s="68">
        <f>VLOOKUP($A161,Table13[], MATCH(C$1,ExtData!$A$1:$AH$1, FALSE), FALSE)</f>
        <v>5.7919</v>
      </c>
      <c r="D161" s="37">
        <f>VLOOKUP($A161,Table13[], MATCH(D$1,ExtData!$A$1:$AH$1, FALSE), FALSE)</f>
        <v>1.5</v>
      </c>
      <c r="E161" s="37">
        <f>VLOOKUP($A161,Table13[], MATCH(E$1,ExtData!$A$1:$AH$1, FALSE), FALSE)</f>
        <v>2.5</v>
      </c>
      <c r="F161" s="37">
        <f>VLOOKUP($A161,Table13[], MATCH(F$1,ExtData!$A$1:$AH$1, FALSE), FALSE)</f>
        <v>0.08</v>
      </c>
      <c r="G161" s="37">
        <f>VLOOKUP($A161,Table13[], MATCH(G$1,ExtData!$A$1:$AH$1, FALSE), FALSE)</f>
        <v>134.19999999999999</v>
      </c>
      <c r="H161" s="39">
        <f>VLOOKUP($A161,Table13[], MATCH(H$1,ExtData!$A$1:$AH$1, FALSE), FALSE)/Table6[[#This Row],[PerUSD]]*Table6[[#This Row],[PerEURO]]</f>
        <v>133.18857369775031</v>
      </c>
      <c r="I161" s="69">
        <f>VLOOKUP($A161,Table13[], MATCH(I$1,ExtData!$A$1:$AH$1, FALSE), FALSE)</f>
        <v>2</v>
      </c>
      <c r="J161" s="69">
        <f>VLOOKUP($A161,Table13[], MATCH(J$1,ExtData!$A$1:$AH$1, FALSE), FALSE)</f>
        <v>0</v>
      </c>
      <c r="K161" s="69">
        <f>VLOOKUP($A161,Table13[], MATCH(K$1,ExtData!$A$1:$AH$1, FALSE), FALSE)</f>
        <v>0</v>
      </c>
      <c r="L161" s="69">
        <f>VLOOKUP($A161,Table13[], MATCH(L$1,ExtData!$A$1:$AH$1, FALSE), FALSE)</f>
        <v>45889</v>
      </c>
      <c r="M161" s="70">
        <f>VLOOKUP($A161,Table13[], MATCH(M$1,ExtData!$A$1:$AH$1, FALSE), FALSE)</f>
        <v>19413</v>
      </c>
      <c r="N161" s="70">
        <f>VLOOKUP($A161,Table13[], MATCH(N$1,ExtData!$A$1:$AH$1, FALSE), FALSE)</f>
        <v>20172</v>
      </c>
      <c r="O161" s="70">
        <f>VLOOKUP($A161,Table13[], MATCH(O$1,ExtData!$A$1:$AH$1, FALSE), FALSE)</f>
        <v>538</v>
      </c>
      <c r="P161" s="70">
        <f>VLOOKUP($A161,Table13[], MATCH(P$1,ExtData!$A$1:$AH$1, FALSE), FALSE)</f>
        <v>100</v>
      </c>
      <c r="Q161" s="70">
        <f>VLOOKUP($A161,Table13[], MATCH(Q$1,ExtData!$A$1:$AH$1, FALSE), FALSE)</f>
        <v>0</v>
      </c>
      <c r="R161" s="70">
        <f>VLOOKUP($A161,Table13[], MATCH(R$1,ExtData!$A$1:$AH$1, FALSE), FALSE)</f>
        <v>0</v>
      </c>
      <c r="S161" s="70">
        <f>VLOOKUP($A161,Table13[], MATCH(S$1,ExtData!$A$1:$AH$1, FALSE), FALSE)</f>
        <v>69819</v>
      </c>
      <c r="T161" s="71">
        <f>VLOOKUP($A161,Table13[], MATCH(T$1,ExtData!$A$1:$AH$1, FALSE), FALSE)</f>
        <v>24028</v>
      </c>
      <c r="U161" s="71">
        <f>VLOOKUP($A161,Table13[], MATCH(U$1,ExtData!$A$1:$AH$1, FALSE), FALSE)</f>
        <v>23930</v>
      </c>
      <c r="V161" s="71">
        <f>VLOOKUP($A161,Table13[], MATCH(V$1,ExtData!$A$1:$AH$1, FALSE), FALSE)</f>
        <v>-16193</v>
      </c>
      <c r="W161" s="43">
        <f>VLOOKUP(EDATE(Table6[[#This Row],[Date]],-1),Table13[],MATCH(Table6[[#Headers],[PerEURO]],Table13[#Headers],FALSE), FALSE)</f>
        <v>7.4851000000000001</v>
      </c>
      <c r="X161" s="43">
        <f>VLOOKUP(EDATE(Table6[[#This Row],[Date]],-2),Table13[],MATCH(Table6[[#Headers],[PerEURO]],Table13[#Headers],FALSE),FALSE)</f>
        <v>7.4231999999999996</v>
      </c>
      <c r="Y161" s="43">
        <f>VLOOKUP(EDATE(Table6[[#This Row],[Date]],-1),Table13[],MATCH(Table6[[#Headers],[CPI]],Table13[#Headers],FALSE), FALSE)</f>
        <v>133.4</v>
      </c>
      <c r="Z161" t="str">
        <f>IF((Table6[[#This Row],[PerEURO]]-Table6[[#This Row],[ly.var]])&gt;0,"Increase", IF((Table6[[#This Row],[PerEURO]]-Table6[[#This Row],[ly.var]])&lt;0, "Decrease", "Unchange"))</f>
        <v>Increase</v>
      </c>
      <c r="AA161" t="b">
        <f>YEAR(Table6[[#This Row],[Date]])&lt;Settings!$B$1</f>
        <v>0</v>
      </c>
      <c r="AB161" t="str">
        <f t="shared" si="4"/>
        <v>Spring</v>
      </c>
    </row>
    <row r="162" spans="1:28" x14ac:dyDescent="0.2">
      <c r="A162" s="74">
        <v>39933</v>
      </c>
      <c r="B162" s="67">
        <f>VLOOKUP($A162,Table13[], MATCH(B$1,ExtData!$A$1:$AH$1, FALSE), FALSE)</f>
        <v>7.5628000000000002</v>
      </c>
      <c r="C162" s="68">
        <f>VLOOKUP($A162,Table13[], MATCH(C$1,ExtData!$A$1:$AH$1, FALSE), FALSE)</f>
        <v>5.8238000000000003</v>
      </c>
      <c r="D162" s="37">
        <f>VLOOKUP($A162,Table13[], MATCH(D$1,ExtData!$A$1:$AH$1, FALSE), FALSE)</f>
        <v>1.5</v>
      </c>
      <c r="E162" s="37">
        <f>VLOOKUP($A162,Table13[], MATCH(E$1,ExtData!$A$1:$AH$1, FALSE), FALSE)</f>
        <v>2.5</v>
      </c>
      <c r="F162" s="37">
        <f>VLOOKUP($A162,Table13[], MATCH(F$1,ExtData!$A$1:$AH$1, FALSE), FALSE)</f>
        <v>0.08</v>
      </c>
      <c r="G162" s="37">
        <f>VLOOKUP($A162,Table13[], MATCH(G$1,ExtData!$A$1:$AH$1, FALSE), FALSE)</f>
        <v>134.30000000000001</v>
      </c>
      <c r="H162" s="39">
        <f>VLOOKUP($A162,Table13[], MATCH(H$1,ExtData!$A$1:$AH$1, FALSE), FALSE)/Table6[[#This Row],[PerUSD]]*Table6[[#This Row],[PerEURO]]</f>
        <v>133.18465057179162</v>
      </c>
      <c r="I162" s="69">
        <f>VLOOKUP($A162,Table13[], MATCH(I$1,ExtData!$A$1:$AH$1, FALSE), FALSE)</f>
        <v>163</v>
      </c>
      <c r="J162" s="69">
        <f>VLOOKUP($A162,Table13[], MATCH(J$1,ExtData!$A$1:$AH$1, FALSE), FALSE)</f>
        <v>846</v>
      </c>
      <c r="K162" s="69">
        <f>VLOOKUP($A162,Table13[], MATCH(K$1,ExtData!$A$1:$AH$1, FALSE), FALSE)</f>
        <v>0</v>
      </c>
      <c r="L162" s="69">
        <f>VLOOKUP($A162,Table13[], MATCH(L$1,ExtData!$A$1:$AH$1, FALSE), FALSE)</f>
        <v>43140</v>
      </c>
      <c r="M162" s="70">
        <f>VLOOKUP($A162,Table13[], MATCH(M$1,ExtData!$A$1:$AH$1, FALSE), FALSE)</f>
        <v>23002</v>
      </c>
      <c r="N162" s="70">
        <f>VLOOKUP($A162,Table13[], MATCH(N$1,ExtData!$A$1:$AH$1, FALSE), FALSE)</f>
        <v>19167</v>
      </c>
      <c r="O162" s="70">
        <f>VLOOKUP($A162,Table13[], MATCH(O$1,ExtData!$A$1:$AH$1, FALSE), FALSE)</f>
        <v>789</v>
      </c>
      <c r="P162" s="70">
        <f>VLOOKUP($A162,Table13[], MATCH(P$1,ExtData!$A$1:$AH$1, FALSE), FALSE)</f>
        <v>111</v>
      </c>
      <c r="Q162" s="70">
        <f>VLOOKUP($A162,Table13[], MATCH(Q$1,ExtData!$A$1:$AH$1, FALSE), FALSE)</f>
        <v>501</v>
      </c>
      <c r="R162" s="70">
        <f>VLOOKUP($A162,Table13[], MATCH(R$1,ExtData!$A$1:$AH$1, FALSE), FALSE)</f>
        <v>0</v>
      </c>
      <c r="S162" s="70">
        <f>VLOOKUP($A162,Table13[], MATCH(S$1,ExtData!$A$1:$AH$1, FALSE), FALSE)</f>
        <v>72070</v>
      </c>
      <c r="T162" s="71">
        <f>VLOOKUP($A162,Table13[], MATCH(T$1,ExtData!$A$1:$AH$1, FALSE), FALSE)</f>
        <v>28533</v>
      </c>
      <c r="U162" s="71">
        <f>VLOOKUP($A162,Table13[], MATCH(U$1,ExtData!$A$1:$AH$1, FALSE), FALSE)</f>
        <v>28930</v>
      </c>
      <c r="V162" s="71">
        <f>VLOOKUP($A162,Table13[], MATCH(V$1,ExtData!$A$1:$AH$1, FALSE), FALSE)</f>
        <v>-14029</v>
      </c>
      <c r="W162" s="43">
        <f>VLOOKUP(EDATE(Table6[[#This Row],[Date]],-1),Table13[],MATCH(Table6[[#Headers],[PerEURO]],Table13[#Headers],FALSE), FALSE)</f>
        <v>7.5444000000000004</v>
      </c>
      <c r="X162" s="43">
        <f>VLOOKUP(EDATE(Table6[[#This Row],[Date]],-2),Table13[],MATCH(Table6[[#Headers],[PerEURO]],Table13[#Headers],FALSE),FALSE)</f>
        <v>7.4851000000000001</v>
      </c>
      <c r="Y162" s="43">
        <f>VLOOKUP(EDATE(Table6[[#This Row],[Date]],-1),Table13[],MATCH(Table6[[#Headers],[CPI]],Table13[#Headers],FALSE), FALSE)</f>
        <v>134.19999999999999</v>
      </c>
      <c r="Z162" t="str">
        <f>IF((Table6[[#This Row],[PerEURO]]-Table6[[#This Row],[ly.var]])&gt;0,"Increase", IF((Table6[[#This Row],[PerEURO]]-Table6[[#This Row],[ly.var]])&lt;0, "Decrease", "Unchange"))</f>
        <v>Increase</v>
      </c>
      <c r="AA162" t="b">
        <f>YEAR(Table6[[#This Row],[Date]])&lt;Settings!$B$1</f>
        <v>0</v>
      </c>
      <c r="AB162" t="str">
        <f t="shared" ref="AB162:AB180" si="5">IF(OR(MONTH(A162)=12,MONTH(A162)&lt;=2),"winter",IF(AND(MONTH(A162)&gt;=9,MONTH(A162)&lt;=11),"autumn",IF(AND(MONTH(A162)&gt;=3,MONTH(A162)&lt;=5),"Spring",IF(AND(MONTH(A162)&gt;=6,MONTH(A162)&lt;=8),"Summer"))))</f>
        <v>Spring</v>
      </c>
    </row>
    <row r="163" spans="1:28" x14ac:dyDescent="0.2">
      <c r="A163" s="74">
        <v>39964</v>
      </c>
      <c r="B163" s="67">
        <f>VLOOKUP($A163,Table13[], MATCH(B$1,ExtData!$A$1:$AH$1, FALSE), FALSE)</f>
        <v>7.7393999999999998</v>
      </c>
      <c r="C163" s="68">
        <f>VLOOKUP($A163,Table13[], MATCH(C$1,ExtData!$A$1:$AH$1, FALSE), FALSE)</f>
        <v>5.8689999999999998</v>
      </c>
      <c r="D163" s="37">
        <f>VLOOKUP($A163,Table13[], MATCH(D$1,ExtData!$A$1:$AH$1, FALSE), FALSE)</f>
        <v>1.5</v>
      </c>
      <c r="E163" s="37">
        <f>VLOOKUP($A163,Table13[], MATCH(E$1,ExtData!$A$1:$AH$1, FALSE), FALSE)</f>
        <v>2.5</v>
      </c>
      <c r="F163" s="37">
        <f>VLOOKUP($A163,Table13[], MATCH(F$1,ExtData!$A$1:$AH$1, FALSE), FALSE)</f>
        <v>0.09</v>
      </c>
      <c r="G163" s="37">
        <f>VLOOKUP($A163,Table13[], MATCH(G$1,ExtData!$A$1:$AH$1, FALSE), FALSE)</f>
        <v>133.80000000000001</v>
      </c>
      <c r="H163" s="39">
        <f>VLOOKUP($A163,Table13[], MATCH(H$1,ExtData!$A$1:$AH$1, FALSE), FALSE)/Table6[[#This Row],[PerUSD]]*Table6[[#This Row],[PerEURO]]</f>
        <v>135.71972192877831</v>
      </c>
      <c r="I163" s="69">
        <f>VLOOKUP($A163,Table13[], MATCH(I$1,ExtData!$A$1:$AH$1, FALSE), FALSE)</f>
        <v>433</v>
      </c>
      <c r="J163" s="69">
        <f>VLOOKUP($A163,Table13[], MATCH(J$1,ExtData!$A$1:$AH$1, FALSE), FALSE)</f>
        <v>858</v>
      </c>
      <c r="K163" s="69">
        <f>VLOOKUP($A163,Table13[], MATCH(K$1,ExtData!$A$1:$AH$1, FALSE), FALSE)</f>
        <v>0</v>
      </c>
      <c r="L163" s="69">
        <f>VLOOKUP($A163,Table13[], MATCH(L$1,ExtData!$A$1:$AH$1, FALSE), FALSE)</f>
        <v>40745</v>
      </c>
      <c r="M163" s="70">
        <f>VLOOKUP($A163,Table13[], MATCH(M$1,ExtData!$A$1:$AH$1, FALSE), FALSE)</f>
        <v>21342</v>
      </c>
      <c r="N163" s="70">
        <f>VLOOKUP($A163,Table13[], MATCH(N$1,ExtData!$A$1:$AH$1, FALSE), FALSE)</f>
        <v>18792</v>
      </c>
      <c r="O163" s="70">
        <f>VLOOKUP($A163,Table13[], MATCH(O$1,ExtData!$A$1:$AH$1, FALSE), FALSE)</f>
        <v>390</v>
      </c>
      <c r="P163" s="70">
        <f>VLOOKUP($A163,Table13[], MATCH(P$1,ExtData!$A$1:$AH$1, FALSE), FALSE)</f>
        <v>175</v>
      </c>
      <c r="Q163" s="70">
        <f>VLOOKUP($A163,Table13[], MATCH(Q$1,ExtData!$A$1:$AH$1, FALSE), FALSE)</f>
        <v>328</v>
      </c>
      <c r="R163" s="70">
        <f>VLOOKUP($A163,Table13[], MATCH(R$1,ExtData!$A$1:$AH$1, FALSE), FALSE)</f>
        <v>0</v>
      </c>
      <c r="S163" s="70">
        <f>VLOOKUP($A163,Table13[], MATCH(S$1,ExtData!$A$1:$AH$1, FALSE), FALSE)</f>
        <v>72907</v>
      </c>
      <c r="T163" s="71">
        <f>VLOOKUP($A163,Table13[], MATCH(T$1,ExtData!$A$1:$AH$1, FALSE), FALSE)</f>
        <v>31374</v>
      </c>
      <c r="U163" s="71">
        <f>VLOOKUP($A163,Table13[], MATCH(U$1,ExtData!$A$1:$AH$1, FALSE), FALSE)</f>
        <v>32162</v>
      </c>
      <c r="V163" s="71">
        <f>VLOOKUP($A163,Table13[], MATCH(V$1,ExtData!$A$1:$AH$1, FALSE), FALSE)</f>
        <v>-8362</v>
      </c>
      <c r="W163" s="43">
        <f>VLOOKUP(EDATE(Table6[[#This Row],[Date]],-1),Table13[],MATCH(Table6[[#Headers],[PerEURO]],Table13[#Headers],FALSE), FALSE)</f>
        <v>7.5628000000000002</v>
      </c>
      <c r="X163" s="43">
        <f>VLOOKUP(EDATE(Table6[[#This Row],[Date]],-2),Table13[],MATCH(Table6[[#Headers],[PerEURO]],Table13[#Headers],FALSE),FALSE)</f>
        <v>7.5444000000000004</v>
      </c>
      <c r="Y163" s="43">
        <f>VLOOKUP(EDATE(Table6[[#This Row],[Date]],-1),Table13[],MATCH(Table6[[#Headers],[CPI]],Table13[#Headers],FALSE), FALSE)</f>
        <v>134.30000000000001</v>
      </c>
      <c r="Z163" t="str">
        <f>IF((Table6[[#This Row],[PerEURO]]-Table6[[#This Row],[ly.var]])&gt;0,"Increase", IF((Table6[[#This Row],[PerEURO]]-Table6[[#This Row],[ly.var]])&lt;0, "Decrease", "Unchange"))</f>
        <v>Increase</v>
      </c>
      <c r="AA163" t="b">
        <f>YEAR(Table6[[#This Row],[Date]])&lt;Settings!$B$1</f>
        <v>0</v>
      </c>
      <c r="AB163" t="str">
        <f t="shared" si="5"/>
        <v>Summer</v>
      </c>
    </row>
    <row r="164" spans="1:28" x14ac:dyDescent="0.2">
      <c r="A164" s="74">
        <v>39994</v>
      </c>
      <c r="B164" s="67">
        <f>VLOOKUP($A164,Table13[], MATCH(B$1,ExtData!$A$1:$AH$1, FALSE), FALSE)</f>
        <v>7.8837000000000002</v>
      </c>
      <c r="C164" s="68">
        <f>VLOOKUP($A164,Table13[], MATCH(C$1,ExtData!$A$1:$AH$1, FALSE), FALSE)</f>
        <v>6.0282</v>
      </c>
      <c r="D164" s="37">
        <f>VLOOKUP($A164,Table13[], MATCH(D$1,ExtData!$A$1:$AH$1, FALSE), FALSE)</f>
        <v>1.5</v>
      </c>
      <c r="E164" s="37">
        <f>VLOOKUP($A164,Table13[], MATCH(E$1,ExtData!$A$1:$AH$1, FALSE), FALSE)</f>
        <v>2.5</v>
      </c>
      <c r="F164" s="37">
        <f>VLOOKUP($A164,Table13[], MATCH(F$1,ExtData!$A$1:$AH$1, FALSE), FALSE)</f>
        <v>0.09</v>
      </c>
      <c r="G164" s="37">
        <f>VLOOKUP($A164,Table13[], MATCH(G$1,ExtData!$A$1:$AH$1, FALSE), FALSE)</f>
        <v>134.4</v>
      </c>
      <c r="H164" s="39">
        <f>VLOOKUP($A164,Table13[], MATCH(H$1,ExtData!$A$1:$AH$1, FALSE), FALSE)/Table6[[#This Row],[PerUSD]]*Table6[[#This Row],[PerEURO]]</f>
        <v>141.15121279984075</v>
      </c>
      <c r="I164" s="69">
        <f>VLOOKUP($A164,Table13[], MATCH(I$1,ExtData!$A$1:$AH$1, FALSE), FALSE)</f>
        <v>0</v>
      </c>
      <c r="J164" s="69">
        <f>VLOOKUP($A164,Table13[], MATCH(J$1,ExtData!$A$1:$AH$1, FALSE), FALSE)</f>
        <v>355</v>
      </c>
      <c r="K164" s="69">
        <f>VLOOKUP($A164,Table13[], MATCH(K$1,ExtData!$A$1:$AH$1, FALSE), FALSE)</f>
        <v>0</v>
      </c>
      <c r="L164" s="69">
        <f>VLOOKUP($A164,Table13[], MATCH(L$1,ExtData!$A$1:$AH$1, FALSE), FALSE)</f>
        <v>42575</v>
      </c>
      <c r="M164" s="70">
        <f>VLOOKUP($A164,Table13[], MATCH(M$1,ExtData!$A$1:$AH$1, FALSE), FALSE)</f>
        <v>27512</v>
      </c>
      <c r="N164" s="70">
        <f>VLOOKUP($A164,Table13[], MATCH(N$1,ExtData!$A$1:$AH$1, FALSE), FALSE)</f>
        <v>19225</v>
      </c>
      <c r="O164" s="70">
        <f>VLOOKUP($A164,Table13[], MATCH(O$1,ExtData!$A$1:$AH$1, FALSE), FALSE)</f>
        <v>813</v>
      </c>
      <c r="P164" s="70">
        <f>VLOOKUP($A164,Table13[], MATCH(P$1,ExtData!$A$1:$AH$1, FALSE), FALSE)</f>
        <v>385</v>
      </c>
      <c r="Q164" s="70">
        <f>VLOOKUP($A164,Table13[], MATCH(Q$1,ExtData!$A$1:$AH$1, FALSE), FALSE)</f>
        <v>925</v>
      </c>
      <c r="R164" s="70">
        <f>VLOOKUP($A164,Table13[], MATCH(R$1,ExtData!$A$1:$AH$1, FALSE), FALSE)</f>
        <v>0</v>
      </c>
      <c r="S164" s="70">
        <f>VLOOKUP($A164,Table13[], MATCH(S$1,ExtData!$A$1:$AH$1, FALSE), FALSE)</f>
        <v>77363</v>
      </c>
      <c r="T164" s="71">
        <f>VLOOKUP($A164,Table13[], MATCH(T$1,ExtData!$A$1:$AH$1, FALSE), FALSE)</f>
        <v>35742</v>
      </c>
      <c r="U164" s="71">
        <f>VLOOKUP($A164,Table13[], MATCH(U$1,ExtData!$A$1:$AH$1, FALSE), FALSE)</f>
        <v>34788</v>
      </c>
      <c r="V164" s="71">
        <f>VLOOKUP($A164,Table13[], MATCH(V$1,ExtData!$A$1:$AH$1, FALSE), FALSE)</f>
        <v>-12762</v>
      </c>
      <c r="W164" s="43">
        <f>VLOOKUP(EDATE(Table6[[#This Row],[Date]],-1),Table13[],MATCH(Table6[[#Headers],[PerEURO]],Table13[#Headers],FALSE), FALSE)</f>
        <v>7.7393999999999998</v>
      </c>
      <c r="X164" s="43">
        <f>VLOOKUP(EDATE(Table6[[#This Row],[Date]],-2),Table13[],MATCH(Table6[[#Headers],[PerEURO]],Table13[#Headers],FALSE),FALSE)</f>
        <v>7.5628000000000002</v>
      </c>
      <c r="Y164" s="43">
        <f>VLOOKUP(EDATE(Table6[[#This Row],[Date]],-1),Table13[],MATCH(Table6[[#Headers],[CPI]],Table13[#Headers],FALSE), FALSE)</f>
        <v>133.80000000000001</v>
      </c>
      <c r="Z164" t="str">
        <f>IF((Table6[[#This Row],[PerEURO]]-Table6[[#This Row],[ly.var]])&gt;0,"Increase", IF((Table6[[#This Row],[PerEURO]]-Table6[[#This Row],[ly.var]])&lt;0, "Decrease", "Unchange"))</f>
        <v>Increase</v>
      </c>
      <c r="AA164" t="b">
        <f>YEAR(Table6[[#This Row],[Date]])&lt;Settings!$B$1</f>
        <v>0</v>
      </c>
      <c r="AB164" t="str">
        <f t="shared" si="5"/>
        <v>Summer</v>
      </c>
    </row>
    <row r="165" spans="1:28" x14ac:dyDescent="0.2">
      <c r="A165" s="74">
        <v>40025</v>
      </c>
      <c r="B165" s="67">
        <f>VLOOKUP($A165,Table13[], MATCH(B$1,ExtData!$A$1:$AH$1, FALSE), FALSE)</f>
        <v>7.9386000000000001</v>
      </c>
      <c r="C165" s="68">
        <f>VLOOKUP($A165,Table13[], MATCH(C$1,ExtData!$A$1:$AH$1, FALSE), FALSE)</f>
        <v>5.9645999999999999</v>
      </c>
      <c r="D165" s="37">
        <f>VLOOKUP($A165,Table13[], MATCH(D$1,ExtData!$A$1:$AH$1, FALSE), FALSE)</f>
        <v>1.5</v>
      </c>
      <c r="E165" s="37">
        <f>VLOOKUP($A165,Table13[], MATCH(E$1,ExtData!$A$1:$AH$1, FALSE), FALSE)</f>
        <v>2.5</v>
      </c>
      <c r="F165" s="37">
        <f>VLOOKUP($A165,Table13[], MATCH(F$1,ExtData!$A$1:$AH$1, FALSE), FALSE)</f>
        <v>0.08</v>
      </c>
      <c r="G165" s="37">
        <f>VLOOKUP($A165,Table13[], MATCH(G$1,ExtData!$A$1:$AH$1, FALSE), FALSE)</f>
        <v>134.19999999999999</v>
      </c>
      <c r="H165" s="39">
        <f>VLOOKUP($A165,Table13[], MATCH(H$1,ExtData!$A$1:$AH$1, FALSE), FALSE)/Table6[[#This Row],[PerUSD]]*Table6[[#This Row],[PerEURO]]</f>
        <v>148.10840760486875</v>
      </c>
      <c r="I165" s="69">
        <f>VLOOKUP($A165,Table13[], MATCH(I$1,ExtData!$A$1:$AH$1, FALSE), FALSE)</f>
        <v>0</v>
      </c>
      <c r="J165" s="69">
        <f>VLOOKUP($A165,Table13[], MATCH(J$1,ExtData!$A$1:$AH$1, FALSE), FALSE)</f>
        <v>1082</v>
      </c>
      <c r="K165" s="69">
        <f>VLOOKUP($A165,Table13[], MATCH(K$1,ExtData!$A$1:$AH$1, FALSE), FALSE)</f>
        <v>0</v>
      </c>
      <c r="L165" s="69">
        <f>VLOOKUP($A165,Table13[], MATCH(L$1,ExtData!$A$1:$AH$1, FALSE), FALSE)</f>
        <v>42572</v>
      </c>
      <c r="M165" s="70">
        <f>VLOOKUP($A165,Table13[], MATCH(M$1,ExtData!$A$1:$AH$1, FALSE), FALSE)</f>
        <v>25853</v>
      </c>
      <c r="N165" s="70">
        <f>VLOOKUP($A165,Table13[], MATCH(N$1,ExtData!$A$1:$AH$1, FALSE), FALSE)</f>
        <v>16097</v>
      </c>
      <c r="O165" s="70">
        <f>VLOOKUP($A165,Table13[], MATCH(O$1,ExtData!$A$1:$AH$1, FALSE), FALSE)</f>
        <v>563</v>
      </c>
      <c r="P165" s="70">
        <f>VLOOKUP($A165,Table13[], MATCH(P$1,ExtData!$A$1:$AH$1, FALSE), FALSE)</f>
        <v>158</v>
      </c>
      <c r="Q165" s="70">
        <f>VLOOKUP($A165,Table13[], MATCH(Q$1,ExtData!$A$1:$AH$1, FALSE), FALSE)</f>
        <v>302</v>
      </c>
      <c r="R165" s="70">
        <f>VLOOKUP($A165,Table13[], MATCH(R$1,ExtData!$A$1:$AH$1, FALSE), FALSE)</f>
        <v>0</v>
      </c>
      <c r="S165" s="70">
        <f>VLOOKUP($A165,Table13[], MATCH(S$1,ExtData!$A$1:$AH$1, FALSE), FALSE)</f>
        <v>71990</v>
      </c>
      <c r="T165" s="71">
        <f>VLOOKUP($A165,Table13[], MATCH(T$1,ExtData!$A$1:$AH$1, FALSE), FALSE)</f>
        <v>28795</v>
      </c>
      <c r="U165" s="71">
        <f>VLOOKUP($A165,Table13[], MATCH(U$1,ExtData!$A$1:$AH$1, FALSE), FALSE)</f>
        <v>29418</v>
      </c>
      <c r="V165" s="71">
        <f>VLOOKUP($A165,Table13[], MATCH(V$1,ExtData!$A$1:$AH$1, FALSE), FALSE)</f>
        <v>-13095</v>
      </c>
      <c r="W165" s="43">
        <f>VLOOKUP(EDATE(Table6[[#This Row],[Date]],-1),Table13[],MATCH(Table6[[#Headers],[PerEURO]],Table13[#Headers],FALSE), FALSE)</f>
        <v>7.8837000000000002</v>
      </c>
      <c r="X165" s="43">
        <f>VLOOKUP(EDATE(Table6[[#This Row],[Date]],-2),Table13[],MATCH(Table6[[#Headers],[PerEURO]],Table13[#Headers],FALSE),FALSE)</f>
        <v>7.7393999999999998</v>
      </c>
      <c r="Y165" s="43">
        <f>VLOOKUP(EDATE(Table6[[#This Row],[Date]],-1),Table13[],MATCH(Table6[[#Headers],[CPI]],Table13[#Headers],FALSE), FALSE)</f>
        <v>134.4</v>
      </c>
      <c r="Z165" t="str">
        <f>IF((Table6[[#This Row],[PerEURO]]-Table6[[#This Row],[ly.var]])&gt;0,"Increase", IF((Table6[[#This Row],[PerEURO]]-Table6[[#This Row],[ly.var]])&lt;0, "Decrease", "Unchange"))</f>
        <v>Increase</v>
      </c>
      <c r="AA165" t="b">
        <f>YEAR(Table6[[#This Row],[Date]])&lt;Settings!$B$1</f>
        <v>0</v>
      </c>
      <c r="AB165" t="str">
        <f t="shared" si="5"/>
        <v>Summer</v>
      </c>
    </row>
    <row r="166" spans="1:28" x14ac:dyDescent="0.2">
      <c r="A166" s="74">
        <v>40056</v>
      </c>
      <c r="B166" s="67">
        <f>VLOOKUP($A166,Table13[], MATCH(B$1,ExtData!$A$1:$AH$1, FALSE), FALSE)</f>
        <v>7.9725000000000001</v>
      </c>
      <c r="C166" s="68">
        <f>VLOOKUP($A166,Table13[], MATCH(C$1,ExtData!$A$1:$AH$1, FALSE), FALSE)</f>
        <v>5.9733999999999998</v>
      </c>
      <c r="D166" s="37">
        <f>VLOOKUP($A166,Table13[], MATCH(D$1,ExtData!$A$1:$AH$1, FALSE), FALSE)</f>
        <v>1.5</v>
      </c>
      <c r="E166" s="37">
        <f>VLOOKUP($A166,Table13[], MATCH(E$1,ExtData!$A$1:$AH$1, FALSE), FALSE)</f>
        <v>2.5</v>
      </c>
      <c r="F166" s="37">
        <f>VLOOKUP($A166,Table13[], MATCH(F$1,ExtData!$A$1:$AH$1, FALSE), FALSE)</f>
        <v>0.08</v>
      </c>
      <c r="G166" s="37">
        <f>VLOOKUP($A166,Table13[], MATCH(G$1,ExtData!$A$1:$AH$1, FALSE), FALSE)</f>
        <v>134.9</v>
      </c>
      <c r="H166" s="39">
        <f>VLOOKUP($A166,Table13[], MATCH(H$1,ExtData!$A$1:$AH$1, FALSE), FALSE)/Table6[[#This Row],[PerUSD]]*Table6[[#This Row],[PerEURO]]</f>
        <v>148.94883985669804</v>
      </c>
      <c r="I166" s="69">
        <f>VLOOKUP($A166,Table13[], MATCH(I$1,ExtData!$A$1:$AH$1, FALSE), FALSE)</f>
        <v>499</v>
      </c>
      <c r="J166" s="69">
        <f>VLOOKUP($A166,Table13[], MATCH(J$1,ExtData!$A$1:$AH$1, FALSE), FALSE)</f>
        <v>636</v>
      </c>
      <c r="K166" s="69">
        <f>VLOOKUP($A166,Table13[], MATCH(K$1,ExtData!$A$1:$AH$1, FALSE), FALSE)</f>
        <v>0</v>
      </c>
      <c r="L166" s="69">
        <f>VLOOKUP($A166,Table13[], MATCH(L$1,ExtData!$A$1:$AH$1, FALSE), FALSE)</f>
        <v>46592</v>
      </c>
      <c r="M166" s="70">
        <f>VLOOKUP($A166,Table13[], MATCH(M$1,ExtData!$A$1:$AH$1, FALSE), FALSE)</f>
        <v>20302</v>
      </c>
      <c r="N166" s="70">
        <f>VLOOKUP($A166,Table13[], MATCH(N$1,ExtData!$A$1:$AH$1, FALSE), FALSE)</f>
        <v>16139</v>
      </c>
      <c r="O166" s="70">
        <f>VLOOKUP($A166,Table13[], MATCH(O$1,ExtData!$A$1:$AH$1, FALSE), FALSE)</f>
        <v>573</v>
      </c>
      <c r="P166" s="70">
        <f>VLOOKUP($A166,Table13[], MATCH(P$1,ExtData!$A$1:$AH$1, FALSE), FALSE)</f>
        <v>8</v>
      </c>
      <c r="Q166" s="70">
        <f>VLOOKUP($A166,Table13[], MATCH(Q$1,ExtData!$A$1:$AH$1, FALSE), FALSE)</f>
        <v>0</v>
      </c>
      <c r="R166" s="70">
        <f>VLOOKUP($A166,Table13[], MATCH(R$1,ExtData!$A$1:$AH$1, FALSE), FALSE)</f>
        <v>0</v>
      </c>
      <c r="S166" s="70">
        <f>VLOOKUP($A166,Table13[], MATCH(S$1,ExtData!$A$1:$AH$1, FALSE), FALSE)</f>
        <v>66628</v>
      </c>
      <c r="T166" s="71">
        <f>VLOOKUP($A166,Table13[], MATCH(T$1,ExtData!$A$1:$AH$1, FALSE), FALSE)</f>
        <v>18908</v>
      </c>
      <c r="U166" s="71">
        <f>VLOOKUP($A166,Table13[], MATCH(U$1,ExtData!$A$1:$AH$1, FALSE), FALSE)</f>
        <v>20036</v>
      </c>
      <c r="V166" s="71">
        <f>VLOOKUP($A166,Table13[], MATCH(V$1,ExtData!$A$1:$AH$1, FALSE), FALSE)</f>
        <v>-16979</v>
      </c>
      <c r="W166" s="43">
        <f>VLOOKUP(EDATE(Table6[[#This Row],[Date]],-1),Table13[],MATCH(Table6[[#Headers],[PerEURO]],Table13[#Headers],FALSE), FALSE)</f>
        <v>7.9386000000000001</v>
      </c>
      <c r="X166" s="43">
        <f>VLOOKUP(EDATE(Table6[[#This Row],[Date]],-2),Table13[],MATCH(Table6[[#Headers],[PerEURO]],Table13[#Headers],FALSE),FALSE)</f>
        <v>7.8837000000000002</v>
      </c>
      <c r="Y166" s="43">
        <f>VLOOKUP(EDATE(Table6[[#This Row],[Date]],-1),Table13[],MATCH(Table6[[#Headers],[CPI]],Table13[#Headers],FALSE), FALSE)</f>
        <v>134.19999999999999</v>
      </c>
      <c r="Z166" t="str">
        <f>IF((Table6[[#This Row],[PerEURO]]-Table6[[#This Row],[ly.var]])&gt;0,"Increase", IF((Table6[[#This Row],[PerEURO]]-Table6[[#This Row],[ly.var]])&lt;0, "Decrease", "Unchange"))</f>
        <v>Increase</v>
      </c>
      <c r="AA166" t="b">
        <f>YEAR(Table6[[#This Row],[Date]])&lt;Settings!$B$1</f>
        <v>0</v>
      </c>
      <c r="AB166" t="str">
        <f t="shared" si="5"/>
        <v>autumn</v>
      </c>
    </row>
    <row r="167" spans="1:28" x14ac:dyDescent="0.2">
      <c r="A167" s="74">
        <v>40086</v>
      </c>
      <c r="B167" s="67">
        <f>VLOOKUP($A167,Table13[], MATCH(B$1,ExtData!$A$1:$AH$1, FALSE), FALSE)</f>
        <v>8.1207999999999991</v>
      </c>
      <c r="C167" s="68">
        <f>VLOOKUP($A167,Table13[], MATCH(C$1,ExtData!$A$1:$AH$1, FALSE), FALSE)</f>
        <v>5.9561999999999999</v>
      </c>
      <c r="D167" s="37">
        <f>VLOOKUP($A167,Table13[], MATCH(D$1,ExtData!$A$1:$AH$1, FALSE), FALSE)</f>
        <v>1.5</v>
      </c>
      <c r="E167" s="37">
        <f>VLOOKUP($A167,Table13[], MATCH(E$1,ExtData!$A$1:$AH$1, FALSE), FALSE)</f>
        <v>2.5</v>
      </c>
      <c r="F167" s="37">
        <f>VLOOKUP($A167,Table13[], MATCH(F$1,ExtData!$A$1:$AH$1, FALSE), FALSE)</f>
        <v>0.09</v>
      </c>
      <c r="G167" s="37">
        <f>VLOOKUP($A167,Table13[], MATCH(G$1,ExtData!$A$1:$AH$1, FALSE), FALSE)</f>
        <v>135.1</v>
      </c>
      <c r="H167" s="39">
        <f>VLOOKUP($A167,Table13[], MATCH(H$1,ExtData!$A$1:$AH$1, FALSE), FALSE)/Table6[[#This Row],[PerUSD]]*Table6[[#This Row],[PerEURO]]</f>
        <v>148.72181323662736</v>
      </c>
      <c r="I167" s="69">
        <f>VLOOKUP($A167,Table13[], MATCH(I$1,ExtData!$A$1:$AH$1, FALSE), FALSE)</f>
        <v>0</v>
      </c>
      <c r="J167" s="69">
        <f>VLOOKUP($A167,Table13[], MATCH(J$1,ExtData!$A$1:$AH$1, FALSE), FALSE)</f>
        <v>518</v>
      </c>
      <c r="K167" s="69">
        <f>VLOOKUP($A167,Table13[], MATCH(K$1,ExtData!$A$1:$AH$1, FALSE), FALSE)</f>
        <v>0</v>
      </c>
      <c r="L167" s="69">
        <f>VLOOKUP($A167,Table13[], MATCH(L$1,ExtData!$A$1:$AH$1, FALSE), FALSE)</f>
        <v>48711</v>
      </c>
      <c r="M167" s="70">
        <f>VLOOKUP($A167,Table13[], MATCH(M$1,ExtData!$A$1:$AH$1, FALSE), FALSE)</f>
        <v>22007</v>
      </c>
      <c r="N167" s="70">
        <f>VLOOKUP($A167,Table13[], MATCH(N$1,ExtData!$A$1:$AH$1, FALSE), FALSE)</f>
        <v>23182</v>
      </c>
      <c r="O167" s="70">
        <f>VLOOKUP($A167,Table13[], MATCH(O$1,ExtData!$A$1:$AH$1, FALSE), FALSE)</f>
        <v>745</v>
      </c>
      <c r="P167" s="70">
        <f>VLOOKUP($A167,Table13[], MATCH(P$1,ExtData!$A$1:$AH$1, FALSE), FALSE)</f>
        <v>188</v>
      </c>
      <c r="Q167" s="70">
        <f>VLOOKUP($A167,Table13[], MATCH(Q$1,ExtData!$A$1:$AH$1, FALSE), FALSE)</f>
        <v>350</v>
      </c>
      <c r="R167" s="70">
        <f>VLOOKUP($A167,Table13[], MATCH(R$1,ExtData!$A$1:$AH$1, FALSE), FALSE)</f>
        <v>0</v>
      </c>
      <c r="S167" s="70">
        <f>VLOOKUP($A167,Table13[], MATCH(S$1,ExtData!$A$1:$AH$1, FALSE), FALSE)</f>
        <v>78807</v>
      </c>
      <c r="T167" s="71">
        <f>VLOOKUP($A167,Table13[], MATCH(T$1,ExtData!$A$1:$AH$1, FALSE), FALSE)</f>
        <v>30115</v>
      </c>
      <c r="U167" s="71">
        <f>VLOOKUP($A167,Table13[], MATCH(U$1,ExtData!$A$1:$AH$1, FALSE), FALSE)</f>
        <v>30095</v>
      </c>
      <c r="V167" s="71">
        <f>VLOOKUP($A167,Table13[], MATCH(V$1,ExtData!$A$1:$AH$1, FALSE), FALSE)</f>
        <v>-15838</v>
      </c>
      <c r="W167" s="43">
        <f>VLOOKUP(EDATE(Table6[[#This Row],[Date]],-1),Table13[],MATCH(Table6[[#Headers],[PerEURO]],Table13[#Headers],FALSE), FALSE)</f>
        <v>7.9725000000000001</v>
      </c>
      <c r="X167" s="43">
        <f>VLOOKUP(EDATE(Table6[[#This Row],[Date]],-2),Table13[],MATCH(Table6[[#Headers],[PerEURO]],Table13[#Headers],FALSE),FALSE)</f>
        <v>7.9386000000000001</v>
      </c>
      <c r="Y167" s="43">
        <f>VLOOKUP(EDATE(Table6[[#This Row],[Date]],-1),Table13[],MATCH(Table6[[#Headers],[CPI]],Table13[#Headers],FALSE), FALSE)</f>
        <v>134.9</v>
      </c>
      <c r="Z167" t="str">
        <f>IF((Table6[[#This Row],[PerEURO]]-Table6[[#This Row],[ly.var]])&gt;0,"Increase", IF((Table6[[#This Row],[PerEURO]]-Table6[[#This Row],[ly.var]])&lt;0, "Decrease", "Unchange"))</f>
        <v>Increase</v>
      </c>
      <c r="AA167" t="b">
        <f>YEAR(Table6[[#This Row],[Date]])&lt;Settings!$B$1</f>
        <v>0</v>
      </c>
      <c r="AB167" t="str">
        <f t="shared" si="5"/>
        <v>autumn</v>
      </c>
    </row>
    <row r="168" spans="1:28" x14ac:dyDescent="0.2">
      <c r="A168" s="74">
        <v>40117</v>
      </c>
      <c r="B168" s="67">
        <f>VLOOKUP($A168,Table13[], MATCH(B$1,ExtData!$A$1:$AH$1, FALSE), FALSE)</f>
        <v>8.2055000000000007</v>
      </c>
      <c r="C168" s="68">
        <f>VLOOKUP($A168,Table13[], MATCH(C$1,ExtData!$A$1:$AH$1, FALSE), FALSE)</f>
        <v>6.0814000000000004</v>
      </c>
      <c r="D168" s="37">
        <f>VLOOKUP($A168,Table13[], MATCH(D$1,ExtData!$A$1:$AH$1, FALSE), FALSE)</f>
        <v>1.5</v>
      </c>
      <c r="E168" s="37">
        <f>VLOOKUP($A168,Table13[], MATCH(E$1,ExtData!$A$1:$AH$1, FALSE), FALSE)</f>
        <v>2.5</v>
      </c>
      <c r="F168" s="37">
        <f>VLOOKUP($A168,Table13[], MATCH(F$1,ExtData!$A$1:$AH$1, FALSE), FALSE)</f>
        <v>0.1</v>
      </c>
      <c r="G168" s="37">
        <f>VLOOKUP($A168,Table13[], MATCH(G$1,ExtData!$A$1:$AH$1, FALSE), FALSE)</f>
        <v>135.30000000000001</v>
      </c>
      <c r="H168" s="39">
        <f>VLOOKUP($A168,Table13[], MATCH(H$1,ExtData!$A$1:$AH$1, FALSE), FALSE)/Table6[[#This Row],[PerUSD]]*Table6[[#This Row],[PerEURO]]</f>
        <v>145.43868928207323</v>
      </c>
      <c r="I168" s="69">
        <f>VLOOKUP($A168,Table13[], MATCH(I$1,ExtData!$A$1:$AH$1, FALSE), FALSE)</f>
        <v>0</v>
      </c>
      <c r="J168" s="69">
        <f>VLOOKUP($A168,Table13[], MATCH(J$1,ExtData!$A$1:$AH$1, FALSE), FALSE)</f>
        <v>1171</v>
      </c>
      <c r="K168" s="69">
        <f>VLOOKUP($A168,Table13[], MATCH(K$1,ExtData!$A$1:$AH$1, FALSE), FALSE)</f>
        <v>0</v>
      </c>
      <c r="L168" s="69">
        <f>VLOOKUP($A168,Table13[], MATCH(L$1,ExtData!$A$1:$AH$1, FALSE), FALSE)</f>
        <v>45008</v>
      </c>
      <c r="M168" s="70">
        <f>VLOOKUP($A168,Table13[], MATCH(M$1,ExtData!$A$1:$AH$1, FALSE), FALSE)</f>
        <v>22859</v>
      </c>
      <c r="N168" s="70">
        <f>VLOOKUP($A168,Table13[], MATCH(N$1,ExtData!$A$1:$AH$1, FALSE), FALSE)</f>
        <v>24626</v>
      </c>
      <c r="O168" s="70">
        <f>VLOOKUP($A168,Table13[], MATCH(O$1,ExtData!$A$1:$AH$1, FALSE), FALSE)</f>
        <v>764</v>
      </c>
      <c r="P168" s="70">
        <f>VLOOKUP($A168,Table13[], MATCH(P$1,ExtData!$A$1:$AH$1, FALSE), FALSE)</f>
        <v>620</v>
      </c>
      <c r="Q168" s="70">
        <f>VLOOKUP($A168,Table13[], MATCH(Q$1,ExtData!$A$1:$AH$1, FALSE), FALSE)</f>
        <v>0</v>
      </c>
      <c r="R168" s="70">
        <f>VLOOKUP($A168,Table13[], MATCH(R$1,ExtData!$A$1:$AH$1, FALSE), FALSE)</f>
        <v>0</v>
      </c>
      <c r="S168" s="70">
        <f>VLOOKUP($A168,Table13[], MATCH(S$1,ExtData!$A$1:$AH$1, FALSE), FALSE)</f>
        <v>81773</v>
      </c>
      <c r="T168" s="71">
        <f>VLOOKUP($A168,Table13[], MATCH(T$1,ExtData!$A$1:$AH$1, FALSE), FALSE)</f>
        <v>36213</v>
      </c>
      <c r="U168" s="71">
        <f>VLOOKUP($A168,Table13[], MATCH(U$1,ExtData!$A$1:$AH$1, FALSE), FALSE)</f>
        <v>36765</v>
      </c>
      <c r="V168" s="71">
        <f>VLOOKUP($A168,Table13[], MATCH(V$1,ExtData!$A$1:$AH$1, FALSE), FALSE)</f>
        <v>-11485</v>
      </c>
      <c r="W168" s="43">
        <f>VLOOKUP(EDATE(Table6[[#This Row],[Date]],-1),Table13[],MATCH(Table6[[#Headers],[PerEURO]],Table13[#Headers],FALSE), FALSE)</f>
        <v>8.1207999999999991</v>
      </c>
      <c r="X168" s="43">
        <f>VLOOKUP(EDATE(Table6[[#This Row],[Date]],-2),Table13[],MATCH(Table6[[#Headers],[PerEURO]],Table13[#Headers],FALSE),FALSE)</f>
        <v>7.9725000000000001</v>
      </c>
      <c r="Y168" s="43">
        <f>VLOOKUP(EDATE(Table6[[#This Row],[Date]],-1),Table13[],MATCH(Table6[[#Headers],[CPI]],Table13[#Headers],FALSE), FALSE)</f>
        <v>135.1</v>
      </c>
      <c r="Z168" t="str">
        <f>IF((Table6[[#This Row],[PerEURO]]-Table6[[#This Row],[ly.var]])&gt;0,"Increase", IF((Table6[[#This Row],[PerEURO]]-Table6[[#This Row],[ly.var]])&lt;0, "Decrease", "Unchange"))</f>
        <v>Increase</v>
      </c>
      <c r="AA168" t="b">
        <f>YEAR(Table6[[#This Row],[Date]])&lt;Settings!$B$1</f>
        <v>0</v>
      </c>
      <c r="AB168" t="str">
        <f t="shared" si="5"/>
        <v>autumn</v>
      </c>
    </row>
    <row r="169" spans="1:28" x14ac:dyDescent="0.2">
      <c r="A169" s="74">
        <v>40147</v>
      </c>
      <c r="B169" s="67">
        <f>VLOOKUP($A169,Table13[], MATCH(B$1,ExtData!$A$1:$AH$1, FALSE), FALSE)</f>
        <v>8.4047999999999998</v>
      </c>
      <c r="C169" s="68">
        <f>VLOOKUP($A169,Table13[], MATCH(C$1,ExtData!$A$1:$AH$1, FALSE), FALSE)</f>
        <v>6.1332000000000004</v>
      </c>
      <c r="D169" s="37">
        <f>VLOOKUP($A169,Table13[], MATCH(D$1,ExtData!$A$1:$AH$1, FALSE), FALSE)</f>
        <v>1.5</v>
      </c>
      <c r="E169" s="37">
        <f>VLOOKUP($A169,Table13[], MATCH(E$1,ExtData!$A$1:$AH$1, FALSE), FALSE)</f>
        <v>2.5</v>
      </c>
      <c r="F169" s="37">
        <f>VLOOKUP($A169,Table13[], MATCH(F$1,ExtData!$A$1:$AH$1, FALSE), FALSE)</f>
        <v>0.17</v>
      </c>
      <c r="G169" s="37">
        <f>VLOOKUP($A169,Table13[], MATCH(G$1,ExtData!$A$1:$AH$1, FALSE), FALSE)</f>
        <v>135.1</v>
      </c>
      <c r="H169" s="39">
        <f>VLOOKUP($A169,Table13[], MATCH(H$1,ExtData!$A$1:$AH$1, FALSE), FALSE)/Table6[[#This Row],[PerUSD]]*Table6[[#This Row],[PerEURO]]</f>
        <v>151.78302484836627</v>
      </c>
      <c r="I169" s="69">
        <f>VLOOKUP($A169,Table13[], MATCH(I$1,ExtData!$A$1:$AH$1, FALSE), FALSE)</f>
        <v>101</v>
      </c>
      <c r="J169" s="69">
        <f>VLOOKUP($A169,Table13[], MATCH(J$1,ExtData!$A$1:$AH$1, FALSE), FALSE)</f>
        <v>2018</v>
      </c>
      <c r="K169" s="69">
        <f>VLOOKUP($A169,Table13[], MATCH(K$1,ExtData!$A$1:$AH$1, FALSE), FALSE)</f>
        <v>0</v>
      </c>
      <c r="L169" s="69">
        <f>VLOOKUP($A169,Table13[], MATCH(L$1,ExtData!$A$1:$AH$1, FALSE), FALSE)</f>
        <v>42722</v>
      </c>
      <c r="M169" s="70">
        <f>VLOOKUP($A169,Table13[], MATCH(M$1,ExtData!$A$1:$AH$1, FALSE), FALSE)</f>
        <v>26483</v>
      </c>
      <c r="N169" s="70">
        <f>VLOOKUP($A169,Table13[], MATCH(N$1,ExtData!$A$1:$AH$1, FALSE), FALSE)</f>
        <v>25289</v>
      </c>
      <c r="O169" s="70">
        <f>VLOOKUP($A169,Table13[], MATCH(O$1,ExtData!$A$1:$AH$1, FALSE), FALSE)</f>
        <v>569</v>
      </c>
      <c r="P169" s="70">
        <f>VLOOKUP($A169,Table13[], MATCH(P$1,ExtData!$A$1:$AH$1, FALSE), FALSE)</f>
        <v>804</v>
      </c>
      <c r="Q169" s="70">
        <f>VLOOKUP($A169,Table13[], MATCH(Q$1,ExtData!$A$1:$AH$1, FALSE), FALSE)</f>
        <v>545</v>
      </c>
      <c r="R169" s="70">
        <f>VLOOKUP($A169,Table13[], MATCH(R$1,ExtData!$A$1:$AH$1, FALSE), FALSE)</f>
        <v>0</v>
      </c>
      <c r="S169" s="70">
        <f>VLOOKUP($A169,Table13[], MATCH(S$1,ExtData!$A$1:$AH$1, FALSE), FALSE)</f>
        <v>80648</v>
      </c>
      <c r="T169" s="71">
        <f>VLOOKUP($A169,Table13[], MATCH(T$1,ExtData!$A$1:$AH$1, FALSE), FALSE)</f>
        <v>37156</v>
      </c>
      <c r="U169" s="71">
        <f>VLOOKUP($A169,Table13[], MATCH(U$1,ExtData!$A$1:$AH$1, FALSE), FALSE)</f>
        <v>37926</v>
      </c>
      <c r="V169" s="71">
        <f>VLOOKUP($A169,Table13[], MATCH(V$1,ExtData!$A$1:$AH$1, FALSE), FALSE)</f>
        <v>-14415</v>
      </c>
      <c r="W169" s="43">
        <f>VLOOKUP(EDATE(Table6[[#This Row],[Date]],-1),Table13[],MATCH(Table6[[#Headers],[PerEURO]],Table13[#Headers],FALSE), FALSE)</f>
        <v>8.2055000000000007</v>
      </c>
      <c r="X169" s="43">
        <f>VLOOKUP(EDATE(Table6[[#This Row],[Date]],-2),Table13[],MATCH(Table6[[#Headers],[PerEURO]],Table13[#Headers],FALSE),FALSE)</f>
        <v>8.1207999999999991</v>
      </c>
      <c r="Y169" s="43">
        <f>VLOOKUP(EDATE(Table6[[#This Row],[Date]],-1),Table13[],MATCH(Table6[[#Headers],[CPI]],Table13[#Headers],FALSE), FALSE)</f>
        <v>135.30000000000001</v>
      </c>
      <c r="Z169" t="str">
        <f>IF((Table6[[#This Row],[PerEURO]]-Table6[[#This Row],[ly.var]])&gt;0,"Increase", IF((Table6[[#This Row],[PerEURO]]-Table6[[#This Row],[ly.var]])&lt;0, "Decrease", "Unchange"))</f>
        <v>Increase</v>
      </c>
      <c r="AA169" t="b">
        <f>YEAR(Table6[[#This Row],[Date]])&lt;Settings!$B$1</f>
        <v>0</v>
      </c>
      <c r="AB169" t="str">
        <f t="shared" si="5"/>
        <v>winter</v>
      </c>
    </row>
    <row r="170" spans="1:28" x14ac:dyDescent="0.2">
      <c r="A170" s="74">
        <v>40178</v>
      </c>
      <c r="B170" s="67">
        <f>VLOOKUP($A170,Table13[], MATCH(B$1,ExtData!$A$1:$AH$1, FALSE), FALSE)</f>
        <v>8.3926999999999996</v>
      </c>
      <c r="C170" s="68">
        <f>VLOOKUP($A170,Table13[], MATCH(C$1,ExtData!$A$1:$AH$1, FALSE), FALSE)</f>
        <v>6.1665999999999999</v>
      </c>
      <c r="D170" s="37">
        <f>VLOOKUP($A170,Table13[], MATCH(D$1,ExtData!$A$1:$AH$1, FALSE), FALSE)</f>
        <v>1.5</v>
      </c>
      <c r="E170" s="37">
        <f>VLOOKUP($A170,Table13[], MATCH(E$1,ExtData!$A$1:$AH$1, FALSE), FALSE)</f>
        <v>2.5</v>
      </c>
      <c r="F170" s="37">
        <f>VLOOKUP($A170,Table13[], MATCH(F$1,ExtData!$A$1:$AH$1, FALSE), FALSE)</f>
        <v>0.2</v>
      </c>
      <c r="G170" s="37">
        <f>VLOOKUP($A170,Table13[], MATCH(G$1,ExtData!$A$1:$AH$1, FALSE), FALSE)</f>
        <v>135.1</v>
      </c>
      <c r="H170" s="39">
        <f>VLOOKUP($A170,Table13[], MATCH(H$1,ExtData!$A$1:$AH$1, FALSE), FALSE)/Table6[[#This Row],[PerUSD]]*Table6[[#This Row],[PerEURO]]</f>
        <v>147.15057308727663</v>
      </c>
      <c r="I170" s="69">
        <f>VLOOKUP($A170,Table13[], MATCH(I$1,ExtData!$A$1:$AH$1, FALSE), FALSE)</f>
        <v>58</v>
      </c>
      <c r="J170" s="69">
        <f>VLOOKUP($A170,Table13[], MATCH(J$1,ExtData!$A$1:$AH$1, FALSE), FALSE)</f>
        <v>435</v>
      </c>
      <c r="K170" s="69">
        <f>VLOOKUP($A170,Table13[], MATCH(K$1,ExtData!$A$1:$AH$1, FALSE), FALSE)</f>
        <v>0</v>
      </c>
      <c r="L170" s="69">
        <f>VLOOKUP($A170,Table13[], MATCH(L$1,ExtData!$A$1:$AH$1, FALSE), FALSE)</f>
        <v>42039</v>
      </c>
      <c r="M170" s="70">
        <f>VLOOKUP($A170,Table13[], MATCH(M$1,ExtData!$A$1:$AH$1, FALSE), FALSE)</f>
        <v>29112</v>
      </c>
      <c r="N170" s="70">
        <f>VLOOKUP($A170,Table13[], MATCH(N$1,ExtData!$A$1:$AH$1, FALSE), FALSE)</f>
        <v>24794</v>
      </c>
      <c r="O170" s="70">
        <f>VLOOKUP($A170,Table13[], MATCH(O$1,ExtData!$A$1:$AH$1, FALSE), FALSE)</f>
        <v>584</v>
      </c>
      <c r="P170" s="70">
        <f>VLOOKUP($A170,Table13[], MATCH(P$1,ExtData!$A$1:$AH$1, FALSE), FALSE)</f>
        <v>1948</v>
      </c>
      <c r="Q170" s="70">
        <f>VLOOKUP($A170,Table13[], MATCH(Q$1,ExtData!$A$1:$AH$1, FALSE), FALSE)</f>
        <v>273</v>
      </c>
      <c r="R170" s="70">
        <f>VLOOKUP($A170,Table13[], MATCH(R$1,ExtData!$A$1:$AH$1, FALSE), FALSE)</f>
        <v>0</v>
      </c>
      <c r="S170" s="70">
        <f>VLOOKUP($A170,Table13[], MATCH(S$1,ExtData!$A$1:$AH$1, FALSE), FALSE)</f>
        <v>88453</v>
      </c>
      <c r="T170" s="71">
        <f>VLOOKUP($A170,Table13[], MATCH(T$1,ExtData!$A$1:$AH$1, FALSE), FALSE)</f>
        <v>48141</v>
      </c>
      <c r="U170" s="71">
        <f>VLOOKUP($A170,Table13[], MATCH(U$1,ExtData!$A$1:$AH$1, FALSE), FALSE)</f>
        <v>46414</v>
      </c>
      <c r="V170" s="71">
        <f>VLOOKUP($A170,Table13[], MATCH(V$1,ExtData!$A$1:$AH$1, FALSE), FALSE)</f>
        <v>-8076</v>
      </c>
      <c r="W170" s="43">
        <f>VLOOKUP(EDATE(Table6[[#This Row],[Date]],-1),Table13[],MATCH(Table6[[#Headers],[PerEURO]],Table13[#Headers],FALSE), FALSE)</f>
        <v>8.4047999999999998</v>
      </c>
      <c r="X170" s="43">
        <f>VLOOKUP(EDATE(Table6[[#This Row],[Date]],-2),Table13[],MATCH(Table6[[#Headers],[PerEURO]],Table13[#Headers],FALSE),FALSE)</f>
        <v>8.2055000000000007</v>
      </c>
      <c r="Y170" s="43">
        <f>VLOOKUP(EDATE(Table6[[#This Row],[Date]],-1),Table13[],MATCH(Table6[[#Headers],[CPI]],Table13[#Headers],FALSE), FALSE)</f>
        <v>135.1</v>
      </c>
      <c r="Z170" t="str">
        <f>IF((Table6[[#This Row],[PerEURO]]-Table6[[#This Row],[ly.var]])&gt;0,"Increase", IF((Table6[[#This Row],[PerEURO]]-Table6[[#This Row],[ly.var]])&lt;0, "Decrease", "Unchange"))</f>
        <v>Decrease</v>
      </c>
      <c r="AA170" t="b">
        <f>YEAR(Table6[[#This Row],[Date]])&lt;Settings!$B$1</f>
        <v>0</v>
      </c>
      <c r="AB170" t="str">
        <f t="shared" si="5"/>
        <v>winter</v>
      </c>
    </row>
    <row r="171" spans="1:28" x14ac:dyDescent="0.2">
      <c r="A171" s="74">
        <v>40209</v>
      </c>
      <c r="B171" s="67">
        <f>VLOOKUP($A171,Table13[], MATCH(B$1,ExtData!$A$1:$AH$1, FALSE), FALSE)</f>
        <v>8.3561999999999994</v>
      </c>
      <c r="C171" s="68">
        <f>VLOOKUP($A171,Table13[], MATCH(C$1,ExtData!$A$1:$AH$1, FALSE), FALSE)</f>
        <v>6.1185</v>
      </c>
      <c r="D171" s="37">
        <f>VLOOKUP($A171,Table13[], MATCH(D$1,ExtData!$A$1:$AH$1, FALSE), FALSE)</f>
        <v>1.5</v>
      </c>
      <c r="E171" s="37">
        <f>VLOOKUP($A171,Table13[], MATCH(E$1,ExtData!$A$1:$AH$1, FALSE), FALSE)</f>
        <v>2.5</v>
      </c>
      <c r="F171" s="37">
        <f>VLOOKUP($A171,Table13[], MATCH(F$1,ExtData!$A$1:$AH$1, FALSE), FALSE)</f>
        <v>0.16</v>
      </c>
      <c r="G171" s="37">
        <f>VLOOKUP($A171,Table13[], MATCH(G$1,ExtData!$A$1:$AH$1, FALSE), FALSE)</f>
        <v>135.80000000000001</v>
      </c>
      <c r="H171" s="39">
        <f>VLOOKUP($A171,Table13[], MATCH(H$1,ExtData!$A$1:$AH$1, FALSE), FALSE)/Table6[[#This Row],[PerUSD]]*Table6[[#This Row],[PerEURO]]</f>
        <v>148.72765873988723</v>
      </c>
      <c r="I171" s="69">
        <f>VLOOKUP($A171,Table13[], MATCH(I$1,ExtData!$A$1:$AH$1, FALSE), FALSE)</f>
        <v>90</v>
      </c>
      <c r="J171" s="69">
        <f>VLOOKUP($A171,Table13[], MATCH(J$1,ExtData!$A$1:$AH$1, FALSE), FALSE)</f>
        <v>0</v>
      </c>
      <c r="K171" s="69">
        <f>VLOOKUP($A171,Table13[], MATCH(K$1,ExtData!$A$1:$AH$1, FALSE), FALSE)</f>
        <v>0</v>
      </c>
      <c r="L171" s="69">
        <f>VLOOKUP($A171,Table13[], MATCH(L$1,ExtData!$A$1:$AH$1, FALSE), FALSE)</f>
        <v>43159</v>
      </c>
      <c r="M171" s="70">
        <f>VLOOKUP($A171,Table13[], MATCH(M$1,ExtData!$A$1:$AH$1, FALSE), FALSE)</f>
        <v>22272</v>
      </c>
      <c r="N171" s="70">
        <f>VLOOKUP($A171,Table13[], MATCH(N$1,ExtData!$A$1:$AH$1, FALSE), FALSE)</f>
        <v>21004</v>
      </c>
      <c r="O171" s="70">
        <f>VLOOKUP($A171,Table13[], MATCH(O$1,ExtData!$A$1:$AH$1, FALSE), FALSE)</f>
        <v>1293</v>
      </c>
      <c r="P171" s="70">
        <f>VLOOKUP($A171,Table13[], MATCH(P$1,ExtData!$A$1:$AH$1, FALSE), FALSE)</f>
        <v>293</v>
      </c>
      <c r="Q171" s="70">
        <f>VLOOKUP($A171,Table13[], MATCH(Q$1,ExtData!$A$1:$AH$1, FALSE), FALSE)</f>
        <v>990</v>
      </c>
      <c r="R171" s="70">
        <f>VLOOKUP($A171,Table13[], MATCH(R$1,ExtData!$A$1:$AH$1, FALSE), FALSE)</f>
        <v>0</v>
      </c>
      <c r="S171" s="70">
        <f>VLOOKUP($A171,Table13[], MATCH(S$1,ExtData!$A$1:$AH$1, FALSE), FALSE)</f>
        <v>75742</v>
      </c>
      <c r="T171" s="71">
        <f>VLOOKUP($A171,Table13[], MATCH(T$1,ExtData!$A$1:$AH$1, FALSE), FALSE)</f>
        <v>33777</v>
      </c>
      <c r="U171" s="71">
        <f>VLOOKUP($A171,Table13[], MATCH(U$1,ExtData!$A$1:$AH$1, FALSE), FALSE)</f>
        <v>32583</v>
      </c>
      <c r="V171" s="71">
        <f>VLOOKUP($A171,Table13[], MATCH(V$1,ExtData!$A$1:$AH$1, FALSE), FALSE)</f>
        <v>-11986</v>
      </c>
      <c r="W171" s="43">
        <f>VLOOKUP(EDATE(Table6[[#This Row],[Date]],-1),Table13[],MATCH(Table6[[#Headers],[PerEURO]],Table13[#Headers],FALSE), FALSE)</f>
        <v>8.3926999999999996</v>
      </c>
      <c r="X171" s="43">
        <f>VLOOKUP(EDATE(Table6[[#This Row],[Date]],-2),Table13[],MATCH(Table6[[#Headers],[PerEURO]],Table13[#Headers],FALSE),FALSE)</f>
        <v>8.4047999999999998</v>
      </c>
      <c r="Y171" s="43">
        <f>VLOOKUP(EDATE(Table6[[#This Row],[Date]],-1),Table13[],MATCH(Table6[[#Headers],[CPI]],Table13[#Headers],FALSE), FALSE)</f>
        <v>135.1</v>
      </c>
      <c r="Z171" t="str">
        <f>IF((Table6[[#This Row],[PerEURO]]-Table6[[#This Row],[ly.var]])&gt;0,"Increase", IF((Table6[[#This Row],[PerEURO]]-Table6[[#This Row],[ly.var]])&lt;0, "Decrease", "Unchange"))</f>
        <v>Decrease</v>
      </c>
      <c r="AA171" t="b">
        <f>YEAR(Table6[[#This Row],[Date]])&lt;Settings!$B$1</f>
        <v>0</v>
      </c>
      <c r="AB171" t="str">
        <f t="shared" si="5"/>
        <v>winter</v>
      </c>
    </row>
    <row r="172" spans="1:28" x14ac:dyDescent="0.2">
      <c r="A172" s="74">
        <v>40237</v>
      </c>
      <c r="B172" s="67">
        <f>VLOOKUP($A172,Table13[], MATCH(B$1,ExtData!$A$1:$AH$1, FALSE), FALSE)</f>
        <v>8.2905999999999995</v>
      </c>
      <c r="C172" s="68">
        <f>VLOOKUP($A172,Table13[], MATCH(C$1,ExtData!$A$1:$AH$1, FALSE), FALSE)</f>
        <v>5.9981</v>
      </c>
      <c r="D172" s="37">
        <f>VLOOKUP($A172,Table13[], MATCH(D$1,ExtData!$A$1:$AH$1, FALSE), FALSE)</f>
        <v>1.5</v>
      </c>
      <c r="E172" s="37">
        <f>VLOOKUP($A172,Table13[], MATCH(E$1,ExtData!$A$1:$AH$1, FALSE), FALSE)</f>
        <v>2.5</v>
      </c>
      <c r="F172" s="37">
        <f>VLOOKUP($A172,Table13[], MATCH(F$1,ExtData!$A$1:$AH$1, FALSE), FALSE)</f>
        <v>0.19</v>
      </c>
      <c r="G172" s="37">
        <f>VLOOKUP($A172,Table13[], MATCH(G$1,ExtData!$A$1:$AH$1, FALSE), FALSE)</f>
        <v>136.1</v>
      </c>
      <c r="H172" s="39">
        <f>VLOOKUP($A172,Table13[], MATCH(H$1,ExtData!$A$1:$AH$1, FALSE), FALSE)/Table6[[#This Row],[PerUSD]]*Table6[[#This Row],[PerEURO]]</f>
        <v>148.55932511962121</v>
      </c>
      <c r="I172" s="69">
        <f>VLOOKUP($A172,Table13[], MATCH(I$1,ExtData!$A$1:$AH$1, FALSE), FALSE)</f>
        <v>0</v>
      </c>
      <c r="J172" s="69">
        <f>VLOOKUP($A172,Table13[], MATCH(J$1,ExtData!$A$1:$AH$1, FALSE), FALSE)</f>
        <v>99</v>
      </c>
      <c r="K172" s="69">
        <f>VLOOKUP($A172,Table13[], MATCH(K$1,ExtData!$A$1:$AH$1, FALSE), FALSE)</f>
        <v>0</v>
      </c>
      <c r="L172" s="69">
        <f>VLOOKUP($A172,Table13[], MATCH(L$1,ExtData!$A$1:$AH$1, FALSE), FALSE)</f>
        <v>46671</v>
      </c>
      <c r="M172" s="70">
        <f>VLOOKUP($A172,Table13[], MATCH(M$1,ExtData!$A$1:$AH$1, FALSE), FALSE)</f>
        <v>23909</v>
      </c>
      <c r="N172" s="70">
        <f>VLOOKUP($A172,Table13[], MATCH(N$1,ExtData!$A$1:$AH$1, FALSE), FALSE)</f>
        <v>21960</v>
      </c>
      <c r="O172" s="70">
        <f>VLOOKUP($A172,Table13[], MATCH(O$1,ExtData!$A$1:$AH$1, FALSE), FALSE)</f>
        <v>681</v>
      </c>
      <c r="P172" s="70">
        <f>VLOOKUP($A172,Table13[], MATCH(P$1,ExtData!$A$1:$AH$1, FALSE), FALSE)</f>
        <v>268</v>
      </c>
      <c r="Q172" s="70">
        <f>VLOOKUP($A172,Table13[], MATCH(Q$1,ExtData!$A$1:$AH$1, FALSE), FALSE)</f>
        <v>0</v>
      </c>
      <c r="R172" s="70">
        <f>VLOOKUP($A172,Table13[], MATCH(R$1,ExtData!$A$1:$AH$1, FALSE), FALSE)</f>
        <v>0</v>
      </c>
      <c r="S172" s="70">
        <f>VLOOKUP($A172,Table13[], MATCH(S$1,ExtData!$A$1:$AH$1, FALSE), FALSE)</f>
        <v>78448</v>
      </c>
      <c r="T172" s="71">
        <f>VLOOKUP($A172,Table13[], MATCH(T$1,ExtData!$A$1:$AH$1, FALSE), FALSE)</f>
        <v>31946</v>
      </c>
      <c r="U172" s="71">
        <f>VLOOKUP($A172,Table13[], MATCH(U$1,ExtData!$A$1:$AH$1, FALSE), FALSE)</f>
        <v>31777</v>
      </c>
      <c r="V172" s="71">
        <f>VLOOKUP($A172,Table13[], MATCH(V$1,ExtData!$A$1:$AH$1, FALSE), FALSE)</f>
        <v>-14774</v>
      </c>
      <c r="W172" s="43">
        <f>VLOOKUP(EDATE(Table6[[#This Row],[Date]],-1),Table13[],MATCH(Table6[[#Headers],[PerEURO]],Table13[#Headers],FALSE), FALSE)</f>
        <v>8.3561999999999994</v>
      </c>
      <c r="X172" s="43">
        <f>VLOOKUP(EDATE(Table6[[#This Row],[Date]],-2),Table13[],MATCH(Table6[[#Headers],[PerEURO]],Table13[#Headers],FALSE),FALSE)</f>
        <v>8.3926999999999996</v>
      </c>
      <c r="Y172" s="43">
        <f>VLOOKUP(EDATE(Table6[[#This Row],[Date]],-1),Table13[],MATCH(Table6[[#Headers],[CPI]],Table13[#Headers],FALSE), FALSE)</f>
        <v>135.80000000000001</v>
      </c>
      <c r="Z172" t="str">
        <f>IF((Table6[[#This Row],[PerEURO]]-Table6[[#This Row],[ly.var]])&gt;0,"Increase", IF((Table6[[#This Row],[PerEURO]]-Table6[[#This Row],[ly.var]])&lt;0, "Decrease", "Unchange"))</f>
        <v>Decrease</v>
      </c>
      <c r="AA172" t="b">
        <f>YEAR(Table6[[#This Row],[Date]])&lt;Settings!$B$1</f>
        <v>0</v>
      </c>
      <c r="AB172" t="str">
        <f t="shared" si="5"/>
        <v>Spring</v>
      </c>
    </row>
    <row r="173" spans="1:28" x14ac:dyDescent="0.2">
      <c r="A173" s="74">
        <v>40268</v>
      </c>
      <c r="B173" s="67">
        <f>VLOOKUP($A173,Table13[], MATCH(B$1,ExtData!$A$1:$AH$1, FALSE), FALSE)</f>
        <v>8.2484000000000002</v>
      </c>
      <c r="C173" s="68">
        <f>VLOOKUP($A173,Table13[], MATCH(C$1,ExtData!$A$1:$AH$1, FALSE), FALSE)</f>
        <v>5.9729999999999999</v>
      </c>
      <c r="D173" s="37">
        <f>VLOOKUP($A173,Table13[], MATCH(D$1,ExtData!$A$1:$AH$1, FALSE), FALSE)</f>
        <v>1.5</v>
      </c>
      <c r="E173" s="37">
        <f>VLOOKUP($A173,Table13[], MATCH(E$1,ExtData!$A$1:$AH$1, FALSE), FALSE)</f>
        <v>2.5</v>
      </c>
      <c r="F173" s="37">
        <f>VLOOKUP($A173,Table13[], MATCH(F$1,ExtData!$A$1:$AH$1, FALSE), FALSE)</f>
        <v>0.25</v>
      </c>
      <c r="G173" s="37">
        <f>VLOOKUP($A173,Table13[], MATCH(G$1,ExtData!$A$1:$AH$1, FALSE), FALSE)</f>
        <v>136.6</v>
      </c>
      <c r="H173" s="39">
        <f>VLOOKUP($A173,Table13[], MATCH(H$1,ExtData!$A$1:$AH$1, FALSE), FALSE)/Table6[[#This Row],[PerUSD]]*Table6[[#This Row],[PerEURO]]</f>
        <v>148.81091310899046</v>
      </c>
      <c r="I173" s="69">
        <f>VLOOKUP($A173,Table13[], MATCH(I$1,ExtData!$A$1:$AH$1, FALSE), FALSE)</f>
        <v>8</v>
      </c>
      <c r="J173" s="69">
        <f>VLOOKUP($A173,Table13[], MATCH(J$1,ExtData!$A$1:$AH$1, FALSE), FALSE)</f>
        <v>663</v>
      </c>
      <c r="K173" s="69">
        <f>VLOOKUP($A173,Table13[], MATCH(K$1,ExtData!$A$1:$AH$1, FALSE), FALSE)</f>
        <v>0</v>
      </c>
      <c r="L173" s="69">
        <f>VLOOKUP($A173,Table13[], MATCH(L$1,ExtData!$A$1:$AH$1, FALSE), FALSE)</f>
        <v>43396</v>
      </c>
      <c r="M173" s="70">
        <f>VLOOKUP($A173,Table13[], MATCH(M$1,ExtData!$A$1:$AH$1, FALSE), FALSE)</f>
        <v>24882</v>
      </c>
      <c r="N173" s="70">
        <f>VLOOKUP($A173,Table13[], MATCH(N$1,ExtData!$A$1:$AH$1, FALSE), FALSE)</f>
        <v>18338</v>
      </c>
      <c r="O173" s="70">
        <f>VLOOKUP($A173,Table13[], MATCH(O$1,ExtData!$A$1:$AH$1, FALSE), FALSE)</f>
        <v>669</v>
      </c>
      <c r="P173" s="70">
        <f>VLOOKUP($A173,Table13[], MATCH(P$1,ExtData!$A$1:$AH$1, FALSE), FALSE)</f>
        <v>540</v>
      </c>
      <c r="Q173" s="70">
        <f>VLOOKUP($A173,Table13[], MATCH(Q$1,ExtData!$A$1:$AH$1, FALSE), FALSE)</f>
        <v>0</v>
      </c>
      <c r="R173" s="70">
        <f>VLOOKUP($A173,Table13[], MATCH(R$1,ExtData!$A$1:$AH$1, FALSE), FALSE)</f>
        <v>0</v>
      </c>
      <c r="S173" s="70">
        <f>VLOOKUP($A173,Table13[], MATCH(S$1,ExtData!$A$1:$AH$1, FALSE), FALSE)</f>
        <v>74541</v>
      </c>
      <c r="T173" s="71">
        <f>VLOOKUP($A173,Table13[], MATCH(T$1,ExtData!$A$1:$AH$1, FALSE), FALSE)</f>
        <v>31013</v>
      </c>
      <c r="U173" s="71">
        <f>VLOOKUP($A173,Table13[], MATCH(U$1,ExtData!$A$1:$AH$1, FALSE), FALSE)</f>
        <v>31145</v>
      </c>
      <c r="V173" s="71">
        <f>VLOOKUP($A173,Table13[], MATCH(V$1,ExtData!$A$1:$AH$1, FALSE), FALSE)</f>
        <v>-12743</v>
      </c>
      <c r="W173" s="43">
        <f>VLOOKUP(EDATE(Table6[[#This Row],[Date]],-1),Table13[],MATCH(Table6[[#Headers],[PerEURO]],Table13[#Headers],FALSE), FALSE)</f>
        <v>8.2905999999999995</v>
      </c>
      <c r="X173" s="43">
        <f>VLOOKUP(EDATE(Table6[[#This Row],[Date]],-2),Table13[],MATCH(Table6[[#Headers],[PerEURO]],Table13[#Headers],FALSE),FALSE)</f>
        <v>8.3561999999999994</v>
      </c>
      <c r="Y173" s="43">
        <f>VLOOKUP(EDATE(Table6[[#This Row],[Date]],-1),Table13[],MATCH(Table6[[#Headers],[CPI]],Table13[#Headers],FALSE), FALSE)</f>
        <v>136.1</v>
      </c>
      <c r="Z173" t="str">
        <f>IF((Table6[[#This Row],[PerEURO]]-Table6[[#This Row],[ly.var]])&gt;0,"Increase", IF((Table6[[#This Row],[PerEURO]]-Table6[[#This Row],[ly.var]])&lt;0, "Decrease", "Unchange"))</f>
        <v>Decrease</v>
      </c>
      <c r="AA173" t="b">
        <f>YEAR(Table6[[#This Row],[Date]])&lt;Settings!$B$1</f>
        <v>0</v>
      </c>
      <c r="AB173" t="str">
        <f t="shared" si="5"/>
        <v>Spring</v>
      </c>
    </row>
    <row r="174" spans="1:28" x14ac:dyDescent="0.2">
      <c r="A174" s="74">
        <v>40298</v>
      </c>
      <c r="B174" s="67">
        <f>VLOOKUP($A174,Table13[], MATCH(B$1,ExtData!$A$1:$AH$1, FALSE), FALSE)</f>
        <v>8.1532999999999998</v>
      </c>
      <c r="C174" s="68">
        <f>VLOOKUP($A174,Table13[], MATCH(C$1,ExtData!$A$1:$AH$1, FALSE), FALSE)</f>
        <v>5.9349999999999996</v>
      </c>
      <c r="D174" s="37">
        <f>VLOOKUP($A174,Table13[], MATCH(D$1,ExtData!$A$1:$AH$1, FALSE), FALSE)</f>
        <v>1.5</v>
      </c>
      <c r="E174" s="37">
        <f>VLOOKUP($A174,Table13[], MATCH(E$1,ExtData!$A$1:$AH$1, FALSE), FALSE)</f>
        <v>2.5</v>
      </c>
      <c r="F174" s="37">
        <f>VLOOKUP($A174,Table13[], MATCH(F$1,ExtData!$A$1:$AH$1, FALSE), FALSE)</f>
        <v>0.25</v>
      </c>
      <c r="G174" s="37">
        <f>VLOOKUP($A174,Table13[], MATCH(G$1,ExtData!$A$1:$AH$1, FALSE), FALSE)</f>
        <v>136.69999999999999</v>
      </c>
      <c r="H174" s="39">
        <f>VLOOKUP($A174,Table13[], MATCH(H$1,ExtData!$A$1:$AH$1, FALSE), FALSE)/Table6[[#This Row],[PerUSD]]*Table6[[#This Row],[PerEURO]]</f>
        <v>150.48230530749791</v>
      </c>
      <c r="I174" s="69">
        <f>VLOOKUP($A174,Table13[], MATCH(I$1,ExtData!$A$1:$AH$1, FALSE), FALSE)</f>
        <v>336</v>
      </c>
      <c r="J174" s="69">
        <f>VLOOKUP($A174,Table13[], MATCH(J$1,ExtData!$A$1:$AH$1, FALSE), FALSE)</f>
        <v>19</v>
      </c>
      <c r="K174" s="69">
        <f>VLOOKUP($A174,Table13[], MATCH(K$1,ExtData!$A$1:$AH$1, FALSE), FALSE)</f>
        <v>0</v>
      </c>
      <c r="L174" s="69">
        <f>VLOOKUP($A174,Table13[], MATCH(L$1,ExtData!$A$1:$AH$1, FALSE), FALSE)</f>
        <v>44628</v>
      </c>
      <c r="M174" s="70">
        <f>VLOOKUP($A174,Table13[], MATCH(M$1,ExtData!$A$1:$AH$1, FALSE), FALSE)</f>
        <v>20584</v>
      </c>
      <c r="N174" s="70">
        <f>VLOOKUP($A174,Table13[], MATCH(N$1,ExtData!$A$1:$AH$1, FALSE), FALSE)</f>
        <v>16744</v>
      </c>
      <c r="O174" s="70">
        <f>VLOOKUP($A174,Table13[], MATCH(O$1,ExtData!$A$1:$AH$1, FALSE), FALSE)</f>
        <v>597</v>
      </c>
      <c r="P174" s="70">
        <f>VLOOKUP($A174,Table13[], MATCH(P$1,ExtData!$A$1:$AH$1, FALSE), FALSE)</f>
        <v>0</v>
      </c>
      <c r="Q174" s="70">
        <f>VLOOKUP($A174,Table13[], MATCH(Q$1,ExtData!$A$1:$AH$1, FALSE), FALSE)</f>
        <v>0</v>
      </c>
      <c r="R174" s="70">
        <f>VLOOKUP($A174,Table13[], MATCH(R$1,ExtData!$A$1:$AH$1, FALSE), FALSE)</f>
        <v>0</v>
      </c>
      <c r="S174" s="70">
        <f>VLOOKUP($A174,Table13[], MATCH(S$1,ExtData!$A$1:$AH$1, FALSE), FALSE)</f>
        <v>70667</v>
      </c>
      <c r="T174" s="71">
        <f>VLOOKUP($A174,Table13[], MATCH(T$1,ExtData!$A$1:$AH$1, FALSE), FALSE)</f>
        <v>25685</v>
      </c>
      <c r="U174" s="71">
        <f>VLOOKUP($A174,Table13[], MATCH(U$1,ExtData!$A$1:$AH$1, FALSE), FALSE)</f>
        <v>26039</v>
      </c>
      <c r="V174" s="71">
        <f>VLOOKUP($A174,Table13[], MATCH(V$1,ExtData!$A$1:$AH$1, FALSE), FALSE)</f>
        <v>-11886</v>
      </c>
      <c r="W174" s="43">
        <f>VLOOKUP(EDATE(Table6[[#This Row],[Date]],-1),Table13[],MATCH(Table6[[#Headers],[PerEURO]],Table13[#Headers],FALSE), FALSE)</f>
        <v>8.2484000000000002</v>
      </c>
      <c r="X174" s="43">
        <f>VLOOKUP(EDATE(Table6[[#This Row],[Date]],-2),Table13[],MATCH(Table6[[#Headers],[PerEURO]],Table13[#Headers],FALSE),FALSE)</f>
        <v>8.2905999999999995</v>
      </c>
      <c r="Y174" s="43">
        <f>VLOOKUP(EDATE(Table6[[#This Row],[Date]],-1),Table13[],MATCH(Table6[[#Headers],[CPI]],Table13[#Headers],FALSE), FALSE)</f>
        <v>136.6</v>
      </c>
      <c r="Z174" t="str">
        <f>IF((Table6[[#This Row],[PerEURO]]-Table6[[#This Row],[ly.var]])&gt;0,"Increase", IF((Table6[[#This Row],[PerEURO]]-Table6[[#This Row],[ly.var]])&lt;0, "Decrease", "Unchange"))</f>
        <v>Decrease</v>
      </c>
      <c r="AA174" t="b">
        <f>YEAR(Table6[[#This Row],[Date]])&lt;Settings!$B$1</f>
        <v>0</v>
      </c>
      <c r="AB174" t="str">
        <f t="shared" si="5"/>
        <v>Spring</v>
      </c>
    </row>
    <row r="175" spans="1:28" x14ac:dyDescent="0.2">
      <c r="A175" s="74">
        <v>40329</v>
      </c>
      <c r="B175" s="67">
        <f>VLOOKUP($A175,Table13[], MATCH(B$1,ExtData!$A$1:$AH$1, FALSE), FALSE)</f>
        <v>8.2207000000000008</v>
      </c>
      <c r="C175" s="68">
        <f>VLOOKUP($A175,Table13[], MATCH(C$1,ExtData!$A$1:$AH$1, FALSE), FALSE)</f>
        <v>6.0481999999999996</v>
      </c>
      <c r="D175" s="37">
        <f>VLOOKUP($A175,Table13[], MATCH(D$1,ExtData!$A$1:$AH$1, FALSE), FALSE)</f>
        <v>1.5</v>
      </c>
      <c r="E175" s="37">
        <f>VLOOKUP($A175,Table13[], MATCH(E$1,ExtData!$A$1:$AH$1, FALSE), FALSE)</f>
        <v>2.5</v>
      </c>
      <c r="F175" s="37">
        <f>VLOOKUP($A175,Table13[], MATCH(F$1,ExtData!$A$1:$AH$1, FALSE), FALSE)</f>
        <v>0.08</v>
      </c>
      <c r="G175" s="37">
        <f>VLOOKUP($A175,Table13[], MATCH(G$1,ExtData!$A$1:$AH$1, FALSE), FALSE)</f>
        <v>136.4</v>
      </c>
      <c r="H175" s="39">
        <f>VLOOKUP($A175,Table13[], MATCH(H$1,ExtData!$A$1:$AH$1, FALSE), FALSE)/Table6[[#This Row],[PerUSD]]*Table6[[#This Row],[PerEURO]]</f>
        <v>151.95831156377108</v>
      </c>
      <c r="I175" s="69">
        <f>VLOOKUP($A175,Table13[], MATCH(I$1,ExtData!$A$1:$AH$1, FALSE), FALSE)</f>
        <v>167</v>
      </c>
      <c r="J175" s="69">
        <f>VLOOKUP($A175,Table13[], MATCH(J$1,ExtData!$A$1:$AH$1, FALSE), FALSE)</f>
        <v>415</v>
      </c>
      <c r="K175" s="69">
        <f>VLOOKUP($A175,Table13[], MATCH(K$1,ExtData!$A$1:$AH$1, FALSE), FALSE)</f>
        <v>0</v>
      </c>
      <c r="L175" s="69">
        <f>VLOOKUP($A175,Table13[], MATCH(L$1,ExtData!$A$1:$AH$1, FALSE), FALSE)</f>
        <v>45927</v>
      </c>
      <c r="M175" s="70">
        <f>VLOOKUP($A175,Table13[], MATCH(M$1,ExtData!$A$1:$AH$1, FALSE), FALSE)</f>
        <v>19287</v>
      </c>
      <c r="N175" s="70">
        <f>VLOOKUP($A175,Table13[], MATCH(N$1,ExtData!$A$1:$AH$1, FALSE), FALSE)</f>
        <v>13101</v>
      </c>
      <c r="O175" s="70">
        <f>VLOOKUP($A175,Table13[], MATCH(O$1,ExtData!$A$1:$AH$1, FALSE), FALSE)</f>
        <v>331</v>
      </c>
      <c r="P175" s="70">
        <f>VLOOKUP($A175,Table13[], MATCH(P$1,ExtData!$A$1:$AH$1, FALSE), FALSE)</f>
        <v>600</v>
      </c>
      <c r="Q175" s="70">
        <f>VLOOKUP($A175,Table13[], MATCH(Q$1,ExtData!$A$1:$AH$1, FALSE), FALSE)</f>
        <v>342</v>
      </c>
      <c r="R175" s="70">
        <f>VLOOKUP($A175,Table13[], MATCH(R$1,ExtData!$A$1:$AH$1, FALSE), FALSE)</f>
        <v>0</v>
      </c>
      <c r="S175" s="70">
        <f>VLOOKUP($A175,Table13[], MATCH(S$1,ExtData!$A$1:$AH$1, FALSE), FALSE)</f>
        <v>62867</v>
      </c>
      <c r="T175" s="71">
        <f>VLOOKUP($A175,Table13[], MATCH(T$1,ExtData!$A$1:$AH$1, FALSE), FALSE)</f>
        <v>17301</v>
      </c>
      <c r="U175" s="71">
        <f>VLOOKUP($A175,Table13[], MATCH(U$1,ExtData!$A$1:$AH$1, FALSE), FALSE)</f>
        <v>16941</v>
      </c>
      <c r="V175" s="71">
        <f>VLOOKUP($A175,Table13[], MATCH(V$1,ExtData!$A$1:$AH$1, FALSE), FALSE)</f>
        <v>-15779</v>
      </c>
      <c r="W175" s="43">
        <f>VLOOKUP(EDATE(Table6[[#This Row],[Date]],-1),Table13[],MATCH(Table6[[#Headers],[PerEURO]],Table13[#Headers],FALSE), FALSE)</f>
        <v>8.1532999999999998</v>
      </c>
      <c r="X175" s="43">
        <f>VLOOKUP(EDATE(Table6[[#This Row],[Date]],-2),Table13[],MATCH(Table6[[#Headers],[PerEURO]],Table13[#Headers],FALSE),FALSE)</f>
        <v>8.2484000000000002</v>
      </c>
      <c r="Y175" s="43">
        <f>VLOOKUP(EDATE(Table6[[#This Row],[Date]],-1),Table13[],MATCH(Table6[[#Headers],[CPI]],Table13[#Headers],FALSE), FALSE)</f>
        <v>136.69999999999999</v>
      </c>
      <c r="Z175" t="str">
        <f>IF((Table6[[#This Row],[PerEURO]]-Table6[[#This Row],[ly.var]])&gt;0,"Increase", IF((Table6[[#This Row],[PerEURO]]-Table6[[#This Row],[ly.var]])&lt;0, "Decrease", "Unchange"))</f>
        <v>Increase</v>
      </c>
      <c r="AA175" t="b">
        <f>YEAR(Table6[[#This Row],[Date]])&lt;Settings!$B$1</f>
        <v>0</v>
      </c>
      <c r="AB175" t="str">
        <f t="shared" si="5"/>
        <v>Summer</v>
      </c>
    </row>
    <row r="176" spans="1:28" x14ac:dyDescent="0.2">
      <c r="A176" s="74">
        <v>40359</v>
      </c>
      <c r="B176" s="67">
        <f>VLOOKUP($A176,Table13[], MATCH(B$1,ExtData!$A$1:$AH$1, FALSE), FALSE)</f>
        <v>8.3879999999999999</v>
      </c>
      <c r="C176" s="68">
        <f>VLOOKUP($A176,Table13[], MATCH(C$1,ExtData!$A$1:$AH$1, FALSE), FALSE)</f>
        <v>6.1955</v>
      </c>
      <c r="D176" s="37">
        <f>VLOOKUP($A176,Table13[], MATCH(D$1,ExtData!$A$1:$AH$1, FALSE), FALSE)</f>
        <v>1.5</v>
      </c>
      <c r="E176" s="37">
        <f>VLOOKUP($A176,Table13[], MATCH(E$1,ExtData!$A$1:$AH$1, FALSE), FALSE)</f>
        <v>2.5</v>
      </c>
      <c r="F176" s="37">
        <f>VLOOKUP($A176,Table13[], MATCH(F$1,ExtData!$A$1:$AH$1, FALSE), FALSE)</f>
        <v>0.04</v>
      </c>
      <c r="G176" s="37">
        <f>VLOOKUP($A176,Table13[], MATCH(G$1,ExtData!$A$1:$AH$1, FALSE), FALSE)</f>
        <v>137.4</v>
      </c>
      <c r="H176" s="39">
        <f>VLOOKUP($A176,Table13[], MATCH(H$1,ExtData!$A$1:$AH$1, FALSE), FALSE)/Table6[[#This Row],[PerUSD]]*Table6[[#This Row],[PerEURO]]</f>
        <v>144.55439593253166</v>
      </c>
      <c r="I176" s="69">
        <f>VLOOKUP($A176,Table13[], MATCH(I$1,ExtData!$A$1:$AH$1, FALSE), FALSE)</f>
        <v>1</v>
      </c>
      <c r="J176" s="69">
        <f>VLOOKUP($A176,Table13[], MATCH(J$1,ExtData!$A$1:$AH$1, FALSE), FALSE)</f>
        <v>228</v>
      </c>
      <c r="K176" s="69">
        <f>VLOOKUP($A176,Table13[], MATCH(K$1,ExtData!$A$1:$AH$1, FALSE), FALSE)</f>
        <v>4661</v>
      </c>
      <c r="L176" s="69">
        <f>VLOOKUP($A176,Table13[], MATCH(L$1,ExtData!$A$1:$AH$1, FALSE), FALSE)</f>
        <v>46862</v>
      </c>
      <c r="M176" s="70">
        <f>VLOOKUP($A176,Table13[], MATCH(M$1,ExtData!$A$1:$AH$1, FALSE), FALSE)</f>
        <v>23598</v>
      </c>
      <c r="N176" s="70">
        <f>VLOOKUP($A176,Table13[], MATCH(N$1,ExtData!$A$1:$AH$1, FALSE), FALSE)</f>
        <v>13766</v>
      </c>
      <c r="O176" s="70">
        <f>VLOOKUP($A176,Table13[], MATCH(O$1,ExtData!$A$1:$AH$1, FALSE), FALSE)</f>
        <v>643</v>
      </c>
      <c r="P176" s="70">
        <f>VLOOKUP($A176,Table13[], MATCH(P$1,ExtData!$A$1:$AH$1, FALSE), FALSE)</f>
        <v>184</v>
      </c>
      <c r="Q176" s="70">
        <f>VLOOKUP($A176,Table13[], MATCH(Q$1,ExtData!$A$1:$AH$1, FALSE), FALSE)</f>
        <v>0</v>
      </c>
      <c r="R176" s="70">
        <f>VLOOKUP($A176,Table13[], MATCH(R$1,ExtData!$A$1:$AH$1, FALSE), FALSE)</f>
        <v>0</v>
      </c>
      <c r="S176" s="70">
        <f>VLOOKUP($A176,Table13[], MATCH(S$1,ExtData!$A$1:$AH$1, FALSE), FALSE)</f>
        <v>68737</v>
      </c>
      <c r="T176" s="71">
        <f>VLOOKUP($A176,Table13[], MATCH(T$1,ExtData!$A$1:$AH$1, FALSE), FALSE)</f>
        <v>17169</v>
      </c>
      <c r="U176" s="71">
        <f>VLOOKUP($A176,Table13[], MATCH(U$1,ExtData!$A$1:$AH$1, FALSE), FALSE)</f>
        <v>21875</v>
      </c>
      <c r="V176" s="71">
        <f>VLOOKUP($A176,Table13[], MATCH(V$1,ExtData!$A$1:$AH$1, FALSE), FALSE)</f>
        <v>-16132</v>
      </c>
      <c r="W176" s="43">
        <f>VLOOKUP(EDATE(Table6[[#This Row],[Date]],-1),Table13[],MATCH(Table6[[#Headers],[PerEURO]],Table13[#Headers],FALSE), FALSE)</f>
        <v>8.2207000000000008</v>
      </c>
      <c r="X176" s="43">
        <f>VLOOKUP(EDATE(Table6[[#This Row],[Date]],-2),Table13[],MATCH(Table6[[#Headers],[PerEURO]],Table13[#Headers],FALSE),FALSE)</f>
        <v>8.1532999999999998</v>
      </c>
      <c r="Y176" s="43">
        <f>VLOOKUP(EDATE(Table6[[#This Row],[Date]],-1),Table13[],MATCH(Table6[[#Headers],[CPI]],Table13[#Headers],FALSE), FALSE)</f>
        <v>136.4</v>
      </c>
      <c r="Z176" t="str">
        <f>IF((Table6[[#This Row],[PerEURO]]-Table6[[#This Row],[ly.var]])&gt;0,"Increase", IF((Table6[[#This Row],[PerEURO]]-Table6[[#This Row],[ly.var]])&lt;0, "Decrease", "Unchange"))</f>
        <v>Increase</v>
      </c>
      <c r="AA176" t="b">
        <f>YEAR(Table6[[#This Row],[Date]])&lt;Settings!$B$1</f>
        <v>0</v>
      </c>
      <c r="AB176" t="str">
        <f t="shared" si="5"/>
        <v>Summer</v>
      </c>
    </row>
    <row r="177" spans="1:28" x14ac:dyDescent="0.2">
      <c r="A177" s="74">
        <v>40390</v>
      </c>
      <c r="B177" s="67">
        <f>VLOOKUP($A177,Table13[], MATCH(B$1,ExtData!$A$1:$AH$1, FALSE), FALSE)</f>
        <v>8.2522000000000002</v>
      </c>
      <c r="C177" s="68">
        <f>VLOOKUP($A177,Table13[], MATCH(C$1,ExtData!$A$1:$AH$1, FALSE), FALSE)</f>
        <v>6.1970999999999998</v>
      </c>
      <c r="D177" s="37">
        <f>VLOOKUP($A177,Table13[], MATCH(D$1,ExtData!$A$1:$AH$1, FALSE), FALSE)</f>
        <v>1.5</v>
      </c>
      <c r="E177" s="37">
        <f>VLOOKUP($A177,Table13[], MATCH(E$1,ExtData!$A$1:$AH$1, FALSE), FALSE)</f>
        <v>2.5</v>
      </c>
      <c r="F177" s="37">
        <f>VLOOKUP($A177,Table13[], MATCH(F$1,ExtData!$A$1:$AH$1, FALSE), FALSE)</f>
        <v>0.02</v>
      </c>
      <c r="G177" s="37">
        <f>VLOOKUP($A177,Table13[], MATCH(G$1,ExtData!$A$1:$AH$1, FALSE), FALSE)</f>
        <v>137</v>
      </c>
      <c r="H177" s="39">
        <f>VLOOKUP($A177,Table13[], MATCH(H$1,ExtData!$A$1:$AH$1, FALSE), FALSE)/Table6[[#This Row],[PerUSD]]*Table6[[#This Row],[PerEURO]]</f>
        <v>135.30619838311469</v>
      </c>
      <c r="I177" s="69">
        <f>VLOOKUP($A177,Table13[], MATCH(I$1,ExtData!$A$1:$AH$1, FALSE), FALSE)</f>
        <v>0</v>
      </c>
      <c r="J177" s="69">
        <f>VLOOKUP($A177,Table13[], MATCH(J$1,ExtData!$A$1:$AH$1, FALSE), FALSE)</f>
        <v>1659</v>
      </c>
      <c r="K177" s="69">
        <f>VLOOKUP($A177,Table13[], MATCH(K$1,ExtData!$A$1:$AH$1, FALSE), FALSE)</f>
        <v>0</v>
      </c>
      <c r="L177" s="69">
        <f>VLOOKUP($A177,Table13[], MATCH(L$1,ExtData!$A$1:$AH$1, FALSE), FALSE)</f>
        <v>43439</v>
      </c>
      <c r="M177" s="70">
        <f>VLOOKUP($A177,Table13[], MATCH(M$1,ExtData!$A$1:$AH$1, FALSE), FALSE)</f>
        <v>23007</v>
      </c>
      <c r="N177" s="70">
        <f>VLOOKUP($A177,Table13[], MATCH(N$1,ExtData!$A$1:$AH$1, FALSE), FALSE)</f>
        <v>13069</v>
      </c>
      <c r="O177" s="70">
        <f>VLOOKUP($A177,Table13[], MATCH(O$1,ExtData!$A$1:$AH$1, FALSE), FALSE)</f>
        <v>364</v>
      </c>
      <c r="P177" s="70">
        <f>VLOOKUP($A177,Table13[], MATCH(P$1,ExtData!$A$1:$AH$1, FALSE), FALSE)</f>
        <v>20</v>
      </c>
      <c r="Q177" s="70">
        <f>VLOOKUP($A177,Table13[], MATCH(Q$1,ExtData!$A$1:$AH$1, FALSE), FALSE)</f>
        <v>0</v>
      </c>
      <c r="R177" s="70">
        <f>VLOOKUP($A177,Table13[], MATCH(R$1,ExtData!$A$1:$AH$1, FALSE), FALSE)</f>
        <v>0</v>
      </c>
      <c r="S177" s="70">
        <f>VLOOKUP($A177,Table13[], MATCH(S$1,ExtData!$A$1:$AH$1, FALSE), FALSE)</f>
        <v>66408</v>
      </c>
      <c r="T177" s="71">
        <f>VLOOKUP($A177,Table13[], MATCH(T$1,ExtData!$A$1:$AH$1, FALSE), FALSE)</f>
        <v>21330</v>
      </c>
      <c r="U177" s="71">
        <f>VLOOKUP($A177,Table13[], MATCH(U$1,ExtData!$A$1:$AH$1, FALSE), FALSE)</f>
        <v>22969</v>
      </c>
      <c r="V177" s="71">
        <f>VLOOKUP($A177,Table13[], MATCH(V$1,ExtData!$A$1:$AH$1, FALSE), FALSE)</f>
        <v>-13471</v>
      </c>
      <c r="W177" s="43">
        <f>VLOOKUP(EDATE(Table6[[#This Row],[Date]],-1),Table13[],MATCH(Table6[[#Headers],[PerEURO]],Table13[#Headers],FALSE), FALSE)</f>
        <v>8.3879999999999999</v>
      </c>
      <c r="X177" s="43">
        <f>VLOOKUP(EDATE(Table6[[#This Row],[Date]],-2),Table13[],MATCH(Table6[[#Headers],[PerEURO]],Table13[#Headers],FALSE),FALSE)</f>
        <v>8.2207000000000008</v>
      </c>
      <c r="Y177" s="43">
        <f>VLOOKUP(EDATE(Table6[[#This Row],[Date]],-1),Table13[],MATCH(Table6[[#Headers],[CPI]],Table13[#Headers],FALSE), FALSE)</f>
        <v>137.4</v>
      </c>
      <c r="Z177" t="str">
        <f>IF((Table6[[#This Row],[PerEURO]]-Table6[[#This Row],[ly.var]])&gt;0,"Increase", IF((Table6[[#This Row],[PerEURO]]-Table6[[#This Row],[ly.var]])&lt;0, "Decrease", "Unchange"))</f>
        <v>Decrease</v>
      </c>
      <c r="AA177" t="b">
        <f>YEAR(Table6[[#This Row],[Date]])&lt;Settings!$B$1</f>
        <v>0</v>
      </c>
      <c r="AB177" t="str">
        <f t="shared" si="5"/>
        <v>Summer</v>
      </c>
    </row>
    <row r="178" spans="1:28" x14ac:dyDescent="0.2">
      <c r="A178" s="74">
        <v>40421</v>
      </c>
      <c r="B178" s="67">
        <f>VLOOKUP($A178,Table13[], MATCH(B$1,ExtData!$A$1:$AH$1, FALSE), FALSE)</f>
        <v>8.1798000000000002</v>
      </c>
      <c r="C178" s="68">
        <f>VLOOKUP($A178,Table13[], MATCH(C$1,ExtData!$A$1:$AH$1, FALSE), FALSE)</f>
        <v>6.3409000000000004</v>
      </c>
      <c r="D178" s="37">
        <f>VLOOKUP($A178,Table13[], MATCH(D$1,ExtData!$A$1:$AH$1, FALSE), FALSE)</f>
        <v>1.5</v>
      </c>
      <c r="E178" s="37">
        <f>VLOOKUP($A178,Table13[], MATCH(E$1,ExtData!$A$1:$AH$1, FALSE), FALSE)</f>
        <v>2.5</v>
      </c>
      <c r="F178" s="37">
        <f>VLOOKUP($A178,Table13[], MATCH(F$1,ExtData!$A$1:$AH$1, FALSE), FALSE)</f>
        <v>0.01</v>
      </c>
      <c r="G178" s="37">
        <f>VLOOKUP($A178,Table13[], MATCH(G$1,ExtData!$A$1:$AH$1, FALSE), FALSE)</f>
        <v>137.69999999999999</v>
      </c>
      <c r="H178" s="39">
        <f>VLOOKUP($A178,Table13[], MATCH(H$1,ExtData!$A$1:$AH$1, FALSE), FALSE)/Table6[[#This Row],[PerUSD]]*Table6[[#This Row],[PerEURO]]</f>
        <v>125.24669715655506</v>
      </c>
      <c r="I178" s="72">
        <f>VLOOKUP($A178,Table13[], MATCH(I$1,ExtData!$A$1:$AH$1, FALSE), FALSE)</f>
        <v>115</v>
      </c>
      <c r="J178" s="72">
        <f>VLOOKUP($A178,Table13[], MATCH(J$1,ExtData!$A$1:$AH$1, FALSE), FALSE)</f>
        <v>828</v>
      </c>
      <c r="K178" s="72">
        <f>VLOOKUP($A178,Table13[], MATCH(K$1,ExtData!$A$1:$AH$1, FALSE), FALSE)</f>
        <v>0</v>
      </c>
      <c r="L178" s="72">
        <f>VLOOKUP($A178,Table13[], MATCH(L$1,ExtData!$A$1:$AH$1, FALSE), FALSE)</f>
        <v>49544</v>
      </c>
      <c r="M178" s="73">
        <f>VLOOKUP($A178,Table13[], MATCH(M$1,ExtData!$A$1:$AH$1, FALSE), FALSE)</f>
        <v>23992</v>
      </c>
      <c r="N178" s="73">
        <f>VLOOKUP($A178,Table13[], MATCH(N$1,ExtData!$A$1:$AH$1, FALSE), FALSE)</f>
        <v>13946</v>
      </c>
      <c r="O178" s="73">
        <f>VLOOKUP($A178,Table13[], MATCH(O$1,ExtData!$A$1:$AH$1, FALSE), FALSE)</f>
        <v>755</v>
      </c>
      <c r="P178" s="73">
        <f>VLOOKUP($A178,Table13[], MATCH(P$1,ExtData!$A$1:$AH$1, FALSE), FALSE)</f>
        <v>124</v>
      </c>
      <c r="Q178" s="73">
        <f>VLOOKUP($A178,Table13[], MATCH(Q$1,ExtData!$A$1:$AH$1, FALSE), FALSE)</f>
        <v>330</v>
      </c>
      <c r="R178" s="73">
        <f>VLOOKUP($A178,Table13[], MATCH(R$1,ExtData!$A$1:$AH$1, FALSE), FALSE)</f>
        <v>0</v>
      </c>
      <c r="S178" s="73">
        <f>VLOOKUP($A178,Table13[], MATCH(S$1,ExtData!$A$1:$AH$1, FALSE), FALSE)</f>
        <v>71734</v>
      </c>
      <c r="T178" s="71">
        <f>VLOOKUP($A178,Table13[], MATCH(T$1,ExtData!$A$1:$AH$1, FALSE), FALSE)</f>
        <v>21702</v>
      </c>
      <c r="U178" s="71">
        <f>VLOOKUP($A178,Table13[], MATCH(U$1,ExtData!$A$1:$AH$1, FALSE), FALSE)</f>
        <v>22190</v>
      </c>
      <c r="V178" s="71">
        <f>VLOOKUP($A178,Table13[], MATCH(V$1,ExtData!$A$1:$AH$1, FALSE), FALSE)</f>
        <v>-16502</v>
      </c>
      <c r="W178" s="43">
        <f>VLOOKUP(EDATE(Table6[[#This Row],[Date]],-1),Table13[],MATCH(Table6[[#Headers],[PerEURO]],Table13[#Headers],FALSE), FALSE)</f>
        <v>8.2522000000000002</v>
      </c>
      <c r="X178" s="43">
        <f>VLOOKUP(EDATE(Table6[[#This Row],[Date]],-2),Table13[],MATCH(Table6[[#Headers],[PerEURO]],Table13[#Headers],FALSE),FALSE)</f>
        <v>8.3879999999999999</v>
      </c>
      <c r="Y178" s="43">
        <f>VLOOKUP(EDATE(Table6[[#This Row],[Date]],-1),Table13[],MATCH(Table6[[#Headers],[CPI]],Table13[#Headers],FALSE), FALSE)</f>
        <v>137</v>
      </c>
      <c r="Z178" t="str">
        <f>IF((Table6[[#This Row],[PerEURO]]-Table6[[#This Row],[ly.var]])&gt;0,"Increase", IF((Table6[[#This Row],[PerEURO]]-Table6[[#This Row],[ly.var]])&lt;0, "Decrease", "Unchange"))</f>
        <v>Decrease</v>
      </c>
      <c r="AA178" t="b">
        <f>YEAR(Table6[[#This Row],[Date]])&lt;Settings!$B$1</f>
        <v>0</v>
      </c>
      <c r="AB178" t="str">
        <f t="shared" si="5"/>
        <v>autumn</v>
      </c>
    </row>
    <row r="179" spans="1:28" x14ac:dyDescent="0.2">
      <c r="A179" s="74">
        <v>40451</v>
      </c>
      <c r="B179" s="67">
        <f>VLOOKUP($A179,Table13[], MATCH(B$1,ExtData!$A$1:$AH$1, FALSE), FALSE)</f>
        <v>8.3135999999999992</v>
      </c>
      <c r="C179" s="68">
        <f>VLOOKUP($A179,Table13[], MATCH(C$1,ExtData!$A$1:$AH$1, FALSE), FALSE)</f>
        <v>6.5602999999999998</v>
      </c>
      <c r="D179" s="37">
        <f>VLOOKUP($A179,Table13[], MATCH(D$1,ExtData!$A$1:$AH$1, FALSE), FALSE)</f>
        <v>1.5</v>
      </c>
      <c r="E179" s="37">
        <f>VLOOKUP($A179,Table13[], MATCH(E$1,ExtData!$A$1:$AH$1, FALSE), FALSE)</f>
        <v>2.5</v>
      </c>
      <c r="F179" s="37">
        <f>VLOOKUP($A179,Table13[], MATCH(F$1,ExtData!$A$1:$AH$1, FALSE), FALSE)</f>
        <v>0</v>
      </c>
      <c r="G179" s="37">
        <f>VLOOKUP($A179,Table13[], MATCH(G$1,ExtData!$A$1:$AH$1, FALSE), FALSE)</f>
        <v>137.80000000000001</v>
      </c>
      <c r="H179" s="39">
        <f>VLOOKUP($A179,Table13[], MATCH(H$1,ExtData!$A$1:$AH$1, FALSE), FALSE)/Table6[[#This Row],[PerUSD]]*Table6[[#This Row],[PerEURO]]</f>
        <v>110.79646479581727</v>
      </c>
      <c r="I179" s="72">
        <f>VLOOKUP($A179,Table13[], MATCH(I$1,ExtData!$A$1:$AH$1, FALSE), FALSE)</f>
        <v>60</v>
      </c>
      <c r="J179" s="72">
        <f>VLOOKUP($A179,Table13[], MATCH(J$1,ExtData!$A$1:$AH$1, FALSE), FALSE)</f>
        <v>259</v>
      </c>
      <c r="K179" s="72">
        <f>VLOOKUP($A179,Table13[], MATCH(K$1,ExtData!$A$1:$AH$1, FALSE), FALSE)</f>
        <v>0</v>
      </c>
      <c r="L179" s="72">
        <f>VLOOKUP($A179,Table13[], MATCH(L$1,ExtData!$A$1:$AH$1, FALSE), FALSE)</f>
        <v>51660</v>
      </c>
      <c r="M179" s="73">
        <f>VLOOKUP($A179,Table13[], MATCH(M$1,ExtData!$A$1:$AH$1, FALSE), FALSE)</f>
        <v>23275</v>
      </c>
      <c r="N179" s="73">
        <f>VLOOKUP($A179,Table13[], MATCH(N$1,ExtData!$A$1:$AH$1, FALSE), FALSE)</f>
        <v>21988</v>
      </c>
      <c r="O179" s="73">
        <f>VLOOKUP($A179,Table13[], MATCH(O$1,ExtData!$A$1:$AH$1, FALSE), FALSE)</f>
        <v>1133</v>
      </c>
      <c r="P179" s="73">
        <f>VLOOKUP($A179,Table13[], MATCH(P$1,ExtData!$A$1:$AH$1, FALSE), FALSE)</f>
        <v>127</v>
      </c>
      <c r="Q179" s="73">
        <f>VLOOKUP($A179,Table13[], MATCH(Q$1,ExtData!$A$1:$AH$1, FALSE), FALSE)</f>
        <v>0</v>
      </c>
      <c r="R179" s="73">
        <f>VLOOKUP($A179,Table13[], MATCH(R$1,ExtData!$A$1:$AH$1, FALSE), FALSE)</f>
        <v>0</v>
      </c>
      <c r="S179" s="73">
        <f>VLOOKUP($A179,Table13[], MATCH(S$1,ExtData!$A$1:$AH$1, FALSE), FALSE)</f>
        <v>83305</v>
      </c>
      <c r="T179" s="71">
        <f>VLOOKUP($A179,Table13[], MATCH(T$1,ExtData!$A$1:$AH$1, FALSE), FALSE)</f>
        <v>31453</v>
      </c>
      <c r="U179" s="71">
        <f>VLOOKUP($A179,Table13[], MATCH(U$1,ExtData!$A$1:$AH$1, FALSE), FALSE)</f>
        <v>31646</v>
      </c>
      <c r="V179" s="71">
        <f>VLOOKUP($A179,Table13[], MATCH(V$1,ExtData!$A$1:$AH$1, FALSE), FALSE)</f>
        <v>-14750</v>
      </c>
      <c r="W179" s="43">
        <f>VLOOKUP(EDATE(Table6[[#This Row],[Date]],-1),Table13[],MATCH(Table6[[#Headers],[PerEURO]],Table13[#Headers],FALSE), FALSE)</f>
        <v>8.1798000000000002</v>
      </c>
      <c r="X179" s="43">
        <f>VLOOKUP(EDATE(Table6[[#This Row],[Date]],-2),Table13[],MATCH(Table6[[#Headers],[PerEURO]],Table13[#Headers],FALSE),FALSE)</f>
        <v>8.2522000000000002</v>
      </c>
      <c r="Y179" s="43">
        <f>VLOOKUP(EDATE(Table6[[#This Row],[Date]],-1),Table13[],MATCH(Table6[[#Headers],[CPI]],Table13[#Headers],FALSE), FALSE)</f>
        <v>137.69999999999999</v>
      </c>
      <c r="Z179" t="str">
        <f>IF((Table6[[#This Row],[PerEURO]]-Table6[[#This Row],[ly.var]])&gt;0,"Increase", IF((Table6[[#This Row],[PerEURO]]-Table6[[#This Row],[ly.var]])&lt;0, "Decrease", "Unchange"))</f>
        <v>Increase</v>
      </c>
      <c r="AA179" t="b">
        <f>YEAR(Table6[[#This Row],[Date]])&lt;Settings!$B$1</f>
        <v>0</v>
      </c>
      <c r="AB179" t="str">
        <f t="shared" si="5"/>
        <v>autumn</v>
      </c>
    </row>
    <row r="180" spans="1:28" x14ac:dyDescent="0.2">
      <c r="A180" s="74">
        <v>40482</v>
      </c>
      <c r="B180" s="67">
        <f>VLOOKUP($A180,Table13[], MATCH(B$1,ExtData!$A$1:$AH$1, FALSE), FALSE)</f>
        <v>8.4911999999999992</v>
      </c>
      <c r="C180" s="68">
        <f>VLOOKUP($A180,Table13[], MATCH(C$1,ExtData!$A$1:$AH$1, FALSE), FALSE)</f>
        <v>6.8080999999999996</v>
      </c>
      <c r="D180" s="37">
        <f>VLOOKUP($A180,Table13[], MATCH(D$1,ExtData!$A$1:$AH$1, FALSE), FALSE)</f>
        <v>1.5</v>
      </c>
      <c r="E180" s="37">
        <f>VLOOKUP($A180,Table13[], MATCH(E$1,ExtData!$A$1:$AH$1, FALSE), FALSE)</f>
        <v>2.5</v>
      </c>
      <c r="F180" s="37">
        <f>VLOOKUP($A180,Table13[], MATCH(F$1,ExtData!$A$1:$AH$1, FALSE), FALSE)</f>
        <v>-0.01</v>
      </c>
      <c r="G180" s="37">
        <f>VLOOKUP($A180,Table13[], MATCH(G$1,ExtData!$A$1:$AH$1, FALSE), FALSE)</f>
        <v>137.9</v>
      </c>
      <c r="H180" s="39">
        <f>VLOOKUP($A180,Table13[], MATCH(H$1,ExtData!$A$1:$AH$1, FALSE), FALSE)/Table6[[#This Row],[PerUSD]]*Table6[[#This Row],[PerEURO]]</f>
        <v>99.079174512712797</v>
      </c>
      <c r="I180" s="72">
        <f>VLOOKUP($A180,Table13[], MATCH(I$1,ExtData!$A$1:$AH$1, FALSE), FALSE)</f>
        <v>0</v>
      </c>
      <c r="J180" s="72">
        <f>VLOOKUP($A180,Table13[], MATCH(J$1,ExtData!$A$1:$AH$1, FALSE), FALSE)</f>
        <v>41</v>
      </c>
      <c r="K180" s="72">
        <f>VLOOKUP($A180,Table13[], MATCH(K$1,ExtData!$A$1:$AH$1, FALSE), FALSE)</f>
        <v>0</v>
      </c>
      <c r="L180" s="72">
        <f>VLOOKUP($A180,Table13[], MATCH(L$1,ExtData!$A$1:$AH$1, FALSE), FALSE)</f>
        <v>46226</v>
      </c>
      <c r="M180" s="73">
        <f>VLOOKUP($A180,Table13[], MATCH(M$1,ExtData!$A$1:$AH$1, FALSE), FALSE)</f>
        <v>18263</v>
      </c>
      <c r="N180" s="73">
        <f>VLOOKUP($A180,Table13[], MATCH(N$1,ExtData!$A$1:$AH$1, FALSE), FALSE)</f>
        <v>19070</v>
      </c>
      <c r="O180" s="73">
        <f>VLOOKUP($A180,Table13[], MATCH(O$1,ExtData!$A$1:$AH$1, FALSE), FALSE)</f>
        <v>498</v>
      </c>
      <c r="P180" s="73">
        <f>VLOOKUP($A180,Table13[], MATCH(P$1,ExtData!$A$1:$AH$1, FALSE), FALSE)</f>
        <v>32</v>
      </c>
      <c r="Q180" s="73">
        <f>VLOOKUP($A180,Table13[], MATCH(Q$1,ExtData!$A$1:$AH$1, FALSE), FALSE)</f>
        <v>44</v>
      </c>
      <c r="R180" s="73">
        <f>VLOOKUP($A180,Table13[], MATCH(R$1,ExtData!$A$1:$AH$1, FALSE), FALSE)</f>
        <v>0</v>
      </c>
      <c r="S180" s="73">
        <f>VLOOKUP($A180,Table13[], MATCH(S$1,ExtData!$A$1:$AH$1, FALSE), FALSE)</f>
        <v>70831</v>
      </c>
      <c r="T180" s="71">
        <f>VLOOKUP($A180,Table13[], MATCH(T$1,ExtData!$A$1:$AH$1, FALSE), FALSE)</f>
        <v>24640</v>
      </c>
      <c r="U180" s="71">
        <f>VLOOKUP($A180,Table13[], MATCH(U$1,ExtData!$A$1:$AH$1, FALSE), FALSE)</f>
        <v>24605</v>
      </c>
      <c r="V180" s="71">
        <f>VLOOKUP($A180,Table13[], MATCH(V$1,ExtData!$A$1:$AH$1, FALSE), FALSE)</f>
        <v>-13227</v>
      </c>
      <c r="W180" s="43">
        <f>VLOOKUP(EDATE(Table6[[#This Row],[Date]],-1),Table13[],MATCH(Table6[[#Headers],[PerEURO]],Table13[#Headers],FALSE), FALSE)</f>
        <v>8.3135999999999992</v>
      </c>
      <c r="X180" s="43">
        <f>VLOOKUP(EDATE(Table6[[#This Row],[Date]],-2),Table13[],MATCH(Table6[[#Headers],[PerEURO]],Table13[#Headers],FALSE),FALSE)</f>
        <v>8.1798000000000002</v>
      </c>
      <c r="Y180" s="43">
        <f>VLOOKUP(EDATE(Table6[[#This Row],[Date]],-1),Table13[],MATCH(Table6[[#Headers],[CPI]],Table13[#Headers],FALSE), FALSE)</f>
        <v>137.80000000000001</v>
      </c>
      <c r="Z180" t="str">
        <f>IF((Table6[[#This Row],[PerEURO]]-Table6[[#This Row],[ly.var]])&gt;0,"Increase", IF((Table6[[#This Row],[PerEURO]]-Table6[[#This Row],[ly.var]])&lt;0, "Decrease", "Unchange"))</f>
        <v>Increase</v>
      </c>
      <c r="AA180" t="b">
        <f>YEAR(Table6[[#This Row],[Date]])&lt;Settings!$B$1</f>
        <v>0</v>
      </c>
      <c r="AB180" t="str">
        <f t="shared" si="5"/>
        <v>autumn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C181"/>
  <sheetViews>
    <sheetView workbookViewId="0">
      <selection activeCell="B13" sqref="B13"/>
    </sheetView>
  </sheetViews>
  <sheetFormatPr baseColWidth="10" defaultRowHeight="16" x14ac:dyDescent="0.2"/>
  <cols>
    <col min="1" max="1" width="13" customWidth="1"/>
    <col min="2" max="2" width="15.1640625" bestFit="1" customWidth="1"/>
    <col min="3" max="3" width="20.33203125" bestFit="1" customWidth="1"/>
    <col min="4" max="4" width="9.1640625" bestFit="1" customWidth="1"/>
    <col min="5" max="5" width="11.1640625" bestFit="1" customWidth="1"/>
    <col min="6" max="8" width="9.1640625" bestFit="1" customWidth="1"/>
    <col min="9" max="9" width="10.1640625" bestFit="1" customWidth="1"/>
    <col min="10" max="11" width="9.1640625" bestFit="1" customWidth="1"/>
    <col min="12" max="12" width="5.1640625" bestFit="1" customWidth="1"/>
    <col min="13" max="13" width="10.1640625" bestFit="1" customWidth="1"/>
    <col min="14" max="15" width="9.1640625" bestFit="1" customWidth="1"/>
    <col min="16" max="16" width="10.1640625" bestFit="1" customWidth="1"/>
    <col min="17" max="17" width="9.1640625" bestFit="1" customWidth="1"/>
    <col min="18" max="18" width="6.1640625" bestFit="1" customWidth="1"/>
    <col min="19" max="19" width="10.1640625" bestFit="1" customWidth="1"/>
    <col min="20" max="20" width="9.1640625" bestFit="1" customWidth="1"/>
    <col min="21" max="21" width="8.1640625" bestFit="1" customWidth="1"/>
    <col min="22" max="23" width="9.1640625" bestFit="1" customWidth="1"/>
    <col min="24" max="24" width="6.1640625" bestFit="1" customWidth="1"/>
    <col min="25" max="26" width="9.1640625" bestFit="1" customWidth="1"/>
    <col min="27" max="27" width="10.1640625" bestFit="1" customWidth="1"/>
    <col min="28" max="28" width="5.1640625" bestFit="1" customWidth="1"/>
    <col min="29" max="30" width="9.1640625" bestFit="1" customWidth="1"/>
    <col min="31" max="31" width="10.1640625" bestFit="1" customWidth="1"/>
    <col min="32" max="33" width="7.1640625" bestFit="1" customWidth="1"/>
    <col min="34" max="38" width="9.1640625" bestFit="1" customWidth="1"/>
    <col min="39" max="39" width="5.1640625" bestFit="1" customWidth="1"/>
    <col min="40" max="41" width="9.1640625" bestFit="1" customWidth="1"/>
    <col min="42" max="42" width="5.1640625" bestFit="1" customWidth="1"/>
    <col min="43" max="48" width="9.1640625" bestFit="1" customWidth="1"/>
    <col min="49" max="49" width="4.1640625" bestFit="1" customWidth="1"/>
    <col min="50" max="50" width="9.1640625" bestFit="1" customWidth="1"/>
    <col min="51" max="52" width="5.1640625" bestFit="1" customWidth="1"/>
    <col min="53" max="53" width="2.1640625" bestFit="1" customWidth="1"/>
    <col min="54" max="56" width="9.1640625" bestFit="1" customWidth="1"/>
    <col min="57" max="60" width="5.1640625" bestFit="1" customWidth="1"/>
    <col min="61" max="67" width="9.1640625" bestFit="1" customWidth="1"/>
    <col min="68" max="68" width="10.1640625" bestFit="1" customWidth="1"/>
    <col min="69" max="69" width="11.1640625" bestFit="1" customWidth="1"/>
    <col min="70" max="70" width="2.1640625" bestFit="1" customWidth="1"/>
    <col min="71" max="72" width="9.1640625" bestFit="1" customWidth="1"/>
    <col min="73" max="73" width="2.1640625" bestFit="1" customWidth="1"/>
    <col min="74" max="74" width="9.33203125" bestFit="1" customWidth="1"/>
    <col min="75" max="75" width="11.33203125" bestFit="1" customWidth="1"/>
    <col min="76" max="76" width="13.33203125" bestFit="1" customWidth="1"/>
    <col min="77" max="77" width="11.33203125" bestFit="1" customWidth="1"/>
    <col min="78" max="78" width="13.33203125" bestFit="1" customWidth="1"/>
    <col min="79" max="79" width="11.33203125" bestFit="1" customWidth="1"/>
    <col min="80" max="80" width="13.33203125" bestFit="1" customWidth="1"/>
    <col min="81" max="82" width="9.1640625" bestFit="1" customWidth="1"/>
    <col min="83" max="83" width="4.1640625" bestFit="1" customWidth="1"/>
    <col min="84" max="85" width="8.33203125" bestFit="1" customWidth="1"/>
    <col min="86" max="86" width="10.33203125" bestFit="1" customWidth="1"/>
    <col min="87" max="87" width="7.33203125" bestFit="1" customWidth="1"/>
    <col min="88" max="88" width="9.33203125" bestFit="1" customWidth="1"/>
    <col min="89" max="89" width="11.33203125" bestFit="1" customWidth="1"/>
    <col min="90" max="90" width="13.33203125" bestFit="1" customWidth="1"/>
    <col min="91" max="91" width="11.33203125" bestFit="1" customWidth="1"/>
    <col min="92" max="92" width="13.33203125" bestFit="1" customWidth="1"/>
    <col min="93" max="93" width="4.33203125" bestFit="1" customWidth="1"/>
    <col min="94" max="94" width="2.1640625" bestFit="1" customWidth="1"/>
    <col min="95" max="95" width="9.1640625" bestFit="1" customWidth="1"/>
    <col min="96" max="96" width="6.83203125" bestFit="1" customWidth="1"/>
    <col min="97" max="97" width="11.33203125" bestFit="1" customWidth="1"/>
    <col min="98" max="98" width="13.33203125" bestFit="1" customWidth="1"/>
    <col min="99" max="99" width="11.33203125" bestFit="1" customWidth="1"/>
    <col min="100" max="100" width="13.33203125" bestFit="1" customWidth="1"/>
    <col min="101" max="101" width="11.33203125" bestFit="1" customWidth="1"/>
    <col min="102" max="102" width="13.33203125" bestFit="1" customWidth="1"/>
    <col min="103" max="103" width="11.33203125" bestFit="1" customWidth="1"/>
    <col min="104" max="104" width="13.33203125" bestFit="1" customWidth="1"/>
    <col min="105" max="105" width="7.33203125" bestFit="1" customWidth="1"/>
    <col min="106" max="106" width="9.33203125" bestFit="1" customWidth="1"/>
    <col min="107" max="107" width="9.1640625" bestFit="1" customWidth="1"/>
    <col min="108" max="108" width="10.33203125" bestFit="1" customWidth="1"/>
    <col min="109" max="109" width="9.1640625" bestFit="1" customWidth="1"/>
    <col min="110" max="110" width="7.1640625" bestFit="1" customWidth="1"/>
    <col min="111" max="111" width="6.83203125" bestFit="1" customWidth="1"/>
    <col min="112" max="112" width="9.33203125" bestFit="1" customWidth="1"/>
    <col min="113" max="113" width="11.33203125" bestFit="1" customWidth="1"/>
    <col min="114" max="114" width="9.33203125" bestFit="1" customWidth="1"/>
    <col min="115" max="116" width="11.33203125" bestFit="1" customWidth="1"/>
    <col min="117" max="117" width="13.33203125" bestFit="1" customWidth="1"/>
    <col min="118" max="118" width="6.33203125" bestFit="1" customWidth="1"/>
    <col min="119" max="119" width="8.33203125" bestFit="1" customWidth="1"/>
    <col min="120" max="120" width="11.33203125" bestFit="1" customWidth="1"/>
    <col min="121" max="121" width="13.33203125" bestFit="1" customWidth="1"/>
    <col min="122" max="122" width="7.33203125" bestFit="1" customWidth="1"/>
    <col min="123" max="123" width="9.33203125" bestFit="1" customWidth="1"/>
    <col min="124" max="124" width="9.1640625" bestFit="1" customWidth="1"/>
    <col min="125" max="125" width="10.33203125" bestFit="1" customWidth="1"/>
    <col min="126" max="126" width="9.1640625" bestFit="1" customWidth="1"/>
    <col min="127" max="127" width="9.33203125" bestFit="1" customWidth="1"/>
    <col min="128" max="128" width="9.1640625" bestFit="1" customWidth="1"/>
    <col min="129" max="129" width="2.1640625" bestFit="1" customWidth="1"/>
    <col min="130" max="130" width="9.1640625" bestFit="1" customWidth="1"/>
    <col min="131" max="131" width="6.83203125" bestFit="1" customWidth="1"/>
    <col min="132" max="132" width="11.33203125" bestFit="1" customWidth="1"/>
    <col min="133" max="133" width="13.33203125" bestFit="1" customWidth="1"/>
    <col min="134" max="134" width="7.33203125" bestFit="1" customWidth="1"/>
    <col min="135" max="135" width="9.1640625" bestFit="1" customWidth="1"/>
    <col min="136" max="136" width="9.33203125" bestFit="1" customWidth="1"/>
    <col min="137" max="137" width="11.33203125" bestFit="1" customWidth="1"/>
    <col min="138" max="138" width="13.33203125" bestFit="1" customWidth="1"/>
    <col min="139" max="139" width="11.33203125" bestFit="1" customWidth="1"/>
    <col min="140" max="140" width="13.33203125" bestFit="1" customWidth="1"/>
    <col min="141" max="141" width="6.33203125" bestFit="1" customWidth="1"/>
    <col min="142" max="142" width="9.1640625" bestFit="1" customWidth="1"/>
    <col min="143" max="143" width="4.1640625" bestFit="1" customWidth="1"/>
    <col min="144" max="144" width="8.33203125" bestFit="1" customWidth="1"/>
    <col min="145" max="145" width="11.33203125" bestFit="1" customWidth="1"/>
    <col min="146" max="146" width="13.33203125" bestFit="1" customWidth="1"/>
    <col min="147" max="147" width="11.33203125" bestFit="1" customWidth="1"/>
    <col min="148" max="148" width="13.33203125" bestFit="1" customWidth="1"/>
    <col min="149" max="149" width="11.33203125" bestFit="1" customWidth="1"/>
    <col min="150" max="150" width="13.33203125" bestFit="1" customWidth="1"/>
    <col min="151" max="151" width="7.33203125" bestFit="1" customWidth="1"/>
    <col min="152" max="152" width="5.1640625" bestFit="1" customWidth="1"/>
    <col min="153" max="153" width="9.33203125" bestFit="1" customWidth="1"/>
    <col min="154" max="154" width="9.1640625" bestFit="1" customWidth="1"/>
    <col min="155" max="155" width="6.83203125" bestFit="1" customWidth="1"/>
    <col min="156" max="156" width="7.33203125" bestFit="1" customWidth="1"/>
    <col min="157" max="157" width="9.33203125" bestFit="1" customWidth="1"/>
    <col min="158" max="158" width="7.33203125" bestFit="1" customWidth="1"/>
    <col min="159" max="159" width="9.33203125" bestFit="1" customWidth="1"/>
    <col min="160" max="160" width="11.33203125" bestFit="1" customWidth="1"/>
    <col min="161" max="161" width="13.33203125" bestFit="1" customWidth="1"/>
    <col min="162" max="162" width="6.33203125" bestFit="1" customWidth="1"/>
    <col min="163" max="163" width="9.1640625" bestFit="1" customWidth="1"/>
    <col min="164" max="164" width="8.33203125" bestFit="1" customWidth="1"/>
    <col min="165" max="165" width="11.33203125" bestFit="1" customWidth="1"/>
    <col min="166" max="166" width="13.33203125" bestFit="1" customWidth="1"/>
    <col min="167" max="167" width="9.1640625" bestFit="1" customWidth="1"/>
    <col min="168" max="168" width="8.33203125" bestFit="1" customWidth="1"/>
    <col min="169" max="169" width="11.33203125" bestFit="1" customWidth="1"/>
    <col min="170" max="170" width="13.33203125" bestFit="1" customWidth="1"/>
    <col min="171" max="171" width="11.33203125" bestFit="1" customWidth="1"/>
    <col min="172" max="172" width="13.33203125" bestFit="1" customWidth="1"/>
    <col min="173" max="173" width="11.33203125" bestFit="1" customWidth="1"/>
    <col min="174" max="174" width="13.33203125" bestFit="1" customWidth="1"/>
    <col min="175" max="175" width="4.33203125" bestFit="1" customWidth="1"/>
    <col min="176" max="176" width="5.1640625" bestFit="1" customWidth="1"/>
    <col min="177" max="178" width="9.1640625" bestFit="1" customWidth="1"/>
    <col min="179" max="179" width="6.83203125" bestFit="1" customWidth="1"/>
    <col min="180" max="180" width="10.83203125" bestFit="1" customWidth="1"/>
    <col min="181" max="181" width="16.1640625" bestFit="1" customWidth="1"/>
    <col min="182" max="182" width="13.33203125" bestFit="1" customWidth="1"/>
    <col min="183" max="183" width="9.33203125" bestFit="1" customWidth="1"/>
    <col min="184" max="184" width="15.83203125" bestFit="1" customWidth="1"/>
    <col min="185" max="185" width="13.6640625" bestFit="1" customWidth="1"/>
    <col min="186" max="186" width="9.33203125" bestFit="1" customWidth="1"/>
    <col min="187" max="187" width="16.1640625" bestFit="1" customWidth="1"/>
    <col min="188" max="188" width="14" bestFit="1" customWidth="1"/>
    <col min="189" max="189" width="9.33203125" bestFit="1" customWidth="1"/>
    <col min="190" max="190" width="16.5" bestFit="1" customWidth="1"/>
    <col min="191" max="191" width="13.6640625" bestFit="1" customWidth="1"/>
    <col min="192" max="192" width="9.33203125" bestFit="1" customWidth="1"/>
    <col min="193" max="193" width="16" bestFit="1" customWidth="1"/>
    <col min="194" max="194" width="14.33203125" bestFit="1" customWidth="1"/>
    <col min="195" max="195" width="9.33203125" bestFit="1" customWidth="1"/>
    <col min="196" max="196" width="16.6640625" bestFit="1" customWidth="1"/>
    <col min="197" max="197" width="13.5" bestFit="1" customWidth="1"/>
    <col min="198" max="198" width="9.33203125" bestFit="1" customWidth="1"/>
    <col min="199" max="199" width="15.83203125" bestFit="1" customWidth="1"/>
    <col min="200" max="200" width="12.83203125" bestFit="1" customWidth="1"/>
    <col min="201" max="201" width="6.83203125" bestFit="1" customWidth="1"/>
    <col min="202" max="202" width="15.1640625" bestFit="1" customWidth="1"/>
    <col min="203" max="203" width="13.83203125" bestFit="1" customWidth="1"/>
    <col min="204" max="204" width="6.83203125" bestFit="1" customWidth="1"/>
    <col min="205" max="205" width="16.1640625" bestFit="1" customWidth="1"/>
    <col min="206" max="206" width="13.6640625" bestFit="1" customWidth="1"/>
    <col min="207" max="207" width="6.83203125" bestFit="1" customWidth="1"/>
    <col min="208" max="208" width="16.1640625" bestFit="1" customWidth="1"/>
    <col min="209" max="209" width="13.5" bestFit="1" customWidth="1"/>
    <col min="210" max="210" width="6.83203125" bestFit="1" customWidth="1"/>
    <col min="211" max="211" width="16" bestFit="1" customWidth="1"/>
    <col min="212" max="212" width="14" bestFit="1" customWidth="1"/>
    <col min="213" max="213" width="13.33203125" bestFit="1" customWidth="1"/>
    <col min="214" max="214" width="16.33203125" bestFit="1" customWidth="1"/>
    <col min="215" max="215" width="13.83203125" bestFit="1" customWidth="1"/>
    <col min="216" max="216" width="9.33203125" bestFit="1" customWidth="1"/>
    <col min="217" max="217" width="16.1640625" bestFit="1" customWidth="1"/>
    <col min="218" max="218" width="13.33203125" bestFit="1" customWidth="1"/>
    <col min="219" max="219" width="9.33203125" bestFit="1" customWidth="1"/>
    <col min="220" max="220" width="15.83203125" bestFit="1" customWidth="1"/>
    <col min="221" max="221" width="13.6640625" bestFit="1" customWidth="1"/>
    <col min="222" max="222" width="9.33203125" bestFit="1" customWidth="1"/>
    <col min="223" max="223" width="16.1640625" bestFit="1" customWidth="1"/>
    <col min="224" max="224" width="14" bestFit="1" customWidth="1"/>
    <col min="225" max="225" width="13.33203125" bestFit="1" customWidth="1"/>
    <col min="226" max="226" width="16.5" bestFit="1" customWidth="1"/>
    <col min="227" max="227" width="13.6640625" bestFit="1" customWidth="1"/>
    <col min="228" max="228" width="8.33203125" bestFit="1" customWidth="1"/>
    <col min="229" max="229" width="16" bestFit="1" customWidth="1"/>
    <col min="230" max="230" width="14.33203125" bestFit="1" customWidth="1"/>
    <col min="231" max="231" width="8.33203125" bestFit="1" customWidth="1"/>
    <col min="232" max="232" width="16.6640625" bestFit="1" customWidth="1"/>
    <col min="233" max="233" width="13.5" bestFit="1" customWidth="1"/>
    <col min="234" max="234" width="9.33203125" bestFit="1" customWidth="1"/>
    <col min="235" max="235" width="15.83203125" bestFit="1" customWidth="1"/>
    <col min="236" max="236" width="12.83203125" bestFit="1" customWidth="1"/>
    <col min="237" max="237" width="9.33203125" bestFit="1" customWidth="1"/>
    <col min="238" max="238" width="15.1640625" bestFit="1" customWidth="1"/>
    <col min="239" max="239" width="13.83203125" bestFit="1" customWidth="1"/>
    <col min="240" max="240" width="13.33203125" bestFit="1" customWidth="1"/>
    <col min="241" max="241" width="16.1640625" bestFit="1" customWidth="1"/>
    <col min="242" max="242" width="13.6640625" bestFit="1" customWidth="1"/>
    <col min="243" max="243" width="6.83203125" bestFit="1" customWidth="1"/>
    <col min="244" max="244" width="16.1640625" bestFit="1" customWidth="1"/>
    <col min="245" max="245" width="13.5" bestFit="1" customWidth="1"/>
    <col min="246" max="246" width="6.83203125" bestFit="1" customWidth="1"/>
    <col min="247" max="247" width="16" bestFit="1" customWidth="1"/>
    <col min="248" max="248" width="14" bestFit="1" customWidth="1"/>
    <col min="249" max="249" width="13.33203125" bestFit="1" customWidth="1"/>
    <col min="250" max="250" width="16.33203125" bestFit="1" customWidth="1"/>
    <col min="251" max="251" width="13.83203125" bestFit="1" customWidth="1"/>
    <col min="252" max="252" width="13.33203125" bestFit="1" customWidth="1"/>
    <col min="253" max="253" width="16.1640625" bestFit="1" customWidth="1"/>
    <col min="254" max="255" width="13.33203125" bestFit="1" customWidth="1"/>
    <col min="256" max="256" width="15.83203125" bestFit="1" customWidth="1"/>
    <col min="257" max="257" width="13.6640625" bestFit="1" customWidth="1"/>
    <col min="258" max="258" width="9.33203125" bestFit="1" customWidth="1"/>
    <col min="259" max="259" width="16.1640625" bestFit="1" customWidth="1"/>
    <col min="260" max="260" width="14" bestFit="1" customWidth="1"/>
    <col min="261" max="261" width="10.33203125" bestFit="1" customWidth="1"/>
    <col min="262" max="262" width="16.5" bestFit="1" customWidth="1"/>
    <col min="263" max="263" width="13.6640625" bestFit="1" customWidth="1"/>
    <col min="264" max="264" width="6.83203125" bestFit="1" customWidth="1"/>
    <col min="265" max="265" width="16" bestFit="1" customWidth="1"/>
    <col min="266" max="266" width="14.33203125" bestFit="1" customWidth="1"/>
    <col min="267" max="267" width="11.33203125" bestFit="1" customWidth="1"/>
    <col min="268" max="268" width="16.6640625" bestFit="1" customWidth="1"/>
    <col min="269" max="269" width="13.5" bestFit="1" customWidth="1"/>
    <col min="270" max="270" width="13.33203125" bestFit="1" customWidth="1"/>
    <col min="271" max="271" width="15.83203125" bestFit="1" customWidth="1"/>
    <col min="272" max="272" width="12.83203125" bestFit="1" customWidth="1"/>
    <col min="273" max="273" width="8.33203125" bestFit="1" customWidth="1"/>
    <col min="274" max="274" width="15.1640625" bestFit="1" customWidth="1"/>
    <col min="275" max="275" width="13.83203125" bestFit="1" customWidth="1"/>
    <col min="276" max="276" width="13.33203125" bestFit="1" customWidth="1"/>
    <col min="277" max="277" width="16.1640625" bestFit="1" customWidth="1"/>
    <col min="278" max="278" width="13.6640625" bestFit="1" customWidth="1"/>
    <col min="279" max="279" width="10.33203125" bestFit="1" customWidth="1"/>
    <col min="280" max="280" width="16.1640625" bestFit="1" customWidth="1"/>
    <col min="281" max="281" width="13.5" bestFit="1" customWidth="1"/>
    <col min="282" max="282" width="6.83203125" bestFit="1" customWidth="1"/>
    <col min="283" max="283" width="16" bestFit="1" customWidth="1"/>
    <col min="284" max="284" width="14" bestFit="1" customWidth="1"/>
    <col min="285" max="285" width="6.83203125" bestFit="1" customWidth="1"/>
    <col min="286" max="286" width="16.33203125" bestFit="1" customWidth="1"/>
    <col min="287" max="287" width="13.83203125" bestFit="1" customWidth="1"/>
    <col min="288" max="288" width="13.33203125" bestFit="1" customWidth="1"/>
    <col min="289" max="289" width="16.1640625" bestFit="1" customWidth="1"/>
    <col min="290" max="290" width="13.33203125" bestFit="1" customWidth="1"/>
    <col min="291" max="291" width="9.33203125" bestFit="1" customWidth="1"/>
    <col min="292" max="292" width="15.83203125" bestFit="1" customWidth="1"/>
    <col min="293" max="293" width="13.6640625" bestFit="1" customWidth="1"/>
    <col min="294" max="294" width="9.33203125" bestFit="1" customWidth="1"/>
    <col min="295" max="295" width="16.1640625" bestFit="1" customWidth="1"/>
    <col min="296" max="296" width="14" bestFit="1" customWidth="1"/>
    <col min="297" max="297" width="9.33203125" bestFit="1" customWidth="1"/>
    <col min="298" max="298" width="16.5" bestFit="1" customWidth="1"/>
    <col min="299" max="299" width="13.6640625" bestFit="1" customWidth="1"/>
    <col min="300" max="300" width="13.33203125" bestFit="1" customWidth="1"/>
    <col min="301" max="301" width="16" bestFit="1" customWidth="1"/>
    <col min="302" max="302" width="14.33203125" bestFit="1" customWidth="1"/>
    <col min="303" max="303" width="8.33203125" bestFit="1" customWidth="1"/>
    <col min="304" max="304" width="16.6640625" bestFit="1" customWidth="1"/>
    <col min="305" max="305" width="13.5" bestFit="1" customWidth="1"/>
    <col min="306" max="306" width="13.33203125" bestFit="1" customWidth="1"/>
    <col min="307" max="307" width="15.83203125" bestFit="1" customWidth="1"/>
    <col min="308" max="308" width="12.83203125" bestFit="1" customWidth="1"/>
    <col min="309" max="309" width="9.33203125" bestFit="1" customWidth="1"/>
    <col min="310" max="310" width="15.1640625" bestFit="1" customWidth="1"/>
    <col min="311" max="311" width="13.83203125" bestFit="1" customWidth="1"/>
    <col min="312" max="312" width="9.33203125" bestFit="1" customWidth="1"/>
    <col min="313" max="313" width="16.1640625" bestFit="1" customWidth="1"/>
    <col min="314" max="314" width="13.6640625" bestFit="1" customWidth="1"/>
    <col min="315" max="315" width="9.33203125" bestFit="1" customWidth="1"/>
    <col min="316" max="316" width="16.1640625" bestFit="1" customWidth="1"/>
    <col min="317" max="317" width="13.5" bestFit="1" customWidth="1"/>
    <col min="318" max="318" width="13.33203125" bestFit="1" customWidth="1"/>
    <col min="319" max="319" width="16" bestFit="1" customWidth="1"/>
    <col min="320" max="320" width="14" bestFit="1" customWidth="1"/>
    <col min="321" max="321" width="9.33203125" bestFit="1" customWidth="1"/>
    <col min="322" max="322" width="16.33203125" bestFit="1" customWidth="1"/>
    <col min="323" max="323" width="13.83203125" bestFit="1" customWidth="1"/>
    <col min="324" max="324" width="11.33203125" bestFit="1" customWidth="1"/>
    <col min="325" max="325" width="16.1640625" bestFit="1" customWidth="1"/>
    <col min="326" max="326" width="13.33203125" bestFit="1" customWidth="1"/>
    <col min="327" max="327" width="6.83203125" bestFit="1" customWidth="1"/>
    <col min="328" max="328" width="15.83203125" bestFit="1" customWidth="1"/>
    <col min="329" max="329" width="13.6640625" bestFit="1" customWidth="1"/>
    <col min="330" max="330" width="10.33203125" bestFit="1" customWidth="1"/>
    <col min="331" max="331" width="16.1640625" bestFit="1" customWidth="1"/>
    <col min="332" max="332" width="14" bestFit="1" customWidth="1"/>
    <col min="333" max="333" width="13.33203125" bestFit="1" customWidth="1"/>
    <col min="334" max="334" width="16.5" bestFit="1" customWidth="1"/>
    <col min="335" max="335" width="13.6640625" bestFit="1" customWidth="1"/>
    <col min="336" max="336" width="6.83203125" bestFit="1" customWidth="1"/>
    <col min="337" max="337" width="16" bestFit="1" customWidth="1"/>
    <col min="338" max="338" width="14.33203125" bestFit="1" customWidth="1"/>
    <col min="339" max="339" width="13.33203125" bestFit="1" customWidth="1"/>
    <col min="340" max="340" width="16.6640625" bestFit="1" customWidth="1"/>
    <col min="341" max="341" width="13.5" bestFit="1" customWidth="1"/>
    <col min="342" max="342" width="13.33203125" bestFit="1" customWidth="1"/>
    <col min="343" max="343" width="15.83203125" bestFit="1" customWidth="1"/>
    <col min="344" max="344" width="12.83203125" bestFit="1" customWidth="1"/>
    <col min="345" max="345" width="9.33203125" bestFit="1" customWidth="1"/>
    <col min="346" max="346" width="15.1640625" bestFit="1" customWidth="1"/>
    <col min="347" max="347" width="13.83203125" bestFit="1" customWidth="1"/>
    <col min="348" max="348" width="9.33203125" bestFit="1" customWidth="1"/>
    <col min="349" max="349" width="16.1640625" bestFit="1" customWidth="1"/>
    <col min="350" max="350" width="13.6640625" bestFit="1" customWidth="1"/>
    <col min="351" max="351" width="9.33203125" bestFit="1" customWidth="1"/>
    <col min="352" max="352" width="16.1640625" bestFit="1" customWidth="1"/>
    <col min="353" max="353" width="13.5" bestFit="1" customWidth="1"/>
    <col min="354" max="354" width="13.33203125" bestFit="1" customWidth="1"/>
    <col min="355" max="355" width="16" bestFit="1" customWidth="1"/>
    <col min="356" max="356" width="14" bestFit="1" customWidth="1"/>
    <col min="357" max="357" width="8.33203125" bestFit="1" customWidth="1"/>
    <col min="358" max="358" width="16.33203125" bestFit="1" customWidth="1"/>
    <col min="359" max="359" width="13.83203125" bestFit="1" customWidth="1"/>
    <col min="360" max="360" width="13.33203125" bestFit="1" customWidth="1"/>
    <col min="361" max="361" width="16.1640625" bestFit="1" customWidth="1"/>
    <col min="362" max="362" width="13.33203125" bestFit="1" customWidth="1"/>
    <col min="363" max="363" width="9.33203125" bestFit="1" customWidth="1"/>
    <col min="364" max="364" width="15.83203125" bestFit="1" customWidth="1"/>
    <col min="365" max="365" width="13.6640625" bestFit="1" customWidth="1"/>
    <col min="366" max="366" width="9.33203125" bestFit="1" customWidth="1"/>
    <col min="367" max="367" width="16.1640625" bestFit="1" customWidth="1"/>
    <col min="368" max="368" width="14" bestFit="1" customWidth="1"/>
    <col min="369" max="369" width="9.33203125" bestFit="1" customWidth="1"/>
    <col min="370" max="370" width="16.5" bestFit="1" customWidth="1"/>
    <col min="371" max="371" width="13.6640625" bestFit="1" customWidth="1"/>
    <col min="372" max="372" width="9.33203125" bestFit="1" customWidth="1"/>
    <col min="373" max="373" width="16" bestFit="1" customWidth="1"/>
    <col min="374" max="374" width="14.33203125" bestFit="1" customWidth="1"/>
    <col min="375" max="375" width="13.33203125" bestFit="1" customWidth="1"/>
    <col min="376" max="376" width="16.6640625" bestFit="1" customWidth="1"/>
    <col min="377" max="377" width="13.5" bestFit="1" customWidth="1"/>
    <col min="378" max="378" width="6.83203125" bestFit="1" customWidth="1"/>
    <col min="379" max="379" width="15.83203125" bestFit="1" customWidth="1"/>
    <col min="380" max="380" width="12.83203125" bestFit="1" customWidth="1"/>
    <col min="381" max="381" width="6.83203125" bestFit="1" customWidth="1"/>
    <col min="382" max="382" width="15.1640625" bestFit="1" customWidth="1"/>
    <col min="383" max="383" width="13.83203125" bestFit="1" customWidth="1"/>
    <col min="384" max="384" width="6.83203125" bestFit="1" customWidth="1"/>
    <col min="385" max="385" width="16.1640625" bestFit="1" customWidth="1"/>
    <col min="386" max="386" width="13.6640625" bestFit="1" customWidth="1"/>
    <col min="387" max="387" width="6.83203125" bestFit="1" customWidth="1"/>
    <col min="388" max="388" width="16.1640625" bestFit="1" customWidth="1"/>
    <col min="389" max="389" width="13.5" bestFit="1" customWidth="1"/>
    <col min="390" max="390" width="6.83203125" bestFit="1" customWidth="1"/>
    <col min="391" max="391" width="16" bestFit="1" customWidth="1"/>
    <col min="392" max="392" width="14" bestFit="1" customWidth="1"/>
    <col min="393" max="393" width="6.83203125" bestFit="1" customWidth="1"/>
    <col min="394" max="394" width="16.33203125" bestFit="1" customWidth="1"/>
    <col min="395" max="395" width="13.83203125" bestFit="1" customWidth="1"/>
    <col min="396" max="396" width="6.83203125" bestFit="1" customWidth="1"/>
    <col min="397" max="397" width="16.1640625" bestFit="1" customWidth="1"/>
    <col min="398" max="398" width="13.33203125" bestFit="1" customWidth="1"/>
    <col min="399" max="399" width="6.83203125" bestFit="1" customWidth="1"/>
    <col min="400" max="400" width="15.83203125" bestFit="1" customWidth="1"/>
    <col min="401" max="401" width="13.6640625" bestFit="1" customWidth="1"/>
    <col min="402" max="402" width="6.83203125" bestFit="1" customWidth="1"/>
    <col min="403" max="403" width="16.1640625" bestFit="1" customWidth="1"/>
    <col min="404" max="404" width="14" bestFit="1" customWidth="1"/>
    <col min="405" max="405" width="6.83203125" bestFit="1" customWidth="1"/>
    <col min="406" max="406" width="16.5" bestFit="1" customWidth="1"/>
    <col min="407" max="407" width="13.6640625" bestFit="1" customWidth="1"/>
    <col min="408" max="408" width="6.83203125" bestFit="1" customWidth="1"/>
    <col min="409" max="409" width="16" bestFit="1" customWidth="1"/>
    <col min="410" max="410" width="14.33203125" bestFit="1" customWidth="1"/>
    <col min="411" max="411" width="13.33203125" bestFit="1" customWidth="1"/>
    <col min="412" max="412" width="16.6640625" bestFit="1" customWidth="1"/>
    <col min="413" max="413" width="13.5" bestFit="1" customWidth="1"/>
    <col min="414" max="414" width="9.33203125" bestFit="1" customWidth="1"/>
    <col min="415" max="415" width="15.83203125" bestFit="1" customWidth="1"/>
    <col min="416" max="416" width="12.83203125" bestFit="1" customWidth="1"/>
    <col min="417" max="417" width="9.33203125" bestFit="1" customWidth="1"/>
    <col min="418" max="418" width="15.1640625" bestFit="1" customWidth="1"/>
    <col min="419" max="419" width="13.83203125" bestFit="1" customWidth="1"/>
    <col min="420" max="420" width="9.33203125" bestFit="1" customWidth="1"/>
    <col min="421" max="421" width="16.1640625" bestFit="1" customWidth="1"/>
    <col min="422" max="422" width="13.6640625" bestFit="1" customWidth="1"/>
    <col min="423" max="423" width="9.33203125" bestFit="1" customWidth="1"/>
    <col min="424" max="424" width="16.1640625" bestFit="1" customWidth="1"/>
    <col min="425" max="425" width="13.5" bestFit="1" customWidth="1"/>
    <col min="426" max="426" width="9.33203125" bestFit="1" customWidth="1"/>
    <col min="427" max="427" width="16" bestFit="1" customWidth="1"/>
    <col min="428" max="428" width="14" bestFit="1" customWidth="1"/>
    <col min="429" max="429" width="9.33203125" bestFit="1" customWidth="1"/>
    <col min="430" max="430" width="16.33203125" bestFit="1" customWidth="1"/>
    <col min="431" max="431" width="13.83203125" bestFit="1" customWidth="1"/>
    <col min="432" max="432" width="13.33203125" bestFit="1" customWidth="1"/>
    <col min="433" max="433" width="16.1640625" bestFit="1" customWidth="1"/>
    <col min="434" max="434" width="13.33203125" bestFit="1" customWidth="1"/>
    <col min="435" max="435" width="9.33203125" bestFit="1" customWidth="1"/>
    <col min="436" max="436" width="15.83203125" bestFit="1" customWidth="1"/>
    <col min="437" max="437" width="13.6640625" bestFit="1" customWidth="1"/>
    <col min="438" max="438" width="9.33203125" bestFit="1" customWidth="1"/>
    <col min="439" max="439" width="16.1640625" bestFit="1" customWidth="1"/>
    <col min="440" max="440" width="14" bestFit="1" customWidth="1"/>
    <col min="441" max="441" width="13.33203125" bestFit="1" customWidth="1"/>
    <col min="442" max="442" width="16.5" bestFit="1" customWidth="1"/>
    <col min="443" max="443" width="13.6640625" bestFit="1" customWidth="1"/>
    <col min="444" max="444" width="8.33203125" bestFit="1" customWidth="1"/>
    <col min="445" max="445" width="16" bestFit="1" customWidth="1"/>
    <col min="446" max="446" width="14.33203125" bestFit="1" customWidth="1"/>
    <col min="447" max="447" width="8.33203125" bestFit="1" customWidth="1"/>
    <col min="448" max="448" width="16.6640625" bestFit="1" customWidth="1"/>
    <col min="449" max="449" width="13.5" bestFit="1" customWidth="1"/>
    <col min="450" max="450" width="8.33203125" bestFit="1" customWidth="1"/>
    <col min="451" max="451" width="15.83203125" bestFit="1" customWidth="1"/>
    <col min="452" max="452" width="12.83203125" bestFit="1" customWidth="1"/>
    <col min="453" max="453" width="8.33203125" bestFit="1" customWidth="1"/>
    <col min="454" max="454" width="15.1640625" bestFit="1" customWidth="1"/>
    <col min="455" max="455" width="13.83203125" bestFit="1" customWidth="1"/>
    <col min="456" max="456" width="8.33203125" bestFit="1" customWidth="1"/>
    <col min="457" max="457" width="16.1640625" bestFit="1" customWidth="1"/>
    <col min="458" max="458" width="13.6640625" bestFit="1" customWidth="1"/>
    <col min="459" max="459" width="8.33203125" bestFit="1" customWidth="1"/>
    <col min="460" max="460" width="16.1640625" bestFit="1" customWidth="1"/>
    <col min="461" max="461" width="13.5" bestFit="1" customWidth="1"/>
    <col min="462" max="462" width="8.33203125" bestFit="1" customWidth="1"/>
    <col min="463" max="463" width="16" bestFit="1" customWidth="1"/>
    <col min="464" max="464" width="14" bestFit="1" customWidth="1"/>
    <col min="465" max="465" width="8.33203125" bestFit="1" customWidth="1"/>
    <col min="466" max="466" width="16.33203125" bestFit="1" customWidth="1"/>
    <col min="467" max="467" width="13.83203125" bestFit="1" customWidth="1"/>
    <col min="468" max="468" width="8.33203125" bestFit="1" customWidth="1"/>
    <col min="469" max="469" width="16.1640625" bestFit="1" customWidth="1"/>
    <col min="470" max="470" width="13.33203125" bestFit="1" customWidth="1"/>
    <col min="471" max="471" width="8.33203125" bestFit="1" customWidth="1"/>
    <col min="472" max="472" width="15.83203125" bestFit="1" customWidth="1"/>
    <col min="473" max="473" width="13.6640625" bestFit="1" customWidth="1"/>
    <col min="474" max="474" width="8.33203125" bestFit="1" customWidth="1"/>
    <col min="475" max="475" width="16.1640625" bestFit="1" customWidth="1"/>
    <col min="476" max="476" width="14" bestFit="1" customWidth="1"/>
    <col min="477" max="477" width="8.33203125" bestFit="1" customWidth="1"/>
    <col min="478" max="478" width="16.5" bestFit="1" customWidth="1"/>
    <col min="479" max="479" width="13.6640625" bestFit="1" customWidth="1"/>
    <col min="480" max="480" width="8.33203125" bestFit="1" customWidth="1"/>
    <col min="481" max="481" width="16" bestFit="1" customWidth="1"/>
    <col min="482" max="482" width="14.33203125" bestFit="1" customWidth="1"/>
    <col min="483" max="483" width="8.33203125" bestFit="1" customWidth="1"/>
    <col min="484" max="484" width="16.6640625" bestFit="1" customWidth="1"/>
    <col min="485" max="485" width="13.5" bestFit="1" customWidth="1"/>
    <col min="486" max="486" width="8.33203125" bestFit="1" customWidth="1"/>
    <col min="487" max="487" width="15.83203125" bestFit="1" customWidth="1"/>
    <col min="488" max="488" width="12.83203125" bestFit="1" customWidth="1"/>
    <col min="489" max="489" width="8.33203125" bestFit="1" customWidth="1"/>
    <col min="490" max="490" width="15.1640625" bestFit="1" customWidth="1"/>
    <col min="491" max="491" width="13.83203125" bestFit="1" customWidth="1"/>
    <col min="492" max="492" width="8.33203125" bestFit="1" customWidth="1"/>
    <col min="493" max="493" width="16.1640625" bestFit="1" customWidth="1"/>
    <col min="494" max="494" width="13.6640625" bestFit="1" customWidth="1"/>
    <col min="495" max="495" width="8.33203125" bestFit="1" customWidth="1"/>
    <col min="496" max="496" width="16.1640625" bestFit="1" customWidth="1"/>
    <col min="497" max="497" width="13.5" bestFit="1" customWidth="1"/>
    <col min="498" max="498" width="8.33203125" bestFit="1" customWidth="1"/>
    <col min="499" max="499" width="16" bestFit="1" customWidth="1"/>
    <col min="500" max="500" width="14" bestFit="1" customWidth="1"/>
    <col min="501" max="501" width="8.33203125" bestFit="1" customWidth="1"/>
    <col min="502" max="502" width="16.33203125" bestFit="1" customWidth="1"/>
    <col min="503" max="503" width="13.83203125" bestFit="1" customWidth="1"/>
    <col min="504" max="504" width="8.33203125" bestFit="1" customWidth="1"/>
    <col min="505" max="505" width="16.1640625" bestFit="1" customWidth="1"/>
    <col min="506" max="506" width="13.33203125" bestFit="1" customWidth="1"/>
    <col min="507" max="507" width="8.33203125" bestFit="1" customWidth="1"/>
    <col min="508" max="508" width="15.83203125" bestFit="1" customWidth="1"/>
    <col min="509" max="509" width="13.6640625" bestFit="1" customWidth="1"/>
    <col min="510" max="510" width="8.33203125" bestFit="1" customWidth="1"/>
    <col min="511" max="511" width="16.1640625" bestFit="1" customWidth="1"/>
    <col min="512" max="512" width="14" bestFit="1" customWidth="1"/>
    <col min="513" max="513" width="8.33203125" bestFit="1" customWidth="1"/>
    <col min="514" max="514" width="16.5" bestFit="1" customWidth="1"/>
    <col min="515" max="515" width="13.6640625" bestFit="1" customWidth="1"/>
    <col min="516" max="516" width="8.33203125" bestFit="1" customWidth="1"/>
    <col min="517" max="517" width="16" bestFit="1" customWidth="1"/>
    <col min="518" max="518" width="14.33203125" bestFit="1" customWidth="1"/>
    <col min="519" max="519" width="8.33203125" bestFit="1" customWidth="1"/>
    <col min="520" max="520" width="16.6640625" bestFit="1" customWidth="1"/>
    <col min="521" max="521" width="13.5" bestFit="1" customWidth="1"/>
    <col min="522" max="522" width="8.33203125" bestFit="1" customWidth="1"/>
    <col min="523" max="523" width="15.83203125" bestFit="1" customWidth="1"/>
    <col min="524" max="524" width="12.83203125" bestFit="1" customWidth="1"/>
    <col min="525" max="525" width="8.33203125" bestFit="1" customWidth="1"/>
    <col min="526" max="526" width="15.1640625" bestFit="1" customWidth="1"/>
    <col min="527" max="527" width="13.83203125" bestFit="1" customWidth="1"/>
    <col min="528" max="528" width="8.33203125" bestFit="1" customWidth="1"/>
    <col min="529" max="529" width="16.1640625" bestFit="1" customWidth="1"/>
  </cols>
  <sheetData>
    <row r="3" spans="1:3" x14ac:dyDescent="0.2">
      <c r="B3" s="26" t="s">
        <v>75</v>
      </c>
    </row>
    <row r="4" spans="1:3" x14ac:dyDescent="0.2">
      <c r="A4" s="26" t="s">
        <v>77</v>
      </c>
      <c r="B4" t="s">
        <v>78</v>
      </c>
      <c r="C4" t="s">
        <v>79</v>
      </c>
    </row>
    <row r="5" spans="1:3" x14ac:dyDescent="0.2">
      <c r="A5" s="27">
        <v>35064</v>
      </c>
      <c r="B5">
        <v>5.5</v>
      </c>
      <c r="C5">
        <v>7.5</v>
      </c>
    </row>
    <row r="6" spans="1:3" x14ac:dyDescent="0.2">
      <c r="A6" s="27">
        <v>35095</v>
      </c>
      <c r="B6">
        <v>5.5</v>
      </c>
      <c r="C6">
        <v>7.5</v>
      </c>
    </row>
    <row r="7" spans="1:3" x14ac:dyDescent="0.2">
      <c r="A7" s="27">
        <v>35124</v>
      </c>
      <c r="B7">
        <v>5.5</v>
      </c>
      <c r="C7">
        <v>7.5</v>
      </c>
    </row>
    <row r="8" spans="1:3" x14ac:dyDescent="0.2">
      <c r="A8" s="27">
        <v>35155</v>
      </c>
      <c r="B8">
        <v>5.6323530000000002</v>
      </c>
      <c r="C8">
        <v>7.6323530000000002</v>
      </c>
    </row>
    <row r="9" spans="1:3" x14ac:dyDescent="0.2">
      <c r="A9" s="27">
        <v>35185</v>
      </c>
      <c r="B9">
        <v>5.75</v>
      </c>
      <c r="C9">
        <v>7.75</v>
      </c>
    </row>
    <row r="10" spans="1:3" x14ac:dyDescent="0.2">
      <c r="A10" s="27">
        <v>35216</v>
      </c>
      <c r="B10">
        <v>6.05</v>
      </c>
      <c r="C10">
        <v>8.0500000000000007</v>
      </c>
    </row>
    <row r="11" spans="1:3" x14ac:dyDescent="0.2">
      <c r="A11" s="27">
        <v>35246</v>
      </c>
      <c r="B11">
        <v>6.25</v>
      </c>
      <c r="C11">
        <v>8.25</v>
      </c>
    </row>
    <row r="12" spans="1:3" x14ac:dyDescent="0.2">
      <c r="A12" s="27">
        <v>35277</v>
      </c>
      <c r="B12">
        <v>6.5978260000000004</v>
      </c>
      <c r="C12">
        <v>8.5978270000000006</v>
      </c>
    </row>
    <row r="13" spans="1:3" x14ac:dyDescent="0.2">
      <c r="A13" s="27">
        <v>35308</v>
      </c>
      <c r="B13">
        <v>6.8333329999999997</v>
      </c>
      <c r="C13">
        <v>8.8333329999999997</v>
      </c>
    </row>
    <row r="14" spans="1:3" x14ac:dyDescent="0.2">
      <c r="A14" s="27">
        <v>35338</v>
      </c>
      <c r="B14">
        <v>7</v>
      </c>
      <c r="C14">
        <v>9</v>
      </c>
    </row>
    <row r="15" spans="1:3" x14ac:dyDescent="0.2">
      <c r="A15" s="27">
        <v>35369</v>
      </c>
      <c r="B15">
        <v>7</v>
      </c>
      <c r="C15">
        <v>9</v>
      </c>
    </row>
    <row r="16" spans="1:3" x14ac:dyDescent="0.2">
      <c r="A16" s="27">
        <v>35399</v>
      </c>
      <c r="B16">
        <v>7</v>
      </c>
      <c r="C16">
        <v>9</v>
      </c>
    </row>
    <row r="17" spans="1:3" x14ac:dyDescent="0.2">
      <c r="A17" s="27">
        <v>35430</v>
      </c>
      <c r="B17">
        <v>7</v>
      </c>
      <c r="C17">
        <v>9</v>
      </c>
    </row>
    <row r="18" spans="1:3" x14ac:dyDescent="0.2">
      <c r="A18" s="27">
        <v>35461</v>
      </c>
      <c r="B18">
        <v>7</v>
      </c>
      <c r="C18">
        <v>9</v>
      </c>
    </row>
    <row r="19" spans="1:3" x14ac:dyDescent="0.2">
      <c r="A19" s="27">
        <v>35489</v>
      </c>
      <c r="B19">
        <v>7</v>
      </c>
      <c r="C19">
        <v>9</v>
      </c>
    </row>
    <row r="20" spans="1:3" x14ac:dyDescent="0.2">
      <c r="A20" s="27">
        <v>35520</v>
      </c>
      <c r="B20">
        <v>7</v>
      </c>
      <c r="C20">
        <v>9</v>
      </c>
    </row>
    <row r="21" spans="1:3" x14ac:dyDescent="0.2">
      <c r="A21" s="27">
        <v>35550</v>
      </c>
      <c r="B21">
        <v>7</v>
      </c>
      <c r="C21">
        <v>9</v>
      </c>
    </row>
    <row r="22" spans="1:3" x14ac:dyDescent="0.2">
      <c r="A22" s="27">
        <v>35581</v>
      </c>
      <c r="B22">
        <v>7</v>
      </c>
      <c r="C22">
        <v>9</v>
      </c>
    </row>
    <row r="23" spans="1:3" x14ac:dyDescent="0.2">
      <c r="A23" s="27">
        <v>35611</v>
      </c>
      <c r="B23">
        <v>7</v>
      </c>
      <c r="C23">
        <v>9</v>
      </c>
    </row>
    <row r="24" spans="1:3" x14ac:dyDescent="0.2">
      <c r="A24" s="27">
        <v>35642</v>
      </c>
      <c r="B24">
        <v>7</v>
      </c>
      <c r="C24">
        <v>9</v>
      </c>
    </row>
    <row r="25" spans="1:3" x14ac:dyDescent="0.2">
      <c r="A25" s="27">
        <v>35673</v>
      </c>
      <c r="B25">
        <v>7</v>
      </c>
      <c r="C25">
        <v>9</v>
      </c>
    </row>
    <row r="26" spans="1:3" x14ac:dyDescent="0.2">
      <c r="A26" s="27">
        <v>35703</v>
      </c>
      <c r="B26">
        <v>7</v>
      </c>
      <c r="C26">
        <v>9</v>
      </c>
    </row>
    <row r="27" spans="1:3" x14ac:dyDescent="0.2">
      <c r="A27" s="27">
        <v>35734</v>
      </c>
      <c r="B27">
        <v>7</v>
      </c>
      <c r="C27">
        <v>9</v>
      </c>
    </row>
    <row r="28" spans="1:3" x14ac:dyDescent="0.2">
      <c r="A28" s="27">
        <v>35764</v>
      </c>
      <c r="B28">
        <v>6.7105259999999998</v>
      </c>
      <c r="C28">
        <v>8.7105259999999998</v>
      </c>
    </row>
    <row r="29" spans="1:3" x14ac:dyDescent="0.2">
      <c r="A29" s="27">
        <v>35795</v>
      </c>
      <c r="B29">
        <v>6.5</v>
      </c>
      <c r="C29">
        <v>8.5</v>
      </c>
    </row>
    <row r="30" spans="1:3" x14ac:dyDescent="0.2">
      <c r="A30" s="27">
        <v>35826</v>
      </c>
      <c r="B30">
        <v>6.5</v>
      </c>
      <c r="C30">
        <v>8.5</v>
      </c>
    </row>
    <row r="31" spans="1:3" x14ac:dyDescent="0.2">
      <c r="A31" s="27">
        <v>35854</v>
      </c>
      <c r="B31">
        <v>6.5</v>
      </c>
      <c r="C31">
        <v>8.5</v>
      </c>
    </row>
    <row r="32" spans="1:3" x14ac:dyDescent="0.2">
      <c r="A32" s="27">
        <v>35885</v>
      </c>
      <c r="B32">
        <v>6.5</v>
      </c>
      <c r="C32">
        <v>8.5</v>
      </c>
    </row>
    <row r="33" spans="1:3" x14ac:dyDescent="0.2">
      <c r="A33" s="27">
        <v>35915</v>
      </c>
      <c r="B33">
        <v>6.5</v>
      </c>
      <c r="C33">
        <v>8.5</v>
      </c>
    </row>
    <row r="34" spans="1:3" x14ac:dyDescent="0.2">
      <c r="A34" s="27">
        <v>35946</v>
      </c>
      <c r="B34">
        <v>6.5</v>
      </c>
      <c r="C34">
        <v>8.5</v>
      </c>
    </row>
    <row r="35" spans="1:3" x14ac:dyDescent="0.2">
      <c r="A35" s="27">
        <v>35976</v>
      </c>
      <c r="B35">
        <v>6.9347830000000004</v>
      </c>
      <c r="C35">
        <v>8.9347829999999995</v>
      </c>
    </row>
    <row r="36" spans="1:3" x14ac:dyDescent="0.2">
      <c r="A36" s="27">
        <v>36007</v>
      </c>
      <c r="B36">
        <v>7</v>
      </c>
      <c r="C36">
        <v>9</v>
      </c>
    </row>
    <row r="37" spans="1:3" x14ac:dyDescent="0.2">
      <c r="A37" s="27">
        <v>36038</v>
      </c>
      <c r="B37">
        <v>7</v>
      </c>
      <c r="C37">
        <v>9</v>
      </c>
    </row>
    <row r="38" spans="1:3" x14ac:dyDescent="0.2">
      <c r="A38" s="27">
        <v>36068</v>
      </c>
      <c r="B38">
        <v>7</v>
      </c>
      <c r="C38">
        <v>9</v>
      </c>
    </row>
    <row r="39" spans="1:3" x14ac:dyDescent="0.2">
      <c r="A39" s="27">
        <v>36099</v>
      </c>
      <c r="B39">
        <v>7</v>
      </c>
      <c r="C39">
        <v>9</v>
      </c>
    </row>
    <row r="40" spans="1:3" x14ac:dyDescent="0.2">
      <c r="A40" s="27">
        <v>36129</v>
      </c>
      <c r="B40">
        <v>6.7</v>
      </c>
      <c r="C40">
        <v>8.7000010000000003</v>
      </c>
    </row>
    <row r="41" spans="1:3" x14ac:dyDescent="0.2">
      <c r="A41" s="27">
        <v>36160</v>
      </c>
      <c r="B41">
        <v>6.3409089999999999</v>
      </c>
      <c r="C41">
        <v>8.3409089999999999</v>
      </c>
    </row>
    <row r="42" spans="1:3" x14ac:dyDescent="0.2">
      <c r="A42" s="27">
        <v>36191</v>
      </c>
      <c r="B42">
        <v>6</v>
      </c>
      <c r="C42">
        <v>8</v>
      </c>
    </row>
    <row r="43" spans="1:3" x14ac:dyDescent="0.2">
      <c r="A43" s="27">
        <v>36219</v>
      </c>
      <c r="B43">
        <v>5.571428</v>
      </c>
      <c r="C43">
        <v>7.571428</v>
      </c>
    </row>
    <row r="44" spans="1:3" x14ac:dyDescent="0.2">
      <c r="A44" s="27">
        <v>36250</v>
      </c>
      <c r="B44">
        <v>5.5</v>
      </c>
      <c r="C44">
        <v>7.5</v>
      </c>
    </row>
    <row r="45" spans="1:3" x14ac:dyDescent="0.2">
      <c r="A45" s="27">
        <v>36280</v>
      </c>
      <c r="B45">
        <v>5</v>
      </c>
      <c r="C45">
        <v>7</v>
      </c>
    </row>
    <row r="46" spans="1:3" x14ac:dyDescent="0.2">
      <c r="A46" s="27">
        <v>36311</v>
      </c>
      <c r="B46">
        <v>4.8499999999999996</v>
      </c>
      <c r="C46">
        <v>6.85</v>
      </c>
    </row>
    <row r="47" spans="1:3" x14ac:dyDescent="0.2">
      <c r="A47" s="27">
        <v>36341</v>
      </c>
      <c r="B47">
        <v>4</v>
      </c>
      <c r="C47">
        <v>6</v>
      </c>
    </row>
    <row r="48" spans="1:3" x14ac:dyDescent="0.2">
      <c r="A48" s="27">
        <v>36372</v>
      </c>
      <c r="B48">
        <v>3.3809520000000002</v>
      </c>
      <c r="C48">
        <v>5.3809519999999997</v>
      </c>
    </row>
    <row r="49" spans="1:3" x14ac:dyDescent="0.2">
      <c r="A49" s="27">
        <v>36403</v>
      </c>
      <c r="B49">
        <v>2.795455</v>
      </c>
      <c r="C49">
        <v>4.7954549999999996</v>
      </c>
    </row>
    <row r="50" spans="1:3" x14ac:dyDescent="0.2">
      <c r="A50" s="27">
        <v>36433</v>
      </c>
      <c r="B50">
        <v>2.5</v>
      </c>
      <c r="C50">
        <v>4.5</v>
      </c>
    </row>
    <row r="51" spans="1:3" x14ac:dyDescent="0.2">
      <c r="A51" s="27">
        <v>36464</v>
      </c>
      <c r="B51">
        <v>2.5</v>
      </c>
      <c r="C51">
        <v>4.5</v>
      </c>
    </row>
    <row r="52" spans="1:3" x14ac:dyDescent="0.2">
      <c r="A52" s="27">
        <v>36494</v>
      </c>
      <c r="B52">
        <v>2.4210530000000001</v>
      </c>
      <c r="C52">
        <v>4.4210520000000004</v>
      </c>
    </row>
    <row r="53" spans="1:3" x14ac:dyDescent="0.2">
      <c r="A53" s="27">
        <v>36525</v>
      </c>
      <c r="B53">
        <v>2.2261899999999999</v>
      </c>
      <c r="C53">
        <v>4.226191</v>
      </c>
    </row>
    <row r="54" spans="1:3" x14ac:dyDescent="0.2">
      <c r="A54" s="27">
        <v>36556</v>
      </c>
      <c r="B54">
        <v>2</v>
      </c>
      <c r="C54">
        <v>4</v>
      </c>
    </row>
    <row r="55" spans="1:3" x14ac:dyDescent="0.2">
      <c r="A55" s="27">
        <v>36585</v>
      </c>
      <c r="B55">
        <v>1.847826</v>
      </c>
      <c r="C55">
        <v>3.847826</v>
      </c>
    </row>
    <row r="56" spans="1:3" x14ac:dyDescent="0.2">
      <c r="A56" s="27">
        <v>36616</v>
      </c>
      <c r="B56">
        <v>1.75</v>
      </c>
      <c r="C56">
        <v>3.75</v>
      </c>
    </row>
    <row r="57" spans="1:3" x14ac:dyDescent="0.2">
      <c r="A57" s="27">
        <v>36646</v>
      </c>
      <c r="B57">
        <v>1.75</v>
      </c>
      <c r="C57">
        <v>3.75</v>
      </c>
    </row>
    <row r="58" spans="1:3" x14ac:dyDescent="0.2">
      <c r="A58" s="27">
        <v>36677</v>
      </c>
      <c r="B58">
        <v>1.75</v>
      </c>
      <c r="C58">
        <v>3.75</v>
      </c>
    </row>
    <row r="59" spans="1:3" x14ac:dyDescent="0.2">
      <c r="A59" s="27">
        <v>36707</v>
      </c>
      <c r="B59">
        <v>1.75</v>
      </c>
      <c r="C59">
        <v>3.75</v>
      </c>
    </row>
    <row r="60" spans="1:3" x14ac:dyDescent="0.2">
      <c r="A60" s="27">
        <v>36738</v>
      </c>
      <c r="B60">
        <v>1.75</v>
      </c>
      <c r="C60">
        <v>3.75</v>
      </c>
    </row>
    <row r="61" spans="1:3" x14ac:dyDescent="0.2">
      <c r="A61" s="27">
        <v>36769</v>
      </c>
      <c r="B61">
        <v>1.75</v>
      </c>
      <c r="C61">
        <v>3.75</v>
      </c>
    </row>
    <row r="62" spans="1:3" x14ac:dyDescent="0.2">
      <c r="A62" s="27">
        <v>36799</v>
      </c>
      <c r="B62">
        <v>1.75</v>
      </c>
      <c r="C62">
        <v>3.75</v>
      </c>
    </row>
    <row r="63" spans="1:3" x14ac:dyDescent="0.2">
      <c r="A63" s="27">
        <v>36830</v>
      </c>
      <c r="B63">
        <v>1.75</v>
      </c>
      <c r="C63">
        <v>3.75</v>
      </c>
    </row>
    <row r="64" spans="1:3" x14ac:dyDescent="0.2">
      <c r="A64" s="27">
        <v>36860</v>
      </c>
      <c r="B64">
        <v>1.75</v>
      </c>
      <c r="C64">
        <v>3.75</v>
      </c>
    </row>
    <row r="65" spans="1:3" x14ac:dyDescent="0.2">
      <c r="A65" s="27">
        <v>36891</v>
      </c>
      <c r="B65">
        <v>1.75</v>
      </c>
      <c r="C65">
        <v>3.75</v>
      </c>
    </row>
    <row r="66" spans="1:3" x14ac:dyDescent="0.2">
      <c r="A66" s="27">
        <v>36922</v>
      </c>
      <c r="B66">
        <v>1.75</v>
      </c>
      <c r="C66">
        <v>3.75</v>
      </c>
    </row>
    <row r="67" spans="1:3" x14ac:dyDescent="0.2">
      <c r="A67" s="27">
        <v>36950</v>
      </c>
      <c r="B67">
        <v>1.75</v>
      </c>
      <c r="C67">
        <v>3.75</v>
      </c>
    </row>
    <row r="68" spans="1:3" x14ac:dyDescent="0.2">
      <c r="A68" s="27">
        <v>36981</v>
      </c>
      <c r="B68">
        <v>1.75</v>
      </c>
      <c r="C68">
        <v>3.75</v>
      </c>
    </row>
    <row r="69" spans="1:3" x14ac:dyDescent="0.2">
      <c r="A69" s="27">
        <v>37011</v>
      </c>
      <c r="B69">
        <v>1.75</v>
      </c>
      <c r="C69">
        <v>3.75</v>
      </c>
    </row>
    <row r="70" spans="1:3" x14ac:dyDescent="0.2">
      <c r="A70" s="27">
        <v>37042</v>
      </c>
      <c r="B70">
        <v>1.75</v>
      </c>
      <c r="C70">
        <v>3.75</v>
      </c>
    </row>
    <row r="71" spans="1:3" x14ac:dyDescent="0.2">
      <c r="A71" s="27">
        <v>37072</v>
      </c>
      <c r="B71">
        <v>2</v>
      </c>
      <c r="C71">
        <v>4</v>
      </c>
    </row>
    <row r="72" spans="1:3" x14ac:dyDescent="0.2">
      <c r="A72" s="27">
        <v>37103</v>
      </c>
      <c r="B72">
        <v>2</v>
      </c>
      <c r="C72">
        <v>4</v>
      </c>
    </row>
    <row r="73" spans="1:3" x14ac:dyDescent="0.2">
      <c r="A73" s="27">
        <v>37134</v>
      </c>
      <c r="B73">
        <v>2</v>
      </c>
      <c r="C73">
        <v>4</v>
      </c>
    </row>
    <row r="74" spans="1:3" x14ac:dyDescent="0.2">
      <c r="A74" s="27">
        <v>37164</v>
      </c>
      <c r="B74">
        <v>2</v>
      </c>
      <c r="C74">
        <v>4</v>
      </c>
    </row>
    <row r="75" spans="1:3" x14ac:dyDescent="0.2">
      <c r="A75" s="27">
        <v>37195</v>
      </c>
      <c r="B75">
        <v>2.2272729999999998</v>
      </c>
      <c r="C75">
        <v>4.2272730000000003</v>
      </c>
    </row>
    <row r="76" spans="1:3" x14ac:dyDescent="0.2">
      <c r="A76" s="27">
        <v>37225</v>
      </c>
      <c r="B76">
        <v>2.25</v>
      </c>
      <c r="C76">
        <v>4.25</v>
      </c>
    </row>
    <row r="77" spans="1:3" x14ac:dyDescent="0.2">
      <c r="A77" s="27">
        <v>37256</v>
      </c>
      <c r="B77">
        <v>2.25</v>
      </c>
      <c r="C77">
        <v>4.25</v>
      </c>
    </row>
    <row r="78" spans="1:3" x14ac:dyDescent="0.2">
      <c r="A78" s="27">
        <v>37287</v>
      </c>
      <c r="B78">
        <v>2.25</v>
      </c>
      <c r="C78">
        <v>4.25</v>
      </c>
    </row>
    <row r="79" spans="1:3" x14ac:dyDescent="0.2">
      <c r="A79" s="27">
        <v>37315</v>
      </c>
      <c r="B79">
        <v>2.3695650000000001</v>
      </c>
      <c r="C79">
        <v>4.3695649999999997</v>
      </c>
    </row>
    <row r="80" spans="1:3" x14ac:dyDescent="0.2">
      <c r="A80" s="27">
        <v>37346</v>
      </c>
      <c r="B80">
        <v>2.5</v>
      </c>
      <c r="C80">
        <v>4.5</v>
      </c>
    </row>
    <row r="81" spans="1:3" x14ac:dyDescent="0.2">
      <c r="A81" s="27">
        <v>37376</v>
      </c>
      <c r="B81">
        <v>2.5</v>
      </c>
      <c r="C81">
        <v>4.5</v>
      </c>
    </row>
    <row r="82" spans="1:3" x14ac:dyDescent="0.2">
      <c r="A82" s="27">
        <v>37407</v>
      </c>
      <c r="B82">
        <v>2.75</v>
      </c>
      <c r="C82">
        <v>4.75</v>
      </c>
    </row>
    <row r="83" spans="1:3" x14ac:dyDescent="0.2">
      <c r="A83" s="27">
        <v>37437</v>
      </c>
      <c r="B83">
        <v>2.75</v>
      </c>
      <c r="C83">
        <v>4.75</v>
      </c>
    </row>
    <row r="84" spans="1:3" x14ac:dyDescent="0.2">
      <c r="A84" s="27">
        <v>37468</v>
      </c>
      <c r="B84">
        <v>2.8695650000000001</v>
      </c>
      <c r="C84">
        <v>4.8695649999999997</v>
      </c>
    </row>
    <row r="85" spans="1:3" x14ac:dyDescent="0.2">
      <c r="A85" s="27">
        <v>37499</v>
      </c>
      <c r="B85">
        <v>3</v>
      </c>
      <c r="C85">
        <v>5</v>
      </c>
    </row>
    <row r="86" spans="1:3" x14ac:dyDescent="0.2">
      <c r="A86" s="27">
        <v>37529</v>
      </c>
      <c r="B86">
        <v>3</v>
      </c>
      <c r="C86">
        <v>5</v>
      </c>
    </row>
    <row r="87" spans="1:3" x14ac:dyDescent="0.2">
      <c r="A87" s="27">
        <v>37560</v>
      </c>
      <c r="B87">
        <v>3.2386360000000001</v>
      </c>
      <c r="C87">
        <v>5.2386359999999996</v>
      </c>
    </row>
    <row r="88" spans="1:3" x14ac:dyDescent="0.2">
      <c r="A88" s="27">
        <v>37590</v>
      </c>
      <c r="B88">
        <v>3.3815789999999999</v>
      </c>
      <c r="C88">
        <v>5.3815790000000003</v>
      </c>
    </row>
    <row r="89" spans="1:3" x14ac:dyDescent="0.2">
      <c r="A89" s="27">
        <v>37621</v>
      </c>
      <c r="B89">
        <v>3.5568179999999998</v>
      </c>
      <c r="C89">
        <v>5.5568179999999998</v>
      </c>
    </row>
    <row r="90" spans="1:3" x14ac:dyDescent="0.2">
      <c r="A90" s="27">
        <v>37652</v>
      </c>
      <c r="B90">
        <v>3.75</v>
      </c>
      <c r="C90">
        <v>5.75</v>
      </c>
    </row>
    <row r="91" spans="1:3" x14ac:dyDescent="0.2">
      <c r="A91" s="27">
        <v>37680</v>
      </c>
      <c r="B91">
        <v>3.875</v>
      </c>
      <c r="C91">
        <v>5.375</v>
      </c>
    </row>
    <row r="92" spans="1:3" x14ac:dyDescent="0.2">
      <c r="A92" s="27">
        <v>37711</v>
      </c>
      <c r="B92">
        <v>4</v>
      </c>
      <c r="C92">
        <v>5</v>
      </c>
    </row>
    <row r="93" spans="1:3" x14ac:dyDescent="0.2">
      <c r="A93" s="27">
        <v>37741</v>
      </c>
      <c r="B93">
        <v>4.0125000000000002</v>
      </c>
      <c r="C93">
        <v>5.0125000000000002</v>
      </c>
    </row>
    <row r="94" spans="1:3" x14ac:dyDescent="0.2">
      <c r="A94" s="27">
        <v>37772</v>
      </c>
      <c r="B94">
        <v>4.273809</v>
      </c>
      <c r="C94">
        <v>5.273809</v>
      </c>
    </row>
    <row r="95" spans="1:3" x14ac:dyDescent="0.2">
      <c r="A95" s="27">
        <v>37802</v>
      </c>
      <c r="B95">
        <v>4.5</v>
      </c>
      <c r="C95">
        <v>5.5</v>
      </c>
    </row>
    <row r="96" spans="1:3" x14ac:dyDescent="0.2">
      <c r="A96" s="27">
        <v>37833</v>
      </c>
      <c r="B96">
        <v>4.6304350000000003</v>
      </c>
      <c r="C96">
        <v>5.6304350000000003</v>
      </c>
    </row>
    <row r="97" spans="1:3" x14ac:dyDescent="0.2">
      <c r="A97" s="27">
        <v>37864</v>
      </c>
      <c r="B97">
        <v>4.7750000000000004</v>
      </c>
      <c r="C97">
        <v>5.7750000000000004</v>
      </c>
    </row>
    <row r="98" spans="1:3" x14ac:dyDescent="0.2">
      <c r="A98" s="27">
        <v>37894</v>
      </c>
      <c r="B98">
        <v>5</v>
      </c>
      <c r="C98">
        <v>6</v>
      </c>
    </row>
    <row r="99" spans="1:3" x14ac:dyDescent="0.2">
      <c r="A99" s="27">
        <v>37925</v>
      </c>
      <c r="B99">
        <v>5</v>
      </c>
      <c r="C99">
        <v>6</v>
      </c>
    </row>
    <row r="100" spans="1:3" x14ac:dyDescent="0.2">
      <c r="A100" s="27">
        <v>37955</v>
      </c>
      <c r="B100">
        <v>5.1388889999999998</v>
      </c>
      <c r="C100">
        <v>6.1388889999999998</v>
      </c>
    </row>
    <row r="101" spans="1:3" x14ac:dyDescent="0.2">
      <c r="A101" s="27">
        <v>37986</v>
      </c>
      <c r="B101">
        <v>5.25</v>
      </c>
      <c r="C101">
        <v>6.25</v>
      </c>
    </row>
    <row r="102" spans="1:3" x14ac:dyDescent="0.2">
      <c r="A102" s="27">
        <v>38017</v>
      </c>
      <c r="B102">
        <v>5.25</v>
      </c>
      <c r="C102">
        <v>6.25</v>
      </c>
    </row>
    <row r="103" spans="1:3" x14ac:dyDescent="0.2">
      <c r="A103" s="27">
        <v>38046</v>
      </c>
      <c r="B103">
        <v>5.25</v>
      </c>
      <c r="C103">
        <v>6.25</v>
      </c>
    </row>
    <row r="104" spans="1:3" x14ac:dyDescent="0.2">
      <c r="A104" s="27">
        <v>38077</v>
      </c>
      <c r="B104">
        <v>5.3068179999999998</v>
      </c>
      <c r="C104">
        <v>6.3068179999999998</v>
      </c>
    </row>
    <row r="105" spans="1:3" x14ac:dyDescent="0.2">
      <c r="A105" s="27">
        <v>38107</v>
      </c>
      <c r="B105">
        <v>5.5</v>
      </c>
      <c r="C105">
        <v>6.5</v>
      </c>
    </row>
    <row r="106" spans="1:3" x14ac:dyDescent="0.2">
      <c r="A106" s="27">
        <v>38138</v>
      </c>
      <c r="B106">
        <v>5.5357139999999996</v>
      </c>
      <c r="C106">
        <v>6.5357139999999996</v>
      </c>
    </row>
    <row r="107" spans="1:3" x14ac:dyDescent="0.2">
      <c r="A107" s="27">
        <v>38168</v>
      </c>
      <c r="B107">
        <v>5.75</v>
      </c>
      <c r="C107">
        <v>6.75</v>
      </c>
    </row>
    <row r="108" spans="1:3" x14ac:dyDescent="0.2">
      <c r="A108" s="27">
        <v>38199</v>
      </c>
      <c r="B108">
        <v>5.75</v>
      </c>
      <c r="C108">
        <v>6.75</v>
      </c>
    </row>
    <row r="109" spans="1:3" x14ac:dyDescent="0.2">
      <c r="A109" s="27">
        <v>38230</v>
      </c>
      <c r="B109">
        <v>5.75</v>
      </c>
      <c r="C109">
        <v>6.75</v>
      </c>
    </row>
    <row r="110" spans="1:3" x14ac:dyDescent="0.2">
      <c r="A110" s="27">
        <v>38260</v>
      </c>
      <c r="B110">
        <v>5.4456519999999999</v>
      </c>
      <c r="C110">
        <v>6.4456519999999999</v>
      </c>
    </row>
    <row r="111" spans="1:3" x14ac:dyDescent="0.2">
      <c r="A111" s="27">
        <v>38291</v>
      </c>
      <c r="B111">
        <v>4.75</v>
      </c>
      <c r="C111">
        <v>5.75</v>
      </c>
    </row>
    <row r="112" spans="1:3" x14ac:dyDescent="0.2">
      <c r="A112" s="27">
        <v>38321</v>
      </c>
      <c r="B112">
        <v>4.1375000000000002</v>
      </c>
      <c r="C112">
        <v>5.1375000000000002</v>
      </c>
    </row>
    <row r="113" spans="1:3" x14ac:dyDescent="0.2">
      <c r="A113" s="27">
        <v>38352</v>
      </c>
      <c r="B113">
        <v>3</v>
      </c>
      <c r="C113">
        <v>4</v>
      </c>
    </row>
    <row r="114" spans="1:3" x14ac:dyDescent="0.2">
      <c r="A114" s="27">
        <v>38383</v>
      </c>
      <c r="B114">
        <v>2.5750000000000002</v>
      </c>
      <c r="C114">
        <v>3.5750000000000002</v>
      </c>
    </row>
    <row r="115" spans="1:3" x14ac:dyDescent="0.2">
      <c r="A115" s="27">
        <v>38411</v>
      </c>
      <c r="B115">
        <v>2.4090910000000001</v>
      </c>
      <c r="C115">
        <v>3.4090910000000001</v>
      </c>
    </row>
    <row r="116" spans="1:3" x14ac:dyDescent="0.2">
      <c r="A116" s="27">
        <v>38442</v>
      </c>
      <c r="B116">
        <v>2</v>
      </c>
      <c r="C116">
        <v>3</v>
      </c>
    </row>
    <row r="117" spans="1:3" x14ac:dyDescent="0.2">
      <c r="A117" s="27">
        <v>38472</v>
      </c>
      <c r="B117">
        <v>1.5789470000000001</v>
      </c>
      <c r="C117">
        <v>2.5789469999999999</v>
      </c>
    </row>
    <row r="118" spans="1:3" x14ac:dyDescent="0.2">
      <c r="A118" s="27">
        <v>38503</v>
      </c>
      <c r="B118">
        <v>1.392857</v>
      </c>
      <c r="C118">
        <v>2.3928569999999998</v>
      </c>
    </row>
    <row r="119" spans="1:3" x14ac:dyDescent="0.2">
      <c r="A119" s="27">
        <v>38533</v>
      </c>
      <c r="B119">
        <v>1.25</v>
      </c>
      <c r="C119">
        <v>2.25</v>
      </c>
    </row>
    <row r="120" spans="1:3" x14ac:dyDescent="0.2">
      <c r="A120" s="27">
        <v>38564</v>
      </c>
      <c r="B120">
        <v>1.25</v>
      </c>
      <c r="C120">
        <v>2.25</v>
      </c>
    </row>
    <row r="121" spans="1:3" x14ac:dyDescent="0.2">
      <c r="A121" s="27">
        <v>38595</v>
      </c>
      <c r="B121">
        <v>1.25</v>
      </c>
      <c r="C121">
        <v>2.25</v>
      </c>
    </row>
    <row r="122" spans="1:3" x14ac:dyDescent="0.2">
      <c r="A122" s="27">
        <v>38625</v>
      </c>
      <c r="B122">
        <v>1.2727269999999999</v>
      </c>
      <c r="C122">
        <v>2.2727270000000002</v>
      </c>
    </row>
    <row r="123" spans="1:3" x14ac:dyDescent="0.2">
      <c r="A123" s="27">
        <v>38656</v>
      </c>
      <c r="B123">
        <v>1.5</v>
      </c>
      <c r="C123">
        <v>2.5</v>
      </c>
    </row>
    <row r="124" spans="1:3" x14ac:dyDescent="0.2">
      <c r="A124" s="27">
        <v>38686</v>
      </c>
      <c r="B124">
        <v>1.607143</v>
      </c>
      <c r="C124">
        <v>2.6071430000000002</v>
      </c>
    </row>
    <row r="125" spans="1:3" x14ac:dyDescent="0.2">
      <c r="A125" s="27">
        <v>38717</v>
      </c>
      <c r="B125">
        <v>1.75</v>
      </c>
      <c r="C125">
        <v>2.75</v>
      </c>
    </row>
    <row r="126" spans="1:3" x14ac:dyDescent="0.2">
      <c r="A126" s="27">
        <v>38748</v>
      </c>
      <c r="B126">
        <v>1.75</v>
      </c>
      <c r="C126">
        <v>2.75</v>
      </c>
    </row>
    <row r="127" spans="1:3" x14ac:dyDescent="0.2">
      <c r="A127" s="27">
        <v>38776</v>
      </c>
      <c r="B127">
        <v>1.75</v>
      </c>
      <c r="C127">
        <v>2.75</v>
      </c>
    </row>
    <row r="128" spans="1:3" x14ac:dyDescent="0.2">
      <c r="A128" s="27">
        <v>38807</v>
      </c>
      <c r="B128">
        <v>1.75</v>
      </c>
      <c r="C128">
        <v>2.75</v>
      </c>
    </row>
    <row r="129" spans="1:3" x14ac:dyDescent="0.2">
      <c r="A129" s="27">
        <v>38837</v>
      </c>
      <c r="B129">
        <v>1.9583330000000001</v>
      </c>
      <c r="C129">
        <v>2.9583339999999998</v>
      </c>
    </row>
    <row r="130" spans="1:3" x14ac:dyDescent="0.2">
      <c r="A130" s="27">
        <v>38868</v>
      </c>
      <c r="B130">
        <v>2</v>
      </c>
      <c r="C130">
        <v>3.0000010000000001</v>
      </c>
    </row>
    <row r="131" spans="1:3" x14ac:dyDescent="0.2">
      <c r="A131" s="27">
        <v>38898</v>
      </c>
      <c r="B131">
        <v>2</v>
      </c>
      <c r="C131">
        <v>3.0000010000000001</v>
      </c>
    </row>
    <row r="132" spans="1:3" x14ac:dyDescent="0.2">
      <c r="A132" s="27">
        <v>38929</v>
      </c>
      <c r="B132">
        <v>2</v>
      </c>
      <c r="C132">
        <v>3.0000010000000001</v>
      </c>
    </row>
    <row r="133" spans="1:3" x14ac:dyDescent="0.2">
      <c r="A133" s="27">
        <v>38960</v>
      </c>
      <c r="B133">
        <v>2</v>
      </c>
      <c r="C133">
        <v>3.0000010000000001</v>
      </c>
    </row>
    <row r="134" spans="1:3" x14ac:dyDescent="0.2">
      <c r="A134" s="27">
        <v>38990</v>
      </c>
      <c r="B134">
        <v>2</v>
      </c>
      <c r="C134">
        <v>3.0000010000000001</v>
      </c>
    </row>
    <row r="135" spans="1:3" x14ac:dyDescent="0.2">
      <c r="A135" s="27">
        <v>39021</v>
      </c>
      <c r="B135">
        <v>2</v>
      </c>
      <c r="C135">
        <v>3.0000010000000001</v>
      </c>
    </row>
    <row r="136" spans="1:3" x14ac:dyDescent="0.2">
      <c r="A136" s="27">
        <v>39051</v>
      </c>
      <c r="B136">
        <v>2</v>
      </c>
      <c r="C136">
        <v>3.0000010000000001</v>
      </c>
    </row>
    <row r="137" spans="1:3" x14ac:dyDescent="0.2">
      <c r="A137" s="27">
        <v>39082</v>
      </c>
      <c r="B137">
        <v>2</v>
      </c>
      <c r="C137">
        <v>3.0000010000000001</v>
      </c>
    </row>
    <row r="138" spans="1:3" x14ac:dyDescent="0.2">
      <c r="A138" s="27">
        <v>39113</v>
      </c>
      <c r="B138">
        <v>2</v>
      </c>
      <c r="C138">
        <v>3.0000010000000001</v>
      </c>
    </row>
    <row r="139" spans="1:3" x14ac:dyDescent="0.2">
      <c r="A139" s="27">
        <v>39141</v>
      </c>
      <c r="B139">
        <v>2</v>
      </c>
      <c r="C139">
        <v>3.0000010000000001</v>
      </c>
    </row>
    <row r="140" spans="1:3" x14ac:dyDescent="0.2">
      <c r="A140" s="27">
        <v>39172</v>
      </c>
      <c r="B140">
        <v>2</v>
      </c>
      <c r="C140">
        <v>3.0000010000000001</v>
      </c>
    </row>
    <row r="141" spans="1:3" x14ac:dyDescent="0.2">
      <c r="A141" s="27">
        <v>39202</v>
      </c>
      <c r="B141">
        <v>2.1428569999999998</v>
      </c>
      <c r="C141">
        <v>3.1428569999999998</v>
      </c>
    </row>
    <row r="142" spans="1:3" x14ac:dyDescent="0.2">
      <c r="A142" s="27">
        <v>39233</v>
      </c>
      <c r="B142">
        <v>2.25</v>
      </c>
      <c r="C142">
        <v>3.25</v>
      </c>
    </row>
    <row r="143" spans="1:3" x14ac:dyDescent="0.2">
      <c r="A143" s="27">
        <v>39263</v>
      </c>
      <c r="B143">
        <v>2.25</v>
      </c>
      <c r="C143">
        <v>3.2500010000000001</v>
      </c>
    </row>
    <row r="144" spans="1:3" x14ac:dyDescent="0.2">
      <c r="A144" s="27">
        <v>39294</v>
      </c>
      <c r="B144">
        <v>2.25</v>
      </c>
      <c r="C144">
        <v>3.2500010000000001</v>
      </c>
    </row>
    <row r="145" spans="1:3" x14ac:dyDescent="0.2">
      <c r="A145" s="27">
        <v>39325</v>
      </c>
      <c r="B145">
        <v>2.25</v>
      </c>
      <c r="C145">
        <v>3.2500010000000001</v>
      </c>
    </row>
    <row r="146" spans="1:3" x14ac:dyDescent="0.2">
      <c r="A146" s="27">
        <v>39355</v>
      </c>
      <c r="B146">
        <v>2.25</v>
      </c>
      <c r="C146">
        <v>3.2500010000000001</v>
      </c>
    </row>
    <row r="147" spans="1:3" x14ac:dyDescent="0.2">
      <c r="A147" s="27">
        <v>39386</v>
      </c>
      <c r="B147">
        <v>2.25</v>
      </c>
      <c r="C147">
        <v>3.2500010000000001</v>
      </c>
    </row>
    <row r="148" spans="1:3" x14ac:dyDescent="0.2">
      <c r="A148" s="27">
        <v>39416</v>
      </c>
      <c r="B148">
        <v>1.9880949999999999</v>
      </c>
      <c r="C148">
        <v>2.9880949999999999</v>
      </c>
    </row>
    <row r="149" spans="1:3" x14ac:dyDescent="0.2">
      <c r="A149" s="27">
        <v>39447</v>
      </c>
      <c r="B149">
        <v>1.75</v>
      </c>
      <c r="C149">
        <v>2.75</v>
      </c>
    </row>
    <row r="150" spans="1:3" x14ac:dyDescent="0.2">
      <c r="A150" s="27">
        <v>39478</v>
      </c>
      <c r="B150">
        <v>1.75</v>
      </c>
      <c r="C150">
        <v>2.75</v>
      </c>
    </row>
    <row r="151" spans="1:3" x14ac:dyDescent="0.2">
      <c r="A151" s="27">
        <v>39507</v>
      </c>
      <c r="B151">
        <v>1.613637</v>
      </c>
      <c r="C151">
        <v>2.6136370000000002</v>
      </c>
    </row>
    <row r="152" spans="1:3" x14ac:dyDescent="0.2">
      <c r="A152" s="27">
        <v>39538</v>
      </c>
      <c r="B152">
        <v>1.5</v>
      </c>
      <c r="C152">
        <v>2.5</v>
      </c>
    </row>
    <row r="153" spans="1:3" x14ac:dyDescent="0.2">
      <c r="A153" s="27">
        <v>39568</v>
      </c>
      <c r="B153">
        <v>1.5</v>
      </c>
      <c r="C153">
        <v>2.5</v>
      </c>
    </row>
    <row r="154" spans="1:3" x14ac:dyDescent="0.2">
      <c r="A154" s="27">
        <v>39599</v>
      </c>
      <c r="B154">
        <v>1.5</v>
      </c>
      <c r="C154">
        <v>2.5</v>
      </c>
    </row>
    <row r="155" spans="1:3" x14ac:dyDescent="0.2">
      <c r="A155" s="27">
        <v>39629</v>
      </c>
      <c r="B155">
        <v>1.5</v>
      </c>
      <c r="C155">
        <v>2.5</v>
      </c>
    </row>
    <row r="156" spans="1:3" x14ac:dyDescent="0.2">
      <c r="A156" s="27">
        <v>39660</v>
      </c>
      <c r="B156">
        <v>1.5</v>
      </c>
      <c r="C156">
        <v>2.5</v>
      </c>
    </row>
    <row r="157" spans="1:3" x14ac:dyDescent="0.2">
      <c r="A157" s="27">
        <v>39691</v>
      </c>
      <c r="B157">
        <v>1.5</v>
      </c>
      <c r="C157">
        <v>2.5</v>
      </c>
    </row>
    <row r="158" spans="1:3" x14ac:dyDescent="0.2">
      <c r="A158" s="27">
        <v>39721</v>
      </c>
      <c r="B158">
        <v>1.5</v>
      </c>
      <c r="C158">
        <v>2.5</v>
      </c>
    </row>
    <row r="159" spans="1:3" x14ac:dyDescent="0.2">
      <c r="A159" s="27">
        <v>39752</v>
      </c>
      <c r="B159">
        <v>1.5</v>
      </c>
      <c r="C159">
        <v>2.5</v>
      </c>
    </row>
    <row r="160" spans="1:3" x14ac:dyDescent="0.2">
      <c r="A160" s="27">
        <v>39782</v>
      </c>
      <c r="B160">
        <v>1.5</v>
      </c>
      <c r="C160">
        <v>2.5</v>
      </c>
    </row>
    <row r="161" spans="1:3" x14ac:dyDescent="0.2">
      <c r="A161" s="27">
        <v>39813</v>
      </c>
      <c r="B161">
        <v>1.5</v>
      </c>
      <c r="C161">
        <v>2.5</v>
      </c>
    </row>
    <row r="162" spans="1:3" x14ac:dyDescent="0.2">
      <c r="A162" s="27">
        <v>39844</v>
      </c>
      <c r="B162">
        <v>1.5</v>
      </c>
      <c r="C162">
        <v>2.5</v>
      </c>
    </row>
    <row r="163" spans="1:3" x14ac:dyDescent="0.2">
      <c r="A163" s="27">
        <v>39872</v>
      </c>
      <c r="B163">
        <v>1.5</v>
      </c>
      <c r="C163">
        <v>2.5</v>
      </c>
    </row>
    <row r="164" spans="1:3" x14ac:dyDescent="0.2">
      <c r="A164" s="27">
        <v>39903</v>
      </c>
      <c r="B164">
        <v>1.5</v>
      </c>
      <c r="C164">
        <v>2.5</v>
      </c>
    </row>
    <row r="165" spans="1:3" x14ac:dyDescent="0.2">
      <c r="A165" s="27">
        <v>39933</v>
      </c>
      <c r="B165">
        <v>1.5</v>
      </c>
      <c r="C165">
        <v>2.5</v>
      </c>
    </row>
    <row r="166" spans="1:3" x14ac:dyDescent="0.2">
      <c r="A166" s="27">
        <v>39964</v>
      </c>
      <c r="B166">
        <v>1.5</v>
      </c>
      <c r="C166">
        <v>2.5</v>
      </c>
    </row>
    <row r="167" spans="1:3" x14ac:dyDescent="0.2">
      <c r="A167" s="27">
        <v>39994</v>
      </c>
      <c r="B167">
        <v>1.5</v>
      </c>
      <c r="C167">
        <v>2.5</v>
      </c>
    </row>
    <row r="168" spans="1:3" x14ac:dyDescent="0.2">
      <c r="A168" s="27">
        <v>40025</v>
      </c>
      <c r="B168">
        <v>1.5</v>
      </c>
      <c r="C168">
        <v>2.5</v>
      </c>
    </row>
    <row r="169" spans="1:3" x14ac:dyDescent="0.2">
      <c r="A169" s="27">
        <v>40056</v>
      </c>
      <c r="B169">
        <v>1.5</v>
      </c>
      <c r="C169">
        <v>2.5</v>
      </c>
    </row>
    <row r="170" spans="1:3" x14ac:dyDescent="0.2">
      <c r="A170" s="27">
        <v>40086</v>
      </c>
      <c r="B170">
        <v>1.5</v>
      </c>
      <c r="C170">
        <v>2.5</v>
      </c>
    </row>
    <row r="171" spans="1:3" x14ac:dyDescent="0.2">
      <c r="A171" s="27">
        <v>40117</v>
      </c>
      <c r="B171">
        <v>1.5</v>
      </c>
      <c r="C171">
        <v>2.5</v>
      </c>
    </row>
    <row r="172" spans="1:3" x14ac:dyDescent="0.2">
      <c r="A172" s="27">
        <v>40147</v>
      </c>
      <c r="B172">
        <v>1.5</v>
      </c>
      <c r="C172">
        <v>2.5</v>
      </c>
    </row>
    <row r="173" spans="1:3" x14ac:dyDescent="0.2">
      <c r="A173" s="27">
        <v>40178</v>
      </c>
      <c r="B173">
        <v>1.5</v>
      </c>
      <c r="C173">
        <v>2.5</v>
      </c>
    </row>
    <row r="174" spans="1:3" x14ac:dyDescent="0.2">
      <c r="A174" s="27">
        <v>40209</v>
      </c>
      <c r="B174">
        <v>1.5</v>
      </c>
      <c r="C174">
        <v>2.5</v>
      </c>
    </row>
    <row r="175" spans="1:3" x14ac:dyDescent="0.2">
      <c r="A175" s="27">
        <v>40237</v>
      </c>
      <c r="B175">
        <v>1.5</v>
      </c>
      <c r="C175">
        <v>2.5</v>
      </c>
    </row>
    <row r="176" spans="1:3" x14ac:dyDescent="0.2">
      <c r="A176" s="27">
        <v>40268</v>
      </c>
      <c r="B176">
        <v>1.5</v>
      </c>
      <c r="C176">
        <v>2.5</v>
      </c>
    </row>
    <row r="177" spans="1:3" x14ac:dyDescent="0.2">
      <c r="A177" s="27">
        <v>40298</v>
      </c>
      <c r="B177">
        <v>1.5</v>
      </c>
      <c r="C177">
        <v>2.5</v>
      </c>
    </row>
    <row r="178" spans="1:3" x14ac:dyDescent="0.2">
      <c r="A178" s="27">
        <v>40329</v>
      </c>
      <c r="B178">
        <v>1.5</v>
      </c>
      <c r="C178">
        <v>2.5</v>
      </c>
    </row>
    <row r="179" spans="1:3" x14ac:dyDescent="0.2">
      <c r="A179" s="27">
        <v>40359</v>
      </c>
      <c r="B179">
        <v>1.5</v>
      </c>
      <c r="C179">
        <v>2.5</v>
      </c>
    </row>
    <row r="180" spans="1:3" x14ac:dyDescent="0.2">
      <c r="A180" s="27">
        <v>40390</v>
      </c>
      <c r="B180">
        <v>1.5</v>
      </c>
      <c r="C180">
        <v>2.5</v>
      </c>
    </row>
    <row r="181" spans="1:3" x14ac:dyDescent="0.2">
      <c r="A181" s="27" t="s">
        <v>76</v>
      </c>
      <c r="B181">
        <v>601.95607400000017</v>
      </c>
      <c r="C181">
        <v>864.45609300000035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7"/>
  <sheetViews>
    <sheetView workbookViewId="0">
      <selection activeCell="R15" sqref="R15"/>
    </sheetView>
  </sheetViews>
  <sheetFormatPr baseColWidth="10" defaultRowHeight="16" x14ac:dyDescent="0.2"/>
  <sheetData>
    <row r="1" spans="1:3" x14ac:dyDescent="0.2">
      <c r="A1" t="s">
        <v>0</v>
      </c>
      <c r="B1" t="s">
        <v>80</v>
      </c>
      <c r="C1" t="s">
        <v>2</v>
      </c>
    </row>
    <row r="2" spans="1:3" x14ac:dyDescent="0.2">
      <c r="A2" s="21">
        <v>40390</v>
      </c>
      <c r="B2" s="20">
        <v>8.2522000000000002</v>
      </c>
      <c r="C2" s="22">
        <v>6.1970999999999998</v>
      </c>
    </row>
    <row r="3" spans="1:3" x14ac:dyDescent="0.2">
      <c r="A3" s="21">
        <v>40359</v>
      </c>
      <c r="B3" s="20">
        <v>8.3879999999999999</v>
      </c>
      <c r="C3" s="22">
        <v>6.1955</v>
      </c>
    </row>
    <row r="4" spans="1:3" x14ac:dyDescent="0.2">
      <c r="A4" s="21">
        <v>40329</v>
      </c>
      <c r="B4" s="20">
        <v>8.2207000000000008</v>
      </c>
      <c r="C4" s="22">
        <v>6.0481999999999996</v>
      </c>
    </row>
    <row r="5" spans="1:3" x14ac:dyDescent="0.2">
      <c r="A5" s="21">
        <v>40298</v>
      </c>
      <c r="B5" s="20">
        <v>8.1532999999999998</v>
      </c>
      <c r="C5" s="22">
        <v>5.9349999999999996</v>
      </c>
    </row>
    <row r="6" spans="1:3" x14ac:dyDescent="0.2">
      <c r="A6" s="21">
        <v>40268</v>
      </c>
      <c r="B6" s="20">
        <v>8.2484000000000002</v>
      </c>
      <c r="C6" s="22">
        <v>5.9729999999999999</v>
      </c>
    </row>
    <row r="7" spans="1:3" x14ac:dyDescent="0.2">
      <c r="A7" s="21">
        <v>40237</v>
      </c>
      <c r="B7" s="20">
        <v>8.2905999999999995</v>
      </c>
      <c r="C7" s="22">
        <v>5.9981</v>
      </c>
    </row>
    <row r="8" spans="1:3" x14ac:dyDescent="0.2">
      <c r="A8" s="21">
        <v>40209</v>
      </c>
      <c r="B8" s="20">
        <v>8.3561999999999994</v>
      </c>
      <c r="C8" s="22">
        <v>6.1185</v>
      </c>
    </row>
    <row r="9" spans="1:3" x14ac:dyDescent="0.2">
      <c r="A9" s="21">
        <v>40178</v>
      </c>
      <c r="B9" s="20">
        <v>8.3926999999999996</v>
      </c>
      <c r="C9" s="22">
        <v>6.1665999999999999</v>
      </c>
    </row>
    <row r="10" spans="1:3" x14ac:dyDescent="0.2">
      <c r="A10" s="21">
        <v>40147</v>
      </c>
      <c r="B10" s="20">
        <v>8.4047999999999998</v>
      </c>
      <c r="C10" s="22">
        <v>6.1332000000000004</v>
      </c>
    </row>
    <row r="11" spans="1:3" x14ac:dyDescent="0.2">
      <c r="A11" s="21">
        <v>40117</v>
      </c>
      <c r="B11" s="20">
        <v>8.2055000000000007</v>
      </c>
      <c r="C11" s="22">
        <v>6.0814000000000004</v>
      </c>
    </row>
    <row r="12" spans="1:3" x14ac:dyDescent="0.2">
      <c r="A12" s="21">
        <v>40086</v>
      </c>
      <c r="B12" s="20">
        <v>8.1207999999999991</v>
      </c>
      <c r="C12" s="22">
        <v>5.9561999999999999</v>
      </c>
    </row>
    <row r="13" spans="1:3" x14ac:dyDescent="0.2">
      <c r="A13" s="21">
        <v>40056</v>
      </c>
      <c r="B13" s="20">
        <v>7.9725000000000001</v>
      </c>
      <c r="C13" s="22">
        <v>5.9733999999999998</v>
      </c>
    </row>
    <row r="14" spans="1:3" x14ac:dyDescent="0.2">
      <c r="A14" s="21">
        <v>40025</v>
      </c>
      <c r="B14" s="20">
        <v>7.9386000000000001</v>
      </c>
      <c r="C14" s="22">
        <v>5.9645999999999999</v>
      </c>
    </row>
    <row r="15" spans="1:3" x14ac:dyDescent="0.2">
      <c r="A15" s="21">
        <v>39994</v>
      </c>
      <c r="B15" s="20">
        <v>7.8837000000000002</v>
      </c>
      <c r="C15" s="22">
        <v>6.0282</v>
      </c>
    </row>
    <row r="16" spans="1:3" x14ac:dyDescent="0.2">
      <c r="A16" s="21">
        <v>39964</v>
      </c>
      <c r="B16" s="20">
        <v>7.7393999999999998</v>
      </c>
      <c r="C16" s="22">
        <v>5.8689999999999998</v>
      </c>
    </row>
    <row r="17" spans="1:3" x14ac:dyDescent="0.2">
      <c r="A17" s="21">
        <v>39933</v>
      </c>
      <c r="B17" s="20">
        <v>7.5628000000000002</v>
      </c>
      <c r="C17" s="22">
        <v>5.8238000000000003</v>
      </c>
    </row>
    <row r="18" spans="1:3" x14ac:dyDescent="0.2">
      <c r="A18" s="21">
        <v>39903</v>
      </c>
      <c r="B18" s="20">
        <v>7.5444000000000004</v>
      </c>
      <c r="C18" s="22">
        <v>5.7919</v>
      </c>
    </row>
    <row r="19" spans="1:3" x14ac:dyDescent="0.2">
      <c r="A19" s="21">
        <v>39872</v>
      </c>
      <c r="B19" s="20">
        <v>7.4851000000000001</v>
      </c>
      <c r="C19" s="22">
        <v>5.7690000000000001</v>
      </c>
    </row>
    <row r="20" spans="1:3" x14ac:dyDescent="0.2">
      <c r="A20" s="21">
        <v>39844</v>
      </c>
      <c r="B20" s="20">
        <v>7.4231999999999996</v>
      </c>
      <c r="C20" s="22">
        <v>5.5575999999999999</v>
      </c>
    </row>
    <row r="21" spans="1:3" x14ac:dyDescent="0.2">
      <c r="A21" s="21">
        <v>39813</v>
      </c>
      <c r="B21" s="20">
        <v>7.3821000000000003</v>
      </c>
      <c r="C21" s="22">
        <v>5.5557999999999996</v>
      </c>
    </row>
    <row r="22" spans="1:3" x14ac:dyDescent="0.2">
      <c r="A22" s="21">
        <v>39782</v>
      </c>
      <c r="B22" s="20">
        <v>7.3489000000000004</v>
      </c>
      <c r="C22" s="22">
        <v>5.6043000000000003</v>
      </c>
    </row>
    <row r="23" spans="1:3" x14ac:dyDescent="0.2">
      <c r="A23" s="21">
        <v>39752</v>
      </c>
      <c r="B23" s="20">
        <v>7.3371000000000004</v>
      </c>
      <c r="C23" s="22">
        <v>5.72</v>
      </c>
    </row>
    <row r="24" spans="1:3" x14ac:dyDescent="0.2">
      <c r="A24" s="21">
        <v>39721</v>
      </c>
      <c r="B24" s="20">
        <v>7.4076000000000004</v>
      </c>
      <c r="C24" s="22">
        <v>5.7096</v>
      </c>
    </row>
    <row r="25" spans="1:3" x14ac:dyDescent="0.2">
      <c r="A25" s="21">
        <v>39691</v>
      </c>
      <c r="B25" s="20">
        <v>7.3944999999999999</v>
      </c>
      <c r="C25" s="22">
        <v>5.7523999999999997</v>
      </c>
    </row>
    <row r="26" spans="1:3" x14ac:dyDescent="0.2">
      <c r="A26" s="21">
        <v>39660</v>
      </c>
      <c r="B26" s="20">
        <v>7.3239000000000001</v>
      </c>
      <c r="C26" s="22">
        <v>5.9069000000000003</v>
      </c>
    </row>
    <row r="27" spans="1:3" x14ac:dyDescent="0.2">
      <c r="A27" s="21">
        <v>39629</v>
      </c>
      <c r="B27" s="20">
        <v>7.4579000000000004</v>
      </c>
      <c r="C27" s="22">
        <v>6.0694999999999997</v>
      </c>
    </row>
    <row r="28" spans="1:3" x14ac:dyDescent="0.2">
      <c r="A28" s="21">
        <v>39599</v>
      </c>
      <c r="B28" s="20">
        <v>7.5400999999999998</v>
      </c>
      <c r="C28" s="22">
        <v>6.0198999999999998</v>
      </c>
    </row>
    <row r="29" spans="1:3" x14ac:dyDescent="0.2">
      <c r="A29" s="21">
        <v>39568</v>
      </c>
      <c r="B29" s="20">
        <v>7.5663</v>
      </c>
      <c r="C29" s="22">
        <v>5.9104000000000001</v>
      </c>
    </row>
    <row r="30" spans="1:3" x14ac:dyDescent="0.2">
      <c r="A30" s="21">
        <v>39538</v>
      </c>
      <c r="B30" s="20">
        <v>7.5697999999999999</v>
      </c>
      <c r="C30" s="22">
        <v>5.7481</v>
      </c>
    </row>
    <row r="31" spans="1:3" x14ac:dyDescent="0.2">
      <c r="A31" s="21">
        <v>39507</v>
      </c>
      <c r="B31" s="20">
        <v>7.5315000000000003</v>
      </c>
      <c r="C31" s="22">
        <v>5.7054</v>
      </c>
    </row>
    <row r="32" spans="1:3" x14ac:dyDescent="0.2">
      <c r="A32" s="21">
        <v>39478</v>
      </c>
      <c r="B32" s="20">
        <v>7.5522</v>
      </c>
      <c r="C32" s="22">
        <v>5.7117000000000004</v>
      </c>
    </row>
    <row r="33" spans="1:3" x14ac:dyDescent="0.2">
      <c r="A33" s="21">
        <v>39447</v>
      </c>
      <c r="B33" s="20">
        <v>7.6752000000000002</v>
      </c>
      <c r="C33" s="22">
        <v>5.9482999999999997</v>
      </c>
    </row>
    <row r="34" spans="1:3" x14ac:dyDescent="0.2">
      <c r="A34" s="21">
        <v>39416</v>
      </c>
      <c r="B34" s="20">
        <v>7.7450999999999999</v>
      </c>
      <c r="C34" s="22">
        <v>5.8783000000000003</v>
      </c>
    </row>
    <row r="35" spans="1:3" x14ac:dyDescent="0.2">
      <c r="A35" s="21">
        <v>39386</v>
      </c>
      <c r="B35" s="20">
        <v>7.7868000000000004</v>
      </c>
      <c r="C35" s="22">
        <v>5.7454000000000001</v>
      </c>
    </row>
    <row r="36" spans="1:3" x14ac:dyDescent="0.2">
      <c r="A36" s="21">
        <v>39355</v>
      </c>
      <c r="B36" s="20">
        <v>7.7473999999999998</v>
      </c>
      <c r="C36" s="22">
        <v>5.6551999999999998</v>
      </c>
    </row>
    <row r="37" spans="1:3" x14ac:dyDescent="0.2">
      <c r="A37" s="21">
        <v>39325</v>
      </c>
      <c r="B37" s="20">
        <v>7.7243000000000004</v>
      </c>
      <c r="C37" s="22">
        <v>5.6123000000000003</v>
      </c>
    </row>
    <row r="38" spans="1:3" x14ac:dyDescent="0.2">
      <c r="A38" s="21">
        <v>39294</v>
      </c>
      <c r="B38" s="20">
        <v>7.7881999999999998</v>
      </c>
      <c r="C38" s="22">
        <v>5.4301000000000004</v>
      </c>
    </row>
    <row r="39" spans="1:3" x14ac:dyDescent="0.2">
      <c r="A39" s="21">
        <v>39263</v>
      </c>
      <c r="B39" s="20">
        <v>7.7828999999999997</v>
      </c>
      <c r="C39" s="22">
        <v>5.4569999999999999</v>
      </c>
    </row>
    <row r="40" spans="1:3" x14ac:dyDescent="0.2">
      <c r="A40" s="21">
        <v>39233</v>
      </c>
      <c r="B40" s="20">
        <v>7.8319999999999999</v>
      </c>
      <c r="C40" s="22">
        <v>5.4446000000000003</v>
      </c>
    </row>
    <row r="41" spans="1:3" x14ac:dyDescent="0.2">
      <c r="A41" s="21">
        <v>39202</v>
      </c>
      <c r="B41" s="20">
        <v>7.8335999999999997</v>
      </c>
      <c r="C41" s="22">
        <v>5.4579000000000004</v>
      </c>
    </row>
    <row r="42" spans="1:3" x14ac:dyDescent="0.2">
      <c r="A42" s="21">
        <v>39172</v>
      </c>
      <c r="B42" s="20">
        <v>7.8068999999999997</v>
      </c>
      <c r="C42" s="22">
        <v>5.4116</v>
      </c>
    </row>
    <row r="43" spans="1:3" x14ac:dyDescent="0.2">
      <c r="A43" s="21">
        <v>39141</v>
      </c>
      <c r="B43" s="20">
        <v>7.8295000000000003</v>
      </c>
      <c r="C43" s="22">
        <v>5.593</v>
      </c>
    </row>
    <row r="44" spans="1:3" x14ac:dyDescent="0.2">
      <c r="A44" s="21">
        <v>39113</v>
      </c>
      <c r="B44" s="20">
        <v>7.8205999999999998</v>
      </c>
      <c r="C44" s="22">
        <v>5.7304000000000004</v>
      </c>
    </row>
    <row r="45" spans="1:3" x14ac:dyDescent="0.2">
      <c r="A45" s="21">
        <v>39082</v>
      </c>
      <c r="B45" s="20">
        <v>7.8198999999999996</v>
      </c>
      <c r="C45" s="22">
        <v>5.8547000000000002</v>
      </c>
    </row>
    <row r="46" spans="1:3" x14ac:dyDescent="0.2">
      <c r="A46" s="21">
        <v>39051</v>
      </c>
      <c r="B46" s="20">
        <v>7.9059999999999997</v>
      </c>
      <c r="C46" s="22">
        <v>5.9785000000000004</v>
      </c>
    </row>
    <row r="47" spans="1:3" x14ac:dyDescent="0.2">
      <c r="A47" s="21">
        <v>39021</v>
      </c>
      <c r="B47" s="20">
        <v>8.1463000000000001</v>
      </c>
      <c r="C47" s="22">
        <v>5.9663000000000004</v>
      </c>
    </row>
    <row r="48" spans="1:3" x14ac:dyDescent="0.2">
      <c r="A48" s="21">
        <v>38990</v>
      </c>
      <c r="B48" s="20">
        <v>8.1110000000000007</v>
      </c>
      <c r="C48" s="22">
        <v>5.8365</v>
      </c>
    </row>
    <row r="49" spans="1:3" x14ac:dyDescent="0.2">
      <c r="A49" s="21">
        <v>38960</v>
      </c>
      <c r="B49" s="20">
        <v>7.9156000000000004</v>
      </c>
      <c r="C49" s="22">
        <v>6.0606</v>
      </c>
    </row>
    <row r="50" spans="1:3" x14ac:dyDescent="0.2">
      <c r="A50" s="21">
        <v>38929</v>
      </c>
      <c r="B50" s="20">
        <v>7.9325000000000001</v>
      </c>
      <c r="C50" s="22">
        <v>6.1542000000000003</v>
      </c>
    </row>
    <row r="51" spans="1:3" x14ac:dyDescent="0.2">
      <c r="A51" s="21">
        <v>38898</v>
      </c>
      <c r="B51" s="20">
        <v>8.0200999999999993</v>
      </c>
      <c r="C51" s="22">
        <v>6.2821999999999996</v>
      </c>
    </row>
    <row r="52" spans="1:3" x14ac:dyDescent="0.2">
      <c r="A52" s="21">
        <v>38868</v>
      </c>
      <c r="B52" s="20">
        <v>7.9062000000000001</v>
      </c>
      <c r="C52" s="22">
        <v>6.4767999999999999</v>
      </c>
    </row>
    <row r="53" spans="1:3" x14ac:dyDescent="0.2">
      <c r="A53" s="21">
        <v>38837</v>
      </c>
      <c r="B53" s="20">
        <v>7.8971999999999998</v>
      </c>
      <c r="C53" s="22">
        <v>6.2784000000000004</v>
      </c>
    </row>
    <row r="54" spans="1:3" x14ac:dyDescent="0.2">
      <c r="A54" s="21">
        <v>38807</v>
      </c>
      <c r="B54" s="20">
        <v>7.9278000000000004</v>
      </c>
      <c r="C54" s="22">
        <v>5.9154</v>
      </c>
    </row>
    <row r="55" spans="1:3" x14ac:dyDescent="0.2">
      <c r="A55" s="21">
        <v>38776</v>
      </c>
      <c r="B55" s="20">
        <v>8.0367999999999995</v>
      </c>
      <c r="C55" s="22">
        <v>5.9248000000000003</v>
      </c>
    </row>
    <row r="56" spans="1:3" x14ac:dyDescent="0.2">
      <c r="A56" s="21">
        <v>38748</v>
      </c>
      <c r="B56" s="20">
        <v>8.0970999999999993</v>
      </c>
      <c r="C56" s="22">
        <v>5.9168000000000003</v>
      </c>
    </row>
    <row r="57" spans="1:3" x14ac:dyDescent="0.2">
      <c r="A57" s="21">
        <v>38717</v>
      </c>
      <c r="B57" s="20">
        <v>8.1816999999999993</v>
      </c>
      <c r="C57" s="22">
        <v>5.7336</v>
      </c>
    </row>
    <row r="58" spans="1:3" x14ac:dyDescent="0.2">
      <c r="A58" s="21">
        <v>38686</v>
      </c>
      <c r="B58" s="20">
        <v>8.4107000000000003</v>
      </c>
      <c r="C58" s="22">
        <v>5.7530999999999999</v>
      </c>
    </row>
    <row r="59" spans="1:3" x14ac:dyDescent="0.2">
      <c r="A59" s="21">
        <v>38656</v>
      </c>
      <c r="B59" s="20">
        <v>8.4143000000000008</v>
      </c>
      <c r="C59" s="22">
        <v>5.6420000000000003</v>
      </c>
    </row>
    <row r="60" spans="1:3" x14ac:dyDescent="0.2">
      <c r="A60" s="21">
        <v>38625</v>
      </c>
      <c r="B60" s="20">
        <v>8.3596000000000004</v>
      </c>
      <c r="C60" s="22">
        <v>5.6428000000000003</v>
      </c>
    </row>
    <row r="61" spans="1:3" x14ac:dyDescent="0.2">
      <c r="A61" s="21">
        <v>38595</v>
      </c>
      <c r="B61" s="20">
        <v>8.5963999999999992</v>
      </c>
      <c r="C61" s="22">
        <v>5.9043999999999999</v>
      </c>
    </row>
    <row r="62" spans="1:3" x14ac:dyDescent="0.2">
      <c r="A62" s="21">
        <v>38564</v>
      </c>
      <c r="B62" s="20">
        <v>8.6601999999999997</v>
      </c>
      <c r="C62" s="22">
        <v>6.07</v>
      </c>
    </row>
    <row r="63" spans="1:3" x14ac:dyDescent="0.2">
      <c r="A63" s="21">
        <v>38533</v>
      </c>
      <c r="B63" s="20">
        <v>8.9494000000000007</v>
      </c>
      <c r="C63" s="22">
        <v>6.3533999999999997</v>
      </c>
    </row>
    <row r="64" spans="1:3" x14ac:dyDescent="0.2">
      <c r="A64" s="21">
        <v>38503</v>
      </c>
      <c r="B64" s="20">
        <v>8.9450000000000003</v>
      </c>
      <c r="C64" s="22">
        <v>6.3867000000000003</v>
      </c>
    </row>
    <row r="65" spans="1:3" x14ac:dyDescent="0.2">
      <c r="A65" s="21">
        <v>38472</v>
      </c>
      <c r="B65" s="20">
        <v>8.7919999999999998</v>
      </c>
      <c r="C65" s="22">
        <v>6.4448999999999996</v>
      </c>
    </row>
    <row r="66" spans="1:3" x14ac:dyDescent="0.2">
      <c r="A66" s="21">
        <v>38442</v>
      </c>
      <c r="B66" s="20">
        <v>8.7870000000000008</v>
      </c>
      <c r="C66" s="22">
        <v>6.6658999999999997</v>
      </c>
    </row>
    <row r="67" spans="1:3" x14ac:dyDescent="0.2">
      <c r="A67" s="21">
        <v>38411</v>
      </c>
      <c r="B67" s="20">
        <v>8.8388000000000009</v>
      </c>
      <c r="C67" s="22">
        <v>6.7812999999999999</v>
      </c>
    </row>
    <row r="68" spans="1:3" x14ac:dyDescent="0.2">
      <c r="A68" s="21">
        <v>38383</v>
      </c>
      <c r="B68" s="20">
        <v>8.7837999999999994</v>
      </c>
      <c r="C68" s="22">
        <v>6.8712</v>
      </c>
    </row>
    <row r="69" spans="1:3" x14ac:dyDescent="0.2">
      <c r="A69" s="21">
        <v>38352</v>
      </c>
      <c r="B69" s="20">
        <v>9.2164000000000001</v>
      </c>
      <c r="C69" s="22">
        <v>6.9619999999999997</v>
      </c>
    </row>
    <row r="70" spans="1:3" x14ac:dyDescent="0.2">
      <c r="A70" s="21">
        <v>38321</v>
      </c>
      <c r="B70" s="20">
        <v>9.4039000000000001</v>
      </c>
      <c r="C70" s="22">
        <v>7.0057999999999998</v>
      </c>
    </row>
    <row r="71" spans="1:3" x14ac:dyDescent="0.2">
      <c r="A71" s="21">
        <v>38291</v>
      </c>
      <c r="B71" s="20">
        <v>8.8094000000000001</v>
      </c>
      <c r="C71" s="22">
        <v>6.9198000000000004</v>
      </c>
    </row>
    <row r="72" spans="1:3" x14ac:dyDescent="0.2">
      <c r="A72" s="21">
        <v>38260</v>
      </c>
      <c r="B72" s="20">
        <v>8.5928000000000004</v>
      </c>
      <c r="C72" s="22">
        <v>6.4626999999999999</v>
      </c>
    </row>
    <row r="73" spans="1:3" x14ac:dyDescent="0.2">
      <c r="A73" s="21">
        <v>38230</v>
      </c>
      <c r="B73" s="20">
        <v>8.1565999999999992</v>
      </c>
      <c r="C73" s="22">
        <v>5.6775000000000002</v>
      </c>
    </row>
    <row r="74" spans="1:3" x14ac:dyDescent="0.2">
      <c r="A74" s="21">
        <v>38199</v>
      </c>
      <c r="B74" s="20">
        <v>7.9722999999999997</v>
      </c>
      <c r="C74" s="22">
        <v>5.3255999999999997</v>
      </c>
    </row>
    <row r="75" spans="1:3" x14ac:dyDescent="0.2">
      <c r="A75" s="21">
        <v>38168</v>
      </c>
      <c r="B75" s="20">
        <v>8.0487000000000002</v>
      </c>
      <c r="C75" s="22">
        <v>5.1040999999999999</v>
      </c>
    </row>
    <row r="76" spans="1:3" x14ac:dyDescent="0.2">
      <c r="A76" s="21">
        <v>38138</v>
      </c>
      <c r="B76" s="20">
        <v>7.9915000000000003</v>
      </c>
      <c r="C76" s="22">
        <v>5.1387</v>
      </c>
    </row>
    <row r="77" spans="1:3" x14ac:dyDescent="0.2">
      <c r="A77" s="21">
        <v>38107</v>
      </c>
      <c r="B77" s="20">
        <v>7.8659999999999997</v>
      </c>
      <c r="C77" s="22">
        <v>5.0545999999999998</v>
      </c>
    </row>
    <row r="78" spans="1:3" x14ac:dyDescent="0.2">
      <c r="A78" s="21">
        <v>38077</v>
      </c>
      <c r="B78" s="20">
        <v>7.9629000000000003</v>
      </c>
      <c r="C78" s="22">
        <v>5.0561999999999996</v>
      </c>
    </row>
    <row r="79" spans="1:3" x14ac:dyDescent="0.2">
      <c r="A79" s="21">
        <v>38046</v>
      </c>
      <c r="B79" s="20">
        <v>7.9629000000000003</v>
      </c>
      <c r="C79" s="22">
        <v>5.1265000000000001</v>
      </c>
    </row>
    <row r="80" spans="1:3" x14ac:dyDescent="0.2">
      <c r="A80" s="21">
        <v>38017</v>
      </c>
      <c r="B80" s="20">
        <v>7.9480000000000004</v>
      </c>
      <c r="C80" s="22">
        <v>5.3902000000000001</v>
      </c>
    </row>
    <row r="81" spans="1:3" x14ac:dyDescent="0.2">
      <c r="A81" s="21">
        <v>37986</v>
      </c>
      <c r="B81" s="20">
        <v>7.9565999999999999</v>
      </c>
      <c r="C81" s="22">
        <v>5.4065000000000003</v>
      </c>
    </row>
    <row r="82" spans="1:3" x14ac:dyDescent="0.2">
      <c r="A82" s="21">
        <v>37955</v>
      </c>
      <c r="B82" s="20">
        <v>8.0129999999999999</v>
      </c>
      <c r="C82" s="22">
        <v>5.4965999999999999</v>
      </c>
    </row>
    <row r="83" spans="1:3" x14ac:dyDescent="0.2">
      <c r="A83" s="21">
        <v>37925</v>
      </c>
      <c r="B83" s="20">
        <v>7.9519000000000002</v>
      </c>
      <c r="C83" s="22">
        <v>5.4154</v>
      </c>
    </row>
    <row r="84" spans="1:3" x14ac:dyDescent="0.2">
      <c r="A84" s="21">
        <v>37894</v>
      </c>
      <c r="B84" s="20">
        <v>7.6962999999999999</v>
      </c>
      <c r="C84" s="22">
        <v>5.4097</v>
      </c>
    </row>
    <row r="85" spans="1:3" x14ac:dyDescent="0.2">
      <c r="A85" s="21">
        <v>37864</v>
      </c>
      <c r="B85" s="20">
        <v>7.8305999999999996</v>
      </c>
      <c r="C85" s="22">
        <v>5.6365999999999996</v>
      </c>
    </row>
    <row r="86" spans="1:3" x14ac:dyDescent="0.2">
      <c r="A86" s="21">
        <v>37833</v>
      </c>
      <c r="B86" s="20">
        <v>7.9734999999999996</v>
      </c>
      <c r="C86" s="22">
        <v>5.8536999999999999</v>
      </c>
    </row>
    <row r="87" spans="1:3" x14ac:dyDescent="0.2">
      <c r="A87" s="21">
        <v>37802</v>
      </c>
      <c r="B87" s="20">
        <v>7.9379999999999997</v>
      </c>
      <c r="C87" s="22">
        <v>5.7878999999999996</v>
      </c>
    </row>
    <row r="88" spans="1:3" x14ac:dyDescent="0.2">
      <c r="A88" s="21">
        <v>37772</v>
      </c>
      <c r="B88" s="20">
        <v>8.0589999999999993</v>
      </c>
      <c r="C88" s="22">
        <v>6.0061</v>
      </c>
    </row>
    <row r="89" spans="1:3" x14ac:dyDescent="0.2">
      <c r="A89" s="21">
        <v>37741</v>
      </c>
      <c r="B89" s="20">
        <v>8.14</v>
      </c>
      <c r="C89" s="22">
        <v>6.0235000000000003</v>
      </c>
    </row>
    <row r="90" spans="1:3" x14ac:dyDescent="0.2">
      <c r="A90" s="21">
        <v>37711</v>
      </c>
      <c r="B90" s="20">
        <v>8.1191999999999993</v>
      </c>
      <c r="C90" s="22">
        <v>6.0039999999999996</v>
      </c>
    </row>
    <row r="91" spans="1:3" x14ac:dyDescent="0.2">
      <c r="A91" s="21">
        <v>37680</v>
      </c>
      <c r="B91" s="20">
        <v>8.1340000000000003</v>
      </c>
      <c r="C91" s="22">
        <v>6.1429</v>
      </c>
    </row>
    <row r="92" spans="1:3" x14ac:dyDescent="0.2">
      <c r="A92" s="21">
        <v>37652</v>
      </c>
      <c r="B92" s="20">
        <v>8.0876000000000001</v>
      </c>
      <c r="C92" s="22">
        <v>6.1863000000000001</v>
      </c>
    </row>
    <row r="93" spans="1:3" x14ac:dyDescent="0.2">
      <c r="A93" s="21">
        <v>37621</v>
      </c>
      <c r="B93" s="20">
        <v>8.2780000000000005</v>
      </c>
      <c r="C93" s="22">
        <v>6.3688000000000002</v>
      </c>
    </row>
    <row r="94" spans="1:3" x14ac:dyDescent="0.2">
      <c r="A94" s="21">
        <v>37590</v>
      </c>
      <c r="B94" s="20">
        <v>8.1575000000000006</v>
      </c>
      <c r="C94" s="22">
        <v>6.1741000000000001</v>
      </c>
    </row>
    <row r="95" spans="1:3" x14ac:dyDescent="0.2">
      <c r="A95" s="21">
        <v>37560</v>
      </c>
      <c r="B95" s="20">
        <v>8.2446000000000002</v>
      </c>
      <c r="C95" s="22">
        <v>6.4013</v>
      </c>
    </row>
    <row r="96" spans="1:3" x14ac:dyDescent="0.2">
      <c r="A96" s="21">
        <v>37529</v>
      </c>
      <c r="B96" s="20">
        <v>8.3960000000000008</v>
      </c>
      <c r="C96" s="22">
        <v>6.6580000000000004</v>
      </c>
    </row>
    <row r="97" spans="1:3" x14ac:dyDescent="0.2">
      <c r="A97" s="21">
        <v>37499</v>
      </c>
      <c r="B97" s="20">
        <v>8.2571999999999992</v>
      </c>
      <c r="C97" s="22">
        <v>6.4880000000000004</v>
      </c>
    </row>
    <row r="98" spans="1:3" x14ac:dyDescent="0.2">
      <c r="A98" s="21">
        <v>37468</v>
      </c>
      <c r="B98" s="20">
        <v>7.992</v>
      </c>
      <c r="C98" s="22">
        <v>6.2382999999999997</v>
      </c>
    </row>
    <row r="99" spans="1:3" x14ac:dyDescent="0.2">
      <c r="A99" s="21">
        <v>37437</v>
      </c>
      <c r="B99" s="20">
        <v>7.9386000000000001</v>
      </c>
      <c r="C99" s="22">
        <v>6.2591999999999999</v>
      </c>
    </row>
    <row r="100" spans="1:3" x14ac:dyDescent="0.2">
      <c r="A100" s="21">
        <v>37407</v>
      </c>
      <c r="B100" s="20">
        <v>7.8604000000000003</v>
      </c>
      <c r="C100" s="22">
        <v>6.2215999999999996</v>
      </c>
    </row>
    <row r="101" spans="1:3" x14ac:dyDescent="0.2">
      <c r="A101" s="21">
        <v>37376</v>
      </c>
      <c r="B101" s="20">
        <v>7.7968000000000002</v>
      </c>
      <c r="C101" s="22">
        <v>6.1082000000000001</v>
      </c>
    </row>
    <row r="102" spans="1:3" x14ac:dyDescent="0.2">
      <c r="A102" s="21">
        <v>37346</v>
      </c>
      <c r="B102" s="20">
        <v>7.8414000000000001</v>
      </c>
      <c r="C102" s="22">
        <v>6.3846999999999996</v>
      </c>
    </row>
    <row r="103" spans="1:3" x14ac:dyDescent="0.2">
      <c r="A103" s="21">
        <v>37315</v>
      </c>
      <c r="B103" s="20">
        <v>7.9775</v>
      </c>
      <c r="C103" s="22">
        <v>6.6372</v>
      </c>
    </row>
    <row r="104" spans="1:3" x14ac:dyDescent="0.2">
      <c r="A104" s="21">
        <v>37287</v>
      </c>
      <c r="B104" s="20">
        <v>8.0593000000000004</v>
      </c>
      <c r="C104" s="22">
        <v>6.7510000000000003</v>
      </c>
    </row>
    <row r="105" spans="1:3" x14ac:dyDescent="0.2">
      <c r="A105" s="21">
        <v>37256</v>
      </c>
      <c r="B105" s="20">
        <v>8.0366</v>
      </c>
      <c r="C105" s="22">
        <v>6.6405000000000003</v>
      </c>
    </row>
    <row r="106" spans="1:3" x14ac:dyDescent="0.2">
      <c r="A106" s="21">
        <v>37225</v>
      </c>
      <c r="B106" s="20">
        <v>7.9737</v>
      </c>
      <c r="C106" s="22">
        <v>6.7256999999999998</v>
      </c>
    </row>
    <row r="107" spans="1:3" x14ac:dyDescent="0.2">
      <c r="A107" s="21">
        <v>37195</v>
      </c>
      <c r="B107" s="20">
        <v>7.8295000000000003</v>
      </c>
      <c r="C107" s="22">
        <v>6.6437999999999997</v>
      </c>
    </row>
    <row r="108" spans="1:3" x14ac:dyDescent="0.2">
      <c r="A108" s="21">
        <v>37164</v>
      </c>
      <c r="B108" s="20">
        <v>7.8346999999999998</v>
      </c>
      <c r="C108" s="22">
        <v>6.5212000000000003</v>
      </c>
    </row>
    <row r="109" spans="1:3" x14ac:dyDescent="0.2">
      <c r="A109" s="21">
        <v>37134</v>
      </c>
      <c r="B109" s="20">
        <v>7.8087</v>
      </c>
      <c r="C109" s="22">
        <v>6.3723000000000001</v>
      </c>
    </row>
    <row r="110" spans="1:3" x14ac:dyDescent="0.2">
      <c r="A110" s="21">
        <v>37103</v>
      </c>
      <c r="B110" s="20">
        <v>7.9165000000000001</v>
      </c>
      <c r="C110" s="22">
        <v>6.4404000000000003</v>
      </c>
    </row>
    <row r="111" spans="1:3" x14ac:dyDescent="0.2">
      <c r="A111" s="21">
        <v>37072</v>
      </c>
      <c r="B111" s="20">
        <v>7.92</v>
      </c>
      <c r="C111" s="22">
        <v>6.58</v>
      </c>
    </row>
    <row r="112" spans="1:3" x14ac:dyDescent="0.2">
      <c r="A112" s="21">
        <v>37042</v>
      </c>
      <c r="B112" s="20">
        <v>7.8932000000000002</v>
      </c>
      <c r="C112" s="22">
        <v>6.4888000000000003</v>
      </c>
    </row>
    <row r="113" spans="1:3" x14ac:dyDescent="0.2">
      <c r="A113" s="21">
        <v>37011</v>
      </c>
      <c r="B113" s="20">
        <v>8.0772999999999993</v>
      </c>
      <c r="C113" s="22">
        <v>6.3670999999999998</v>
      </c>
    </row>
    <row r="114" spans="1:3" x14ac:dyDescent="0.2">
      <c r="A114" s="21">
        <v>36981</v>
      </c>
      <c r="B114" s="20">
        <v>8.1762999999999995</v>
      </c>
      <c r="C114" s="22">
        <v>6.3198999999999996</v>
      </c>
    </row>
    <row r="115" spans="1:3" x14ac:dyDescent="0.2">
      <c r="A115" s="21">
        <v>36950</v>
      </c>
      <c r="B115" s="20">
        <v>8.1870999999999992</v>
      </c>
      <c r="C115" s="22">
        <v>6.1971999999999996</v>
      </c>
    </row>
    <row r="116" spans="1:3" x14ac:dyDescent="0.2">
      <c r="A116" s="21">
        <v>36922</v>
      </c>
      <c r="B116" s="20">
        <v>8.3199000000000005</v>
      </c>
      <c r="C116" s="22">
        <v>6.3941999999999997</v>
      </c>
    </row>
    <row r="117" spans="1:3" x14ac:dyDescent="0.2">
      <c r="A117" s="21">
        <v>36891</v>
      </c>
      <c r="B117" s="20">
        <v>8.2125000000000004</v>
      </c>
      <c r="C117" s="22">
        <v>6.2603999999999997</v>
      </c>
    </row>
    <row r="118" spans="1:3" x14ac:dyDescent="0.2">
      <c r="A118" s="21">
        <v>36860</v>
      </c>
      <c r="B118" s="20">
        <v>8.2180999999999997</v>
      </c>
      <c r="C118" s="22">
        <v>6.1321000000000003</v>
      </c>
    </row>
    <row r="119" spans="1:3" x14ac:dyDescent="0.2">
      <c r="A119" s="21">
        <v>36830</v>
      </c>
      <c r="B119" s="20">
        <v>8.1411999999999995</v>
      </c>
      <c r="C119" s="22">
        <v>6.2678000000000003</v>
      </c>
    </row>
    <row r="120" spans="1:3" x14ac:dyDescent="0.2">
      <c r="A120" s="21">
        <v>36799</v>
      </c>
      <c r="B120" s="20">
        <v>8.2348999999999997</v>
      </c>
      <c r="C120" s="22">
        <v>6.5951000000000004</v>
      </c>
    </row>
    <row r="121" spans="1:3" x14ac:dyDescent="0.2">
      <c r="A121" s="21">
        <v>36769</v>
      </c>
      <c r="B121" s="20">
        <v>8.3604000000000003</v>
      </c>
      <c r="C121" s="22">
        <v>6.8430999999999997</v>
      </c>
    </row>
    <row r="122" spans="1:3" x14ac:dyDescent="0.2">
      <c r="A122" s="21">
        <v>36738</v>
      </c>
      <c r="B122" s="20">
        <v>8.3315000000000001</v>
      </c>
      <c r="C122" s="22">
        <v>6.8434999999999997</v>
      </c>
    </row>
    <row r="123" spans="1:3" x14ac:dyDescent="0.2">
      <c r="A123" s="21">
        <v>36707</v>
      </c>
      <c r="B123" s="20">
        <v>8.4750999999999994</v>
      </c>
      <c r="C123" s="22">
        <v>6.9100999999999999</v>
      </c>
    </row>
    <row r="124" spans="1:3" x14ac:dyDescent="0.2">
      <c r="A124" s="21">
        <v>36677</v>
      </c>
      <c r="B124" s="20">
        <v>8.2856000000000005</v>
      </c>
      <c r="C124" s="22">
        <v>6.8266999999999998</v>
      </c>
    </row>
    <row r="125" spans="1:3" x14ac:dyDescent="0.2">
      <c r="A125" s="21">
        <v>36646</v>
      </c>
      <c r="B125" s="20">
        <v>8.2005999999999997</v>
      </c>
      <c r="C125" s="22">
        <v>6.8342999999999998</v>
      </c>
    </row>
    <row r="126" spans="1:3" x14ac:dyDescent="0.2">
      <c r="A126" s="21">
        <v>36616</v>
      </c>
      <c r="B126" s="20">
        <v>8.2937999999999992</v>
      </c>
      <c r="C126" s="22">
        <v>6.9241999999999999</v>
      </c>
    </row>
    <row r="127" spans="1:3" x14ac:dyDescent="0.2">
      <c r="A127" s="21">
        <v>36585</v>
      </c>
      <c r="B127" s="20">
        <v>8.5406999999999993</v>
      </c>
      <c r="C127" s="22">
        <v>6.9654999999999996</v>
      </c>
    </row>
    <row r="128" spans="1:3" x14ac:dyDescent="0.2">
      <c r="A128" s="21">
        <v>36556</v>
      </c>
      <c r="B128" s="20">
        <v>8.7751000000000001</v>
      </c>
      <c r="C128" s="22">
        <v>6.9393000000000002</v>
      </c>
    </row>
    <row r="129" spans="1:3" x14ac:dyDescent="0.2">
      <c r="A129" s="21">
        <v>36525</v>
      </c>
      <c r="B129" s="20">
        <v>8.5924999999999994</v>
      </c>
      <c r="C129" s="22">
        <v>6.8132000000000001</v>
      </c>
    </row>
    <row r="130" spans="1:3" x14ac:dyDescent="0.2">
      <c r="A130" s="21">
        <v>36494</v>
      </c>
      <c r="B130" s="20">
        <v>8.2414000000000005</v>
      </c>
      <c r="C130" s="22">
        <v>6.7084999999999999</v>
      </c>
    </row>
    <row r="131" spans="1:3" x14ac:dyDescent="0.2">
      <c r="A131" s="21">
        <v>36464</v>
      </c>
      <c r="B131" s="20">
        <v>8.1968999999999994</v>
      </c>
      <c r="C131" s="22">
        <v>7.0068000000000001</v>
      </c>
    </row>
    <row r="132" spans="1:3" x14ac:dyDescent="0.2">
      <c r="A132" s="21">
        <v>36433</v>
      </c>
      <c r="B132" s="20">
        <v>8.2278000000000002</v>
      </c>
      <c r="C132" s="22">
        <v>7.0373999999999999</v>
      </c>
    </row>
    <row r="133" spans="1:3" x14ac:dyDescent="0.2">
      <c r="A133" s="21">
        <v>36403</v>
      </c>
      <c r="B133" s="20">
        <v>8.1951999999999998</v>
      </c>
      <c r="C133" s="22">
        <v>7.3070000000000004</v>
      </c>
    </row>
    <row r="134" spans="1:3" x14ac:dyDescent="0.2">
      <c r="A134" s="21">
        <v>36372</v>
      </c>
      <c r="B134" s="20">
        <v>8.2558000000000007</v>
      </c>
      <c r="C134" s="22">
        <v>7.4145000000000003</v>
      </c>
    </row>
    <row r="135" spans="1:3" x14ac:dyDescent="0.2">
      <c r="A135" s="21">
        <v>36341</v>
      </c>
      <c r="B135" s="20">
        <v>8.2893000000000008</v>
      </c>
      <c r="C135" s="22">
        <v>7.2901999999999996</v>
      </c>
    </row>
    <row r="136" spans="1:3" x14ac:dyDescent="0.2">
      <c r="A136" s="21">
        <v>36311</v>
      </c>
      <c r="B136" s="20">
        <v>8.1622000000000003</v>
      </c>
      <c r="C136" s="22">
        <v>7.0015000000000001</v>
      </c>
    </row>
    <row r="137" spans="1:3" x14ac:dyDescent="0.2">
      <c r="A137" s="21">
        <v>36280</v>
      </c>
      <c r="B137" s="20">
        <v>7.8711000000000002</v>
      </c>
      <c r="C137" s="22">
        <v>6.8029999999999999</v>
      </c>
    </row>
    <row r="138" spans="1:3" x14ac:dyDescent="0.2">
      <c r="A138" s="21">
        <v>36250</v>
      </c>
      <c r="B138" s="20">
        <v>7.8315999999999999</v>
      </c>
      <c r="C138" s="22">
        <v>7.2234999999999996</v>
      </c>
    </row>
    <row r="139" spans="1:3" x14ac:dyDescent="0.2">
      <c r="A139" s="21">
        <v>36219</v>
      </c>
      <c r="B139" s="20">
        <v>7.8449999999999998</v>
      </c>
      <c r="C139" s="22">
        <v>7.2610999999999999</v>
      </c>
    </row>
    <row r="140" spans="1:3" x14ac:dyDescent="0.2">
      <c r="A140" s="21">
        <v>36191</v>
      </c>
      <c r="B140" s="20">
        <v>7.5438999999999998</v>
      </c>
      <c r="C140" s="22">
        <v>7.0026999999999999</v>
      </c>
    </row>
    <row r="141" spans="1:3" x14ac:dyDescent="0.2">
      <c r="A141" s="21">
        <v>36160</v>
      </c>
      <c r="B141" s="20">
        <v>7.3327999999999998</v>
      </c>
      <c r="C141" s="22">
        <v>6.9038000000000004</v>
      </c>
    </row>
    <row r="142" spans="1:3" x14ac:dyDescent="0.2">
      <c r="A142" s="21">
        <v>36129</v>
      </c>
      <c r="B142" s="20">
        <v>7.2953000000000001</v>
      </c>
      <c r="C142" s="22">
        <v>7.1680000000000001</v>
      </c>
    </row>
    <row r="143" spans="1:3" x14ac:dyDescent="0.2">
      <c r="A143" s="21">
        <v>36099</v>
      </c>
      <c r="B143" s="20">
        <v>7.319</v>
      </c>
      <c r="C143" s="22">
        <v>7.3094000000000001</v>
      </c>
    </row>
    <row r="144" spans="1:3" x14ac:dyDescent="0.2">
      <c r="A144" s="21">
        <v>36068</v>
      </c>
      <c r="B144" s="20">
        <v>7.3404999999999996</v>
      </c>
      <c r="C144" s="22">
        <v>7.4821999999999997</v>
      </c>
    </row>
    <row r="145" spans="1:3" x14ac:dyDescent="0.2">
      <c r="A145" s="21">
        <v>36038</v>
      </c>
      <c r="B145" s="20">
        <v>7.3619000000000003</v>
      </c>
      <c r="C145" s="22">
        <v>7.5065</v>
      </c>
    </row>
    <row r="146" spans="1:3" x14ac:dyDescent="0.2">
      <c r="A146" s="21">
        <v>36007</v>
      </c>
      <c r="B146" s="20">
        <v>7.4283999999999999</v>
      </c>
      <c r="C146" s="22">
        <v>7.5976999999999997</v>
      </c>
    </row>
    <row r="147" spans="1:3" x14ac:dyDescent="0.2">
      <c r="A147" s="21">
        <v>35976</v>
      </c>
      <c r="B147" s="20">
        <v>7.4050000000000002</v>
      </c>
      <c r="C147" s="22">
        <v>7.4641000000000002</v>
      </c>
    </row>
    <row r="148" spans="1:3" x14ac:dyDescent="0.2">
      <c r="A148" s="21">
        <v>35946</v>
      </c>
      <c r="B148" s="20">
        <v>7.4047999999999998</v>
      </c>
      <c r="C148" s="22">
        <v>7.7533000000000003</v>
      </c>
    </row>
    <row r="149" spans="1:3" x14ac:dyDescent="0.2">
      <c r="A149" s="21">
        <v>35915</v>
      </c>
      <c r="B149" s="20">
        <v>7.5147000000000004</v>
      </c>
      <c r="C149" s="22">
        <v>8.1920000000000002</v>
      </c>
    </row>
    <row r="150" spans="1:3" x14ac:dyDescent="0.2">
      <c r="A150" s="21">
        <v>35885</v>
      </c>
      <c r="B150" s="20">
        <v>7.6220999999999997</v>
      </c>
      <c r="C150" s="22">
        <v>8.6052999999999997</v>
      </c>
    </row>
    <row r="151" spans="1:3" x14ac:dyDescent="0.2">
      <c r="A151" s="21">
        <v>35854</v>
      </c>
      <c r="B151" s="20">
        <v>7.7191000000000001</v>
      </c>
      <c r="C151" s="22">
        <v>8.8117999999999999</v>
      </c>
    </row>
    <row r="152" spans="1:3" x14ac:dyDescent="0.2">
      <c r="A152" s="21">
        <v>35826</v>
      </c>
      <c r="B152" s="20">
        <v>7.7853000000000003</v>
      </c>
      <c r="C152" s="22">
        <v>8.9483999999999995</v>
      </c>
    </row>
    <row r="153" spans="1:3" x14ac:dyDescent="0.2">
      <c r="A153" s="21">
        <v>35795</v>
      </c>
      <c r="B153" s="20">
        <v>7.9207999999999998</v>
      </c>
      <c r="C153" s="22">
        <v>8.9684000000000008</v>
      </c>
    </row>
    <row r="154" spans="1:3" x14ac:dyDescent="0.2">
      <c r="A154" s="21">
        <v>35764</v>
      </c>
      <c r="B154" s="20">
        <v>7.992</v>
      </c>
      <c r="C154" s="22">
        <v>8.9551999999999996</v>
      </c>
    </row>
    <row r="155" spans="1:3" x14ac:dyDescent="0.2">
      <c r="A155" s="21">
        <v>35734</v>
      </c>
      <c r="B155" s="20">
        <v>7.9223999999999997</v>
      </c>
      <c r="C155" s="22">
        <v>8.9192</v>
      </c>
    </row>
    <row r="156" spans="1:3" x14ac:dyDescent="0.2">
      <c r="A156" s="21">
        <v>35703</v>
      </c>
      <c r="B156" s="20">
        <v>7.9969999999999999</v>
      </c>
      <c r="C156" s="22">
        <v>8.8285999999999998</v>
      </c>
    </row>
    <row r="157" spans="1:3" x14ac:dyDescent="0.2">
      <c r="A157" s="21">
        <v>35673</v>
      </c>
      <c r="B157" s="20">
        <v>7.9984999999999999</v>
      </c>
      <c r="C157" s="22">
        <v>8.7805</v>
      </c>
    </row>
    <row r="158" spans="1:3" x14ac:dyDescent="0.2">
      <c r="A158" s="21">
        <v>35642</v>
      </c>
      <c r="B158" s="20">
        <v>8.0551999999999992</v>
      </c>
      <c r="C158" s="22">
        <v>8.9468999999999994</v>
      </c>
    </row>
    <row r="159" spans="1:3" x14ac:dyDescent="0.2">
      <c r="A159" s="21">
        <v>35611</v>
      </c>
      <c r="B159" s="20">
        <v>7.9714</v>
      </c>
      <c r="C159" s="22">
        <v>9.2636000000000003</v>
      </c>
    </row>
    <row r="160" spans="1:3" x14ac:dyDescent="0.2">
      <c r="A160" s="21">
        <v>35581</v>
      </c>
      <c r="B160" s="20">
        <v>7.9337999999999997</v>
      </c>
      <c r="C160" s="22">
        <v>9.2987000000000002</v>
      </c>
    </row>
    <row r="161" spans="1:3" x14ac:dyDescent="0.2">
      <c r="A161" s="21">
        <v>35550</v>
      </c>
      <c r="B161" s="20">
        <v>7.9951999999999996</v>
      </c>
      <c r="C161" s="22">
        <v>9.1438000000000006</v>
      </c>
    </row>
    <row r="162" spans="1:3" x14ac:dyDescent="0.2">
      <c r="A162" s="21">
        <v>35520</v>
      </c>
      <c r="B162" s="20">
        <v>8.1182999999999996</v>
      </c>
      <c r="C162" s="22">
        <v>9.0942000000000007</v>
      </c>
    </row>
    <row r="163" spans="1:3" x14ac:dyDescent="0.2">
      <c r="A163" s="21">
        <v>35489</v>
      </c>
      <c r="B163" s="20">
        <v>8.16</v>
      </c>
      <c r="C163" s="22">
        <v>8.9741999999999997</v>
      </c>
    </row>
    <row r="164" spans="1:3" x14ac:dyDescent="0.2">
      <c r="A164" s="21">
        <v>35461</v>
      </c>
      <c r="B164" s="20">
        <v>8.2125000000000004</v>
      </c>
      <c r="C164" s="22">
        <v>8.9116999999999997</v>
      </c>
    </row>
    <row r="165" spans="1:3" x14ac:dyDescent="0.2">
      <c r="A165" s="21">
        <v>35430</v>
      </c>
      <c r="B165" s="20">
        <v>8.2355</v>
      </c>
      <c r="C165" s="22">
        <v>8.7783999999999995</v>
      </c>
    </row>
    <row r="166" spans="1:3" x14ac:dyDescent="0.2">
      <c r="A166" s="21">
        <v>35399</v>
      </c>
      <c r="B166" s="20">
        <v>8.1334</v>
      </c>
      <c r="C166" s="22">
        <v>9.0662000000000003</v>
      </c>
    </row>
    <row r="167" spans="1:3" x14ac:dyDescent="0.2">
      <c r="A167" s="21">
        <v>35369</v>
      </c>
      <c r="B167" s="20">
        <v>7.9950000000000001</v>
      </c>
      <c r="C167" s="22">
        <v>9.3369</v>
      </c>
    </row>
    <row r="168" spans="1:3" x14ac:dyDescent="0.2">
      <c r="A168" s="21">
        <v>35338</v>
      </c>
      <c r="B168" s="20">
        <v>8.0031999999999996</v>
      </c>
      <c r="C168" s="22">
        <v>9.3613</v>
      </c>
    </row>
    <row r="169" spans="1:3" x14ac:dyDescent="0.2">
      <c r="A169" s="21">
        <v>35308</v>
      </c>
      <c r="B169" s="20">
        <v>8.0266000000000002</v>
      </c>
      <c r="C169" s="22">
        <v>9.2056000000000004</v>
      </c>
    </row>
    <row r="170" spans="1:3" x14ac:dyDescent="0.2">
      <c r="A170" s="21">
        <v>35277</v>
      </c>
      <c r="B170" s="20">
        <v>8.0959000000000003</v>
      </c>
      <c r="C170" s="22">
        <v>8.9556000000000004</v>
      </c>
    </row>
    <row r="171" spans="1:3" x14ac:dyDescent="0.2">
      <c r="A171" s="21">
        <v>35246</v>
      </c>
      <c r="B171" s="20">
        <v>8.1762999999999995</v>
      </c>
      <c r="C171" s="22">
        <v>8.7024000000000008</v>
      </c>
    </row>
    <row r="172" spans="1:3" x14ac:dyDescent="0.2">
      <c r="A172" s="21">
        <v>35216</v>
      </c>
      <c r="B172" s="20">
        <v>8.2424999999999997</v>
      </c>
      <c r="C172" s="22">
        <v>8.6788000000000007</v>
      </c>
    </row>
    <row r="173" spans="1:3" x14ac:dyDescent="0.2">
      <c r="A173" s="21">
        <v>35185</v>
      </c>
      <c r="B173" s="20">
        <v>8.2014999999999993</v>
      </c>
      <c r="C173" s="22">
        <v>9.0471000000000004</v>
      </c>
    </row>
    <row r="174" spans="1:3" x14ac:dyDescent="0.2">
      <c r="A174" s="21">
        <v>35155</v>
      </c>
      <c r="B174" s="20">
        <v>8.1538000000000004</v>
      </c>
      <c r="C174" s="22">
        <v>8.6081000000000003</v>
      </c>
    </row>
    <row r="175" spans="1:3" x14ac:dyDescent="0.2">
      <c r="A175" s="21">
        <v>35124</v>
      </c>
      <c r="B175" s="20">
        <v>8.1110000000000007</v>
      </c>
      <c r="C175" s="22">
        <v>8.4110999999999994</v>
      </c>
    </row>
    <row r="176" spans="1:3" x14ac:dyDescent="0.2">
      <c r="A176" s="21">
        <v>35095</v>
      </c>
      <c r="B176" s="20">
        <v>8.0991</v>
      </c>
      <c r="C176" s="22">
        <v>8.2361000000000004</v>
      </c>
    </row>
    <row r="177" spans="1:3" x14ac:dyDescent="0.2">
      <c r="A177" s="21">
        <v>35064</v>
      </c>
      <c r="B177" s="20">
        <v>8.1214999999999993</v>
      </c>
      <c r="C177" s="22">
        <v>8.0129000000000001</v>
      </c>
    </row>
  </sheetData>
  <conditionalFormatting sqref="C2:C177">
    <cfRule type="cellIs" dxfId="1" priority="1" stopIfTrue="1" operator="lessThan">
      <formula>10</formula>
    </cfRule>
    <cfRule type="cellIs" dxfId="0" priority="2" stopIfTrue="1" operator="greaterThanOrEqual">
      <formula>10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A30" sqref="A30"/>
    </sheetView>
  </sheetViews>
  <sheetFormatPr baseColWidth="10" defaultRowHeight="16" x14ac:dyDescent="0.2"/>
  <cols>
    <col min="1" max="1" width="23.6640625" customWidth="1"/>
    <col min="2" max="2" width="99.5" bestFit="1" customWidth="1"/>
    <col min="3" max="3" width="15.33203125" customWidth="1"/>
    <col min="4" max="4" width="102.33203125" bestFit="1" customWidth="1"/>
    <col min="5" max="5" width="84.5" bestFit="1" customWidth="1"/>
  </cols>
  <sheetData>
    <row r="1" spans="1:5" x14ac:dyDescent="0.2">
      <c r="A1" s="34" t="s">
        <v>134</v>
      </c>
      <c r="B1" s="35" t="s">
        <v>156</v>
      </c>
      <c r="C1" s="35" t="s">
        <v>187</v>
      </c>
      <c r="D1" s="35" t="s">
        <v>155</v>
      </c>
      <c r="E1" s="36" t="s">
        <v>154</v>
      </c>
    </row>
    <row r="2" spans="1:5" x14ac:dyDescent="0.2">
      <c r="A2" s="30" t="s">
        <v>0</v>
      </c>
      <c r="B2" t="s">
        <v>0</v>
      </c>
      <c r="C2" t="s">
        <v>0</v>
      </c>
      <c r="D2">
        <f>VLOOKUP(A2,Table3[#All],3, FALSE)</f>
        <v>0</v>
      </c>
      <c r="E2">
        <f>VLOOKUP(A2,Table3[#All],4, FALSE)</f>
        <v>0</v>
      </c>
    </row>
    <row r="3" spans="1:5" x14ac:dyDescent="0.2">
      <c r="A3" s="31" t="s">
        <v>1</v>
      </c>
      <c r="B3" t="s">
        <v>4</v>
      </c>
      <c r="C3" t="s">
        <v>188</v>
      </c>
      <c r="D3" t="str">
        <f>VLOOKUP(A3,Table3[#All],3, FALSE)</f>
        <v>http://www.norges-bank.no/en/Statistics/exchange_rates/</v>
      </c>
      <c r="E3">
        <f>VLOOKUP(A3,Table3[#All],4, FALSE)</f>
        <v>0</v>
      </c>
    </row>
    <row r="4" spans="1:5" x14ac:dyDescent="0.2">
      <c r="A4" s="31" t="s">
        <v>2</v>
      </c>
      <c r="B4" t="s">
        <v>5</v>
      </c>
      <c r="C4" t="s">
        <v>188</v>
      </c>
      <c r="D4" t="str">
        <f>VLOOKUP(A4,Table3[#All],3, FALSE)</f>
        <v>http://www.norges-bank.no/en/Statistics/exchange_rates/</v>
      </c>
      <c r="E4">
        <f>VLOOKUP(A4,Table3[#All],4, FALSE)</f>
        <v>0</v>
      </c>
    </row>
    <row r="5" spans="1:5" x14ac:dyDescent="0.2">
      <c r="A5" s="46" t="s">
        <v>6</v>
      </c>
      <c r="B5" s="37" t="s">
        <v>24</v>
      </c>
      <c r="C5" s="37" t="s">
        <v>188</v>
      </c>
      <c r="D5" s="37" t="str">
        <f>VLOOKUP(A5,Table3[#All],3, FALSE)</f>
        <v>http://www.norges-bank.no/en/Statistics/Interest-rates/Key-policy-rate-monthly/</v>
      </c>
      <c r="E5" s="37">
        <f>VLOOKUP(A5,Table3[#All],4, FALSE)</f>
        <v>0</v>
      </c>
    </row>
    <row r="6" spans="1:5" x14ac:dyDescent="0.2">
      <c r="A6" s="47" t="s">
        <v>71</v>
      </c>
      <c r="B6" s="37" t="s">
        <v>72</v>
      </c>
      <c r="C6" s="37" t="s">
        <v>188</v>
      </c>
      <c r="D6" s="37" t="str">
        <f>VLOOKUP(A6,Table3[#All],3, FALSE)</f>
        <v>http://www.norges-bank.no/en/Statistics/Interest-rates/Key-policy-rate-monthly/</v>
      </c>
      <c r="E6" s="37">
        <f>VLOOKUP(A6,Table3[#All],4, FALSE)</f>
        <v>0</v>
      </c>
    </row>
    <row r="7" spans="1:5" x14ac:dyDescent="0.2">
      <c r="A7" s="46" t="s">
        <v>68</v>
      </c>
      <c r="B7" s="37" t="s">
        <v>69</v>
      </c>
      <c r="C7" s="37" t="s">
        <v>188</v>
      </c>
      <c r="D7" s="37" t="s">
        <v>180</v>
      </c>
      <c r="E7" s="37">
        <f>VLOOKUP(A7,Table3[#All],4, FALSE)</f>
        <v>0</v>
      </c>
    </row>
    <row r="8" spans="1:5" x14ac:dyDescent="0.2">
      <c r="A8" s="46" t="s">
        <v>7</v>
      </c>
      <c r="B8" s="37" t="s">
        <v>183</v>
      </c>
      <c r="C8" s="37" t="s">
        <v>188</v>
      </c>
      <c r="D8" s="37" t="str">
        <f>VLOOKUP(A8,Table3[#All],3, FALSE)</f>
        <v>https://www.ssb.no/en/priser-og-prisindekser/statistikker/kpi</v>
      </c>
      <c r="E8" s="37" t="str">
        <f>VLOOKUP(A8,Table3[#All],4, FALSE)</f>
        <v>https://www.ssb.no/en/priser-og-prisindekser/statistikker/kpi/maaned/2014-09-10?fane=om</v>
      </c>
    </row>
    <row r="9" spans="1:5" x14ac:dyDescent="0.2">
      <c r="A9" s="48" t="s">
        <v>165</v>
      </c>
      <c r="B9" s="39" t="s">
        <v>178</v>
      </c>
      <c r="C9" s="39" t="s">
        <v>47</v>
      </c>
      <c r="D9" s="39" t="s">
        <v>166</v>
      </c>
      <c r="E9" s="45" t="s">
        <v>179</v>
      </c>
    </row>
    <row r="10" spans="1:5" x14ac:dyDescent="0.2">
      <c r="A10" s="49" t="s">
        <v>111</v>
      </c>
      <c r="B10" s="40" t="s">
        <v>172</v>
      </c>
      <c r="C10" s="40" t="s">
        <v>189</v>
      </c>
      <c r="D10" s="40" t="str">
        <f>VLOOKUP(A10,Table3[#All],3, FALSE)</f>
        <v>https://www.ssb.no/en/utenriksokonomi/statistikker/muh/maaned/2014-09-15?fane=tabell&amp;sort=nummer&amp;tabell=196381</v>
      </c>
      <c r="E10" s="40" t="str">
        <f>VLOOKUP(A10,Table3[#All],4, FALSE)</f>
        <v>https://www.ssb.no/en/utenriksokonomi/statistikker/muh/maaned/2014-09-15?fane=om#content</v>
      </c>
    </row>
    <row r="11" spans="1:5" x14ac:dyDescent="0.2">
      <c r="A11" s="49" t="s">
        <v>113</v>
      </c>
      <c r="B11" s="40" t="s">
        <v>173</v>
      </c>
      <c r="C11" s="40" t="s">
        <v>189</v>
      </c>
      <c r="D11" s="40" t="str">
        <f>VLOOKUP(A11,Table3[#All],3, FALSE)</f>
        <v>https://www.ssb.no/en/utenriksokonomi/statistikker/muh/maaned/2014-09-15?fane=tabell&amp;sort=nummer&amp;tabell=196382</v>
      </c>
      <c r="E11" s="40" t="str">
        <f>VLOOKUP(A11,Table3[#All],4, FALSE)</f>
        <v>https://www.ssb.no/en/utenriksokonomi/statistikker/muh/maaned/2014-09-15?fane=om#content</v>
      </c>
    </row>
    <row r="12" spans="1:5" x14ac:dyDescent="0.2">
      <c r="A12" s="49" t="s">
        <v>115</v>
      </c>
      <c r="B12" s="40" t="s">
        <v>174</v>
      </c>
      <c r="C12" s="40" t="s">
        <v>189</v>
      </c>
      <c r="D12" s="40" t="str">
        <f>VLOOKUP(A12,Table3[#All],3, FALSE)</f>
        <v>https://www.ssb.no/en/utenriksokonomi/statistikker/muh/maaned/2014-09-15?fane=tabell&amp;sort=nummer&amp;tabell=196383</v>
      </c>
      <c r="E12" s="40" t="str">
        <f>VLOOKUP(A12,Table3[#All],4, FALSE)</f>
        <v>https://www.ssb.no/en/utenriksokonomi/statistikker/muh/maaned/2014-09-15?fane=om#content</v>
      </c>
    </row>
    <row r="13" spans="1:5" x14ac:dyDescent="0.2">
      <c r="A13" s="49" t="s">
        <v>89</v>
      </c>
      <c r="B13" s="40" t="s">
        <v>167</v>
      </c>
      <c r="C13" s="40" t="s">
        <v>189</v>
      </c>
      <c r="D13" s="40" t="str">
        <f>VLOOKUP(A13,Table3[#All],3, FALSE)</f>
        <v>https://www.ssb.no/en/utenriksokonomi/statistikker/muh/maaned/2014-09-15?fane=tabell&amp;sort=nummer&amp;tabell=196376</v>
      </c>
      <c r="E13" s="40" t="str">
        <f>VLOOKUP(A13,Table3[#All],4, FALSE)</f>
        <v>https://www.ssb.no/en/utenriksokonomi/statistikker/muh/maaned/2014-09-15?fane=om#content</v>
      </c>
    </row>
    <row r="14" spans="1:5" x14ac:dyDescent="0.2">
      <c r="A14" s="50" t="s">
        <v>13</v>
      </c>
      <c r="B14" s="41" t="s">
        <v>20</v>
      </c>
      <c r="C14" s="41" t="s">
        <v>190</v>
      </c>
      <c r="D14" s="41" t="str">
        <f>VLOOKUP(A14,Table3[#All],3, FALSE)</f>
        <v>https://www.ssb.no/en/utenriksokonomi/statistikker/muh/maaned/2014-09-15?fane=tabell&amp;sort=nummer&amp;tabell=196385</v>
      </c>
      <c r="E14" s="41" t="str">
        <f>VLOOKUP(A14,Table3[#All],4, FALSE)</f>
        <v>https://www.ssb.no/en/utenriksokonomi/statistikker/muh/maaned/2014-09-15?fane=om#content</v>
      </c>
    </row>
    <row r="15" spans="1:5" x14ac:dyDescent="0.2">
      <c r="A15" s="50" t="s">
        <v>14</v>
      </c>
      <c r="B15" s="41" t="s">
        <v>21</v>
      </c>
      <c r="C15" s="41" t="s">
        <v>190</v>
      </c>
      <c r="D15" s="41" t="str">
        <f>VLOOKUP(A15,Table3[#All],3, FALSE)</f>
        <v>https://www.ssb.no/en/utenriksokonomi/statistikker/muh/maaned/2014-09-15?fane=tabell&amp;sort=nummer&amp;tabell=196386</v>
      </c>
      <c r="E15" s="41" t="str">
        <f>VLOOKUP(A15,Table3[#All],4, FALSE)</f>
        <v>https://www.ssb.no/en/utenriksokonomi/statistikker/muh/maaned/2014-09-15?fane=om#content</v>
      </c>
    </row>
    <row r="16" spans="1:5" x14ac:dyDescent="0.2">
      <c r="A16" s="50" t="s">
        <v>15</v>
      </c>
      <c r="B16" s="41" t="s">
        <v>22</v>
      </c>
      <c r="C16" s="41" t="s">
        <v>190</v>
      </c>
      <c r="D16" s="41" t="str">
        <f>VLOOKUP(A16,Table3[#All],3, FALSE)</f>
        <v>https://www.ssb.no/en/utenriksokonomi/statistikker/muh/maaned/2014-09-15?fane=tabell&amp;sort=nummer&amp;tabell=196387</v>
      </c>
      <c r="E16" s="41" t="str">
        <f>VLOOKUP(A16,Table3[#All],4, FALSE)</f>
        <v>https://www.ssb.no/en/utenriksokonomi/statistikker/muh/maaned/2014-09-15?fane=om#content</v>
      </c>
    </row>
    <row r="17" spans="1:5" x14ac:dyDescent="0.2">
      <c r="A17" s="50" t="s">
        <v>126</v>
      </c>
      <c r="B17" s="41" t="s">
        <v>175</v>
      </c>
      <c r="C17" s="41" t="s">
        <v>190</v>
      </c>
      <c r="D17" s="41" t="str">
        <f>VLOOKUP(A17,Table3[#All],3, FALSE)</f>
        <v>https://www.ssb.no/en/utenriksokonomi/statistikker/muh/maaned/2014-09-15?fane=tabell&amp;sort=nummer&amp;tabell=196390</v>
      </c>
      <c r="E17" s="41" t="str">
        <f>VLOOKUP(A17,Table3[#All],4, FALSE)</f>
        <v>https://www.ssb.no/en/utenriksokonomi/statistikker/muh/maaned/2014-09-15?fane=om#content</v>
      </c>
    </row>
    <row r="18" spans="1:5" x14ac:dyDescent="0.2">
      <c r="A18" s="50" t="s">
        <v>128</v>
      </c>
      <c r="B18" s="41" t="s">
        <v>176</v>
      </c>
      <c r="C18" s="41" t="s">
        <v>190</v>
      </c>
      <c r="D18" s="41" t="str">
        <f>VLOOKUP(A18,Table3[#All],3, FALSE)</f>
        <v>https://www.ssb.no/en/utenriksokonomi/statistikker/muh/maaned/2014-09-15?fane=tabell&amp;sort=nummer&amp;tabell=196391</v>
      </c>
      <c r="E18" s="41" t="str">
        <f>VLOOKUP(A18,Table3[#All],4, FALSE)</f>
        <v>https://www.ssb.no/en/utenriksokonomi/statistikker/muh/maaned/2014-09-15?fane=om#content</v>
      </c>
    </row>
    <row r="19" spans="1:5" x14ac:dyDescent="0.2">
      <c r="A19" s="50" t="s">
        <v>130</v>
      </c>
      <c r="B19" s="41" t="s">
        <v>177</v>
      </c>
      <c r="C19" s="41" t="s">
        <v>190</v>
      </c>
      <c r="D19" s="41" t="str">
        <f>VLOOKUP(A19,Table3[#All],3, FALSE)</f>
        <v>https://www.ssb.no/en/utenriksokonomi/statistikker/muh/maaned/2014-09-15?fane=tabell&amp;sort=nummer&amp;tabell=196392</v>
      </c>
      <c r="E19" s="41" t="str">
        <f>VLOOKUP(A19,Table3[#All],4, FALSE)</f>
        <v>https://www.ssb.no/en/utenriksokonomi/statistikker/muh/maaned/2014-09-15?fane=om#content</v>
      </c>
    </row>
    <row r="20" spans="1:5" x14ac:dyDescent="0.2">
      <c r="A20" s="50" t="s">
        <v>99</v>
      </c>
      <c r="B20" s="41" t="s">
        <v>168</v>
      </c>
      <c r="C20" s="41" t="s">
        <v>190</v>
      </c>
      <c r="D20" s="41" t="str">
        <f>VLOOKUP(A20,Table3[#All],3, FALSE)</f>
        <v>https://www.ssb.no/en/utenriksokonomi/statistikker/muh/maaned/2014-09-15?fane=tabell&amp;sort=nummer&amp;tabell=196376</v>
      </c>
      <c r="E20" s="41" t="str">
        <f>VLOOKUP(A20,Table3[#All],4, FALSE)</f>
        <v>https://www.ssb.no/en/utenriksokonomi/statistikker/muh/maaned/2014-09-15?fane=om#content</v>
      </c>
    </row>
    <row r="21" spans="1:5" x14ac:dyDescent="0.2">
      <c r="A21" s="51" t="s">
        <v>103</v>
      </c>
      <c r="B21" s="42" t="s">
        <v>169</v>
      </c>
      <c r="C21" s="42" t="s">
        <v>191</v>
      </c>
      <c r="D21" s="42" t="str">
        <f>VLOOKUP(A21,Table3[#All],3, FALSE)</f>
        <v>https://www.ssb.no/en/utenriksokonomi/statistikker/muh/maaned/2014-09-15?fane=tabell&amp;sort=nummer&amp;tabell=196377</v>
      </c>
      <c r="E21" s="42" t="str">
        <f>VLOOKUP(A21,Table3[#All],4, FALSE)</f>
        <v>https://www.ssb.no/en/utenriksokonomi/statistikker/muh/maaned/2014-09-15?fane=om#content</v>
      </c>
    </row>
    <row r="22" spans="1:5" x14ac:dyDescent="0.2">
      <c r="A22" s="51" t="s">
        <v>105</v>
      </c>
      <c r="B22" s="42" t="s">
        <v>170</v>
      </c>
      <c r="C22" s="42" t="s">
        <v>191</v>
      </c>
      <c r="D22" s="42" t="str">
        <f>VLOOKUP(A22,Table3[#All],3, FALSE)</f>
        <v>https://www.ssb.no/en/utenriksokonomi/statistikker/muh/maaned/2014-09-15?fane=tabell&amp;sort=nummer&amp;tabell=196378</v>
      </c>
      <c r="E22" s="42" t="str">
        <f>VLOOKUP(A22,Table3[#All],4, FALSE)</f>
        <v>https://www.ssb.no/en/utenriksokonomi/statistikker/muh/maaned/2014-09-15?fane=om#content</v>
      </c>
    </row>
    <row r="23" spans="1:5" x14ac:dyDescent="0.2">
      <c r="A23" s="51" t="s">
        <v>107</v>
      </c>
      <c r="B23" s="42" t="s">
        <v>171</v>
      </c>
      <c r="C23" s="42" t="s">
        <v>191</v>
      </c>
      <c r="D23" s="42" t="str">
        <f>VLOOKUP(A23,Table3[#All],3, FALSE)</f>
        <v>https://www.ssb.no/en/utenriksokonomi/statistikker/muh/maaned/2014-09-15?fane=tabell&amp;sort=nummer&amp;tabell=196379</v>
      </c>
      <c r="E23" s="42" t="str">
        <f>VLOOKUP(A23,Table3[#All],4, FALSE)</f>
        <v>https://www.ssb.no/en/utenriksokonomi/statistikker/muh/maaned/2014-09-15?fane=om#content</v>
      </c>
    </row>
    <row r="24" spans="1:5" x14ac:dyDescent="0.2">
      <c r="A24" s="64" t="s">
        <v>159</v>
      </c>
      <c r="B24" s="62" t="s">
        <v>163</v>
      </c>
      <c r="C24" s="62" t="s">
        <v>192</v>
      </c>
      <c r="D24" s="43"/>
      <c r="E24" s="43"/>
    </row>
    <row r="25" spans="1:5" x14ac:dyDescent="0.2">
      <c r="A25" s="65" t="s">
        <v>162</v>
      </c>
      <c r="B25" s="63" t="s">
        <v>164</v>
      </c>
      <c r="C25" s="62" t="s">
        <v>192</v>
      </c>
      <c r="D25" s="44"/>
      <c r="E25" s="44"/>
    </row>
    <row r="26" spans="1:5" x14ac:dyDescent="0.2">
      <c r="A26" s="65" t="s">
        <v>181</v>
      </c>
      <c r="B26" s="63" t="s">
        <v>182</v>
      </c>
      <c r="C26" s="62" t="s">
        <v>192</v>
      </c>
      <c r="D26" s="63"/>
      <c r="E26" s="63"/>
    </row>
    <row r="27" spans="1:5" x14ac:dyDescent="0.2">
      <c r="A27" s="66" t="s">
        <v>184</v>
      </c>
      <c r="B27" t="s">
        <v>185</v>
      </c>
      <c r="C27" t="s">
        <v>193</v>
      </c>
    </row>
    <row r="28" spans="1:5" x14ac:dyDescent="0.2">
      <c r="A28" s="5" t="s">
        <v>157</v>
      </c>
      <c r="B28" t="s">
        <v>160</v>
      </c>
      <c r="C28" t="s">
        <v>193</v>
      </c>
    </row>
    <row r="29" spans="1:5" x14ac:dyDescent="0.2">
      <c r="A29" s="5" t="s">
        <v>158</v>
      </c>
      <c r="B29" t="s">
        <v>161</v>
      </c>
      <c r="C29" t="s">
        <v>193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B2" sqref="B2"/>
    </sheetView>
  </sheetViews>
  <sheetFormatPr baseColWidth="10" defaultRowHeight="16" x14ac:dyDescent="0.2"/>
  <cols>
    <col min="1" max="1" width="27.1640625" customWidth="1"/>
  </cols>
  <sheetData>
    <row r="1" spans="1:2" x14ac:dyDescent="0.2">
      <c r="A1" s="75" t="s">
        <v>186</v>
      </c>
      <c r="B1">
        <v>2013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H183"/>
    </sheetView>
  </sheetViews>
  <sheetFormatPr baseColWidth="10" defaultRowHeight="16" x14ac:dyDescent="0.2"/>
  <cols>
    <col min="1" max="1" width="12.1640625" style="55" bestFit="1" customWidth="1"/>
    <col min="2" max="2" width="8.83203125" bestFit="1" customWidth="1"/>
    <col min="3" max="3" width="9" customWidth="1"/>
    <col min="4" max="4" width="10.5" style="37" bestFit="1" customWidth="1"/>
    <col min="5" max="5" width="11.5" style="37" bestFit="1" customWidth="1"/>
    <col min="6" max="6" width="13.5" style="37" customWidth="1"/>
    <col min="7" max="7" width="11.5" style="37" customWidth="1"/>
    <col min="8" max="8" width="11.5" style="39" customWidth="1"/>
    <col min="9" max="9" width="8.83203125" style="57" bestFit="1" customWidth="1"/>
    <col min="10" max="10" width="10" style="57" bestFit="1" customWidth="1"/>
    <col min="11" max="11" width="15.5" style="57" bestFit="1" customWidth="1"/>
    <col min="12" max="12" width="19.1640625" style="57" bestFit="1" customWidth="1"/>
    <col min="13" max="13" width="12" style="58" customWidth="1"/>
    <col min="14" max="14" width="12.6640625" style="58" bestFit="1" customWidth="1"/>
    <col min="15" max="15" width="9.6640625" style="58" bestFit="1" customWidth="1"/>
    <col min="16" max="16" width="15.1640625" style="58" bestFit="1" customWidth="1"/>
    <col min="17" max="17" width="9.6640625" style="58" bestFit="1" customWidth="1"/>
    <col min="18" max="18" width="10.5" style="42" customWidth="1"/>
    <col min="19" max="19" width="16.5" style="42" bestFit="1" customWidth="1"/>
    <col min="20" max="20" width="11" style="42" bestFit="1" customWidth="1"/>
    <col min="21" max="21" width="8.1640625" style="57" bestFit="1" customWidth="1"/>
    <col min="22" max="22" width="11" style="57" bestFit="1" customWidth="1"/>
    <col min="23" max="23" width="11.83203125" style="57" bestFit="1" customWidth="1"/>
    <col min="24" max="24" width="10" style="57" bestFit="1" customWidth="1"/>
    <col min="25" max="25" width="13.6640625" style="57" bestFit="1" customWidth="1"/>
    <col min="26" max="26" width="9.33203125" style="60" bestFit="1" customWidth="1"/>
    <col min="27" max="27" width="10.33203125" style="60" bestFit="1" customWidth="1"/>
    <col min="28" max="28" width="8.5" style="60" bestFit="1" customWidth="1"/>
    <col min="29" max="29" width="19.6640625" style="60" bestFit="1" customWidth="1"/>
    <col min="30" max="30" width="7.83203125" style="60" bestFit="1" customWidth="1"/>
    <col min="31" max="31" width="10.6640625" style="60" bestFit="1" customWidth="1"/>
    <col min="32" max="32" width="11.6640625" style="60" bestFit="1" customWidth="1"/>
    <col min="33" max="33" width="9.83203125" style="60" bestFit="1" customWidth="1"/>
    <col min="34" max="34" width="13.33203125" style="60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6</v>
      </c>
      <c r="E1" s="2" t="s">
        <v>71</v>
      </c>
      <c r="F1" t="s">
        <v>68</v>
      </c>
      <c r="G1" t="s">
        <v>7</v>
      </c>
      <c r="H1" s="2" t="s">
        <v>165</v>
      </c>
      <c r="I1" s="2" t="s">
        <v>10</v>
      </c>
      <c r="J1" s="2" t="s">
        <v>87</v>
      </c>
      <c r="K1" s="2" t="s">
        <v>89</v>
      </c>
      <c r="L1" s="2" t="s">
        <v>91</v>
      </c>
      <c r="M1" s="2" t="s">
        <v>93</v>
      </c>
      <c r="N1" s="2" t="s">
        <v>95</v>
      </c>
      <c r="O1" s="2" t="s">
        <v>97</v>
      </c>
      <c r="P1" s="2" t="s">
        <v>99</v>
      </c>
      <c r="Q1" s="2" t="s">
        <v>101</v>
      </c>
      <c r="R1" s="2" t="s">
        <v>103</v>
      </c>
      <c r="S1" s="2" t="s">
        <v>105</v>
      </c>
      <c r="T1" s="2" t="s">
        <v>107</v>
      </c>
      <c r="U1" s="2" t="s">
        <v>109</v>
      </c>
      <c r="V1" s="2" t="s">
        <v>111</v>
      </c>
      <c r="W1" s="2" t="s">
        <v>113</v>
      </c>
      <c r="X1" s="2" t="s">
        <v>115</v>
      </c>
      <c r="Y1" s="2" t="s">
        <v>117</v>
      </c>
      <c r="Z1" s="2" t="s">
        <v>13</v>
      </c>
      <c r="AA1" s="2" t="s">
        <v>14</v>
      </c>
      <c r="AB1" s="2" t="s">
        <v>15</v>
      </c>
      <c r="AC1" s="2" t="s">
        <v>122</v>
      </c>
      <c r="AD1" s="2" t="s">
        <v>124</v>
      </c>
      <c r="AE1" s="2" t="s">
        <v>126</v>
      </c>
      <c r="AF1" s="2" t="s">
        <v>128</v>
      </c>
      <c r="AG1" s="2" t="s">
        <v>130</v>
      </c>
      <c r="AH1" s="2" t="s">
        <v>132</v>
      </c>
    </row>
    <row r="2" spans="1:34" x14ac:dyDescent="0.2">
      <c r="A2" s="55">
        <v>34972</v>
      </c>
      <c r="B2">
        <v>8.2885000000000009</v>
      </c>
      <c r="C2">
        <v>7.7420999999999998</v>
      </c>
      <c r="D2" s="37">
        <v>5.5</v>
      </c>
      <c r="E2" s="54">
        <v>7.5</v>
      </c>
      <c r="F2" s="37">
        <v>2.5</v>
      </c>
      <c r="G2" s="37">
        <v>103.1</v>
      </c>
      <c r="H2" s="38">
        <v>22</v>
      </c>
      <c r="I2" s="56">
        <v>22738</v>
      </c>
      <c r="J2" s="57">
        <v>22275</v>
      </c>
      <c r="K2" s="57">
        <v>22275</v>
      </c>
      <c r="L2" s="57">
        <v>21878</v>
      </c>
      <c r="M2" s="58">
        <v>34554</v>
      </c>
      <c r="N2" s="58">
        <v>34501</v>
      </c>
      <c r="O2" s="58">
        <v>34313</v>
      </c>
      <c r="P2" s="58">
        <v>32500</v>
      </c>
      <c r="Q2" s="58">
        <v>17698</v>
      </c>
      <c r="R2" s="61">
        <v>11817</v>
      </c>
      <c r="S2" s="61">
        <v>10225</v>
      </c>
      <c r="T2" s="61">
        <v>-4577</v>
      </c>
      <c r="U2" s="57">
        <v>463</v>
      </c>
      <c r="V2" s="57">
        <v>399</v>
      </c>
      <c r="W2" s="57">
        <v>64</v>
      </c>
      <c r="X2" s="57">
        <v>0</v>
      </c>
      <c r="Y2" s="57">
        <v>463</v>
      </c>
      <c r="Z2" s="60">
        <v>12603</v>
      </c>
      <c r="AA2" s="60">
        <v>2199</v>
      </c>
      <c r="AB2" s="60">
        <v>0</v>
      </c>
      <c r="AC2" s="60">
        <v>14802</v>
      </c>
      <c r="AD2" s="60">
        <v>241</v>
      </c>
      <c r="AE2" s="60">
        <v>53</v>
      </c>
      <c r="AF2" s="60">
        <v>188</v>
      </c>
      <c r="AG2" s="60">
        <v>1813</v>
      </c>
      <c r="AH2" s="60">
        <v>2055</v>
      </c>
    </row>
    <row r="3" spans="1:34" x14ac:dyDescent="0.2">
      <c r="A3" s="55">
        <v>35003</v>
      </c>
      <c r="B3">
        <v>8.1906999999999996</v>
      </c>
      <c r="C3">
        <v>7.9234999999999998</v>
      </c>
      <c r="D3" s="37">
        <v>5.5</v>
      </c>
      <c r="E3" s="54">
        <v>7.5</v>
      </c>
      <c r="F3" s="37">
        <v>2.94</v>
      </c>
      <c r="G3" s="37">
        <v>103.5</v>
      </c>
      <c r="H3" s="38">
        <v>24.58</v>
      </c>
      <c r="I3" s="56">
        <v>24422</v>
      </c>
      <c r="J3" s="57">
        <v>23346</v>
      </c>
      <c r="K3" s="57">
        <v>23346</v>
      </c>
      <c r="L3" s="57">
        <v>23174</v>
      </c>
      <c r="M3" s="58">
        <v>38830</v>
      </c>
      <c r="N3" s="58">
        <v>38209</v>
      </c>
      <c r="O3" s="58">
        <v>37694</v>
      </c>
      <c r="P3" s="58">
        <v>37694</v>
      </c>
      <c r="Q3" s="58">
        <v>17282</v>
      </c>
      <c r="R3" s="61">
        <v>14408</v>
      </c>
      <c r="S3" s="61">
        <v>14347</v>
      </c>
      <c r="T3" s="61">
        <v>-6064</v>
      </c>
      <c r="U3" s="57">
        <v>1075</v>
      </c>
      <c r="V3" s="57">
        <v>350</v>
      </c>
      <c r="W3" s="57">
        <v>725</v>
      </c>
      <c r="X3" s="57">
        <v>0</v>
      </c>
      <c r="Y3" s="57">
        <v>1075</v>
      </c>
      <c r="Z3" s="60">
        <v>17795</v>
      </c>
      <c r="AA3" s="60">
        <v>2616</v>
      </c>
      <c r="AB3" s="60">
        <v>0</v>
      </c>
      <c r="AC3" s="60">
        <v>20411</v>
      </c>
      <c r="AD3" s="60">
        <v>1136</v>
      </c>
      <c r="AE3" s="60">
        <v>621</v>
      </c>
      <c r="AF3" s="60">
        <v>515</v>
      </c>
      <c r="AG3" s="60">
        <v>0</v>
      </c>
      <c r="AH3" s="60">
        <v>1136</v>
      </c>
    </row>
    <row r="4" spans="1:34" x14ac:dyDescent="0.2">
      <c r="A4" s="55">
        <v>35033</v>
      </c>
      <c r="B4">
        <v>8.0968</v>
      </c>
      <c r="C4">
        <v>8.0109999999999992</v>
      </c>
      <c r="D4" s="37">
        <v>5.5</v>
      </c>
      <c r="E4" s="54">
        <v>7.5</v>
      </c>
      <c r="F4" s="37">
        <v>3.04</v>
      </c>
      <c r="G4" s="37">
        <v>103.6</v>
      </c>
      <c r="H4" s="38">
        <v>25.47</v>
      </c>
      <c r="I4" s="56">
        <v>25682</v>
      </c>
      <c r="J4" s="57">
        <v>24859</v>
      </c>
      <c r="K4" s="57">
        <v>24859</v>
      </c>
      <c r="L4" s="57">
        <v>24699</v>
      </c>
      <c r="M4" s="58">
        <v>37945</v>
      </c>
      <c r="N4" s="58">
        <v>37490</v>
      </c>
      <c r="O4" s="58">
        <v>37366</v>
      </c>
      <c r="P4" s="58">
        <v>37366</v>
      </c>
      <c r="Q4" s="58">
        <v>15842</v>
      </c>
      <c r="R4" s="61">
        <v>12264</v>
      </c>
      <c r="S4" s="61">
        <v>12506</v>
      </c>
      <c r="T4" s="61">
        <v>-9017</v>
      </c>
      <c r="U4" s="57">
        <v>822</v>
      </c>
      <c r="V4" s="57">
        <v>22</v>
      </c>
      <c r="W4" s="57">
        <v>800</v>
      </c>
      <c r="X4" s="57">
        <v>0</v>
      </c>
      <c r="Y4" s="57">
        <v>822</v>
      </c>
      <c r="Z4" s="60">
        <v>18767</v>
      </c>
      <c r="AA4" s="60">
        <v>2757</v>
      </c>
      <c r="AB4" s="60">
        <v>0</v>
      </c>
      <c r="AC4" s="60">
        <v>21524</v>
      </c>
      <c r="AD4" s="60">
        <v>579</v>
      </c>
      <c r="AE4" s="60">
        <v>455</v>
      </c>
      <c r="AF4" s="60">
        <v>124</v>
      </c>
      <c r="AG4" s="60">
        <v>0</v>
      </c>
      <c r="AH4" s="60">
        <v>579</v>
      </c>
    </row>
    <row r="5" spans="1:34" x14ac:dyDescent="0.2">
      <c r="A5" s="55">
        <v>35064</v>
      </c>
      <c r="B5">
        <v>8.1214999999999993</v>
      </c>
      <c r="C5">
        <v>8.0129000000000001</v>
      </c>
      <c r="D5" s="37">
        <v>5.5</v>
      </c>
      <c r="E5" s="37">
        <v>7.5</v>
      </c>
      <c r="F5" s="37">
        <v>3.04</v>
      </c>
      <c r="G5" s="37">
        <v>104.1</v>
      </c>
      <c r="H5" s="38">
        <v>25.51</v>
      </c>
      <c r="I5" s="56">
        <v>20410</v>
      </c>
      <c r="J5" s="57">
        <v>19381</v>
      </c>
      <c r="K5" s="57">
        <v>19381</v>
      </c>
      <c r="L5" s="57">
        <v>19274</v>
      </c>
      <c r="M5" s="58">
        <v>38985</v>
      </c>
      <c r="N5" s="58">
        <v>38619</v>
      </c>
      <c r="O5" s="58">
        <v>38619</v>
      </c>
      <c r="P5" s="58">
        <v>38619</v>
      </c>
      <c r="Q5" s="58">
        <v>16125</v>
      </c>
      <c r="R5" s="61">
        <v>18575</v>
      </c>
      <c r="S5" s="61">
        <v>19238</v>
      </c>
      <c r="T5" s="61">
        <v>-3257</v>
      </c>
      <c r="U5" s="57">
        <v>1029</v>
      </c>
      <c r="V5" s="57">
        <v>114</v>
      </c>
      <c r="W5" s="57">
        <v>915</v>
      </c>
      <c r="X5" s="57">
        <v>0</v>
      </c>
      <c r="Y5" s="57">
        <v>1029</v>
      </c>
      <c r="Z5" s="60">
        <v>18441</v>
      </c>
      <c r="AA5" s="60">
        <v>4054</v>
      </c>
      <c r="AB5" s="60">
        <v>0</v>
      </c>
      <c r="AC5" s="60">
        <v>22494</v>
      </c>
      <c r="AD5" s="60">
        <v>366</v>
      </c>
      <c r="AE5" s="60">
        <v>366</v>
      </c>
      <c r="AF5" s="60">
        <v>0</v>
      </c>
      <c r="AG5" s="60">
        <v>0</v>
      </c>
      <c r="AH5" s="60">
        <v>366</v>
      </c>
    </row>
    <row r="6" spans="1:34" x14ac:dyDescent="0.2">
      <c r="A6" s="55">
        <v>35095</v>
      </c>
      <c r="B6">
        <v>8.0991</v>
      </c>
      <c r="C6">
        <v>8.2361000000000004</v>
      </c>
      <c r="D6" s="37">
        <v>5.5</v>
      </c>
      <c r="E6" s="37">
        <v>7.5</v>
      </c>
      <c r="F6" s="37">
        <v>3.28</v>
      </c>
      <c r="G6" s="37">
        <v>104.6</v>
      </c>
      <c r="H6" s="38">
        <v>27.78</v>
      </c>
      <c r="I6" s="56">
        <v>24682</v>
      </c>
      <c r="J6" s="57">
        <v>23796</v>
      </c>
      <c r="K6" s="57">
        <v>21530</v>
      </c>
      <c r="L6" s="57">
        <v>21457</v>
      </c>
      <c r="M6" s="58">
        <v>38900</v>
      </c>
      <c r="N6" s="58">
        <v>38730</v>
      </c>
      <c r="O6" s="58">
        <v>38730</v>
      </c>
      <c r="P6" s="58">
        <v>38730</v>
      </c>
      <c r="Q6" s="58">
        <v>17001</v>
      </c>
      <c r="R6" s="61">
        <v>14217</v>
      </c>
      <c r="S6" s="61">
        <v>17200</v>
      </c>
      <c r="T6" s="61">
        <v>-4529</v>
      </c>
      <c r="U6" s="57">
        <v>886</v>
      </c>
      <c r="V6" s="57">
        <v>527</v>
      </c>
      <c r="W6" s="57">
        <v>359</v>
      </c>
      <c r="X6" s="57">
        <v>2266</v>
      </c>
      <c r="Y6" s="57">
        <v>3152</v>
      </c>
      <c r="Z6" s="60">
        <v>17926</v>
      </c>
      <c r="AA6" s="60">
        <v>3803</v>
      </c>
      <c r="AB6" s="60">
        <v>0</v>
      </c>
      <c r="AC6" s="60">
        <v>21729</v>
      </c>
      <c r="AD6" s="60">
        <v>170</v>
      </c>
      <c r="AE6" s="60">
        <v>170</v>
      </c>
      <c r="AF6" s="60">
        <v>0</v>
      </c>
      <c r="AG6" s="60">
        <v>0</v>
      </c>
      <c r="AH6" s="60">
        <v>170</v>
      </c>
    </row>
    <row r="7" spans="1:34" x14ac:dyDescent="0.2">
      <c r="A7" s="55">
        <v>35124</v>
      </c>
      <c r="B7">
        <v>8.1110000000000007</v>
      </c>
      <c r="C7">
        <v>8.4110999999999994</v>
      </c>
      <c r="D7" s="37">
        <v>5.5</v>
      </c>
      <c r="E7" s="37">
        <v>7.5</v>
      </c>
      <c r="F7" s="37">
        <v>3.51</v>
      </c>
      <c r="G7" s="37">
        <v>104.7</v>
      </c>
      <c r="H7" s="38">
        <v>27.49</v>
      </c>
      <c r="I7" s="56">
        <v>29116</v>
      </c>
      <c r="J7" s="57">
        <v>26801</v>
      </c>
      <c r="K7" s="57">
        <v>24262</v>
      </c>
      <c r="L7" s="57">
        <v>24214</v>
      </c>
      <c r="M7" s="58">
        <v>42813</v>
      </c>
      <c r="N7" s="58">
        <v>42689</v>
      </c>
      <c r="O7" s="58">
        <v>42642</v>
      </c>
      <c r="P7" s="58">
        <v>42642</v>
      </c>
      <c r="Q7" s="58">
        <v>18700</v>
      </c>
      <c r="R7" s="61">
        <v>13697</v>
      </c>
      <c r="S7" s="61">
        <v>18380</v>
      </c>
      <c r="T7" s="61">
        <v>-5562</v>
      </c>
      <c r="U7" s="57">
        <v>2315</v>
      </c>
      <c r="V7" s="57">
        <v>1385</v>
      </c>
      <c r="W7" s="57">
        <v>929</v>
      </c>
      <c r="X7" s="57">
        <v>2540</v>
      </c>
      <c r="Y7" s="57">
        <v>4854</v>
      </c>
      <c r="Z7" s="60">
        <v>19925</v>
      </c>
      <c r="AA7" s="60">
        <v>4017</v>
      </c>
      <c r="AB7" s="60">
        <v>0</v>
      </c>
      <c r="AC7" s="60">
        <v>23942</v>
      </c>
      <c r="AD7" s="60">
        <v>171</v>
      </c>
      <c r="AE7" s="60">
        <v>124</v>
      </c>
      <c r="AF7" s="60">
        <v>47</v>
      </c>
      <c r="AG7" s="60">
        <v>0</v>
      </c>
      <c r="AH7" s="60">
        <v>171</v>
      </c>
    </row>
    <row r="8" spans="1:34" x14ac:dyDescent="0.2">
      <c r="A8" s="55">
        <v>35155</v>
      </c>
      <c r="B8">
        <v>8.1538000000000004</v>
      </c>
      <c r="C8">
        <v>8.6081000000000003</v>
      </c>
      <c r="D8" s="37">
        <v>5.6323530000000002</v>
      </c>
      <c r="E8" s="37">
        <v>7.6323530000000002</v>
      </c>
      <c r="F8" s="37">
        <v>3.69</v>
      </c>
      <c r="G8" s="37">
        <v>105.1</v>
      </c>
      <c r="H8" s="38">
        <v>22.76</v>
      </c>
      <c r="I8" s="56">
        <v>24005</v>
      </c>
      <c r="J8" s="57">
        <v>21361</v>
      </c>
      <c r="K8" s="57">
        <v>21361</v>
      </c>
      <c r="L8" s="57">
        <v>21327</v>
      </c>
      <c r="M8" s="58">
        <v>37147</v>
      </c>
      <c r="N8" s="58">
        <v>37072</v>
      </c>
      <c r="O8" s="58">
        <v>36860</v>
      </c>
      <c r="P8" s="58">
        <v>36860</v>
      </c>
      <c r="Q8" s="58">
        <v>16214</v>
      </c>
      <c r="R8" s="61">
        <v>13142</v>
      </c>
      <c r="S8" s="61">
        <v>15499</v>
      </c>
      <c r="T8" s="61">
        <v>-5147</v>
      </c>
      <c r="U8" s="57">
        <v>2644</v>
      </c>
      <c r="V8" s="57">
        <v>450</v>
      </c>
      <c r="W8" s="57">
        <v>2194</v>
      </c>
      <c r="X8" s="57">
        <v>0</v>
      </c>
      <c r="Y8" s="57">
        <v>2644</v>
      </c>
      <c r="Z8" s="60">
        <v>17316</v>
      </c>
      <c r="AA8" s="60">
        <v>3331</v>
      </c>
      <c r="AB8" s="60">
        <v>0</v>
      </c>
      <c r="AC8" s="60">
        <v>20647</v>
      </c>
      <c r="AD8" s="60">
        <v>287</v>
      </c>
      <c r="AE8" s="60">
        <v>75</v>
      </c>
      <c r="AF8" s="60">
        <v>211</v>
      </c>
      <c r="AG8" s="60">
        <v>0</v>
      </c>
      <c r="AH8" s="60">
        <v>287</v>
      </c>
    </row>
    <row r="9" spans="1:34" x14ac:dyDescent="0.2">
      <c r="A9" s="55">
        <v>35185</v>
      </c>
      <c r="B9">
        <v>8.2014999999999993</v>
      </c>
      <c r="C9">
        <v>9.0471000000000004</v>
      </c>
      <c r="D9" s="37">
        <v>5.75</v>
      </c>
      <c r="E9" s="37">
        <v>7.75</v>
      </c>
      <c r="F9" s="37">
        <v>3.92</v>
      </c>
      <c r="G9" s="37">
        <v>105.1</v>
      </c>
      <c r="H9" s="38">
        <v>27.74</v>
      </c>
      <c r="I9" s="56">
        <v>25730</v>
      </c>
      <c r="J9" s="57">
        <v>24884</v>
      </c>
      <c r="K9" s="57">
        <v>24427</v>
      </c>
      <c r="L9" s="57">
        <v>24427</v>
      </c>
      <c r="M9" s="58">
        <v>43463</v>
      </c>
      <c r="N9" s="58">
        <v>42950</v>
      </c>
      <c r="O9" s="58">
        <v>42932</v>
      </c>
      <c r="P9" s="58">
        <v>42932</v>
      </c>
      <c r="Q9" s="58">
        <v>18695</v>
      </c>
      <c r="R9" s="61">
        <v>17733</v>
      </c>
      <c r="S9" s="61">
        <v>18505</v>
      </c>
      <c r="T9" s="61">
        <v>-5732</v>
      </c>
      <c r="U9" s="57">
        <v>847</v>
      </c>
      <c r="V9" s="57">
        <v>239</v>
      </c>
      <c r="W9" s="57">
        <v>608</v>
      </c>
      <c r="X9" s="57">
        <v>457</v>
      </c>
      <c r="Y9" s="57">
        <v>1303</v>
      </c>
      <c r="Z9" s="60">
        <v>21595</v>
      </c>
      <c r="AA9" s="60">
        <v>2642</v>
      </c>
      <c r="AB9" s="60">
        <v>0</v>
      </c>
      <c r="AC9" s="60">
        <v>24237</v>
      </c>
      <c r="AD9" s="60">
        <v>531</v>
      </c>
      <c r="AE9" s="60">
        <v>513</v>
      </c>
      <c r="AF9" s="60">
        <v>18</v>
      </c>
      <c r="AG9" s="60">
        <v>0</v>
      </c>
      <c r="AH9" s="60">
        <v>531</v>
      </c>
    </row>
    <row r="10" spans="1:34" x14ac:dyDescent="0.2">
      <c r="A10" s="55">
        <v>35216</v>
      </c>
      <c r="B10">
        <v>8.2424999999999997</v>
      </c>
      <c r="C10">
        <v>8.6788000000000007</v>
      </c>
      <c r="D10" s="37">
        <v>6.05</v>
      </c>
      <c r="E10" s="37">
        <v>8.0500000000000007</v>
      </c>
      <c r="F10" s="37">
        <v>4.29</v>
      </c>
      <c r="G10" s="37">
        <v>105.7</v>
      </c>
      <c r="H10" s="38">
        <v>29.8</v>
      </c>
      <c r="I10" s="56">
        <v>23873</v>
      </c>
      <c r="J10" s="57">
        <v>22503</v>
      </c>
      <c r="K10" s="57">
        <v>22503</v>
      </c>
      <c r="L10" s="57">
        <v>22451</v>
      </c>
      <c r="M10" s="58">
        <v>41200</v>
      </c>
      <c r="N10" s="58">
        <v>40537</v>
      </c>
      <c r="O10" s="58">
        <v>40537</v>
      </c>
      <c r="P10" s="58">
        <v>40537</v>
      </c>
      <c r="Q10" s="58">
        <v>18381</v>
      </c>
      <c r="R10" s="61">
        <v>17327</v>
      </c>
      <c r="S10" s="61">
        <v>18034</v>
      </c>
      <c r="T10" s="61">
        <v>-4123</v>
      </c>
      <c r="U10" s="57">
        <v>1370</v>
      </c>
      <c r="V10" s="57">
        <v>420</v>
      </c>
      <c r="W10" s="57">
        <v>950</v>
      </c>
      <c r="X10" s="57">
        <v>0</v>
      </c>
      <c r="Y10" s="57">
        <v>1370</v>
      </c>
      <c r="Z10" s="60">
        <v>19699</v>
      </c>
      <c r="AA10" s="60">
        <v>2457</v>
      </c>
      <c r="AB10" s="60">
        <v>0</v>
      </c>
      <c r="AC10" s="60">
        <v>22156</v>
      </c>
      <c r="AD10" s="60">
        <v>663</v>
      </c>
      <c r="AE10" s="60">
        <v>663</v>
      </c>
      <c r="AF10" s="60">
        <v>0</v>
      </c>
      <c r="AG10" s="60">
        <v>0</v>
      </c>
      <c r="AH10" s="60">
        <v>663</v>
      </c>
    </row>
    <row r="11" spans="1:34" x14ac:dyDescent="0.2">
      <c r="A11" s="55">
        <v>35246</v>
      </c>
      <c r="B11">
        <v>8.1762999999999995</v>
      </c>
      <c r="C11">
        <v>8.7024000000000008</v>
      </c>
      <c r="D11" s="37">
        <v>6.25</v>
      </c>
      <c r="E11" s="37">
        <v>8.25</v>
      </c>
      <c r="F11" s="37">
        <v>4.3099999999999996</v>
      </c>
      <c r="G11" s="37">
        <v>105.4</v>
      </c>
      <c r="H11" s="38">
        <v>28.68</v>
      </c>
      <c r="I11" s="56">
        <v>22043</v>
      </c>
      <c r="J11" s="57">
        <v>20899</v>
      </c>
      <c r="K11" s="57">
        <v>20899</v>
      </c>
      <c r="L11" s="57">
        <v>20605</v>
      </c>
      <c r="M11" s="58">
        <v>40961</v>
      </c>
      <c r="N11" s="58">
        <v>40814</v>
      </c>
      <c r="O11" s="58">
        <v>40731</v>
      </c>
      <c r="P11" s="58">
        <v>40731</v>
      </c>
      <c r="Q11" s="58">
        <v>14817</v>
      </c>
      <c r="R11" s="61">
        <v>18917</v>
      </c>
      <c r="S11" s="61">
        <v>19832</v>
      </c>
      <c r="T11" s="61">
        <v>-6082</v>
      </c>
      <c r="U11" s="57">
        <v>1144</v>
      </c>
      <c r="V11" s="57">
        <v>445</v>
      </c>
      <c r="W11" s="57">
        <v>699</v>
      </c>
      <c r="X11" s="57">
        <v>0</v>
      </c>
      <c r="Y11" s="57">
        <v>1144</v>
      </c>
      <c r="Z11" s="60">
        <v>22342</v>
      </c>
      <c r="AA11" s="60">
        <v>3573</v>
      </c>
      <c r="AB11" s="60">
        <v>0</v>
      </c>
      <c r="AC11" s="60">
        <v>25914</v>
      </c>
      <c r="AD11" s="60">
        <v>229</v>
      </c>
      <c r="AE11" s="60">
        <v>146</v>
      </c>
      <c r="AF11" s="60">
        <v>83</v>
      </c>
      <c r="AG11" s="60">
        <v>0</v>
      </c>
      <c r="AH11" s="60">
        <v>229</v>
      </c>
    </row>
    <row r="12" spans="1:34" x14ac:dyDescent="0.2">
      <c r="A12" s="55">
        <v>35277</v>
      </c>
      <c r="B12">
        <v>8.0959000000000003</v>
      </c>
      <c r="C12">
        <v>8.9556000000000004</v>
      </c>
      <c r="D12" s="37">
        <v>6.5978260000000004</v>
      </c>
      <c r="E12" s="37">
        <v>8.5978270000000006</v>
      </c>
      <c r="F12" s="37">
        <v>4.42</v>
      </c>
      <c r="G12" s="37">
        <v>105.3</v>
      </c>
      <c r="H12" s="38">
        <v>30.2</v>
      </c>
      <c r="I12" s="56">
        <v>25173</v>
      </c>
      <c r="J12" s="57">
        <v>23846</v>
      </c>
      <c r="K12" s="57">
        <v>23846</v>
      </c>
      <c r="L12" s="57">
        <v>23516</v>
      </c>
      <c r="M12" s="58">
        <v>48092</v>
      </c>
      <c r="N12" s="58">
        <v>47418</v>
      </c>
      <c r="O12" s="58">
        <v>46498</v>
      </c>
      <c r="P12" s="58">
        <v>46498</v>
      </c>
      <c r="Q12" s="58">
        <v>17785</v>
      </c>
      <c r="R12" s="61">
        <v>22919</v>
      </c>
      <c r="S12" s="61">
        <v>22652</v>
      </c>
      <c r="T12" s="61">
        <v>-6062</v>
      </c>
      <c r="U12" s="57">
        <v>1327</v>
      </c>
      <c r="V12" s="57">
        <v>1192</v>
      </c>
      <c r="W12" s="57">
        <v>135</v>
      </c>
      <c r="X12" s="57">
        <v>0</v>
      </c>
      <c r="Y12" s="57">
        <v>1327</v>
      </c>
      <c r="Z12" s="60">
        <v>25502</v>
      </c>
      <c r="AA12" s="60">
        <v>3212</v>
      </c>
      <c r="AB12" s="60">
        <v>0</v>
      </c>
      <c r="AC12" s="60">
        <v>28714</v>
      </c>
      <c r="AD12" s="60">
        <v>1594</v>
      </c>
      <c r="AE12" s="60">
        <v>674</v>
      </c>
      <c r="AF12" s="60">
        <v>919</v>
      </c>
      <c r="AG12" s="60">
        <v>0</v>
      </c>
      <c r="AH12" s="60">
        <v>1594</v>
      </c>
    </row>
    <row r="13" spans="1:34" x14ac:dyDescent="0.2">
      <c r="A13" s="55">
        <v>35308</v>
      </c>
      <c r="B13">
        <v>8.0266000000000002</v>
      </c>
      <c r="C13">
        <v>9.2056000000000004</v>
      </c>
      <c r="D13" s="37">
        <v>6.8333329999999997</v>
      </c>
      <c r="E13" s="37">
        <v>8.8333329999999997</v>
      </c>
      <c r="F13" s="37">
        <v>4.59</v>
      </c>
      <c r="G13" s="37">
        <v>106.2</v>
      </c>
      <c r="H13" s="38">
        <v>33.14</v>
      </c>
      <c r="I13" s="56">
        <v>27327</v>
      </c>
      <c r="J13" s="57">
        <v>24942</v>
      </c>
      <c r="K13" s="57">
        <v>24767</v>
      </c>
      <c r="L13" s="57">
        <v>24663</v>
      </c>
      <c r="M13" s="58">
        <v>46327</v>
      </c>
      <c r="N13" s="58">
        <v>45848</v>
      </c>
      <c r="O13" s="58">
        <v>45189</v>
      </c>
      <c r="P13" s="58">
        <v>45189</v>
      </c>
      <c r="Q13" s="58">
        <v>19202</v>
      </c>
      <c r="R13" s="61">
        <v>19000</v>
      </c>
      <c r="S13" s="61">
        <v>20423</v>
      </c>
      <c r="T13" s="61">
        <v>-5565</v>
      </c>
      <c r="U13" s="57">
        <v>2385</v>
      </c>
      <c r="V13" s="57">
        <v>0</v>
      </c>
      <c r="W13" s="57">
        <v>2385</v>
      </c>
      <c r="X13" s="57">
        <v>175</v>
      </c>
      <c r="Y13" s="57">
        <v>2560</v>
      </c>
      <c r="Z13" s="60">
        <v>22427</v>
      </c>
      <c r="AA13" s="60">
        <v>3561</v>
      </c>
      <c r="AB13" s="60">
        <v>0</v>
      </c>
      <c r="AC13" s="60">
        <v>25987</v>
      </c>
      <c r="AD13" s="60">
        <v>1137</v>
      </c>
      <c r="AE13" s="60">
        <v>479</v>
      </c>
      <c r="AF13" s="60">
        <v>658</v>
      </c>
      <c r="AG13" s="60">
        <v>0</v>
      </c>
      <c r="AH13" s="60">
        <v>1137</v>
      </c>
    </row>
    <row r="14" spans="1:34" x14ac:dyDescent="0.2">
      <c r="A14" s="55">
        <v>35338</v>
      </c>
      <c r="B14">
        <v>8.0031999999999996</v>
      </c>
      <c r="C14">
        <v>9.3613</v>
      </c>
      <c r="D14" s="37">
        <v>7</v>
      </c>
      <c r="E14" s="37">
        <v>9</v>
      </c>
      <c r="F14" s="37">
        <v>4.76</v>
      </c>
      <c r="G14" s="37">
        <v>106.3</v>
      </c>
      <c r="H14" s="38">
        <v>30.96</v>
      </c>
      <c r="I14" s="56">
        <v>28273</v>
      </c>
      <c r="J14" s="57">
        <v>28143</v>
      </c>
      <c r="K14" s="57">
        <v>28143</v>
      </c>
      <c r="L14" s="57">
        <v>28002</v>
      </c>
      <c r="M14" s="58">
        <v>52590</v>
      </c>
      <c r="N14" s="58">
        <v>52556</v>
      </c>
      <c r="O14" s="58">
        <v>51409</v>
      </c>
      <c r="P14" s="58">
        <v>51409</v>
      </c>
      <c r="Q14" s="58">
        <v>20176</v>
      </c>
      <c r="R14" s="61">
        <v>24317</v>
      </c>
      <c r="S14" s="61">
        <v>23266</v>
      </c>
      <c r="T14" s="61">
        <v>-7967</v>
      </c>
      <c r="U14" s="57">
        <v>130</v>
      </c>
      <c r="V14" s="57">
        <v>7</v>
      </c>
      <c r="W14" s="57">
        <v>123</v>
      </c>
      <c r="X14" s="57">
        <v>0</v>
      </c>
      <c r="Y14" s="57">
        <v>130</v>
      </c>
      <c r="Z14" s="60">
        <v>26321</v>
      </c>
      <c r="AA14" s="60">
        <v>4911</v>
      </c>
      <c r="AB14" s="60">
        <v>0</v>
      </c>
      <c r="AC14" s="60">
        <v>31233</v>
      </c>
      <c r="AD14" s="60">
        <v>1181</v>
      </c>
      <c r="AE14" s="60">
        <v>33</v>
      </c>
      <c r="AF14" s="60">
        <v>1148</v>
      </c>
      <c r="AG14" s="60">
        <v>0</v>
      </c>
      <c r="AH14" s="60">
        <v>1181</v>
      </c>
    </row>
    <row r="15" spans="1:34" x14ac:dyDescent="0.2">
      <c r="A15" s="55">
        <v>35369</v>
      </c>
      <c r="B15">
        <v>7.9950000000000001</v>
      </c>
      <c r="C15">
        <v>9.3369</v>
      </c>
      <c r="D15" s="37">
        <v>7</v>
      </c>
      <c r="E15" s="37">
        <v>9</v>
      </c>
      <c r="F15" s="37">
        <v>4.83</v>
      </c>
      <c r="G15" s="37">
        <v>106.8</v>
      </c>
      <c r="H15" s="38">
        <v>32.549999999999997</v>
      </c>
      <c r="I15" s="56">
        <v>27827</v>
      </c>
      <c r="J15" s="57">
        <v>26498</v>
      </c>
      <c r="K15" s="57">
        <v>26498</v>
      </c>
      <c r="L15" s="57">
        <v>26107</v>
      </c>
      <c r="M15" s="58">
        <v>53518</v>
      </c>
      <c r="N15" s="58">
        <v>53319</v>
      </c>
      <c r="O15" s="58">
        <v>53219</v>
      </c>
      <c r="P15" s="58">
        <v>53219</v>
      </c>
      <c r="Q15" s="58">
        <v>20338</v>
      </c>
      <c r="R15" s="61">
        <v>25691</v>
      </c>
      <c r="S15" s="61">
        <v>26721</v>
      </c>
      <c r="T15" s="61">
        <v>-6160</v>
      </c>
      <c r="U15" s="57">
        <v>1329</v>
      </c>
      <c r="V15" s="57">
        <v>686</v>
      </c>
      <c r="W15" s="57">
        <v>642</v>
      </c>
      <c r="X15" s="57">
        <v>0</v>
      </c>
      <c r="Y15" s="57">
        <v>1329</v>
      </c>
      <c r="Z15" s="60">
        <v>26810</v>
      </c>
      <c r="AA15" s="60">
        <v>6071</v>
      </c>
      <c r="AB15" s="60">
        <v>0</v>
      </c>
      <c r="AC15" s="60">
        <v>32881</v>
      </c>
      <c r="AD15" s="60">
        <v>299</v>
      </c>
      <c r="AE15" s="60">
        <v>199</v>
      </c>
      <c r="AF15" s="60">
        <v>100</v>
      </c>
      <c r="AG15" s="60">
        <v>0</v>
      </c>
      <c r="AH15" s="60">
        <v>299</v>
      </c>
    </row>
    <row r="16" spans="1:34" x14ac:dyDescent="0.2">
      <c r="A16" s="55">
        <v>35399</v>
      </c>
      <c r="B16">
        <v>8.1334</v>
      </c>
      <c r="C16">
        <v>9.0662000000000003</v>
      </c>
      <c r="D16" s="37">
        <v>7</v>
      </c>
      <c r="E16" s="37">
        <v>9</v>
      </c>
      <c r="F16" s="37">
        <v>4.83</v>
      </c>
      <c r="G16" s="37">
        <v>106.7</v>
      </c>
      <c r="H16" s="38">
        <v>25.66</v>
      </c>
      <c r="I16" s="56">
        <v>24381</v>
      </c>
      <c r="J16" s="57">
        <v>23616</v>
      </c>
      <c r="K16" s="57">
        <v>23616</v>
      </c>
      <c r="L16" s="57">
        <v>23383</v>
      </c>
      <c r="M16" s="58">
        <v>45816</v>
      </c>
      <c r="N16" s="58">
        <v>45396</v>
      </c>
      <c r="O16" s="58">
        <v>44646</v>
      </c>
      <c r="P16" s="58">
        <v>44646</v>
      </c>
      <c r="Q16" s="58">
        <v>17956</v>
      </c>
      <c r="R16" s="61">
        <v>21435</v>
      </c>
      <c r="S16" s="61">
        <v>21030</v>
      </c>
      <c r="T16" s="61">
        <v>-5659</v>
      </c>
      <c r="U16" s="57">
        <v>765</v>
      </c>
      <c r="V16" s="57">
        <v>210</v>
      </c>
      <c r="W16" s="57">
        <v>555</v>
      </c>
      <c r="X16" s="57">
        <v>0</v>
      </c>
      <c r="Y16" s="57">
        <v>765</v>
      </c>
      <c r="Z16" s="60">
        <v>20532</v>
      </c>
      <c r="AA16" s="60">
        <v>6157</v>
      </c>
      <c r="AB16" s="60">
        <v>0</v>
      </c>
      <c r="AC16" s="60">
        <v>26690</v>
      </c>
      <c r="AD16" s="60">
        <v>1170</v>
      </c>
      <c r="AE16" s="60">
        <v>420</v>
      </c>
      <c r="AF16" s="60">
        <v>750</v>
      </c>
      <c r="AG16" s="60">
        <v>0</v>
      </c>
      <c r="AH16" s="60">
        <v>1170</v>
      </c>
    </row>
    <row r="17" spans="1:34" x14ac:dyDescent="0.2">
      <c r="A17" s="55">
        <v>35430</v>
      </c>
      <c r="B17">
        <v>8.2355</v>
      </c>
      <c r="C17">
        <v>8.7783999999999995</v>
      </c>
      <c r="D17" s="37">
        <v>7</v>
      </c>
      <c r="E17" s="37">
        <v>9</v>
      </c>
      <c r="F17" s="37">
        <v>4.76</v>
      </c>
      <c r="G17" s="37">
        <v>107.6</v>
      </c>
      <c r="H17" s="38">
        <v>25.62</v>
      </c>
      <c r="I17" s="56">
        <v>24188</v>
      </c>
      <c r="J17" s="57">
        <v>22680</v>
      </c>
      <c r="K17" s="57">
        <v>22680</v>
      </c>
      <c r="L17" s="57">
        <v>22638</v>
      </c>
      <c r="M17" s="58">
        <v>50394</v>
      </c>
      <c r="N17" s="58">
        <v>49805</v>
      </c>
      <c r="O17" s="58">
        <v>49641</v>
      </c>
      <c r="P17" s="58">
        <v>49641</v>
      </c>
      <c r="Q17" s="58">
        <v>19577</v>
      </c>
      <c r="R17" s="61">
        <v>26205</v>
      </c>
      <c r="S17" s="61">
        <v>26961</v>
      </c>
      <c r="T17" s="61">
        <v>-3103</v>
      </c>
      <c r="U17" s="57">
        <v>1508</v>
      </c>
      <c r="V17" s="57">
        <v>54</v>
      </c>
      <c r="W17" s="57">
        <v>1454</v>
      </c>
      <c r="X17" s="57">
        <v>0</v>
      </c>
      <c r="Y17" s="57">
        <v>1508</v>
      </c>
      <c r="Z17" s="60">
        <v>22386</v>
      </c>
      <c r="AA17" s="60">
        <v>6498</v>
      </c>
      <c r="AB17" s="60">
        <v>1180</v>
      </c>
      <c r="AC17" s="60">
        <v>30064</v>
      </c>
      <c r="AD17" s="60">
        <v>752</v>
      </c>
      <c r="AE17" s="60">
        <v>589</v>
      </c>
      <c r="AF17" s="60">
        <v>163</v>
      </c>
      <c r="AG17" s="60">
        <v>0</v>
      </c>
      <c r="AH17" s="60">
        <v>752</v>
      </c>
    </row>
    <row r="18" spans="1:34" x14ac:dyDescent="0.2">
      <c r="A18" s="55">
        <v>35461</v>
      </c>
      <c r="B18">
        <v>8.2125000000000004</v>
      </c>
      <c r="C18">
        <v>8.9116999999999997</v>
      </c>
      <c r="D18" s="37">
        <v>7</v>
      </c>
      <c r="E18" s="37">
        <v>9</v>
      </c>
      <c r="F18" s="37">
        <v>4.99</v>
      </c>
      <c r="G18" s="37">
        <v>108.4</v>
      </c>
      <c r="H18" s="38">
        <v>27.5</v>
      </c>
      <c r="I18" s="56">
        <v>24884</v>
      </c>
      <c r="J18" s="57">
        <v>22706</v>
      </c>
      <c r="K18" s="57">
        <v>22706</v>
      </c>
      <c r="L18" s="57">
        <v>22376</v>
      </c>
      <c r="M18" s="58">
        <v>42706</v>
      </c>
      <c r="N18" s="58">
        <v>42180</v>
      </c>
      <c r="O18" s="58">
        <v>42180</v>
      </c>
      <c r="P18" s="58">
        <v>42180</v>
      </c>
      <c r="Q18" s="58">
        <v>18083</v>
      </c>
      <c r="R18" s="61">
        <v>17822</v>
      </c>
      <c r="S18" s="61">
        <v>19475</v>
      </c>
      <c r="T18" s="61">
        <v>-4623</v>
      </c>
      <c r="U18" s="57">
        <v>2178</v>
      </c>
      <c r="V18" s="57">
        <v>905</v>
      </c>
      <c r="W18" s="57">
        <v>1273</v>
      </c>
      <c r="X18" s="57">
        <v>0</v>
      </c>
      <c r="Y18" s="57">
        <v>2178</v>
      </c>
      <c r="Z18" s="60">
        <v>18737</v>
      </c>
      <c r="AA18" s="60">
        <v>4648</v>
      </c>
      <c r="AB18" s="60">
        <v>713</v>
      </c>
      <c r="AC18" s="60">
        <v>24097</v>
      </c>
      <c r="AD18" s="60">
        <v>526</v>
      </c>
      <c r="AE18" s="60">
        <v>526</v>
      </c>
      <c r="AF18" s="60">
        <v>0</v>
      </c>
      <c r="AG18" s="60">
        <v>0</v>
      </c>
      <c r="AH18" s="60">
        <v>526</v>
      </c>
    </row>
    <row r="19" spans="1:34" x14ac:dyDescent="0.2">
      <c r="A19" s="55">
        <v>35489</v>
      </c>
      <c r="B19">
        <v>8.16</v>
      </c>
      <c r="C19">
        <v>8.9741999999999997</v>
      </c>
      <c r="D19" s="37">
        <v>7</v>
      </c>
      <c r="E19" s="37">
        <v>9</v>
      </c>
      <c r="F19" s="37">
        <v>4.78</v>
      </c>
      <c r="G19" s="37">
        <v>108.6</v>
      </c>
      <c r="H19" s="38">
        <v>24.5</v>
      </c>
      <c r="I19" s="56">
        <v>28061</v>
      </c>
      <c r="J19" s="57">
        <v>27314</v>
      </c>
      <c r="K19" s="57">
        <v>27314</v>
      </c>
      <c r="L19" s="57">
        <v>27314</v>
      </c>
      <c r="M19" s="58">
        <v>45535</v>
      </c>
      <c r="N19" s="58">
        <v>45103</v>
      </c>
      <c r="O19" s="58">
        <v>45019</v>
      </c>
      <c r="P19" s="58">
        <v>45019</v>
      </c>
      <c r="Q19" s="58">
        <v>19512</v>
      </c>
      <c r="R19" s="61">
        <v>17474</v>
      </c>
      <c r="S19" s="61">
        <v>17705</v>
      </c>
      <c r="T19" s="61">
        <v>-7802</v>
      </c>
      <c r="U19" s="57">
        <v>747</v>
      </c>
      <c r="V19" s="57">
        <v>49</v>
      </c>
      <c r="W19" s="57">
        <v>697</v>
      </c>
      <c r="X19" s="57">
        <v>0</v>
      </c>
      <c r="Y19" s="57">
        <v>747</v>
      </c>
      <c r="Z19" s="60">
        <v>19540</v>
      </c>
      <c r="AA19" s="60">
        <v>5144</v>
      </c>
      <c r="AB19" s="60">
        <v>822</v>
      </c>
      <c r="AC19" s="60">
        <v>25506</v>
      </c>
      <c r="AD19" s="60">
        <v>516</v>
      </c>
      <c r="AE19" s="60">
        <v>432</v>
      </c>
      <c r="AF19" s="60">
        <v>84</v>
      </c>
      <c r="AG19" s="60">
        <v>0</v>
      </c>
      <c r="AH19" s="60">
        <v>516</v>
      </c>
    </row>
    <row r="20" spans="1:34" x14ac:dyDescent="0.2">
      <c r="A20" s="55">
        <v>35520</v>
      </c>
      <c r="B20">
        <v>8.1182999999999996</v>
      </c>
      <c r="C20">
        <v>9.0942000000000007</v>
      </c>
      <c r="D20" s="37">
        <v>7</v>
      </c>
      <c r="E20" s="37">
        <v>9</v>
      </c>
      <c r="F20" s="37">
        <v>5.0599999999999996</v>
      </c>
      <c r="G20" s="37">
        <v>109.1</v>
      </c>
      <c r="H20" s="38">
        <v>25.66</v>
      </c>
      <c r="I20" s="56">
        <v>23377</v>
      </c>
      <c r="J20" s="57">
        <v>22644</v>
      </c>
      <c r="K20" s="57">
        <v>22644</v>
      </c>
      <c r="L20" s="57">
        <v>22342</v>
      </c>
      <c r="M20" s="58">
        <v>44396</v>
      </c>
      <c r="N20" s="58">
        <v>43840</v>
      </c>
      <c r="O20" s="58">
        <v>43540</v>
      </c>
      <c r="P20" s="58">
        <v>43540</v>
      </c>
      <c r="Q20" s="58">
        <v>17025</v>
      </c>
      <c r="R20" s="61">
        <v>21019</v>
      </c>
      <c r="S20" s="61">
        <v>20896</v>
      </c>
      <c r="T20" s="61">
        <v>-5619</v>
      </c>
      <c r="U20" s="57">
        <v>733</v>
      </c>
      <c r="V20" s="57">
        <v>680</v>
      </c>
      <c r="W20" s="57">
        <v>53</v>
      </c>
      <c r="X20" s="57">
        <v>0</v>
      </c>
      <c r="Y20" s="57">
        <v>733</v>
      </c>
      <c r="Z20" s="60">
        <v>21236</v>
      </c>
      <c r="AA20" s="60">
        <v>4460</v>
      </c>
      <c r="AB20" s="60">
        <v>819</v>
      </c>
      <c r="AC20" s="60">
        <v>26515</v>
      </c>
      <c r="AD20" s="60">
        <v>856</v>
      </c>
      <c r="AE20" s="60">
        <v>556</v>
      </c>
      <c r="AF20" s="60">
        <v>300</v>
      </c>
      <c r="AG20" s="60">
        <v>0</v>
      </c>
      <c r="AH20" s="60">
        <v>856</v>
      </c>
    </row>
    <row r="21" spans="1:34" x14ac:dyDescent="0.2">
      <c r="A21" s="55">
        <v>35550</v>
      </c>
      <c r="B21">
        <v>7.9951999999999996</v>
      </c>
      <c r="C21">
        <v>9.1438000000000006</v>
      </c>
      <c r="D21" s="37">
        <v>7</v>
      </c>
      <c r="E21" s="37">
        <v>9</v>
      </c>
      <c r="F21" s="37">
        <v>4.6500000000000004</v>
      </c>
      <c r="G21" s="37">
        <v>109.6</v>
      </c>
      <c r="H21" s="38">
        <v>28.31</v>
      </c>
      <c r="I21" s="56">
        <v>26854</v>
      </c>
      <c r="J21" s="57">
        <v>26091</v>
      </c>
      <c r="K21" s="57">
        <v>26091</v>
      </c>
      <c r="L21" s="57">
        <v>26039</v>
      </c>
      <c r="M21" s="58">
        <v>46982</v>
      </c>
      <c r="N21" s="58">
        <v>46686</v>
      </c>
      <c r="O21" s="58">
        <v>45725</v>
      </c>
      <c r="P21" s="58">
        <v>45725</v>
      </c>
      <c r="Q21" s="58">
        <v>19350</v>
      </c>
      <c r="R21" s="61">
        <v>20128</v>
      </c>
      <c r="S21" s="61">
        <v>19634</v>
      </c>
      <c r="T21" s="61">
        <v>-6741</v>
      </c>
      <c r="U21" s="57">
        <v>763</v>
      </c>
      <c r="V21" s="57">
        <v>158</v>
      </c>
      <c r="W21" s="57">
        <v>605</v>
      </c>
      <c r="X21" s="57">
        <v>0</v>
      </c>
      <c r="Y21" s="57">
        <v>763</v>
      </c>
      <c r="Z21" s="60">
        <v>21730</v>
      </c>
      <c r="AA21" s="60">
        <v>4154</v>
      </c>
      <c r="AB21" s="60">
        <v>491</v>
      </c>
      <c r="AC21" s="60">
        <v>26375</v>
      </c>
      <c r="AD21" s="60">
        <v>1257</v>
      </c>
      <c r="AE21" s="60">
        <v>296</v>
      </c>
      <c r="AF21" s="60">
        <v>961</v>
      </c>
      <c r="AG21" s="60">
        <v>0</v>
      </c>
      <c r="AH21" s="60">
        <v>1257</v>
      </c>
    </row>
    <row r="22" spans="1:34" x14ac:dyDescent="0.2">
      <c r="A22" s="55">
        <v>35581</v>
      </c>
      <c r="B22">
        <v>7.9337999999999997</v>
      </c>
      <c r="C22">
        <v>9.2987000000000002</v>
      </c>
      <c r="D22" s="37">
        <v>7</v>
      </c>
      <c r="E22" s="37">
        <v>9</v>
      </c>
      <c r="F22" s="37">
        <v>4.54</v>
      </c>
      <c r="G22" s="37">
        <v>109.7</v>
      </c>
      <c r="H22" s="38">
        <v>27.85</v>
      </c>
      <c r="I22" s="56">
        <v>24367</v>
      </c>
      <c r="J22" s="57">
        <v>23989</v>
      </c>
      <c r="K22" s="57">
        <v>23989</v>
      </c>
      <c r="L22" s="57">
        <v>23940</v>
      </c>
      <c r="M22" s="58">
        <v>42862</v>
      </c>
      <c r="N22" s="58">
        <v>42824</v>
      </c>
      <c r="O22" s="58">
        <v>42822</v>
      </c>
      <c r="P22" s="58">
        <v>42822</v>
      </c>
      <c r="Q22" s="58">
        <v>19100</v>
      </c>
      <c r="R22" s="61">
        <v>18495</v>
      </c>
      <c r="S22" s="61">
        <v>18833</v>
      </c>
      <c r="T22" s="61">
        <v>-4888</v>
      </c>
      <c r="U22" s="57">
        <v>379</v>
      </c>
      <c r="V22" s="57">
        <v>322</v>
      </c>
      <c r="W22" s="57">
        <v>57</v>
      </c>
      <c r="X22" s="57">
        <v>0</v>
      </c>
      <c r="Y22" s="57">
        <v>379</v>
      </c>
      <c r="Z22" s="60">
        <v>18441</v>
      </c>
      <c r="AA22" s="60">
        <v>4263</v>
      </c>
      <c r="AB22" s="60">
        <v>1018</v>
      </c>
      <c r="AC22" s="60">
        <v>23721</v>
      </c>
      <c r="AD22" s="60">
        <v>41</v>
      </c>
      <c r="AE22" s="60">
        <v>38</v>
      </c>
      <c r="AF22" s="60">
        <v>3</v>
      </c>
      <c r="AG22" s="60">
        <v>0</v>
      </c>
      <c r="AH22" s="60">
        <v>41</v>
      </c>
    </row>
    <row r="23" spans="1:34" x14ac:dyDescent="0.2">
      <c r="A23" s="55">
        <v>35611</v>
      </c>
      <c r="B23">
        <v>7.9714</v>
      </c>
      <c r="C23">
        <v>9.2636000000000003</v>
      </c>
      <c r="D23" s="37">
        <v>7</v>
      </c>
      <c r="E23" s="37">
        <v>9</v>
      </c>
      <c r="F23" s="37">
        <v>4.51</v>
      </c>
      <c r="G23" s="37">
        <v>108.2</v>
      </c>
      <c r="H23" s="38">
        <v>24.61</v>
      </c>
      <c r="I23" s="56">
        <v>21793</v>
      </c>
      <c r="J23" s="57">
        <v>21607</v>
      </c>
      <c r="K23" s="57">
        <v>21607</v>
      </c>
      <c r="L23" s="57">
        <v>21450</v>
      </c>
      <c r="M23" s="58">
        <v>46018</v>
      </c>
      <c r="N23" s="58">
        <v>45819</v>
      </c>
      <c r="O23" s="58">
        <v>43780</v>
      </c>
      <c r="P23" s="58">
        <v>43780</v>
      </c>
      <c r="Q23" s="58">
        <v>15012</v>
      </c>
      <c r="R23" s="61">
        <v>24225</v>
      </c>
      <c r="S23" s="61">
        <v>22172</v>
      </c>
      <c r="T23" s="61">
        <v>-6596</v>
      </c>
      <c r="U23" s="57">
        <v>185</v>
      </c>
      <c r="V23" s="57">
        <v>182</v>
      </c>
      <c r="W23" s="57">
        <v>4</v>
      </c>
      <c r="X23" s="57">
        <v>0</v>
      </c>
      <c r="Y23" s="57">
        <v>185</v>
      </c>
      <c r="Z23" s="60">
        <v>23580</v>
      </c>
      <c r="AA23" s="60">
        <v>4952</v>
      </c>
      <c r="AB23" s="60">
        <v>237</v>
      </c>
      <c r="AC23" s="60">
        <v>28768</v>
      </c>
      <c r="AD23" s="60">
        <v>2238</v>
      </c>
      <c r="AE23" s="60">
        <v>199</v>
      </c>
      <c r="AF23" s="60">
        <v>2039</v>
      </c>
      <c r="AG23" s="60">
        <v>0</v>
      </c>
      <c r="AH23" s="60">
        <v>2238</v>
      </c>
    </row>
    <row r="24" spans="1:34" x14ac:dyDescent="0.2">
      <c r="A24" s="55">
        <v>35642</v>
      </c>
      <c r="B24">
        <v>8.0551999999999992</v>
      </c>
      <c r="C24">
        <v>8.9468999999999994</v>
      </c>
      <c r="D24" s="37">
        <v>7</v>
      </c>
      <c r="E24" s="37">
        <v>9</v>
      </c>
      <c r="F24" s="37">
        <v>4.49</v>
      </c>
      <c r="G24" s="37">
        <v>108.1</v>
      </c>
      <c r="H24" s="38">
        <v>25.68</v>
      </c>
      <c r="I24" s="56">
        <v>23884</v>
      </c>
      <c r="J24" s="57">
        <v>22797</v>
      </c>
      <c r="K24" s="57">
        <v>22797</v>
      </c>
      <c r="L24" s="57">
        <v>22710</v>
      </c>
      <c r="M24" s="58">
        <v>41530</v>
      </c>
      <c r="N24" s="58">
        <v>40652</v>
      </c>
      <c r="O24" s="58">
        <v>40652</v>
      </c>
      <c r="P24" s="58">
        <v>40652</v>
      </c>
      <c r="Q24" s="58">
        <v>16239</v>
      </c>
      <c r="R24" s="61">
        <v>17647</v>
      </c>
      <c r="S24" s="61">
        <v>17855</v>
      </c>
      <c r="T24" s="61">
        <v>-6558</v>
      </c>
      <c r="U24" s="57">
        <v>1087</v>
      </c>
      <c r="V24" s="57">
        <v>1086</v>
      </c>
      <c r="W24" s="57">
        <v>1</v>
      </c>
      <c r="X24" s="57">
        <v>0</v>
      </c>
      <c r="Y24" s="57">
        <v>1087</v>
      </c>
      <c r="Z24" s="60">
        <v>19189</v>
      </c>
      <c r="AA24" s="60">
        <v>4713</v>
      </c>
      <c r="AB24" s="60">
        <v>511</v>
      </c>
      <c r="AC24" s="60">
        <v>24413</v>
      </c>
      <c r="AD24" s="60">
        <v>879</v>
      </c>
      <c r="AE24" s="60">
        <v>879</v>
      </c>
      <c r="AF24" s="60">
        <v>0</v>
      </c>
      <c r="AG24" s="60">
        <v>0</v>
      </c>
      <c r="AH24" s="60">
        <v>879</v>
      </c>
    </row>
    <row r="25" spans="1:34" x14ac:dyDescent="0.2">
      <c r="A25" s="55">
        <v>35673</v>
      </c>
      <c r="B25">
        <v>7.9984999999999999</v>
      </c>
      <c r="C25">
        <v>8.7805</v>
      </c>
      <c r="D25" s="37">
        <v>7</v>
      </c>
      <c r="E25" s="37">
        <v>9</v>
      </c>
      <c r="F25" s="37">
        <v>3.99</v>
      </c>
      <c r="G25" s="37">
        <v>108.7</v>
      </c>
      <c r="H25" s="38">
        <v>25.62</v>
      </c>
      <c r="I25" s="56">
        <v>23327</v>
      </c>
      <c r="J25" s="57">
        <v>22148</v>
      </c>
      <c r="K25" s="57">
        <v>22148</v>
      </c>
      <c r="L25" s="57">
        <v>22065</v>
      </c>
      <c r="M25" s="58">
        <v>42441</v>
      </c>
      <c r="N25" s="58">
        <v>42021</v>
      </c>
      <c r="O25" s="58">
        <v>41887</v>
      </c>
      <c r="P25" s="58">
        <v>41887</v>
      </c>
      <c r="Q25" s="58">
        <v>17436</v>
      </c>
      <c r="R25" s="61">
        <v>19114</v>
      </c>
      <c r="S25" s="61">
        <v>19739</v>
      </c>
      <c r="T25" s="61">
        <v>-4712</v>
      </c>
      <c r="U25" s="57">
        <v>1179</v>
      </c>
      <c r="V25" s="57">
        <v>351</v>
      </c>
      <c r="W25" s="57">
        <v>828</v>
      </c>
      <c r="X25" s="57">
        <v>0</v>
      </c>
      <c r="Y25" s="57">
        <v>1179</v>
      </c>
      <c r="Z25" s="60">
        <v>19655</v>
      </c>
      <c r="AA25" s="60">
        <v>4574</v>
      </c>
      <c r="AB25" s="60">
        <v>222</v>
      </c>
      <c r="AC25" s="60">
        <v>24451</v>
      </c>
      <c r="AD25" s="60">
        <v>554</v>
      </c>
      <c r="AE25" s="60">
        <v>421</v>
      </c>
      <c r="AF25" s="60">
        <v>134</v>
      </c>
      <c r="AG25" s="60">
        <v>0</v>
      </c>
      <c r="AH25" s="60">
        <v>554</v>
      </c>
    </row>
    <row r="26" spans="1:34" x14ac:dyDescent="0.2">
      <c r="A26" s="55">
        <v>35703</v>
      </c>
      <c r="B26">
        <v>7.9969999999999999</v>
      </c>
      <c r="C26">
        <v>8.8285999999999998</v>
      </c>
      <c r="D26" s="37">
        <v>7</v>
      </c>
      <c r="E26" s="37">
        <v>9</v>
      </c>
      <c r="F26" s="37">
        <v>3.97</v>
      </c>
      <c r="G26" s="37">
        <v>108.6</v>
      </c>
      <c r="H26" s="38">
        <v>20.54</v>
      </c>
      <c r="I26" s="56">
        <v>27300</v>
      </c>
      <c r="J26" s="57">
        <v>27179</v>
      </c>
      <c r="K26" s="57">
        <v>26425</v>
      </c>
      <c r="L26" s="57">
        <v>26176</v>
      </c>
      <c r="M26" s="58">
        <v>44725</v>
      </c>
      <c r="N26" s="58">
        <v>44701</v>
      </c>
      <c r="O26" s="58">
        <v>44643</v>
      </c>
      <c r="P26" s="58">
        <v>44643</v>
      </c>
      <c r="Q26" s="58">
        <v>19704</v>
      </c>
      <c r="R26" s="61">
        <v>17425</v>
      </c>
      <c r="S26" s="61">
        <v>18218</v>
      </c>
      <c r="T26" s="61">
        <v>-6721</v>
      </c>
      <c r="U26" s="57">
        <v>121</v>
      </c>
      <c r="V26" s="57">
        <v>26</v>
      </c>
      <c r="W26" s="57">
        <v>95</v>
      </c>
      <c r="X26" s="57">
        <v>754</v>
      </c>
      <c r="Y26" s="57">
        <v>875</v>
      </c>
      <c r="Z26" s="60">
        <v>19712</v>
      </c>
      <c r="AA26" s="60">
        <v>4820</v>
      </c>
      <c r="AB26" s="60">
        <v>407</v>
      </c>
      <c r="AC26" s="60">
        <v>24939</v>
      </c>
      <c r="AD26" s="60">
        <v>82</v>
      </c>
      <c r="AE26" s="60">
        <v>24</v>
      </c>
      <c r="AF26" s="60">
        <v>58</v>
      </c>
      <c r="AG26" s="60">
        <v>0</v>
      </c>
      <c r="AH26" s="60">
        <v>82</v>
      </c>
    </row>
    <row r="27" spans="1:34" x14ac:dyDescent="0.2">
      <c r="A27" s="55">
        <v>35734</v>
      </c>
      <c r="B27">
        <v>7.9223999999999997</v>
      </c>
      <c r="C27">
        <v>8.9192</v>
      </c>
      <c r="D27" s="37">
        <v>7</v>
      </c>
      <c r="E27" s="37">
        <v>9</v>
      </c>
      <c r="F27" s="37">
        <v>3.51</v>
      </c>
      <c r="G27" s="37">
        <v>108.7</v>
      </c>
      <c r="H27" s="38">
        <v>18.8</v>
      </c>
      <c r="I27" s="56">
        <v>27112</v>
      </c>
      <c r="J27" s="57">
        <v>26483</v>
      </c>
      <c r="K27" s="57">
        <v>26433</v>
      </c>
      <c r="L27" s="57">
        <v>26242</v>
      </c>
      <c r="M27" s="58">
        <v>39677</v>
      </c>
      <c r="N27" s="58">
        <v>38590</v>
      </c>
      <c r="O27" s="58">
        <v>38590</v>
      </c>
      <c r="P27" s="58">
        <v>38590</v>
      </c>
      <c r="Q27" s="58">
        <v>18435</v>
      </c>
      <c r="R27" s="61">
        <v>12565</v>
      </c>
      <c r="S27" s="61">
        <v>12158</v>
      </c>
      <c r="T27" s="61">
        <v>-7998</v>
      </c>
      <c r="U27" s="57">
        <v>629</v>
      </c>
      <c r="V27" s="57">
        <v>251</v>
      </c>
      <c r="W27" s="57">
        <v>378</v>
      </c>
      <c r="X27" s="57">
        <v>50</v>
      </c>
      <c r="Y27" s="57">
        <v>679</v>
      </c>
      <c r="Z27" s="60">
        <v>13125</v>
      </c>
      <c r="AA27" s="60">
        <v>5875</v>
      </c>
      <c r="AB27" s="60">
        <v>1156</v>
      </c>
      <c r="AC27" s="60">
        <v>20156</v>
      </c>
      <c r="AD27" s="60">
        <v>1086</v>
      </c>
      <c r="AE27" s="60">
        <v>1086</v>
      </c>
      <c r="AF27" s="60">
        <v>0</v>
      </c>
      <c r="AG27" s="60">
        <v>0</v>
      </c>
      <c r="AH27" s="60">
        <v>1086</v>
      </c>
    </row>
    <row r="28" spans="1:34" x14ac:dyDescent="0.2">
      <c r="A28" s="55">
        <v>35764</v>
      </c>
      <c r="B28">
        <v>7.992</v>
      </c>
      <c r="C28">
        <v>8.9551999999999996</v>
      </c>
      <c r="D28" s="37">
        <v>6.7105259999999998</v>
      </c>
      <c r="E28" s="37">
        <v>8.7105259999999998</v>
      </c>
      <c r="F28" s="37">
        <v>3.34</v>
      </c>
      <c r="G28" s="37">
        <v>108.9</v>
      </c>
      <c r="H28" s="38">
        <v>18.71</v>
      </c>
      <c r="I28" s="56">
        <v>20964</v>
      </c>
      <c r="J28" s="57">
        <v>20386</v>
      </c>
      <c r="K28" s="57">
        <v>20386</v>
      </c>
      <c r="L28" s="57">
        <v>20330</v>
      </c>
      <c r="M28" s="58">
        <v>44996</v>
      </c>
      <c r="N28" s="58">
        <v>44644</v>
      </c>
      <c r="O28" s="58">
        <v>44594</v>
      </c>
      <c r="P28" s="58">
        <v>41525</v>
      </c>
      <c r="Q28" s="58">
        <v>16859</v>
      </c>
      <c r="R28" s="61">
        <v>24032</v>
      </c>
      <c r="S28" s="61">
        <v>21139</v>
      </c>
      <c r="T28" s="61">
        <v>-3527</v>
      </c>
      <c r="U28" s="57">
        <v>577</v>
      </c>
      <c r="V28" s="57">
        <v>342</v>
      </c>
      <c r="W28" s="57">
        <v>236</v>
      </c>
      <c r="X28" s="57">
        <v>0</v>
      </c>
      <c r="Y28" s="57">
        <v>577</v>
      </c>
      <c r="Z28" s="60">
        <v>17366</v>
      </c>
      <c r="AA28" s="60">
        <v>6919</v>
      </c>
      <c r="AB28" s="60">
        <v>380</v>
      </c>
      <c r="AC28" s="60">
        <v>24665</v>
      </c>
      <c r="AD28" s="60">
        <v>402</v>
      </c>
      <c r="AE28" s="60">
        <v>352</v>
      </c>
      <c r="AF28" s="60">
        <v>50</v>
      </c>
      <c r="AG28" s="60">
        <v>3069</v>
      </c>
      <c r="AH28" s="60">
        <v>3471</v>
      </c>
    </row>
    <row r="29" spans="1:34" x14ac:dyDescent="0.2">
      <c r="A29" s="55">
        <v>35795</v>
      </c>
      <c r="B29">
        <v>7.9207999999999998</v>
      </c>
      <c r="C29">
        <v>8.9684000000000008</v>
      </c>
      <c r="D29" s="37">
        <v>6.5</v>
      </c>
      <c r="E29" s="37">
        <v>8.5</v>
      </c>
      <c r="F29" s="37">
        <v>3.29</v>
      </c>
      <c r="G29" s="37">
        <v>109</v>
      </c>
      <c r="H29" s="38">
        <v>19.420000000000002</v>
      </c>
      <c r="I29" s="56">
        <v>22818</v>
      </c>
      <c r="J29" s="57">
        <v>22811</v>
      </c>
      <c r="K29" s="57">
        <v>22811</v>
      </c>
      <c r="L29" s="57">
        <v>22677</v>
      </c>
      <c r="M29" s="58">
        <v>36655</v>
      </c>
      <c r="N29" s="58">
        <v>36603</v>
      </c>
      <c r="O29" s="58">
        <v>36466</v>
      </c>
      <c r="P29" s="58">
        <v>36466</v>
      </c>
      <c r="Q29" s="58">
        <v>16734</v>
      </c>
      <c r="R29" s="61">
        <v>13837</v>
      </c>
      <c r="S29" s="61">
        <v>13655</v>
      </c>
      <c r="T29" s="61">
        <v>-6077</v>
      </c>
      <c r="U29" s="57">
        <v>7</v>
      </c>
      <c r="V29" s="57">
        <v>7</v>
      </c>
      <c r="W29" s="57">
        <v>0</v>
      </c>
      <c r="X29" s="57">
        <v>0</v>
      </c>
      <c r="Y29" s="57">
        <v>7</v>
      </c>
      <c r="Z29" s="60">
        <v>13504</v>
      </c>
      <c r="AA29" s="60">
        <v>5963</v>
      </c>
      <c r="AB29" s="60">
        <v>265</v>
      </c>
      <c r="AC29" s="60">
        <v>19732</v>
      </c>
      <c r="AD29" s="60">
        <v>189</v>
      </c>
      <c r="AE29" s="60">
        <v>52</v>
      </c>
      <c r="AF29" s="60">
        <v>137</v>
      </c>
      <c r="AG29" s="60">
        <v>0</v>
      </c>
      <c r="AH29" s="60">
        <v>189</v>
      </c>
    </row>
    <row r="30" spans="1:34" x14ac:dyDescent="0.2">
      <c r="A30" s="55">
        <v>35826</v>
      </c>
      <c r="B30">
        <v>7.7853000000000003</v>
      </c>
      <c r="C30">
        <v>8.9483999999999995</v>
      </c>
      <c r="D30" s="37">
        <v>6.5</v>
      </c>
      <c r="E30" s="37">
        <v>8.5</v>
      </c>
      <c r="F30" s="37">
        <v>3.28</v>
      </c>
      <c r="G30" s="37">
        <v>109.3</v>
      </c>
      <c r="H30" s="38">
        <v>20.28</v>
      </c>
      <c r="I30" s="56">
        <v>22193</v>
      </c>
      <c r="J30" s="57">
        <v>22075</v>
      </c>
      <c r="K30" s="57">
        <v>22075</v>
      </c>
      <c r="L30" s="57">
        <v>22075</v>
      </c>
      <c r="M30" s="58">
        <v>37124</v>
      </c>
      <c r="N30" s="58">
        <v>37045</v>
      </c>
      <c r="O30" s="58">
        <v>36567</v>
      </c>
      <c r="P30" s="58">
        <v>36567</v>
      </c>
      <c r="Q30" s="58">
        <v>16492</v>
      </c>
      <c r="R30" s="61">
        <v>14931</v>
      </c>
      <c r="S30" s="61">
        <v>14493</v>
      </c>
      <c r="T30" s="61">
        <v>-5582</v>
      </c>
      <c r="U30" s="57">
        <v>119</v>
      </c>
      <c r="V30" s="57">
        <v>119</v>
      </c>
      <c r="W30" s="57">
        <v>0</v>
      </c>
      <c r="X30" s="57">
        <v>0</v>
      </c>
      <c r="Y30" s="57">
        <v>119</v>
      </c>
      <c r="Z30" s="60">
        <v>14574</v>
      </c>
      <c r="AA30" s="60">
        <v>4856</v>
      </c>
      <c r="AB30" s="60">
        <v>645</v>
      </c>
      <c r="AC30" s="60">
        <v>20075</v>
      </c>
      <c r="AD30" s="60">
        <v>557</v>
      </c>
      <c r="AE30" s="60">
        <v>79</v>
      </c>
      <c r="AF30" s="60">
        <v>478</v>
      </c>
      <c r="AG30" s="60">
        <v>0</v>
      </c>
      <c r="AH30" s="60">
        <v>557</v>
      </c>
    </row>
    <row r="31" spans="1:34" x14ac:dyDescent="0.2">
      <c r="A31" s="55">
        <v>35854</v>
      </c>
      <c r="B31">
        <v>7.7191000000000001</v>
      </c>
      <c r="C31">
        <v>8.8117999999999999</v>
      </c>
      <c r="D31" s="37">
        <v>6.5</v>
      </c>
      <c r="E31" s="37">
        <v>8.5</v>
      </c>
      <c r="F31" s="37">
        <v>3.26</v>
      </c>
      <c r="G31" s="37">
        <v>109.7</v>
      </c>
      <c r="H31" s="38">
        <v>23.7</v>
      </c>
      <c r="I31" s="56">
        <v>21173</v>
      </c>
      <c r="J31" s="57">
        <v>21161</v>
      </c>
      <c r="K31" s="57">
        <v>21161</v>
      </c>
      <c r="L31" s="57">
        <v>21161</v>
      </c>
      <c r="M31" s="58">
        <v>41555</v>
      </c>
      <c r="N31" s="58">
        <v>41262</v>
      </c>
      <c r="O31" s="58">
        <v>38936</v>
      </c>
      <c r="P31" s="58">
        <v>38936</v>
      </c>
      <c r="Q31" s="58">
        <v>17097</v>
      </c>
      <c r="R31" s="61">
        <v>20382</v>
      </c>
      <c r="S31" s="61">
        <v>17775</v>
      </c>
      <c r="T31" s="61">
        <v>-4063</v>
      </c>
      <c r="U31" s="57">
        <v>12</v>
      </c>
      <c r="V31" s="57">
        <v>11</v>
      </c>
      <c r="W31" s="57">
        <v>1</v>
      </c>
      <c r="X31" s="57">
        <v>0</v>
      </c>
      <c r="Y31" s="57">
        <v>12</v>
      </c>
      <c r="Z31" s="60">
        <v>17086</v>
      </c>
      <c r="AA31" s="60">
        <v>4404</v>
      </c>
      <c r="AB31" s="60">
        <v>349</v>
      </c>
      <c r="AC31" s="60">
        <v>21838</v>
      </c>
      <c r="AD31" s="60">
        <v>2619</v>
      </c>
      <c r="AE31" s="60">
        <v>292</v>
      </c>
      <c r="AF31" s="60">
        <v>2326</v>
      </c>
      <c r="AG31" s="60">
        <v>0</v>
      </c>
      <c r="AH31" s="60">
        <v>2619</v>
      </c>
    </row>
    <row r="32" spans="1:34" x14ac:dyDescent="0.2">
      <c r="A32" s="55">
        <v>35885</v>
      </c>
      <c r="B32">
        <v>7.6220999999999997</v>
      </c>
      <c r="C32">
        <v>8.6052999999999997</v>
      </c>
      <c r="D32" s="37">
        <v>6.5</v>
      </c>
      <c r="E32" s="37">
        <v>8.5</v>
      </c>
      <c r="F32" s="37">
        <v>3.32</v>
      </c>
      <c r="G32" s="37">
        <v>109.7</v>
      </c>
      <c r="H32" s="38">
        <v>25.73</v>
      </c>
      <c r="I32" s="56">
        <v>24358</v>
      </c>
      <c r="J32" s="57">
        <v>24330</v>
      </c>
      <c r="K32" s="57">
        <v>24330</v>
      </c>
      <c r="L32" s="57">
        <v>24257</v>
      </c>
      <c r="M32" s="58">
        <v>43274</v>
      </c>
      <c r="N32" s="58">
        <v>43078</v>
      </c>
      <c r="O32" s="58">
        <v>42061</v>
      </c>
      <c r="P32" s="58">
        <v>42061</v>
      </c>
      <c r="Q32" s="58">
        <v>17789</v>
      </c>
      <c r="R32" s="61">
        <v>18916</v>
      </c>
      <c r="S32" s="61">
        <v>17731</v>
      </c>
      <c r="T32" s="61">
        <v>-6541</v>
      </c>
      <c r="U32" s="57">
        <v>28</v>
      </c>
      <c r="V32" s="57">
        <v>28</v>
      </c>
      <c r="W32" s="57">
        <v>0</v>
      </c>
      <c r="X32" s="57">
        <v>0</v>
      </c>
      <c r="Y32" s="57">
        <v>28</v>
      </c>
      <c r="Z32" s="60">
        <v>18986</v>
      </c>
      <c r="AA32" s="60">
        <v>4778</v>
      </c>
      <c r="AB32" s="60">
        <v>508</v>
      </c>
      <c r="AC32" s="60">
        <v>24272</v>
      </c>
      <c r="AD32" s="60">
        <v>1213</v>
      </c>
      <c r="AE32" s="60">
        <v>196</v>
      </c>
      <c r="AF32" s="60">
        <v>1017</v>
      </c>
      <c r="AG32" s="60">
        <v>0</v>
      </c>
      <c r="AH32" s="60">
        <v>1213</v>
      </c>
    </row>
    <row r="33" spans="1:34" x14ac:dyDescent="0.2">
      <c r="A33" s="55">
        <v>35915</v>
      </c>
      <c r="B33">
        <v>7.5147000000000004</v>
      </c>
      <c r="C33">
        <v>8.1920000000000002</v>
      </c>
      <c r="D33" s="37">
        <v>6.5</v>
      </c>
      <c r="E33" s="37">
        <v>8.5</v>
      </c>
      <c r="F33" s="37">
        <v>3.31</v>
      </c>
      <c r="G33" s="37">
        <v>110</v>
      </c>
      <c r="H33" s="38">
        <v>25.35</v>
      </c>
      <c r="I33" s="56">
        <v>22816</v>
      </c>
      <c r="J33" s="57">
        <v>22346</v>
      </c>
      <c r="K33" s="57">
        <v>22346</v>
      </c>
      <c r="L33" s="57">
        <v>22216</v>
      </c>
      <c r="M33" s="58">
        <v>38761</v>
      </c>
      <c r="N33" s="58">
        <v>38693</v>
      </c>
      <c r="O33" s="58">
        <v>38590</v>
      </c>
      <c r="P33" s="58">
        <v>38590</v>
      </c>
      <c r="Q33" s="58">
        <v>17028</v>
      </c>
      <c r="R33" s="61">
        <v>15945</v>
      </c>
      <c r="S33" s="61">
        <v>16244</v>
      </c>
      <c r="T33" s="61">
        <v>-5317</v>
      </c>
      <c r="U33" s="57">
        <v>470</v>
      </c>
      <c r="V33" s="57">
        <v>199</v>
      </c>
      <c r="W33" s="57">
        <v>271</v>
      </c>
      <c r="X33" s="57">
        <v>0</v>
      </c>
      <c r="Y33" s="57">
        <v>470</v>
      </c>
      <c r="Z33" s="60">
        <v>16203</v>
      </c>
      <c r="AA33" s="60">
        <v>4716</v>
      </c>
      <c r="AB33" s="60">
        <v>643</v>
      </c>
      <c r="AC33" s="60">
        <v>21562</v>
      </c>
      <c r="AD33" s="60">
        <v>171</v>
      </c>
      <c r="AE33" s="60">
        <v>68</v>
      </c>
      <c r="AF33" s="60">
        <v>103</v>
      </c>
      <c r="AG33" s="60">
        <v>0</v>
      </c>
      <c r="AH33" s="60">
        <v>171</v>
      </c>
    </row>
    <row r="34" spans="1:34" x14ac:dyDescent="0.2">
      <c r="A34" s="55">
        <v>35946</v>
      </c>
      <c r="B34">
        <v>7.4047999999999998</v>
      </c>
      <c r="C34">
        <v>7.7533000000000003</v>
      </c>
      <c r="D34" s="37">
        <v>6.5</v>
      </c>
      <c r="E34" s="37">
        <v>8.5</v>
      </c>
      <c r="F34" s="37">
        <v>3.35</v>
      </c>
      <c r="G34" s="37">
        <v>110.1</v>
      </c>
      <c r="H34" s="38">
        <v>24.08</v>
      </c>
      <c r="I34" s="56">
        <v>26745</v>
      </c>
      <c r="J34" s="57">
        <v>26231</v>
      </c>
      <c r="K34" s="57">
        <v>21581</v>
      </c>
      <c r="L34" s="57">
        <v>21581</v>
      </c>
      <c r="M34" s="58">
        <v>38505</v>
      </c>
      <c r="N34" s="58">
        <v>37865</v>
      </c>
      <c r="O34" s="58">
        <v>37112</v>
      </c>
      <c r="P34" s="58">
        <v>37112</v>
      </c>
      <c r="Q34" s="58">
        <v>16633</v>
      </c>
      <c r="R34" s="61">
        <v>11761</v>
      </c>
      <c r="S34" s="61">
        <v>15531</v>
      </c>
      <c r="T34" s="61">
        <v>-4948</v>
      </c>
      <c r="U34" s="57">
        <v>513</v>
      </c>
      <c r="V34" s="57">
        <v>113</v>
      </c>
      <c r="W34" s="57">
        <v>401</v>
      </c>
      <c r="X34" s="57">
        <v>4650</v>
      </c>
      <c r="Y34" s="57">
        <v>5163</v>
      </c>
      <c r="Z34" s="60">
        <v>15652</v>
      </c>
      <c r="AA34" s="60">
        <v>4132</v>
      </c>
      <c r="AB34" s="60">
        <v>695</v>
      </c>
      <c r="AC34" s="60">
        <v>20479</v>
      </c>
      <c r="AD34" s="60">
        <v>1393</v>
      </c>
      <c r="AE34" s="60">
        <v>640</v>
      </c>
      <c r="AF34" s="60">
        <v>753</v>
      </c>
      <c r="AG34" s="60">
        <v>0</v>
      </c>
      <c r="AH34" s="60">
        <v>1393</v>
      </c>
    </row>
    <row r="35" spans="1:34" x14ac:dyDescent="0.2">
      <c r="A35" s="55">
        <v>35976</v>
      </c>
      <c r="B35">
        <v>7.4050000000000002</v>
      </c>
      <c r="C35">
        <v>7.4641000000000002</v>
      </c>
      <c r="D35" s="37">
        <v>6.9347830000000004</v>
      </c>
      <c r="E35" s="37">
        <v>8.9347829999999995</v>
      </c>
      <c r="F35" s="37">
        <v>3.3</v>
      </c>
      <c r="G35" s="37">
        <v>109.9</v>
      </c>
      <c r="H35" s="38">
        <v>25.74</v>
      </c>
      <c r="I35" s="56">
        <v>21570</v>
      </c>
      <c r="J35" s="57">
        <v>21328</v>
      </c>
      <c r="K35" s="57">
        <v>21328</v>
      </c>
      <c r="L35" s="57">
        <v>21088</v>
      </c>
      <c r="M35" s="58">
        <v>36245</v>
      </c>
      <c r="N35" s="58">
        <v>36183</v>
      </c>
      <c r="O35" s="58">
        <v>36183</v>
      </c>
      <c r="P35" s="58">
        <v>36183</v>
      </c>
      <c r="Q35" s="58">
        <v>14643</v>
      </c>
      <c r="R35" s="61">
        <v>14676</v>
      </c>
      <c r="S35" s="61">
        <v>14855</v>
      </c>
      <c r="T35" s="61">
        <v>-6686</v>
      </c>
      <c r="U35" s="57">
        <v>241</v>
      </c>
      <c r="V35" s="57">
        <v>235</v>
      </c>
      <c r="W35" s="57">
        <v>6</v>
      </c>
      <c r="X35" s="57">
        <v>0</v>
      </c>
      <c r="Y35" s="57">
        <v>241</v>
      </c>
      <c r="Z35" s="60">
        <v>16904</v>
      </c>
      <c r="AA35" s="60">
        <v>4231</v>
      </c>
      <c r="AB35" s="60">
        <v>405</v>
      </c>
      <c r="AC35" s="60">
        <v>21540</v>
      </c>
      <c r="AD35" s="60">
        <v>63</v>
      </c>
      <c r="AE35" s="60">
        <v>63</v>
      </c>
      <c r="AF35" s="60">
        <v>0</v>
      </c>
      <c r="AG35" s="60">
        <v>0</v>
      </c>
      <c r="AH35" s="60">
        <v>63</v>
      </c>
    </row>
    <row r="36" spans="1:34" x14ac:dyDescent="0.2">
      <c r="A36" s="55">
        <v>36007</v>
      </c>
      <c r="B36">
        <v>7.4283999999999999</v>
      </c>
      <c r="C36">
        <v>7.5976999999999997</v>
      </c>
      <c r="D36" s="37">
        <v>7</v>
      </c>
      <c r="E36" s="37">
        <v>9</v>
      </c>
      <c r="F36" s="37">
        <v>3.29</v>
      </c>
      <c r="G36" s="37">
        <v>109.6</v>
      </c>
      <c r="H36" s="38">
        <v>26.65</v>
      </c>
      <c r="I36" s="56">
        <v>20586</v>
      </c>
      <c r="J36" s="57">
        <v>20394</v>
      </c>
      <c r="K36" s="57">
        <v>20394</v>
      </c>
      <c r="L36" s="57">
        <v>20338</v>
      </c>
      <c r="M36" s="58">
        <v>37567</v>
      </c>
      <c r="N36" s="58">
        <v>37471</v>
      </c>
      <c r="O36" s="58">
        <v>37303</v>
      </c>
      <c r="P36" s="58">
        <v>37303</v>
      </c>
      <c r="Q36" s="58">
        <v>15402</v>
      </c>
      <c r="R36" s="61">
        <v>16981</v>
      </c>
      <c r="S36" s="61">
        <v>16909</v>
      </c>
      <c r="T36" s="61">
        <v>-4992</v>
      </c>
      <c r="U36" s="57">
        <v>192</v>
      </c>
      <c r="V36" s="57">
        <v>1</v>
      </c>
      <c r="W36" s="57">
        <v>191</v>
      </c>
      <c r="X36" s="57">
        <v>0</v>
      </c>
      <c r="Y36" s="57">
        <v>192</v>
      </c>
      <c r="Z36" s="60">
        <v>17867</v>
      </c>
      <c r="AA36" s="60">
        <v>3282</v>
      </c>
      <c r="AB36" s="60">
        <v>751</v>
      </c>
      <c r="AC36" s="60">
        <v>21900</v>
      </c>
      <c r="AD36" s="60">
        <v>265</v>
      </c>
      <c r="AE36" s="60">
        <v>96</v>
      </c>
      <c r="AF36" s="60">
        <v>169</v>
      </c>
      <c r="AG36" s="60">
        <v>0</v>
      </c>
      <c r="AH36" s="60">
        <v>265</v>
      </c>
    </row>
    <row r="37" spans="1:34" x14ac:dyDescent="0.2">
      <c r="A37" s="55">
        <v>36038</v>
      </c>
      <c r="B37">
        <v>7.3619000000000003</v>
      </c>
      <c r="C37">
        <v>7.5065</v>
      </c>
      <c r="D37" s="37">
        <v>7</v>
      </c>
      <c r="E37" s="37">
        <v>9</v>
      </c>
      <c r="F37" s="37">
        <v>3.32</v>
      </c>
      <c r="G37" s="37">
        <v>110.2</v>
      </c>
      <c r="H37" s="38">
        <v>28.4</v>
      </c>
      <c r="I37" s="56">
        <v>22364</v>
      </c>
      <c r="J37" s="57">
        <v>22138</v>
      </c>
      <c r="K37" s="57">
        <v>22138</v>
      </c>
      <c r="L37" s="57">
        <v>22138</v>
      </c>
      <c r="M37" s="58">
        <v>38949</v>
      </c>
      <c r="N37" s="58">
        <v>38435</v>
      </c>
      <c r="O37" s="58">
        <v>38240</v>
      </c>
      <c r="P37" s="58">
        <v>38240</v>
      </c>
      <c r="Q37" s="58">
        <v>17673</v>
      </c>
      <c r="R37" s="61">
        <v>16585</v>
      </c>
      <c r="S37" s="61">
        <v>16101</v>
      </c>
      <c r="T37" s="61">
        <v>-4465</v>
      </c>
      <c r="U37" s="57">
        <v>225</v>
      </c>
      <c r="V37" s="57">
        <v>225</v>
      </c>
      <c r="W37" s="57">
        <v>0</v>
      </c>
      <c r="X37" s="57">
        <v>0</v>
      </c>
      <c r="Y37" s="57">
        <v>225</v>
      </c>
      <c r="Z37" s="60">
        <v>16883</v>
      </c>
      <c r="AA37" s="60">
        <v>3233</v>
      </c>
      <c r="AB37" s="60">
        <v>451</v>
      </c>
      <c r="AC37" s="60">
        <v>20566</v>
      </c>
      <c r="AD37" s="60">
        <v>709</v>
      </c>
      <c r="AE37" s="60">
        <v>514</v>
      </c>
      <c r="AF37" s="60">
        <v>195</v>
      </c>
      <c r="AG37" s="60">
        <v>0</v>
      </c>
      <c r="AH37" s="60">
        <v>709</v>
      </c>
    </row>
    <row r="38" spans="1:34" x14ac:dyDescent="0.2">
      <c r="A38" s="55">
        <v>36068</v>
      </c>
      <c r="B38">
        <v>7.3404999999999996</v>
      </c>
      <c r="C38">
        <v>7.4821999999999997</v>
      </c>
      <c r="D38" s="37">
        <v>7</v>
      </c>
      <c r="E38" s="37">
        <v>9</v>
      </c>
      <c r="F38" s="37">
        <v>3.3</v>
      </c>
      <c r="G38" s="37">
        <v>110.6</v>
      </c>
      <c r="H38" s="38">
        <v>27.54</v>
      </c>
      <c r="I38" s="56">
        <v>26415</v>
      </c>
      <c r="J38" s="57">
        <v>26307</v>
      </c>
      <c r="K38" s="57">
        <v>26307</v>
      </c>
      <c r="L38" s="57">
        <v>26252</v>
      </c>
      <c r="M38" s="58">
        <v>40868</v>
      </c>
      <c r="N38" s="58">
        <v>40778</v>
      </c>
      <c r="O38" s="58">
        <v>40459</v>
      </c>
      <c r="P38" s="58">
        <v>40459</v>
      </c>
      <c r="Q38" s="58">
        <v>17938</v>
      </c>
      <c r="R38" s="61">
        <v>14452</v>
      </c>
      <c r="S38" s="61">
        <v>14151</v>
      </c>
      <c r="T38" s="61">
        <v>-8369</v>
      </c>
      <c r="U38" s="57">
        <v>108</v>
      </c>
      <c r="V38" s="57">
        <v>95</v>
      </c>
      <c r="W38" s="57">
        <v>13</v>
      </c>
      <c r="X38" s="57">
        <v>0</v>
      </c>
      <c r="Y38" s="57">
        <v>108</v>
      </c>
      <c r="Z38" s="60">
        <v>15174</v>
      </c>
      <c r="AA38" s="60">
        <v>6605</v>
      </c>
      <c r="AB38" s="60">
        <v>741</v>
      </c>
      <c r="AC38" s="60">
        <v>22520</v>
      </c>
      <c r="AD38" s="60">
        <v>409</v>
      </c>
      <c r="AE38" s="60">
        <v>90</v>
      </c>
      <c r="AF38" s="60">
        <v>320</v>
      </c>
      <c r="AG38" s="60">
        <v>0</v>
      </c>
      <c r="AH38" s="60">
        <v>409</v>
      </c>
    </row>
    <row r="39" spans="1:34" x14ac:dyDescent="0.2">
      <c r="A39" s="55">
        <v>36099</v>
      </c>
      <c r="B39">
        <v>7.319</v>
      </c>
      <c r="C39">
        <v>7.3094000000000001</v>
      </c>
      <c r="D39" s="37">
        <v>7</v>
      </c>
      <c r="E39" s="37">
        <v>9</v>
      </c>
      <c r="F39" s="37">
        <v>3.3</v>
      </c>
      <c r="G39" s="37">
        <v>111</v>
      </c>
      <c r="H39" s="38">
        <v>24.34</v>
      </c>
      <c r="I39" s="56">
        <v>22937</v>
      </c>
      <c r="J39" s="57">
        <v>22561</v>
      </c>
      <c r="K39" s="57">
        <v>22561</v>
      </c>
      <c r="L39" s="57">
        <v>22439</v>
      </c>
      <c r="M39" s="58">
        <v>41117</v>
      </c>
      <c r="N39" s="58">
        <v>41022</v>
      </c>
      <c r="O39" s="58">
        <v>41022</v>
      </c>
      <c r="P39" s="58">
        <v>41022</v>
      </c>
      <c r="Q39" s="58">
        <v>16635</v>
      </c>
      <c r="R39" s="61">
        <v>18180</v>
      </c>
      <c r="S39" s="61">
        <v>18460</v>
      </c>
      <c r="T39" s="61">
        <v>-5926</v>
      </c>
      <c r="U39" s="57">
        <v>375</v>
      </c>
      <c r="V39" s="57">
        <v>0</v>
      </c>
      <c r="W39" s="57">
        <v>375</v>
      </c>
      <c r="X39" s="57">
        <v>0</v>
      </c>
      <c r="Y39" s="57">
        <v>375</v>
      </c>
      <c r="Z39" s="60">
        <v>16965</v>
      </c>
      <c r="AA39" s="60">
        <v>6605</v>
      </c>
      <c r="AB39" s="60">
        <v>816</v>
      </c>
      <c r="AC39" s="60">
        <v>24387</v>
      </c>
      <c r="AD39" s="60">
        <v>95</v>
      </c>
      <c r="AE39" s="60">
        <v>95</v>
      </c>
      <c r="AF39" s="60">
        <v>0</v>
      </c>
      <c r="AG39" s="60">
        <v>0</v>
      </c>
      <c r="AH39" s="60">
        <v>95</v>
      </c>
    </row>
    <row r="40" spans="1:34" x14ac:dyDescent="0.2">
      <c r="A40" s="55">
        <v>36129</v>
      </c>
      <c r="B40">
        <v>7.2953000000000001</v>
      </c>
      <c r="C40">
        <v>7.1680000000000001</v>
      </c>
      <c r="D40" s="37">
        <v>6.7</v>
      </c>
      <c r="E40" s="37">
        <v>8.7000010000000003</v>
      </c>
      <c r="F40" s="37">
        <v>3.09</v>
      </c>
      <c r="G40" s="37">
        <v>111.9</v>
      </c>
      <c r="H40" s="38">
        <v>28.33</v>
      </c>
      <c r="I40" s="56">
        <v>22458</v>
      </c>
      <c r="J40" s="57">
        <v>21932</v>
      </c>
      <c r="K40" s="57">
        <v>21932</v>
      </c>
      <c r="L40" s="57">
        <v>21771</v>
      </c>
      <c r="M40" s="58">
        <v>42334</v>
      </c>
      <c r="N40" s="58">
        <v>42163</v>
      </c>
      <c r="O40" s="58">
        <v>41886</v>
      </c>
      <c r="P40" s="58">
        <v>41399</v>
      </c>
      <c r="Q40" s="58">
        <v>15890</v>
      </c>
      <c r="R40" s="61">
        <v>19876</v>
      </c>
      <c r="S40" s="61">
        <v>19468</v>
      </c>
      <c r="T40" s="61">
        <v>-6041</v>
      </c>
      <c r="U40" s="57">
        <v>526</v>
      </c>
      <c r="V40" s="57">
        <v>526</v>
      </c>
      <c r="W40" s="57">
        <v>0</v>
      </c>
      <c r="X40" s="57">
        <v>0</v>
      </c>
      <c r="Y40" s="57">
        <v>526</v>
      </c>
      <c r="Z40" s="60">
        <v>18124</v>
      </c>
      <c r="AA40" s="60">
        <v>6605</v>
      </c>
      <c r="AB40" s="60">
        <v>780</v>
      </c>
      <c r="AC40" s="60">
        <v>25509</v>
      </c>
      <c r="AD40" s="60">
        <v>447</v>
      </c>
      <c r="AE40" s="60">
        <v>171</v>
      </c>
      <c r="AF40" s="60">
        <v>276</v>
      </c>
      <c r="AG40" s="60">
        <v>487</v>
      </c>
      <c r="AH40" s="60">
        <v>934</v>
      </c>
    </row>
    <row r="41" spans="1:34" x14ac:dyDescent="0.2">
      <c r="A41" s="55">
        <v>36160</v>
      </c>
      <c r="B41">
        <v>7.3327999999999998</v>
      </c>
      <c r="C41">
        <v>6.9038000000000004</v>
      </c>
      <c r="D41" s="37">
        <v>6.3409089999999999</v>
      </c>
      <c r="E41" s="37">
        <v>8.3409089999999999</v>
      </c>
      <c r="F41" s="37">
        <v>2.79</v>
      </c>
      <c r="G41" s="37">
        <v>114.5</v>
      </c>
      <c r="H41" s="38">
        <v>31.18</v>
      </c>
      <c r="I41" s="56">
        <v>23123</v>
      </c>
      <c r="J41" s="57">
        <v>21933</v>
      </c>
      <c r="K41" s="57">
        <v>21933</v>
      </c>
      <c r="L41" s="57">
        <v>21662</v>
      </c>
      <c r="M41" s="58">
        <v>41116</v>
      </c>
      <c r="N41" s="58">
        <v>40567</v>
      </c>
      <c r="O41" s="58">
        <v>40327</v>
      </c>
      <c r="P41" s="58">
        <v>40327</v>
      </c>
      <c r="Q41" s="58">
        <v>16083</v>
      </c>
      <c r="R41" s="61">
        <v>17993</v>
      </c>
      <c r="S41" s="61">
        <v>18394</v>
      </c>
      <c r="T41" s="61">
        <v>-5850</v>
      </c>
      <c r="U41" s="57">
        <v>1190</v>
      </c>
      <c r="V41" s="57">
        <v>59</v>
      </c>
      <c r="W41" s="57">
        <v>1132</v>
      </c>
      <c r="X41" s="57">
        <v>0</v>
      </c>
      <c r="Y41" s="57">
        <v>1190</v>
      </c>
      <c r="Z41" s="60">
        <v>17341</v>
      </c>
      <c r="AA41" s="60">
        <v>6034</v>
      </c>
      <c r="AB41" s="60">
        <v>869</v>
      </c>
      <c r="AC41" s="60">
        <v>24244</v>
      </c>
      <c r="AD41" s="60">
        <v>789</v>
      </c>
      <c r="AE41" s="60">
        <v>549</v>
      </c>
      <c r="AF41" s="60">
        <v>240</v>
      </c>
      <c r="AG41" s="60">
        <v>0</v>
      </c>
      <c r="AH41" s="60">
        <v>789</v>
      </c>
    </row>
    <row r="42" spans="1:34" x14ac:dyDescent="0.2">
      <c r="A42" s="55">
        <v>36191</v>
      </c>
      <c r="B42">
        <v>7.5438999999999998</v>
      </c>
      <c r="C42">
        <v>7.0026999999999999</v>
      </c>
      <c r="D42" s="37">
        <v>6</v>
      </c>
      <c r="E42" s="37">
        <v>8</v>
      </c>
      <c r="F42" s="37">
        <v>2.76</v>
      </c>
      <c r="G42" s="37">
        <v>114.6</v>
      </c>
      <c r="H42" s="38">
        <v>32.770000000000003</v>
      </c>
      <c r="I42" s="56">
        <v>21310</v>
      </c>
      <c r="J42" s="57">
        <v>21308</v>
      </c>
      <c r="K42" s="57">
        <v>21308</v>
      </c>
      <c r="L42" s="57">
        <v>21249</v>
      </c>
      <c r="M42" s="58">
        <v>41070</v>
      </c>
      <c r="N42" s="58">
        <v>41002</v>
      </c>
      <c r="O42" s="58">
        <v>40448</v>
      </c>
      <c r="P42" s="58">
        <v>40448</v>
      </c>
      <c r="Q42" s="58">
        <v>15750</v>
      </c>
      <c r="R42" s="61">
        <v>19761</v>
      </c>
      <c r="S42" s="61">
        <v>19141</v>
      </c>
      <c r="T42" s="61">
        <v>-5558</v>
      </c>
      <c r="U42" s="57">
        <v>2</v>
      </c>
      <c r="V42" s="57">
        <v>0</v>
      </c>
      <c r="W42" s="57">
        <v>2</v>
      </c>
      <c r="X42" s="57">
        <v>0</v>
      </c>
      <c r="Y42" s="57">
        <v>2</v>
      </c>
      <c r="Z42" s="60">
        <v>18644</v>
      </c>
      <c r="AA42" s="60">
        <v>5382</v>
      </c>
      <c r="AB42" s="60">
        <v>673</v>
      </c>
      <c r="AC42" s="60">
        <v>24699</v>
      </c>
      <c r="AD42" s="60">
        <v>622</v>
      </c>
      <c r="AE42" s="60">
        <v>68</v>
      </c>
      <c r="AF42" s="60">
        <v>554</v>
      </c>
      <c r="AG42" s="60">
        <v>0</v>
      </c>
      <c r="AH42" s="60">
        <v>622</v>
      </c>
    </row>
    <row r="43" spans="1:34" x14ac:dyDescent="0.2">
      <c r="A43" s="55">
        <v>36219</v>
      </c>
      <c r="B43">
        <v>7.8449999999999998</v>
      </c>
      <c r="C43">
        <v>7.2610999999999999</v>
      </c>
      <c r="D43" s="37">
        <v>5.571428</v>
      </c>
      <c r="E43" s="37">
        <v>7.571428</v>
      </c>
      <c r="F43" s="37">
        <v>2.75</v>
      </c>
      <c r="G43" s="37">
        <v>113.8</v>
      </c>
      <c r="H43" s="38">
        <v>30.61</v>
      </c>
      <c r="I43" s="56">
        <v>25198</v>
      </c>
      <c r="J43" s="57">
        <v>24266</v>
      </c>
      <c r="K43" s="57">
        <v>24266</v>
      </c>
      <c r="L43" s="57">
        <v>24117</v>
      </c>
      <c r="M43" s="58">
        <v>40742</v>
      </c>
      <c r="N43" s="58">
        <v>40693</v>
      </c>
      <c r="O43" s="58">
        <v>40227</v>
      </c>
      <c r="P43" s="58">
        <v>40227</v>
      </c>
      <c r="Q43" s="58">
        <v>16442</v>
      </c>
      <c r="R43" s="61">
        <v>15544</v>
      </c>
      <c r="S43" s="61">
        <v>15961</v>
      </c>
      <c r="T43" s="61">
        <v>-7824</v>
      </c>
      <c r="U43" s="57">
        <v>932</v>
      </c>
      <c r="V43" s="57">
        <v>117</v>
      </c>
      <c r="W43" s="57">
        <v>815</v>
      </c>
      <c r="X43" s="57">
        <v>0</v>
      </c>
      <c r="Y43" s="57">
        <v>932</v>
      </c>
      <c r="Z43" s="60">
        <v>16463</v>
      </c>
      <c r="AA43" s="60">
        <v>6134</v>
      </c>
      <c r="AB43" s="60">
        <v>1188</v>
      </c>
      <c r="AC43" s="60">
        <v>23785</v>
      </c>
      <c r="AD43" s="60">
        <v>515</v>
      </c>
      <c r="AE43" s="60">
        <v>50</v>
      </c>
      <c r="AF43" s="60">
        <v>465</v>
      </c>
      <c r="AG43" s="60">
        <v>0</v>
      </c>
      <c r="AH43" s="60">
        <v>515</v>
      </c>
    </row>
    <row r="44" spans="1:34" x14ac:dyDescent="0.2">
      <c r="A44" s="55">
        <v>36250</v>
      </c>
      <c r="B44">
        <v>7.8315999999999999</v>
      </c>
      <c r="C44">
        <v>7.2234999999999996</v>
      </c>
      <c r="D44" s="37">
        <v>5.5</v>
      </c>
      <c r="E44" s="37">
        <v>7.5</v>
      </c>
      <c r="F44" s="37">
        <v>2.56</v>
      </c>
      <c r="G44" s="37">
        <v>112.9</v>
      </c>
      <c r="H44" s="38">
        <v>25</v>
      </c>
      <c r="I44" s="56">
        <v>22526</v>
      </c>
      <c r="J44" s="57">
        <v>22387</v>
      </c>
      <c r="K44" s="57">
        <v>22387</v>
      </c>
      <c r="L44" s="57">
        <v>22364</v>
      </c>
      <c r="M44" s="58">
        <v>41028</v>
      </c>
      <c r="N44" s="58">
        <v>40610</v>
      </c>
      <c r="O44" s="58">
        <v>40483</v>
      </c>
      <c r="P44" s="58">
        <v>40483</v>
      </c>
      <c r="Q44" s="58">
        <v>16891</v>
      </c>
      <c r="R44" s="61">
        <v>18503</v>
      </c>
      <c r="S44" s="61">
        <v>18097</v>
      </c>
      <c r="T44" s="61">
        <v>-5496</v>
      </c>
      <c r="U44" s="57">
        <v>139</v>
      </c>
      <c r="V44" s="57">
        <v>72</v>
      </c>
      <c r="W44" s="57">
        <v>67</v>
      </c>
      <c r="X44" s="57">
        <v>0</v>
      </c>
      <c r="Y44" s="57">
        <v>139</v>
      </c>
      <c r="Z44" s="60">
        <v>17825</v>
      </c>
      <c r="AA44" s="60">
        <v>4864</v>
      </c>
      <c r="AB44" s="60">
        <v>904</v>
      </c>
      <c r="AC44" s="60">
        <v>23593</v>
      </c>
      <c r="AD44" s="60">
        <v>545</v>
      </c>
      <c r="AE44" s="60">
        <v>418</v>
      </c>
      <c r="AF44" s="60">
        <v>127</v>
      </c>
      <c r="AG44" s="60">
        <v>0</v>
      </c>
      <c r="AH44" s="60">
        <v>545</v>
      </c>
    </row>
    <row r="45" spans="1:34" x14ac:dyDescent="0.2">
      <c r="A45" s="55">
        <v>36280</v>
      </c>
      <c r="B45">
        <v>7.8711000000000002</v>
      </c>
      <c r="C45">
        <v>6.8029999999999999</v>
      </c>
      <c r="D45" s="37">
        <v>5</v>
      </c>
      <c r="E45" s="37">
        <v>7</v>
      </c>
      <c r="F45" s="37">
        <v>2.56</v>
      </c>
      <c r="G45" s="37">
        <v>112.3</v>
      </c>
      <c r="H45" s="38">
        <v>25.86</v>
      </c>
      <c r="I45" s="56">
        <v>22847</v>
      </c>
      <c r="J45" s="57">
        <v>22738</v>
      </c>
      <c r="K45" s="57">
        <v>22738</v>
      </c>
      <c r="L45" s="57">
        <v>22718</v>
      </c>
      <c r="M45" s="58">
        <v>39235</v>
      </c>
      <c r="N45" s="58">
        <v>38337</v>
      </c>
      <c r="O45" s="58">
        <v>38122</v>
      </c>
      <c r="P45" s="58">
        <v>38122</v>
      </c>
      <c r="Q45" s="58">
        <v>17430</v>
      </c>
      <c r="R45" s="61">
        <v>16387</v>
      </c>
      <c r="S45" s="61">
        <v>15384</v>
      </c>
      <c r="T45" s="61">
        <v>-5308</v>
      </c>
      <c r="U45" s="57">
        <v>110</v>
      </c>
      <c r="V45" s="57">
        <v>5</v>
      </c>
      <c r="W45" s="57">
        <v>105</v>
      </c>
      <c r="X45" s="57">
        <v>0</v>
      </c>
      <c r="Y45" s="57">
        <v>110</v>
      </c>
      <c r="Z45" s="60">
        <v>15566</v>
      </c>
      <c r="AA45" s="60">
        <v>4575</v>
      </c>
      <c r="AB45" s="60">
        <v>551</v>
      </c>
      <c r="AC45" s="60">
        <v>20692</v>
      </c>
      <c r="AD45" s="60">
        <v>1113</v>
      </c>
      <c r="AE45" s="60">
        <v>897</v>
      </c>
      <c r="AF45" s="60">
        <v>216</v>
      </c>
      <c r="AG45" s="60">
        <v>0</v>
      </c>
      <c r="AH45" s="60">
        <v>1113</v>
      </c>
    </row>
    <row r="46" spans="1:34" x14ac:dyDescent="0.2">
      <c r="A46" s="55">
        <v>36311</v>
      </c>
      <c r="B46">
        <v>8.1622000000000003</v>
      </c>
      <c r="C46">
        <v>7.0015000000000001</v>
      </c>
      <c r="D46" s="37">
        <v>4.8499999999999996</v>
      </c>
      <c r="E46" s="37">
        <v>6.85</v>
      </c>
      <c r="F46" s="37">
        <v>2.21</v>
      </c>
      <c r="G46" s="37">
        <v>112</v>
      </c>
      <c r="H46" s="38">
        <v>27.65</v>
      </c>
      <c r="I46" s="56">
        <v>23728</v>
      </c>
      <c r="J46" s="57">
        <v>22568</v>
      </c>
      <c r="K46" s="57">
        <v>22568</v>
      </c>
      <c r="L46" s="57">
        <v>22568</v>
      </c>
      <c r="M46" s="58">
        <v>34581</v>
      </c>
      <c r="N46" s="58">
        <v>34228</v>
      </c>
      <c r="O46" s="58">
        <v>34060</v>
      </c>
      <c r="P46" s="58">
        <v>34060</v>
      </c>
      <c r="Q46" s="58">
        <v>15919</v>
      </c>
      <c r="R46" s="61">
        <v>10853</v>
      </c>
      <c r="S46" s="61">
        <v>11493</v>
      </c>
      <c r="T46" s="61">
        <v>-6649</v>
      </c>
      <c r="U46" s="57">
        <v>1160</v>
      </c>
      <c r="V46" s="57">
        <v>21</v>
      </c>
      <c r="W46" s="57">
        <v>1139</v>
      </c>
      <c r="X46" s="57">
        <v>0</v>
      </c>
      <c r="Y46" s="57">
        <v>1160</v>
      </c>
      <c r="Z46" s="60">
        <v>13629</v>
      </c>
      <c r="AA46" s="60">
        <v>3536</v>
      </c>
      <c r="AB46" s="60">
        <v>976</v>
      </c>
      <c r="AC46" s="60">
        <v>18142</v>
      </c>
      <c r="AD46" s="60">
        <v>521</v>
      </c>
      <c r="AE46" s="60">
        <v>354</v>
      </c>
      <c r="AF46" s="60">
        <v>168</v>
      </c>
      <c r="AG46" s="60">
        <v>0</v>
      </c>
      <c r="AH46" s="60">
        <v>521</v>
      </c>
    </row>
    <row r="47" spans="1:34" x14ac:dyDescent="0.2">
      <c r="A47" s="55">
        <v>36341</v>
      </c>
      <c r="B47">
        <v>8.2893000000000008</v>
      </c>
      <c r="C47">
        <v>7.2901999999999996</v>
      </c>
      <c r="D47" s="37">
        <v>4</v>
      </c>
      <c r="E47" s="37">
        <v>6</v>
      </c>
      <c r="F47" s="37">
        <v>2.08</v>
      </c>
      <c r="G47" s="37">
        <v>111.6</v>
      </c>
      <c r="H47" s="38">
        <v>28.35</v>
      </c>
      <c r="I47" s="56">
        <v>23376</v>
      </c>
      <c r="J47" s="57">
        <v>21895</v>
      </c>
      <c r="K47" s="57">
        <v>21895</v>
      </c>
      <c r="L47" s="57">
        <v>21834</v>
      </c>
      <c r="M47" s="58">
        <v>37725</v>
      </c>
      <c r="N47" s="58">
        <v>37667</v>
      </c>
      <c r="O47" s="58">
        <v>36939</v>
      </c>
      <c r="P47" s="58">
        <v>36939</v>
      </c>
      <c r="Q47" s="58">
        <v>15460</v>
      </c>
      <c r="R47" s="61">
        <v>14348</v>
      </c>
      <c r="S47" s="61">
        <v>15045</v>
      </c>
      <c r="T47" s="61">
        <v>-6435</v>
      </c>
      <c r="U47" s="57">
        <v>1481</v>
      </c>
      <c r="V47" s="57">
        <v>1480</v>
      </c>
      <c r="W47" s="57">
        <v>2</v>
      </c>
      <c r="X47" s="57">
        <v>0</v>
      </c>
      <c r="Y47" s="57">
        <v>1481</v>
      </c>
      <c r="Z47" s="60">
        <v>15808</v>
      </c>
      <c r="AA47" s="60">
        <v>4958</v>
      </c>
      <c r="AB47" s="60">
        <v>714</v>
      </c>
      <c r="AC47" s="60">
        <v>21480</v>
      </c>
      <c r="AD47" s="60">
        <v>785</v>
      </c>
      <c r="AE47" s="60">
        <v>57</v>
      </c>
      <c r="AF47" s="60">
        <v>728</v>
      </c>
      <c r="AG47" s="60">
        <v>0</v>
      </c>
      <c r="AH47" s="60">
        <v>785</v>
      </c>
    </row>
    <row r="48" spans="1:34" x14ac:dyDescent="0.2">
      <c r="A48" s="55">
        <v>36372</v>
      </c>
      <c r="B48">
        <v>8.2558000000000007</v>
      </c>
      <c r="C48">
        <v>7.4145000000000003</v>
      </c>
      <c r="D48" s="37">
        <v>3.3809520000000002</v>
      </c>
      <c r="E48" s="37">
        <v>5.3809519999999997</v>
      </c>
      <c r="F48" s="37">
        <v>2.1</v>
      </c>
      <c r="G48" s="37">
        <v>111.9</v>
      </c>
      <c r="H48" s="38">
        <v>29.89</v>
      </c>
      <c r="I48" s="56">
        <v>20597</v>
      </c>
      <c r="J48" s="57">
        <v>20572</v>
      </c>
      <c r="K48" s="57">
        <v>20572</v>
      </c>
      <c r="L48" s="57">
        <v>20572</v>
      </c>
      <c r="M48" s="58">
        <v>37396</v>
      </c>
      <c r="N48" s="58">
        <v>37313</v>
      </c>
      <c r="O48" s="58">
        <v>36722</v>
      </c>
      <c r="P48" s="58">
        <v>36722</v>
      </c>
      <c r="Q48" s="58">
        <v>14524</v>
      </c>
      <c r="R48" s="61">
        <v>16799</v>
      </c>
      <c r="S48" s="61">
        <v>16150</v>
      </c>
      <c r="T48" s="61">
        <v>-6048</v>
      </c>
      <c r="U48" s="57">
        <v>25</v>
      </c>
      <c r="V48" s="57">
        <v>24</v>
      </c>
      <c r="W48" s="57">
        <v>1</v>
      </c>
      <c r="X48" s="57">
        <v>0</v>
      </c>
      <c r="Y48" s="57">
        <v>25</v>
      </c>
      <c r="Z48" s="60">
        <v>17075</v>
      </c>
      <c r="AA48" s="60">
        <v>4149</v>
      </c>
      <c r="AB48" s="60">
        <v>974</v>
      </c>
      <c r="AC48" s="60">
        <v>22198</v>
      </c>
      <c r="AD48" s="60">
        <v>674</v>
      </c>
      <c r="AE48" s="60">
        <v>83</v>
      </c>
      <c r="AF48" s="60">
        <v>591</v>
      </c>
      <c r="AG48" s="60">
        <v>0</v>
      </c>
      <c r="AH48" s="60">
        <v>674</v>
      </c>
    </row>
    <row r="49" spans="1:34" x14ac:dyDescent="0.2">
      <c r="A49" s="55">
        <v>36403</v>
      </c>
      <c r="B49">
        <v>8.1951999999999998</v>
      </c>
      <c r="C49">
        <v>7.3070000000000004</v>
      </c>
      <c r="D49" s="37">
        <v>2.795455</v>
      </c>
      <c r="E49" s="37">
        <v>4.7954549999999996</v>
      </c>
      <c r="F49" s="37">
        <v>2.02</v>
      </c>
      <c r="G49" s="37">
        <v>112.5</v>
      </c>
      <c r="H49" s="38">
        <v>27.11</v>
      </c>
      <c r="I49" s="56">
        <v>24860</v>
      </c>
      <c r="J49" s="57">
        <v>24859</v>
      </c>
      <c r="K49" s="57">
        <v>24859</v>
      </c>
      <c r="L49" s="57">
        <v>24779</v>
      </c>
      <c r="M49" s="58">
        <v>38497</v>
      </c>
      <c r="N49" s="58">
        <v>38033</v>
      </c>
      <c r="O49" s="58">
        <v>38033</v>
      </c>
      <c r="P49" s="58">
        <v>38033</v>
      </c>
      <c r="Q49" s="58">
        <v>18536</v>
      </c>
      <c r="R49" s="61">
        <v>13637</v>
      </c>
      <c r="S49" s="61">
        <v>13174</v>
      </c>
      <c r="T49" s="61">
        <v>-6324</v>
      </c>
      <c r="U49" s="57">
        <v>1</v>
      </c>
      <c r="V49" s="57">
        <v>1</v>
      </c>
      <c r="W49" s="57">
        <v>0</v>
      </c>
      <c r="X49" s="57">
        <v>0</v>
      </c>
      <c r="Y49" s="57">
        <v>1</v>
      </c>
      <c r="Z49" s="60">
        <v>14272</v>
      </c>
      <c r="AA49" s="60">
        <v>4644</v>
      </c>
      <c r="AB49" s="60">
        <v>582</v>
      </c>
      <c r="AC49" s="60">
        <v>19498</v>
      </c>
      <c r="AD49" s="60">
        <v>463</v>
      </c>
      <c r="AE49" s="60">
        <v>463</v>
      </c>
      <c r="AF49" s="60">
        <v>0</v>
      </c>
      <c r="AG49" s="60">
        <v>0</v>
      </c>
      <c r="AH49" s="60">
        <v>463</v>
      </c>
    </row>
    <row r="50" spans="1:34" x14ac:dyDescent="0.2">
      <c r="A50" s="55">
        <v>36433</v>
      </c>
      <c r="B50">
        <v>8.2278000000000002</v>
      </c>
      <c r="C50">
        <v>7.0373999999999999</v>
      </c>
      <c r="D50" s="37">
        <v>2.5</v>
      </c>
      <c r="E50" s="37">
        <v>4.5</v>
      </c>
      <c r="F50" s="37">
        <v>2.0099999999999998</v>
      </c>
      <c r="G50" s="37">
        <v>112.4</v>
      </c>
      <c r="H50" s="38">
        <v>29.61</v>
      </c>
      <c r="I50" s="56">
        <v>26844</v>
      </c>
      <c r="J50" s="57">
        <v>26742</v>
      </c>
      <c r="K50" s="57">
        <v>26742</v>
      </c>
      <c r="L50" s="57">
        <v>26711</v>
      </c>
      <c r="M50" s="58">
        <v>46518</v>
      </c>
      <c r="N50" s="58">
        <v>44986</v>
      </c>
      <c r="O50" s="58">
        <v>44651</v>
      </c>
      <c r="P50" s="58">
        <v>42751</v>
      </c>
      <c r="Q50" s="58">
        <v>20455</v>
      </c>
      <c r="R50" s="61">
        <v>19673</v>
      </c>
      <c r="S50" s="61">
        <v>16010</v>
      </c>
      <c r="T50" s="61">
        <v>-6286</v>
      </c>
      <c r="U50" s="57">
        <v>103</v>
      </c>
      <c r="V50" s="57">
        <v>103</v>
      </c>
      <c r="W50" s="57">
        <v>0</v>
      </c>
      <c r="X50" s="57">
        <v>0</v>
      </c>
      <c r="Y50" s="57">
        <v>103</v>
      </c>
      <c r="Z50" s="60">
        <v>15475</v>
      </c>
      <c r="AA50" s="60">
        <v>5813</v>
      </c>
      <c r="AB50" s="60">
        <v>1008</v>
      </c>
      <c r="AC50" s="60">
        <v>22296</v>
      </c>
      <c r="AD50" s="60">
        <v>1866</v>
      </c>
      <c r="AE50" s="60">
        <v>1531</v>
      </c>
      <c r="AF50" s="60">
        <v>335</v>
      </c>
      <c r="AG50" s="60">
        <v>1900</v>
      </c>
      <c r="AH50" s="60">
        <v>3766</v>
      </c>
    </row>
    <row r="51" spans="1:34" x14ac:dyDescent="0.2">
      <c r="A51" s="55">
        <v>36464</v>
      </c>
      <c r="B51">
        <v>8.1968999999999994</v>
      </c>
      <c r="C51">
        <v>7.0068000000000001</v>
      </c>
      <c r="D51" s="37">
        <v>2.5</v>
      </c>
      <c r="E51" s="37">
        <v>4.5</v>
      </c>
      <c r="F51" s="37">
        <v>1.97</v>
      </c>
      <c r="G51" s="37">
        <v>112.6</v>
      </c>
      <c r="H51" s="38">
        <v>28.75</v>
      </c>
      <c r="I51" s="56">
        <v>24516</v>
      </c>
      <c r="J51" s="57">
        <v>24332</v>
      </c>
      <c r="K51" s="57">
        <v>24332</v>
      </c>
      <c r="L51" s="57">
        <v>24122</v>
      </c>
      <c r="M51" s="58">
        <v>41665</v>
      </c>
      <c r="N51" s="58">
        <v>41559</v>
      </c>
      <c r="O51" s="58">
        <v>41134</v>
      </c>
      <c r="P51" s="58">
        <v>41134</v>
      </c>
      <c r="Q51" s="58">
        <v>17807</v>
      </c>
      <c r="R51" s="61">
        <v>17149</v>
      </c>
      <c r="S51" s="61">
        <v>16802</v>
      </c>
      <c r="T51" s="61">
        <v>-6525</v>
      </c>
      <c r="U51" s="57">
        <v>184</v>
      </c>
      <c r="V51" s="57">
        <v>184</v>
      </c>
      <c r="W51" s="57">
        <v>0</v>
      </c>
      <c r="X51" s="57">
        <v>0</v>
      </c>
      <c r="Y51" s="57">
        <v>184</v>
      </c>
      <c r="Z51" s="60">
        <v>16005</v>
      </c>
      <c r="AA51" s="60">
        <v>5939</v>
      </c>
      <c r="AB51" s="60">
        <v>1383</v>
      </c>
      <c r="AC51" s="60">
        <v>23327</v>
      </c>
      <c r="AD51" s="60">
        <v>532</v>
      </c>
      <c r="AE51" s="60">
        <v>107</v>
      </c>
      <c r="AF51" s="60">
        <v>425</v>
      </c>
      <c r="AG51" s="60">
        <v>0</v>
      </c>
      <c r="AH51" s="60">
        <v>532</v>
      </c>
    </row>
    <row r="52" spans="1:34" x14ac:dyDescent="0.2">
      <c r="A52" s="55">
        <v>36494</v>
      </c>
      <c r="B52">
        <v>8.2414000000000005</v>
      </c>
      <c r="C52">
        <v>6.7084999999999999</v>
      </c>
      <c r="D52" s="37">
        <v>2.4210530000000001</v>
      </c>
      <c r="E52" s="37">
        <v>4.4210520000000004</v>
      </c>
      <c r="F52" s="37">
        <v>2.06</v>
      </c>
      <c r="G52" s="37">
        <v>112.6</v>
      </c>
      <c r="H52" s="38">
        <v>29.81</v>
      </c>
      <c r="I52" s="56">
        <v>24343</v>
      </c>
      <c r="J52" s="57">
        <v>23761</v>
      </c>
      <c r="K52" s="57">
        <v>23761</v>
      </c>
      <c r="L52" s="57">
        <v>23684</v>
      </c>
      <c r="M52" s="58">
        <v>43359</v>
      </c>
      <c r="N52" s="58">
        <v>42844</v>
      </c>
      <c r="O52" s="58">
        <v>42170</v>
      </c>
      <c r="P52" s="58">
        <v>40862</v>
      </c>
      <c r="Q52" s="58">
        <v>16296</v>
      </c>
      <c r="R52" s="61">
        <v>19016</v>
      </c>
      <c r="S52" s="61">
        <v>17101</v>
      </c>
      <c r="T52" s="61">
        <v>-7465</v>
      </c>
      <c r="U52" s="57">
        <v>582</v>
      </c>
      <c r="V52" s="57">
        <v>195</v>
      </c>
      <c r="W52" s="57">
        <v>387</v>
      </c>
      <c r="X52" s="57">
        <v>0</v>
      </c>
      <c r="Y52" s="57">
        <v>582</v>
      </c>
      <c r="Z52" s="60">
        <v>17597</v>
      </c>
      <c r="AA52" s="60">
        <v>6211</v>
      </c>
      <c r="AB52" s="60">
        <v>758</v>
      </c>
      <c r="AC52" s="60">
        <v>24566</v>
      </c>
      <c r="AD52" s="60">
        <v>1189</v>
      </c>
      <c r="AE52" s="60">
        <v>516</v>
      </c>
      <c r="AF52" s="60">
        <v>673</v>
      </c>
      <c r="AG52" s="60">
        <v>1308</v>
      </c>
      <c r="AH52" s="60">
        <v>2497</v>
      </c>
    </row>
    <row r="53" spans="1:34" x14ac:dyDescent="0.2">
      <c r="A53" s="55">
        <v>36525</v>
      </c>
      <c r="B53">
        <v>8.5924999999999994</v>
      </c>
      <c r="C53">
        <v>6.8132000000000001</v>
      </c>
      <c r="D53" s="37">
        <v>2.2261899999999999</v>
      </c>
      <c r="E53" s="37">
        <v>4.226191</v>
      </c>
      <c r="F53" s="37">
        <v>2.02</v>
      </c>
      <c r="G53" s="37">
        <v>112.4</v>
      </c>
      <c r="H53" s="38">
        <v>31.28</v>
      </c>
      <c r="I53" s="56">
        <v>21440</v>
      </c>
      <c r="J53" s="57">
        <v>21302</v>
      </c>
      <c r="K53" s="57">
        <v>21302</v>
      </c>
      <c r="L53" s="57">
        <v>21302</v>
      </c>
      <c r="M53" s="58">
        <v>42455</v>
      </c>
      <c r="N53" s="58">
        <v>41620</v>
      </c>
      <c r="O53" s="58">
        <v>41378</v>
      </c>
      <c r="P53" s="58">
        <v>41378</v>
      </c>
      <c r="Q53" s="58">
        <v>17074</v>
      </c>
      <c r="R53" s="61">
        <v>21016</v>
      </c>
      <c r="S53" s="61">
        <v>20075</v>
      </c>
      <c r="T53" s="61">
        <v>-4228</v>
      </c>
      <c r="U53" s="57">
        <v>138</v>
      </c>
      <c r="V53" s="57">
        <v>138</v>
      </c>
      <c r="W53" s="57">
        <v>0</v>
      </c>
      <c r="X53" s="57">
        <v>0</v>
      </c>
      <c r="Y53" s="57">
        <v>138</v>
      </c>
      <c r="Z53" s="60">
        <v>15956</v>
      </c>
      <c r="AA53" s="60">
        <v>7590</v>
      </c>
      <c r="AB53" s="60">
        <v>758</v>
      </c>
      <c r="AC53" s="60">
        <v>24304</v>
      </c>
      <c r="AD53" s="60">
        <v>1078</v>
      </c>
      <c r="AE53" s="60">
        <v>835</v>
      </c>
      <c r="AF53" s="60">
        <v>243</v>
      </c>
      <c r="AG53" s="60">
        <v>0</v>
      </c>
      <c r="AH53" s="60">
        <v>1078</v>
      </c>
    </row>
    <row r="54" spans="1:34" x14ac:dyDescent="0.2">
      <c r="A54" s="55">
        <v>36556</v>
      </c>
      <c r="B54">
        <v>8.7751000000000001</v>
      </c>
      <c r="C54">
        <v>6.9393000000000002</v>
      </c>
      <c r="D54" s="37">
        <v>2</v>
      </c>
      <c r="E54" s="37">
        <v>4</v>
      </c>
      <c r="F54" s="37">
        <v>2.0299999999999998</v>
      </c>
      <c r="G54" s="37">
        <v>112.6</v>
      </c>
      <c r="H54" s="38">
        <v>30.86</v>
      </c>
      <c r="I54" s="56">
        <v>24571</v>
      </c>
      <c r="J54" s="57">
        <v>24387</v>
      </c>
      <c r="K54" s="57">
        <v>24387</v>
      </c>
      <c r="L54" s="57">
        <v>24369</v>
      </c>
      <c r="M54" s="58">
        <v>44869</v>
      </c>
      <c r="N54" s="58">
        <v>44416</v>
      </c>
      <c r="O54" s="58">
        <v>44362</v>
      </c>
      <c r="P54" s="58">
        <v>44362</v>
      </c>
      <c r="Q54" s="58">
        <v>17054</v>
      </c>
      <c r="R54" s="61">
        <v>20298</v>
      </c>
      <c r="S54" s="61">
        <v>19975</v>
      </c>
      <c r="T54" s="61">
        <v>-7333</v>
      </c>
      <c r="U54" s="57">
        <v>184</v>
      </c>
      <c r="V54" s="57">
        <v>184</v>
      </c>
      <c r="W54" s="57">
        <v>0</v>
      </c>
      <c r="X54" s="57">
        <v>0</v>
      </c>
      <c r="Y54" s="57">
        <v>184</v>
      </c>
      <c r="Z54" s="60">
        <v>19443</v>
      </c>
      <c r="AA54" s="60">
        <v>6826</v>
      </c>
      <c r="AB54" s="60">
        <v>1040</v>
      </c>
      <c r="AC54" s="60">
        <v>27308</v>
      </c>
      <c r="AD54" s="60">
        <v>507</v>
      </c>
      <c r="AE54" s="60">
        <v>454</v>
      </c>
      <c r="AF54" s="60">
        <v>53</v>
      </c>
      <c r="AG54" s="60">
        <v>0</v>
      </c>
      <c r="AH54" s="60">
        <v>507</v>
      </c>
    </row>
    <row r="55" spans="1:34" x14ac:dyDescent="0.2">
      <c r="A55" s="55">
        <v>36585</v>
      </c>
      <c r="B55">
        <v>8.5406999999999993</v>
      </c>
      <c r="C55">
        <v>6.9654999999999996</v>
      </c>
      <c r="D55" s="37">
        <v>1.847826</v>
      </c>
      <c r="E55" s="37">
        <v>3.847826</v>
      </c>
      <c r="F55" s="37">
        <v>2.0099999999999998</v>
      </c>
      <c r="G55" s="37">
        <v>113.1</v>
      </c>
      <c r="H55" s="38">
        <v>33.630000000000003</v>
      </c>
      <c r="I55" s="56">
        <v>31016</v>
      </c>
      <c r="J55" s="57">
        <v>30410</v>
      </c>
      <c r="K55" s="57">
        <v>30410</v>
      </c>
      <c r="L55" s="57">
        <v>30373</v>
      </c>
      <c r="M55" s="58">
        <v>47696</v>
      </c>
      <c r="N55" s="58">
        <v>47532</v>
      </c>
      <c r="O55" s="58">
        <v>47296</v>
      </c>
      <c r="P55" s="58">
        <v>47017</v>
      </c>
      <c r="Q55" s="58">
        <v>21438</v>
      </c>
      <c r="R55" s="61">
        <v>16680</v>
      </c>
      <c r="S55" s="61">
        <v>16607</v>
      </c>
      <c r="T55" s="61">
        <v>-8973</v>
      </c>
      <c r="U55" s="57">
        <v>605</v>
      </c>
      <c r="V55" s="57">
        <v>150</v>
      </c>
      <c r="W55" s="57">
        <v>455</v>
      </c>
      <c r="X55" s="57">
        <v>0</v>
      </c>
      <c r="Y55" s="57">
        <v>605</v>
      </c>
      <c r="Z55" s="60">
        <v>17739</v>
      </c>
      <c r="AA55" s="60">
        <v>6986</v>
      </c>
      <c r="AB55" s="60">
        <v>854</v>
      </c>
      <c r="AC55" s="60">
        <v>25579</v>
      </c>
      <c r="AD55" s="60">
        <v>400</v>
      </c>
      <c r="AE55" s="60">
        <v>163</v>
      </c>
      <c r="AF55" s="60">
        <v>236</v>
      </c>
      <c r="AG55" s="60">
        <v>279</v>
      </c>
      <c r="AH55" s="60">
        <v>679</v>
      </c>
    </row>
    <row r="56" spans="1:34" x14ac:dyDescent="0.2">
      <c r="A56" s="55">
        <v>36616</v>
      </c>
      <c r="B56">
        <v>8.2937999999999992</v>
      </c>
      <c r="C56">
        <v>6.9241999999999999</v>
      </c>
      <c r="D56" s="37">
        <v>1.75</v>
      </c>
      <c r="E56" s="37">
        <v>3.75</v>
      </c>
      <c r="F56" s="37">
        <v>2.08</v>
      </c>
      <c r="G56" s="37">
        <v>113.3</v>
      </c>
      <c r="H56" s="38">
        <v>33.590000000000003</v>
      </c>
      <c r="I56" s="56">
        <v>24626</v>
      </c>
      <c r="J56" s="57">
        <v>24582</v>
      </c>
      <c r="K56" s="57">
        <v>24582</v>
      </c>
      <c r="L56" s="57">
        <v>24561</v>
      </c>
      <c r="M56" s="58">
        <v>45252</v>
      </c>
      <c r="N56" s="58">
        <v>44774</v>
      </c>
      <c r="O56" s="58">
        <v>44100</v>
      </c>
      <c r="P56" s="58">
        <v>44100</v>
      </c>
      <c r="Q56" s="58">
        <v>17823</v>
      </c>
      <c r="R56" s="61">
        <v>20627</v>
      </c>
      <c r="S56" s="61">
        <v>19518</v>
      </c>
      <c r="T56" s="61">
        <v>-6759</v>
      </c>
      <c r="U56" s="57">
        <v>44</v>
      </c>
      <c r="V56" s="57">
        <v>44</v>
      </c>
      <c r="W56" s="57">
        <v>0</v>
      </c>
      <c r="X56" s="57">
        <v>0</v>
      </c>
      <c r="Y56" s="57">
        <v>44</v>
      </c>
      <c r="Z56" s="60">
        <v>19663</v>
      </c>
      <c r="AA56" s="60">
        <v>5563</v>
      </c>
      <c r="AB56" s="60">
        <v>1050</v>
      </c>
      <c r="AC56" s="60">
        <v>26277</v>
      </c>
      <c r="AD56" s="60">
        <v>1152</v>
      </c>
      <c r="AE56" s="60">
        <v>478</v>
      </c>
      <c r="AF56" s="60">
        <v>674</v>
      </c>
      <c r="AG56" s="60">
        <v>0</v>
      </c>
      <c r="AH56" s="60">
        <v>1152</v>
      </c>
    </row>
    <row r="57" spans="1:34" x14ac:dyDescent="0.2">
      <c r="A57" s="55">
        <v>36646</v>
      </c>
      <c r="B57">
        <v>8.2005999999999997</v>
      </c>
      <c r="C57">
        <v>6.8342999999999998</v>
      </c>
      <c r="D57" s="37">
        <v>1.75</v>
      </c>
      <c r="E57" s="37">
        <v>3.75</v>
      </c>
      <c r="F57" s="37">
        <v>2.02</v>
      </c>
      <c r="G57" s="37">
        <v>113.4</v>
      </c>
      <c r="H57" s="38">
        <v>37.57</v>
      </c>
      <c r="I57" s="56">
        <v>24908</v>
      </c>
      <c r="J57" s="57">
        <v>24626</v>
      </c>
      <c r="K57" s="57">
        <v>24626</v>
      </c>
      <c r="L57" s="57">
        <v>24461</v>
      </c>
      <c r="M57" s="58">
        <v>43755</v>
      </c>
      <c r="N57" s="58">
        <v>42645</v>
      </c>
      <c r="O57" s="58">
        <v>42645</v>
      </c>
      <c r="P57" s="58">
        <v>42645</v>
      </c>
      <c r="Q57" s="58">
        <v>16387</v>
      </c>
      <c r="R57" s="61">
        <v>18847</v>
      </c>
      <c r="S57" s="61">
        <v>18019</v>
      </c>
      <c r="T57" s="61">
        <v>-8239</v>
      </c>
      <c r="U57" s="57">
        <v>282</v>
      </c>
      <c r="V57" s="57">
        <v>78</v>
      </c>
      <c r="W57" s="57">
        <v>204</v>
      </c>
      <c r="X57" s="57">
        <v>0</v>
      </c>
      <c r="Y57" s="57">
        <v>282</v>
      </c>
      <c r="Z57" s="60">
        <v>19984</v>
      </c>
      <c r="AA57" s="60">
        <v>5240</v>
      </c>
      <c r="AB57" s="60">
        <v>1034</v>
      </c>
      <c r="AC57" s="60">
        <v>26258</v>
      </c>
      <c r="AD57" s="60">
        <v>1110</v>
      </c>
      <c r="AE57" s="60">
        <v>1110</v>
      </c>
      <c r="AF57" s="60">
        <v>0</v>
      </c>
      <c r="AG57" s="60">
        <v>0</v>
      </c>
      <c r="AH57" s="60">
        <v>1110</v>
      </c>
    </row>
    <row r="58" spans="1:34" x14ac:dyDescent="0.2">
      <c r="A58" s="55">
        <v>36677</v>
      </c>
      <c r="B58">
        <v>8.2856000000000005</v>
      </c>
      <c r="C58">
        <v>6.8266999999999998</v>
      </c>
      <c r="D58" s="37">
        <v>1.75</v>
      </c>
      <c r="E58" s="37">
        <v>3.75</v>
      </c>
      <c r="F58" s="37">
        <v>2.0299999999999998</v>
      </c>
      <c r="G58" s="37">
        <v>113.4</v>
      </c>
      <c r="H58" s="38">
        <v>35.18</v>
      </c>
      <c r="I58" s="56">
        <v>30441</v>
      </c>
      <c r="J58" s="57">
        <v>29868</v>
      </c>
      <c r="K58" s="57">
        <v>29868</v>
      </c>
      <c r="L58" s="57">
        <v>29837</v>
      </c>
      <c r="M58" s="58">
        <v>44202</v>
      </c>
      <c r="N58" s="58">
        <v>44062</v>
      </c>
      <c r="O58" s="58">
        <v>44060</v>
      </c>
      <c r="P58" s="58">
        <v>44060</v>
      </c>
      <c r="Q58" s="58">
        <v>19497</v>
      </c>
      <c r="R58" s="61">
        <v>13760</v>
      </c>
      <c r="S58" s="61">
        <v>14192</v>
      </c>
      <c r="T58" s="61">
        <v>-10372</v>
      </c>
      <c r="U58" s="57">
        <v>573</v>
      </c>
      <c r="V58" s="57">
        <v>0</v>
      </c>
      <c r="W58" s="57">
        <v>573</v>
      </c>
      <c r="X58" s="57">
        <v>0</v>
      </c>
      <c r="Y58" s="57">
        <v>573</v>
      </c>
      <c r="Z58" s="60">
        <v>18570</v>
      </c>
      <c r="AA58" s="60">
        <v>5053</v>
      </c>
      <c r="AB58" s="60">
        <v>941</v>
      </c>
      <c r="AC58" s="60">
        <v>24563</v>
      </c>
      <c r="AD58" s="60">
        <v>142</v>
      </c>
      <c r="AE58" s="60">
        <v>139</v>
      </c>
      <c r="AF58" s="60">
        <v>2</v>
      </c>
      <c r="AG58" s="60">
        <v>0</v>
      </c>
      <c r="AH58" s="60">
        <v>142</v>
      </c>
    </row>
    <row r="59" spans="1:34" x14ac:dyDescent="0.2">
      <c r="A59" s="55">
        <v>36707</v>
      </c>
      <c r="B59">
        <v>8.4750999999999994</v>
      </c>
      <c r="C59">
        <v>6.9100999999999999</v>
      </c>
      <c r="D59" s="37">
        <v>1.75</v>
      </c>
      <c r="E59" s="37">
        <v>3.75</v>
      </c>
      <c r="F59" s="37">
        <v>2.0699999999999998</v>
      </c>
      <c r="G59" s="37">
        <v>113.3</v>
      </c>
      <c r="H59" s="38">
        <v>38.22</v>
      </c>
      <c r="I59" s="56">
        <v>26991</v>
      </c>
      <c r="J59" s="57">
        <v>26452</v>
      </c>
      <c r="K59" s="57">
        <v>25896</v>
      </c>
      <c r="L59" s="57">
        <v>25751</v>
      </c>
      <c r="M59" s="58">
        <v>47216</v>
      </c>
      <c r="N59" s="58">
        <v>47106</v>
      </c>
      <c r="O59" s="58">
        <v>47106</v>
      </c>
      <c r="P59" s="58">
        <v>47106</v>
      </c>
      <c r="Q59" s="58">
        <v>16220</v>
      </c>
      <c r="R59" s="61">
        <v>20225</v>
      </c>
      <c r="S59" s="61">
        <v>21210</v>
      </c>
      <c r="T59" s="61">
        <v>-9676</v>
      </c>
      <c r="U59" s="57">
        <v>539</v>
      </c>
      <c r="V59" s="57">
        <v>539</v>
      </c>
      <c r="W59" s="57">
        <v>0</v>
      </c>
      <c r="X59" s="57">
        <v>556</v>
      </c>
      <c r="Y59" s="57">
        <v>1095</v>
      </c>
      <c r="Z59" s="60">
        <v>24555</v>
      </c>
      <c r="AA59" s="60">
        <v>5507</v>
      </c>
      <c r="AB59" s="60">
        <v>824</v>
      </c>
      <c r="AC59" s="60">
        <v>30886</v>
      </c>
      <c r="AD59" s="60">
        <v>110</v>
      </c>
      <c r="AE59" s="60">
        <v>110</v>
      </c>
      <c r="AF59" s="60">
        <v>0</v>
      </c>
      <c r="AG59" s="60">
        <v>0</v>
      </c>
      <c r="AH59" s="60">
        <v>110</v>
      </c>
    </row>
    <row r="60" spans="1:34" x14ac:dyDescent="0.2">
      <c r="A60" s="55">
        <v>36738</v>
      </c>
      <c r="B60">
        <v>8.3315000000000001</v>
      </c>
      <c r="C60">
        <v>6.8434999999999997</v>
      </c>
      <c r="D60" s="37">
        <v>1.75</v>
      </c>
      <c r="E60" s="37">
        <v>3.75</v>
      </c>
      <c r="F60" s="37">
        <v>2.04</v>
      </c>
      <c r="G60" s="37">
        <v>113</v>
      </c>
      <c r="H60" s="38">
        <v>42.74</v>
      </c>
      <c r="I60" s="56">
        <v>25875</v>
      </c>
      <c r="J60" s="57">
        <v>25616</v>
      </c>
      <c r="K60" s="57">
        <v>25616</v>
      </c>
      <c r="L60" s="57">
        <v>25555</v>
      </c>
      <c r="M60" s="58">
        <v>42696</v>
      </c>
      <c r="N60" s="58">
        <v>41951</v>
      </c>
      <c r="O60" s="58">
        <v>41836</v>
      </c>
      <c r="P60" s="58">
        <v>41836</v>
      </c>
      <c r="Q60" s="58">
        <v>18062</v>
      </c>
      <c r="R60" s="61">
        <v>16821</v>
      </c>
      <c r="S60" s="61">
        <v>16220</v>
      </c>
      <c r="T60" s="61">
        <v>-7553</v>
      </c>
      <c r="U60" s="57">
        <v>259</v>
      </c>
      <c r="V60" s="57">
        <v>6</v>
      </c>
      <c r="W60" s="57">
        <v>253</v>
      </c>
      <c r="X60" s="57">
        <v>0</v>
      </c>
      <c r="Y60" s="57">
        <v>259</v>
      </c>
      <c r="Z60" s="60">
        <v>18480</v>
      </c>
      <c r="AA60" s="60">
        <v>4221</v>
      </c>
      <c r="AB60" s="60">
        <v>1073</v>
      </c>
      <c r="AC60" s="60">
        <v>23774</v>
      </c>
      <c r="AD60" s="60">
        <v>860</v>
      </c>
      <c r="AE60" s="60">
        <v>745</v>
      </c>
      <c r="AF60" s="60">
        <v>115</v>
      </c>
      <c r="AG60" s="60">
        <v>0</v>
      </c>
      <c r="AH60" s="60">
        <v>860</v>
      </c>
    </row>
    <row r="61" spans="1:34" x14ac:dyDescent="0.2">
      <c r="A61" s="55">
        <v>36769</v>
      </c>
      <c r="B61">
        <v>8.3604000000000003</v>
      </c>
      <c r="C61">
        <v>6.8430999999999997</v>
      </c>
      <c r="D61" s="37">
        <v>1.75</v>
      </c>
      <c r="E61" s="37">
        <v>3.75</v>
      </c>
      <c r="F61" s="37">
        <v>2.0499999999999998</v>
      </c>
      <c r="G61" s="37">
        <v>113.7</v>
      </c>
      <c r="H61" s="38">
        <v>43.2</v>
      </c>
      <c r="I61" s="56">
        <v>28365</v>
      </c>
      <c r="J61" s="57">
        <v>28354</v>
      </c>
      <c r="K61" s="57">
        <v>28354</v>
      </c>
      <c r="L61" s="57">
        <v>28354</v>
      </c>
      <c r="M61" s="58">
        <v>48072</v>
      </c>
      <c r="N61" s="58">
        <v>48065</v>
      </c>
      <c r="O61" s="58">
        <v>48065</v>
      </c>
      <c r="P61" s="58">
        <v>48065</v>
      </c>
      <c r="Q61" s="58">
        <v>20841</v>
      </c>
      <c r="R61" s="61">
        <v>19708</v>
      </c>
      <c r="S61" s="61">
        <v>19711</v>
      </c>
      <c r="T61" s="61">
        <v>-7513</v>
      </c>
      <c r="U61" s="57">
        <v>10</v>
      </c>
      <c r="V61" s="57">
        <v>10</v>
      </c>
      <c r="W61" s="57">
        <v>0</v>
      </c>
      <c r="X61" s="57">
        <v>0</v>
      </c>
      <c r="Y61" s="57">
        <v>10</v>
      </c>
      <c r="Z61" s="60">
        <v>21905</v>
      </c>
      <c r="AA61" s="60">
        <v>4609</v>
      </c>
      <c r="AB61" s="60">
        <v>710</v>
      </c>
      <c r="AC61" s="60">
        <v>27224</v>
      </c>
      <c r="AD61" s="60">
        <v>7</v>
      </c>
      <c r="AE61" s="60">
        <v>7</v>
      </c>
      <c r="AF61" s="60">
        <v>0</v>
      </c>
      <c r="AG61" s="60">
        <v>0</v>
      </c>
      <c r="AH61" s="60">
        <v>7</v>
      </c>
    </row>
    <row r="62" spans="1:34" x14ac:dyDescent="0.2">
      <c r="A62" s="55">
        <v>36799</v>
      </c>
      <c r="B62">
        <v>8.2348999999999997</v>
      </c>
      <c r="C62">
        <v>6.5951000000000004</v>
      </c>
      <c r="D62" s="37">
        <v>1.75</v>
      </c>
      <c r="E62" s="37">
        <v>3.75</v>
      </c>
      <c r="F62" s="37">
        <v>2.11</v>
      </c>
      <c r="G62" s="37">
        <v>114</v>
      </c>
      <c r="H62" s="38">
        <v>49.78</v>
      </c>
      <c r="I62" s="56">
        <v>28384</v>
      </c>
      <c r="J62" s="57">
        <v>28283</v>
      </c>
      <c r="K62" s="57">
        <v>28283</v>
      </c>
      <c r="L62" s="57">
        <v>28054</v>
      </c>
      <c r="M62" s="58">
        <v>51998</v>
      </c>
      <c r="N62" s="58">
        <v>51913</v>
      </c>
      <c r="O62" s="58">
        <v>51660</v>
      </c>
      <c r="P62" s="58">
        <v>51660</v>
      </c>
      <c r="Q62" s="58">
        <v>20275</v>
      </c>
      <c r="R62" s="61">
        <v>23614</v>
      </c>
      <c r="S62" s="61">
        <v>23377</v>
      </c>
      <c r="T62" s="61">
        <v>-8008</v>
      </c>
      <c r="U62" s="57">
        <v>101</v>
      </c>
      <c r="V62" s="57">
        <v>101</v>
      </c>
      <c r="W62" s="57">
        <v>0</v>
      </c>
      <c r="X62" s="57">
        <v>0</v>
      </c>
      <c r="Y62" s="57">
        <v>101</v>
      </c>
      <c r="Z62" s="60">
        <v>23246</v>
      </c>
      <c r="AA62" s="60">
        <v>7485</v>
      </c>
      <c r="AB62" s="60">
        <v>655</v>
      </c>
      <c r="AC62" s="60">
        <v>31386</v>
      </c>
      <c r="AD62" s="60">
        <v>338</v>
      </c>
      <c r="AE62" s="60">
        <v>85</v>
      </c>
      <c r="AF62" s="60">
        <v>252</v>
      </c>
      <c r="AG62" s="60">
        <v>0</v>
      </c>
      <c r="AH62" s="60">
        <v>338</v>
      </c>
    </row>
    <row r="63" spans="1:34" x14ac:dyDescent="0.2">
      <c r="A63" s="55">
        <v>36830</v>
      </c>
      <c r="B63">
        <v>8.1411999999999995</v>
      </c>
      <c r="C63">
        <v>6.2678000000000003</v>
      </c>
      <c r="D63" s="37">
        <v>1.75</v>
      </c>
      <c r="E63" s="37">
        <v>3.75</v>
      </c>
      <c r="F63" s="37">
        <v>2.09</v>
      </c>
      <c r="G63" s="37">
        <v>114</v>
      </c>
      <c r="H63" s="38">
        <v>43.11</v>
      </c>
      <c r="I63" s="56">
        <v>29516</v>
      </c>
      <c r="J63" s="57">
        <v>29516</v>
      </c>
      <c r="K63" s="57">
        <v>29516</v>
      </c>
      <c r="L63" s="57">
        <v>29465</v>
      </c>
      <c r="M63" s="58">
        <v>51369</v>
      </c>
      <c r="N63" s="58">
        <v>51336</v>
      </c>
      <c r="O63" s="58">
        <v>51287</v>
      </c>
      <c r="P63" s="58">
        <v>51287</v>
      </c>
      <c r="Q63" s="58">
        <v>21711</v>
      </c>
      <c r="R63" s="61">
        <v>21852</v>
      </c>
      <c r="S63" s="61">
        <v>21771</v>
      </c>
      <c r="T63" s="61">
        <v>-7805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60">
        <v>20796</v>
      </c>
      <c r="AA63" s="60">
        <v>7317</v>
      </c>
      <c r="AB63" s="60">
        <v>1464</v>
      </c>
      <c r="AC63" s="60">
        <v>29576</v>
      </c>
      <c r="AD63" s="60">
        <v>82</v>
      </c>
      <c r="AE63" s="60">
        <v>32</v>
      </c>
      <c r="AF63" s="60">
        <v>49</v>
      </c>
      <c r="AG63" s="60">
        <v>0</v>
      </c>
      <c r="AH63" s="60">
        <v>82</v>
      </c>
    </row>
    <row r="64" spans="1:34" x14ac:dyDescent="0.2">
      <c r="A64" s="55">
        <v>36860</v>
      </c>
      <c r="B64">
        <v>8.2180999999999997</v>
      </c>
      <c r="C64">
        <v>6.1321000000000003</v>
      </c>
      <c r="D64" s="37">
        <v>1.75</v>
      </c>
      <c r="E64" s="37">
        <v>3.75</v>
      </c>
      <c r="F64" s="37">
        <v>2.0499999999999998</v>
      </c>
      <c r="G64" s="37">
        <v>113.8</v>
      </c>
      <c r="H64" s="38">
        <v>39.6</v>
      </c>
      <c r="I64" s="56">
        <v>29969</v>
      </c>
      <c r="J64" s="57">
        <v>27483</v>
      </c>
      <c r="K64" s="57">
        <v>27483</v>
      </c>
      <c r="L64" s="57">
        <v>27276</v>
      </c>
      <c r="M64" s="58">
        <v>45316</v>
      </c>
      <c r="N64" s="58">
        <v>45212</v>
      </c>
      <c r="O64" s="58">
        <v>45067</v>
      </c>
      <c r="P64" s="58">
        <v>45067</v>
      </c>
      <c r="Q64" s="58">
        <v>19423</v>
      </c>
      <c r="R64" s="61">
        <v>15347</v>
      </c>
      <c r="S64" s="61">
        <v>17584</v>
      </c>
      <c r="T64" s="61">
        <v>-8060</v>
      </c>
      <c r="U64" s="57">
        <v>2487</v>
      </c>
      <c r="V64" s="57">
        <v>0</v>
      </c>
      <c r="W64" s="57">
        <v>2487</v>
      </c>
      <c r="X64" s="57">
        <v>0</v>
      </c>
      <c r="Y64" s="57">
        <v>2487</v>
      </c>
      <c r="Z64" s="60">
        <v>17132</v>
      </c>
      <c r="AA64" s="60">
        <v>7620</v>
      </c>
      <c r="AB64" s="60">
        <v>891</v>
      </c>
      <c r="AC64" s="60">
        <v>25643</v>
      </c>
      <c r="AD64" s="60">
        <v>249</v>
      </c>
      <c r="AE64" s="60">
        <v>104</v>
      </c>
      <c r="AF64" s="60">
        <v>145</v>
      </c>
      <c r="AG64" s="60">
        <v>0</v>
      </c>
      <c r="AH64" s="60">
        <v>249</v>
      </c>
    </row>
    <row r="65" spans="1:34" x14ac:dyDescent="0.2">
      <c r="A65" s="55">
        <v>36891</v>
      </c>
      <c r="B65">
        <v>8.2125000000000004</v>
      </c>
      <c r="C65">
        <v>6.2603999999999997</v>
      </c>
      <c r="D65" s="37">
        <v>1.75</v>
      </c>
      <c r="E65" s="37">
        <v>3.75</v>
      </c>
      <c r="F65" s="37">
        <v>2.08</v>
      </c>
      <c r="G65" s="37">
        <v>113.6</v>
      </c>
      <c r="H65" s="38">
        <v>44.51</v>
      </c>
      <c r="I65" s="56">
        <v>24375</v>
      </c>
      <c r="J65" s="57">
        <v>24257</v>
      </c>
      <c r="K65" s="57">
        <v>24257</v>
      </c>
      <c r="L65" s="57">
        <v>24063</v>
      </c>
      <c r="M65" s="58">
        <v>48652</v>
      </c>
      <c r="N65" s="58">
        <v>47859</v>
      </c>
      <c r="O65" s="58">
        <v>47809</v>
      </c>
      <c r="P65" s="58">
        <v>47809</v>
      </c>
      <c r="Q65" s="58">
        <v>17942</v>
      </c>
      <c r="R65" s="61">
        <v>24277</v>
      </c>
      <c r="S65" s="61">
        <v>23552</v>
      </c>
      <c r="T65" s="61">
        <v>-6315</v>
      </c>
      <c r="U65" s="57">
        <v>118</v>
      </c>
      <c r="V65" s="57">
        <v>3</v>
      </c>
      <c r="W65" s="57">
        <v>115</v>
      </c>
      <c r="X65" s="57">
        <v>0</v>
      </c>
      <c r="Y65" s="57">
        <v>118</v>
      </c>
      <c r="Z65" s="60">
        <v>20143</v>
      </c>
      <c r="AA65" s="60">
        <v>8875</v>
      </c>
      <c r="AB65" s="60">
        <v>849</v>
      </c>
      <c r="AC65" s="60">
        <v>29867</v>
      </c>
      <c r="AD65" s="60">
        <v>843</v>
      </c>
      <c r="AE65" s="60">
        <v>794</v>
      </c>
      <c r="AF65" s="60">
        <v>49</v>
      </c>
      <c r="AG65" s="60">
        <v>0</v>
      </c>
      <c r="AH65" s="60">
        <v>843</v>
      </c>
    </row>
    <row r="66" spans="1:34" x14ac:dyDescent="0.2">
      <c r="A66" s="55">
        <v>36922</v>
      </c>
      <c r="B66">
        <v>8.3199000000000005</v>
      </c>
      <c r="C66">
        <v>6.3941999999999997</v>
      </c>
      <c r="D66" s="37">
        <v>1.75</v>
      </c>
      <c r="E66" s="37">
        <v>3.75</v>
      </c>
      <c r="F66" s="37">
        <v>2.06</v>
      </c>
      <c r="G66" s="37">
        <v>113.7</v>
      </c>
      <c r="H66" s="38">
        <v>45.48</v>
      </c>
      <c r="I66" s="56">
        <v>26887</v>
      </c>
      <c r="J66" s="57">
        <v>26494</v>
      </c>
      <c r="K66" s="57">
        <v>26494</v>
      </c>
      <c r="L66" s="57">
        <v>26373</v>
      </c>
      <c r="M66" s="58">
        <v>49840</v>
      </c>
      <c r="N66" s="58">
        <v>49709</v>
      </c>
      <c r="O66" s="58">
        <v>49709</v>
      </c>
      <c r="P66" s="58">
        <v>49709</v>
      </c>
      <c r="Q66" s="58">
        <v>19752</v>
      </c>
      <c r="R66" s="61">
        <v>22953</v>
      </c>
      <c r="S66" s="61">
        <v>23215</v>
      </c>
      <c r="T66" s="61">
        <v>-6742</v>
      </c>
      <c r="U66" s="57">
        <v>393</v>
      </c>
      <c r="V66" s="57">
        <v>393</v>
      </c>
      <c r="W66" s="57">
        <v>0</v>
      </c>
      <c r="X66" s="57">
        <v>0</v>
      </c>
      <c r="Y66" s="57">
        <v>393</v>
      </c>
      <c r="Z66" s="60">
        <v>20277</v>
      </c>
      <c r="AA66" s="60">
        <v>8284</v>
      </c>
      <c r="AB66" s="60">
        <v>1396</v>
      </c>
      <c r="AC66" s="60">
        <v>29957</v>
      </c>
      <c r="AD66" s="60">
        <v>131</v>
      </c>
      <c r="AE66" s="60">
        <v>131</v>
      </c>
      <c r="AF66" s="60">
        <v>0</v>
      </c>
      <c r="AG66" s="60">
        <v>0</v>
      </c>
      <c r="AH66" s="60">
        <v>131</v>
      </c>
    </row>
    <row r="67" spans="1:34" x14ac:dyDescent="0.2">
      <c r="A67" s="55">
        <v>36950</v>
      </c>
      <c r="B67">
        <v>8.1870999999999992</v>
      </c>
      <c r="C67">
        <v>6.1971999999999996</v>
      </c>
      <c r="D67" s="37">
        <v>1.75</v>
      </c>
      <c r="E67" s="37">
        <v>3.75</v>
      </c>
      <c r="F67" s="37">
        <v>2.06</v>
      </c>
      <c r="G67" s="37">
        <v>114.2</v>
      </c>
      <c r="H67" s="38">
        <v>53.1</v>
      </c>
      <c r="I67" s="56">
        <v>28838</v>
      </c>
      <c r="J67" s="57">
        <v>28046</v>
      </c>
      <c r="K67" s="57">
        <v>28046</v>
      </c>
      <c r="L67" s="57">
        <v>27822</v>
      </c>
      <c r="M67" s="58">
        <v>53943</v>
      </c>
      <c r="N67" s="58">
        <v>53893</v>
      </c>
      <c r="O67" s="58">
        <v>53878</v>
      </c>
      <c r="P67" s="58">
        <v>53878</v>
      </c>
      <c r="Q67" s="58">
        <v>21392</v>
      </c>
      <c r="R67" s="61">
        <v>25106</v>
      </c>
      <c r="S67" s="61">
        <v>25832</v>
      </c>
      <c r="T67" s="61">
        <v>-6654</v>
      </c>
      <c r="U67" s="57">
        <v>792</v>
      </c>
      <c r="V67" s="57">
        <v>679</v>
      </c>
      <c r="W67" s="57">
        <v>113</v>
      </c>
      <c r="X67" s="57">
        <v>0</v>
      </c>
      <c r="Y67" s="57">
        <v>792</v>
      </c>
      <c r="Z67" s="60">
        <v>22408</v>
      </c>
      <c r="AA67" s="60">
        <v>9132</v>
      </c>
      <c r="AB67" s="60">
        <v>946</v>
      </c>
      <c r="AC67" s="60">
        <v>32486</v>
      </c>
      <c r="AD67" s="60">
        <v>65</v>
      </c>
      <c r="AE67" s="60">
        <v>50</v>
      </c>
      <c r="AF67" s="60">
        <v>15</v>
      </c>
      <c r="AG67" s="60">
        <v>0</v>
      </c>
      <c r="AH67" s="60">
        <v>65</v>
      </c>
    </row>
    <row r="68" spans="1:34" x14ac:dyDescent="0.2">
      <c r="A68" s="55">
        <v>36981</v>
      </c>
      <c r="B68">
        <v>8.1762999999999995</v>
      </c>
      <c r="C68">
        <v>6.3198999999999996</v>
      </c>
      <c r="D68" s="37">
        <v>1.75</v>
      </c>
      <c r="E68" s="37">
        <v>3.75</v>
      </c>
      <c r="F68" s="37">
        <v>2.08</v>
      </c>
      <c r="G68" s="37">
        <v>114.8</v>
      </c>
      <c r="H68" s="38">
        <v>51.88</v>
      </c>
      <c r="I68" s="56">
        <v>30257</v>
      </c>
      <c r="J68" s="57">
        <v>29606</v>
      </c>
      <c r="K68" s="57">
        <v>29606</v>
      </c>
      <c r="L68" s="57">
        <v>29606</v>
      </c>
      <c r="M68" s="58">
        <v>59761</v>
      </c>
      <c r="N68" s="58">
        <v>59208</v>
      </c>
      <c r="O68" s="58">
        <v>59208</v>
      </c>
      <c r="P68" s="58">
        <v>56354</v>
      </c>
      <c r="Q68" s="58">
        <v>22029</v>
      </c>
      <c r="R68" s="61">
        <v>29505</v>
      </c>
      <c r="S68" s="61">
        <v>26747</v>
      </c>
      <c r="T68" s="61">
        <v>-7578</v>
      </c>
      <c r="U68" s="57">
        <v>650</v>
      </c>
      <c r="V68" s="57">
        <v>483</v>
      </c>
      <c r="W68" s="57">
        <v>167</v>
      </c>
      <c r="X68" s="57">
        <v>0</v>
      </c>
      <c r="Y68" s="57">
        <v>650</v>
      </c>
      <c r="Z68" s="60">
        <v>23817</v>
      </c>
      <c r="AA68" s="60">
        <v>8282</v>
      </c>
      <c r="AB68" s="60">
        <v>2226</v>
      </c>
      <c r="AC68" s="60">
        <v>34325</v>
      </c>
      <c r="AD68" s="60">
        <v>553</v>
      </c>
      <c r="AE68" s="60">
        <v>553</v>
      </c>
      <c r="AF68" s="60">
        <v>0</v>
      </c>
      <c r="AG68" s="60">
        <v>2855</v>
      </c>
      <c r="AH68" s="60">
        <v>3408</v>
      </c>
    </row>
    <row r="69" spans="1:34" x14ac:dyDescent="0.2">
      <c r="A69" s="55">
        <v>37011</v>
      </c>
      <c r="B69">
        <v>8.0772999999999993</v>
      </c>
      <c r="C69">
        <v>6.3670999999999998</v>
      </c>
      <c r="D69" s="37">
        <v>1.75</v>
      </c>
      <c r="E69" s="37">
        <v>3.75</v>
      </c>
      <c r="F69" s="37">
        <v>2.0699999999999998</v>
      </c>
      <c r="G69" s="37">
        <v>115.2</v>
      </c>
      <c r="H69" s="38">
        <v>48.65</v>
      </c>
      <c r="I69" s="56">
        <v>29479</v>
      </c>
      <c r="J69" s="57">
        <v>28932</v>
      </c>
      <c r="K69" s="57">
        <v>28932</v>
      </c>
      <c r="L69" s="57">
        <v>28932</v>
      </c>
      <c r="M69" s="58">
        <v>52185</v>
      </c>
      <c r="N69" s="58">
        <v>51952</v>
      </c>
      <c r="O69" s="58">
        <v>51753</v>
      </c>
      <c r="P69" s="58">
        <v>51753</v>
      </c>
      <c r="Q69" s="58">
        <v>19536</v>
      </c>
      <c r="R69" s="61">
        <v>22706</v>
      </c>
      <c r="S69" s="61">
        <v>22821</v>
      </c>
      <c r="T69" s="61">
        <v>-9396</v>
      </c>
      <c r="U69" s="57">
        <v>547</v>
      </c>
      <c r="V69" s="57">
        <v>120</v>
      </c>
      <c r="W69" s="57">
        <v>428</v>
      </c>
      <c r="X69" s="57">
        <v>0</v>
      </c>
      <c r="Y69" s="57">
        <v>547</v>
      </c>
      <c r="Z69" s="60">
        <v>23303</v>
      </c>
      <c r="AA69" s="60">
        <v>8015</v>
      </c>
      <c r="AB69" s="60">
        <v>898</v>
      </c>
      <c r="AC69" s="60">
        <v>32217</v>
      </c>
      <c r="AD69" s="60">
        <v>432</v>
      </c>
      <c r="AE69" s="60">
        <v>233</v>
      </c>
      <c r="AF69" s="60">
        <v>200</v>
      </c>
      <c r="AG69" s="60">
        <v>0</v>
      </c>
      <c r="AH69" s="60">
        <v>432</v>
      </c>
    </row>
    <row r="70" spans="1:34" x14ac:dyDescent="0.2">
      <c r="A70" s="55">
        <v>37042</v>
      </c>
      <c r="B70">
        <v>7.8932000000000002</v>
      </c>
      <c r="C70">
        <v>6.4888000000000003</v>
      </c>
      <c r="D70" s="37">
        <v>1.75</v>
      </c>
      <c r="E70" s="37">
        <v>3.75</v>
      </c>
      <c r="F70" s="37">
        <v>2.06</v>
      </c>
      <c r="G70" s="37">
        <v>115.3</v>
      </c>
      <c r="H70" s="38">
        <v>54.35</v>
      </c>
      <c r="I70" s="56">
        <v>30954</v>
      </c>
      <c r="J70" s="57">
        <v>30831</v>
      </c>
      <c r="K70" s="57">
        <v>30831</v>
      </c>
      <c r="L70" s="57">
        <v>30441</v>
      </c>
      <c r="M70" s="58">
        <v>49667</v>
      </c>
      <c r="N70" s="58">
        <v>49508</v>
      </c>
      <c r="O70" s="58">
        <v>49445</v>
      </c>
      <c r="P70" s="58">
        <v>49445</v>
      </c>
      <c r="Q70" s="58">
        <v>20726</v>
      </c>
      <c r="R70" s="61">
        <v>18713</v>
      </c>
      <c r="S70" s="61">
        <v>18613</v>
      </c>
      <c r="T70" s="61">
        <v>-10105</v>
      </c>
      <c r="U70" s="57">
        <v>123</v>
      </c>
      <c r="V70" s="57">
        <v>4</v>
      </c>
      <c r="W70" s="57">
        <v>119</v>
      </c>
      <c r="X70" s="57">
        <v>0</v>
      </c>
      <c r="Y70" s="57">
        <v>123</v>
      </c>
      <c r="Z70" s="60">
        <v>21716</v>
      </c>
      <c r="AA70" s="60">
        <v>5967</v>
      </c>
      <c r="AB70" s="60">
        <v>1035</v>
      </c>
      <c r="AC70" s="60">
        <v>28718</v>
      </c>
      <c r="AD70" s="60">
        <v>222</v>
      </c>
      <c r="AE70" s="60">
        <v>159</v>
      </c>
      <c r="AF70" s="60">
        <v>63</v>
      </c>
      <c r="AG70" s="60">
        <v>0</v>
      </c>
      <c r="AH70" s="60">
        <v>222</v>
      </c>
    </row>
    <row r="71" spans="1:34" x14ac:dyDescent="0.2">
      <c r="A71" s="55">
        <v>37072</v>
      </c>
      <c r="B71">
        <v>7.92</v>
      </c>
      <c r="C71">
        <v>6.58</v>
      </c>
      <c r="D71" s="37">
        <v>2</v>
      </c>
      <c r="E71" s="37">
        <v>4</v>
      </c>
      <c r="F71" s="37">
        <v>2.0699999999999998</v>
      </c>
      <c r="G71" s="37">
        <v>114.9</v>
      </c>
      <c r="H71" s="38">
        <v>57.52</v>
      </c>
      <c r="I71" s="56">
        <v>29890</v>
      </c>
      <c r="J71" s="57">
        <v>29509</v>
      </c>
      <c r="K71" s="57">
        <v>28457</v>
      </c>
      <c r="L71" s="57">
        <v>28234</v>
      </c>
      <c r="M71" s="58">
        <v>54083</v>
      </c>
      <c r="N71" s="58">
        <v>53804</v>
      </c>
      <c r="O71" s="58">
        <v>53027</v>
      </c>
      <c r="P71" s="58">
        <v>53027</v>
      </c>
      <c r="Q71" s="58">
        <v>18073</v>
      </c>
      <c r="R71" s="61">
        <v>24193</v>
      </c>
      <c r="S71" s="61">
        <v>24571</v>
      </c>
      <c r="T71" s="61">
        <v>-10383</v>
      </c>
      <c r="U71" s="57">
        <v>381</v>
      </c>
      <c r="V71" s="57">
        <v>381</v>
      </c>
      <c r="W71" s="57">
        <v>0</v>
      </c>
      <c r="X71" s="57">
        <v>1053</v>
      </c>
      <c r="Y71" s="57">
        <v>1434</v>
      </c>
      <c r="Z71" s="60">
        <v>26897</v>
      </c>
      <c r="AA71" s="60">
        <v>6987</v>
      </c>
      <c r="AB71" s="60">
        <v>1070</v>
      </c>
      <c r="AC71" s="60">
        <v>34954</v>
      </c>
      <c r="AD71" s="60">
        <v>1056</v>
      </c>
      <c r="AE71" s="60">
        <v>279</v>
      </c>
      <c r="AF71" s="60">
        <v>777</v>
      </c>
      <c r="AG71" s="60">
        <v>0</v>
      </c>
      <c r="AH71" s="60">
        <v>1056</v>
      </c>
    </row>
    <row r="72" spans="1:34" x14ac:dyDescent="0.2">
      <c r="A72" s="55">
        <v>37103</v>
      </c>
      <c r="B72">
        <v>7.9165000000000001</v>
      </c>
      <c r="C72">
        <v>6.4404000000000003</v>
      </c>
      <c r="D72" s="37">
        <v>2</v>
      </c>
      <c r="E72" s="37">
        <v>4</v>
      </c>
      <c r="F72" s="37">
        <v>2.06</v>
      </c>
      <c r="G72" s="37">
        <v>115.1</v>
      </c>
      <c r="H72" s="38">
        <v>63.98</v>
      </c>
      <c r="I72" s="56">
        <v>28996</v>
      </c>
      <c r="J72" s="57">
        <v>28617</v>
      </c>
      <c r="K72" s="57">
        <v>28617</v>
      </c>
      <c r="L72" s="57">
        <v>28334</v>
      </c>
      <c r="M72" s="58">
        <v>57128</v>
      </c>
      <c r="N72" s="58">
        <v>57016</v>
      </c>
      <c r="O72" s="58">
        <v>57016</v>
      </c>
      <c r="P72" s="58">
        <v>57016</v>
      </c>
      <c r="Q72" s="58">
        <v>20746</v>
      </c>
      <c r="R72" s="61">
        <v>28132</v>
      </c>
      <c r="S72" s="61">
        <v>28399</v>
      </c>
      <c r="T72" s="61">
        <v>-7871</v>
      </c>
      <c r="U72" s="57">
        <v>379</v>
      </c>
      <c r="V72" s="57">
        <v>378</v>
      </c>
      <c r="W72" s="57">
        <v>0</v>
      </c>
      <c r="X72" s="57">
        <v>0</v>
      </c>
      <c r="Y72" s="57">
        <v>379</v>
      </c>
      <c r="Z72" s="60">
        <v>28106</v>
      </c>
      <c r="AA72" s="60">
        <v>6795</v>
      </c>
      <c r="AB72" s="60">
        <v>1369</v>
      </c>
      <c r="AC72" s="60">
        <v>36269</v>
      </c>
      <c r="AD72" s="60">
        <v>112</v>
      </c>
      <c r="AE72" s="60">
        <v>112</v>
      </c>
      <c r="AF72" s="60">
        <v>0</v>
      </c>
      <c r="AG72" s="60">
        <v>0</v>
      </c>
      <c r="AH72" s="60">
        <v>112</v>
      </c>
    </row>
    <row r="73" spans="1:34" x14ac:dyDescent="0.2">
      <c r="A73" s="55">
        <v>37134</v>
      </c>
      <c r="B73">
        <v>7.8087</v>
      </c>
      <c r="C73">
        <v>6.3723000000000001</v>
      </c>
      <c r="D73" s="37">
        <v>2</v>
      </c>
      <c r="E73" s="37">
        <v>4</v>
      </c>
      <c r="F73" s="37">
        <v>2.09</v>
      </c>
      <c r="G73" s="37">
        <v>116</v>
      </c>
      <c r="H73" s="38">
        <v>62.91</v>
      </c>
      <c r="I73" s="56">
        <v>30755</v>
      </c>
      <c r="J73" s="57">
        <v>30469</v>
      </c>
      <c r="K73" s="57">
        <v>30469</v>
      </c>
      <c r="L73" s="57">
        <v>30450</v>
      </c>
      <c r="M73" s="58">
        <v>57541</v>
      </c>
      <c r="N73" s="58">
        <v>56076</v>
      </c>
      <c r="O73" s="58">
        <v>55800</v>
      </c>
      <c r="P73" s="58">
        <v>55800</v>
      </c>
      <c r="Q73" s="58">
        <v>22870</v>
      </c>
      <c r="R73" s="61">
        <v>26786</v>
      </c>
      <c r="S73" s="61">
        <v>25331</v>
      </c>
      <c r="T73" s="61">
        <v>-7599</v>
      </c>
      <c r="U73" s="57">
        <v>286</v>
      </c>
      <c r="V73" s="57">
        <v>25</v>
      </c>
      <c r="W73" s="57">
        <v>261</v>
      </c>
      <c r="X73" s="57">
        <v>0</v>
      </c>
      <c r="Y73" s="57">
        <v>286</v>
      </c>
      <c r="Z73" s="60">
        <v>24620</v>
      </c>
      <c r="AA73" s="60">
        <v>7216</v>
      </c>
      <c r="AB73" s="60">
        <v>1094</v>
      </c>
      <c r="AC73" s="60">
        <v>32930</v>
      </c>
      <c r="AD73" s="60">
        <v>1741</v>
      </c>
      <c r="AE73" s="60">
        <v>1465</v>
      </c>
      <c r="AF73" s="60">
        <v>276</v>
      </c>
      <c r="AG73" s="60">
        <v>0</v>
      </c>
      <c r="AH73" s="60">
        <v>1741</v>
      </c>
    </row>
    <row r="74" spans="1:34" x14ac:dyDescent="0.2">
      <c r="A74" s="55">
        <v>37164</v>
      </c>
      <c r="B74">
        <v>7.8346999999999998</v>
      </c>
      <c r="C74">
        <v>6.5212000000000003</v>
      </c>
      <c r="D74" s="37">
        <v>2</v>
      </c>
      <c r="E74" s="37">
        <v>4</v>
      </c>
      <c r="F74" s="37">
        <v>2.0699999999999998</v>
      </c>
      <c r="G74" s="37">
        <v>116</v>
      </c>
      <c r="H74" s="38">
        <v>58.54</v>
      </c>
      <c r="I74" s="56">
        <v>32663</v>
      </c>
      <c r="J74" s="57">
        <v>31812</v>
      </c>
      <c r="K74" s="57">
        <v>31812</v>
      </c>
      <c r="L74" s="57">
        <v>31375</v>
      </c>
      <c r="M74" s="58">
        <v>64133</v>
      </c>
      <c r="N74" s="58">
        <v>64050</v>
      </c>
      <c r="O74" s="58">
        <v>63979</v>
      </c>
      <c r="P74" s="58">
        <v>63979</v>
      </c>
      <c r="Q74" s="58">
        <v>24329</v>
      </c>
      <c r="R74" s="61">
        <v>31470</v>
      </c>
      <c r="S74" s="61">
        <v>32167</v>
      </c>
      <c r="T74" s="61">
        <v>-7483</v>
      </c>
      <c r="U74" s="57">
        <v>851</v>
      </c>
      <c r="V74" s="57">
        <v>516</v>
      </c>
      <c r="W74" s="57">
        <v>335</v>
      </c>
      <c r="X74" s="57">
        <v>0</v>
      </c>
      <c r="Y74" s="57">
        <v>851</v>
      </c>
      <c r="Z74" s="60">
        <v>28627</v>
      </c>
      <c r="AA74" s="60">
        <v>9994</v>
      </c>
      <c r="AB74" s="60">
        <v>1029</v>
      </c>
      <c r="AC74" s="60">
        <v>39650</v>
      </c>
      <c r="AD74" s="60">
        <v>154</v>
      </c>
      <c r="AE74" s="60">
        <v>83</v>
      </c>
      <c r="AF74" s="60">
        <v>71</v>
      </c>
      <c r="AG74" s="60">
        <v>0</v>
      </c>
      <c r="AH74" s="60">
        <v>154</v>
      </c>
    </row>
    <row r="75" spans="1:34" x14ac:dyDescent="0.2">
      <c r="A75" s="55">
        <v>37195</v>
      </c>
      <c r="B75">
        <v>7.8295000000000003</v>
      </c>
      <c r="C75">
        <v>6.6437999999999997</v>
      </c>
      <c r="D75" s="37">
        <v>2.2272729999999998</v>
      </c>
      <c r="E75" s="37">
        <v>4.2272730000000003</v>
      </c>
      <c r="F75" s="37">
        <v>2.09</v>
      </c>
      <c r="G75" s="37">
        <v>116</v>
      </c>
      <c r="H75" s="38">
        <v>55.24</v>
      </c>
      <c r="I75" s="56">
        <v>33162</v>
      </c>
      <c r="J75" s="57">
        <v>32374</v>
      </c>
      <c r="K75" s="57">
        <v>32374</v>
      </c>
      <c r="L75" s="57">
        <v>32060</v>
      </c>
      <c r="M75" s="58">
        <v>58043</v>
      </c>
      <c r="N75" s="58">
        <v>58032</v>
      </c>
      <c r="O75" s="58">
        <v>57816</v>
      </c>
      <c r="P75" s="58">
        <v>57816</v>
      </c>
      <c r="Q75" s="58">
        <v>22883</v>
      </c>
      <c r="R75" s="61">
        <v>24881</v>
      </c>
      <c r="S75" s="61">
        <v>25443</v>
      </c>
      <c r="T75" s="61">
        <v>-9491</v>
      </c>
      <c r="U75" s="57">
        <v>788</v>
      </c>
      <c r="V75" s="57">
        <v>324</v>
      </c>
      <c r="W75" s="57">
        <v>464</v>
      </c>
      <c r="X75" s="57">
        <v>0</v>
      </c>
      <c r="Y75" s="57">
        <v>788</v>
      </c>
      <c r="Z75" s="60">
        <v>22144</v>
      </c>
      <c r="AA75" s="60">
        <v>11376</v>
      </c>
      <c r="AB75" s="60">
        <v>1413</v>
      </c>
      <c r="AC75" s="60">
        <v>34933</v>
      </c>
      <c r="AD75" s="60">
        <v>227</v>
      </c>
      <c r="AE75" s="60">
        <v>11</v>
      </c>
      <c r="AF75" s="60">
        <v>216</v>
      </c>
      <c r="AG75" s="60">
        <v>0</v>
      </c>
      <c r="AH75" s="60">
        <v>227</v>
      </c>
    </row>
    <row r="76" spans="1:34" x14ac:dyDescent="0.2">
      <c r="A76" s="55">
        <v>37225</v>
      </c>
      <c r="B76">
        <v>7.9737</v>
      </c>
      <c r="C76">
        <v>6.7256999999999998</v>
      </c>
      <c r="D76" s="37">
        <v>2.25</v>
      </c>
      <c r="E76" s="37">
        <v>4.25</v>
      </c>
      <c r="F76" s="37">
        <v>2.2799999999999998</v>
      </c>
      <c r="G76" s="37">
        <v>115.9</v>
      </c>
      <c r="H76" s="38">
        <v>56.86</v>
      </c>
      <c r="I76" s="56">
        <v>31402</v>
      </c>
      <c r="J76" s="57">
        <v>31019</v>
      </c>
      <c r="K76" s="57">
        <v>31019</v>
      </c>
      <c r="L76" s="57">
        <v>30504</v>
      </c>
      <c r="M76" s="58">
        <v>63783</v>
      </c>
      <c r="N76" s="58">
        <v>63622</v>
      </c>
      <c r="O76" s="58">
        <v>63417</v>
      </c>
      <c r="P76" s="58">
        <v>63417</v>
      </c>
      <c r="Q76" s="58">
        <v>22344</v>
      </c>
      <c r="R76" s="61">
        <v>32382</v>
      </c>
      <c r="S76" s="61">
        <v>32397</v>
      </c>
      <c r="T76" s="61">
        <v>-8675</v>
      </c>
      <c r="U76" s="57">
        <v>382</v>
      </c>
      <c r="V76" s="57">
        <v>88</v>
      </c>
      <c r="W76" s="57">
        <v>294</v>
      </c>
      <c r="X76" s="57">
        <v>0</v>
      </c>
      <c r="Y76" s="57">
        <v>382</v>
      </c>
      <c r="Z76" s="60">
        <v>27396</v>
      </c>
      <c r="AA76" s="60">
        <v>12213</v>
      </c>
      <c r="AB76" s="60">
        <v>1463</v>
      </c>
      <c r="AC76" s="60">
        <v>41073</v>
      </c>
      <c r="AD76" s="60">
        <v>366</v>
      </c>
      <c r="AE76" s="60">
        <v>161</v>
      </c>
      <c r="AF76" s="60">
        <v>205</v>
      </c>
      <c r="AG76" s="60">
        <v>0</v>
      </c>
      <c r="AH76" s="60">
        <v>366</v>
      </c>
    </row>
    <row r="77" spans="1:34" x14ac:dyDescent="0.2">
      <c r="A77" s="55">
        <v>37256</v>
      </c>
      <c r="B77">
        <v>8.0366</v>
      </c>
      <c r="C77">
        <v>6.6405000000000003</v>
      </c>
      <c r="D77" s="37">
        <v>2.25</v>
      </c>
      <c r="E77" s="37">
        <v>4.25</v>
      </c>
      <c r="F77" s="37">
        <v>2.33</v>
      </c>
      <c r="G77" s="37">
        <v>115.6</v>
      </c>
      <c r="H77" s="38">
        <v>62.99</v>
      </c>
      <c r="I77" s="56">
        <v>29635</v>
      </c>
      <c r="J77" s="57">
        <v>29283</v>
      </c>
      <c r="K77" s="57">
        <v>29283</v>
      </c>
      <c r="L77" s="57">
        <v>29230</v>
      </c>
      <c r="M77" s="58">
        <v>70255</v>
      </c>
      <c r="N77" s="58">
        <v>70040</v>
      </c>
      <c r="O77" s="58">
        <v>69888</v>
      </c>
      <c r="P77" s="58">
        <v>69018</v>
      </c>
      <c r="Q77" s="58">
        <v>22919</v>
      </c>
      <c r="R77" s="61">
        <v>40619</v>
      </c>
      <c r="S77" s="61">
        <v>39735</v>
      </c>
      <c r="T77" s="61">
        <v>-6364</v>
      </c>
      <c r="U77" s="57">
        <v>352</v>
      </c>
      <c r="V77" s="57">
        <v>267</v>
      </c>
      <c r="W77" s="57">
        <v>85</v>
      </c>
      <c r="X77" s="57">
        <v>0</v>
      </c>
      <c r="Y77" s="57">
        <v>352</v>
      </c>
      <c r="Z77" s="60">
        <v>29804</v>
      </c>
      <c r="AA77" s="60">
        <v>14730</v>
      </c>
      <c r="AB77" s="60">
        <v>1565</v>
      </c>
      <c r="AC77" s="60">
        <v>46098</v>
      </c>
      <c r="AD77" s="60">
        <v>367</v>
      </c>
      <c r="AE77" s="60">
        <v>214</v>
      </c>
      <c r="AF77" s="60">
        <v>152</v>
      </c>
      <c r="AG77" s="60">
        <v>870</v>
      </c>
      <c r="AH77" s="60">
        <v>1237</v>
      </c>
    </row>
    <row r="78" spans="1:34" x14ac:dyDescent="0.2">
      <c r="A78" s="55">
        <v>37287</v>
      </c>
      <c r="B78">
        <v>8.0593000000000004</v>
      </c>
      <c r="C78">
        <v>6.7510000000000003</v>
      </c>
      <c r="D78" s="37">
        <v>2.25</v>
      </c>
      <c r="E78" s="37">
        <v>4.25</v>
      </c>
      <c r="F78" s="37">
        <v>2.35</v>
      </c>
      <c r="G78" s="37">
        <v>116.6</v>
      </c>
      <c r="H78" s="38">
        <v>60.21</v>
      </c>
      <c r="I78" s="56">
        <v>29958</v>
      </c>
      <c r="J78" s="57">
        <v>28888</v>
      </c>
      <c r="K78" s="57">
        <v>28888</v>
      </c>
      <c r="L78" s="57">
        <v>28806</v>
      </c>
      <c r="M78" s="58">
        <v>61274</v>
      </c>
      <c r="N78" s="58">
        <v>61262</v>
      </c>
      <c r="O78" s="58">
        <v>61262</v>
      </c>
      <c r="P78" s="58">
        <v>61262</v>
      </c>
      <c r="Q78" s="58">
        <v>22547</v>
      </c>
      <c r="R78" s="61">
        <v>31316</v>
      </c>
      <c r="S78" s="61">
        <v>32374</v>
      </c>
      <c r="T78" s="61">
        <v>-6342</v>
      </c>
      <c r="U78" s="57">
        <v>1069</v>
      </c>
      <c r="V78" s="57">
        <v>693</v>
      </c>
      <c r="W78" s="57">
        <v>377</v>
      </c>
      <c r="X78" s="57">
        <v>0</v>
      </c>
      <c r="Y78" s="57">
        <v>1069</v>
      </c>
      <c r="Z78" s="60">
        <v>23427</v>
      </c>
      <c r="AA78" s="60">
        <v>13515</v>
      </c>
      <c r="AB78" s="60">
        <v>1773</v>
      </c>
      <c r="AC78" s="60">
        <v>38715</v>
      </c>
      <c r="AD78" s="60">
        <v>12</v>
      </c>
      <c r="AE78" s="60">
        <v>12</v>
      </c>
      <c r="AF78" s="60">
        <v>0</v>
      </c>
      <c r="AG78" s="60">
        <v>0</v>
      </c>
      <c r="AH78" s="60">
        <v>12</v>
      </c>
    </row>
    <row r="79" spans="1:34" x14ac:dyDescent="0.2">
      <c r="A79" s="55">
        <v>37315</v>
      </c>
      <c r="B79">
        <v>7.9775</v>
      </c>
      <c r="C79">
        <v>6.6372</v>
      </c>
      <c r="D79" s="37">
        <v>2.3695650000000001</v>
      </c>
      <c r="E79" s="37">
        <v>4.3695649999999997</v>
      </c>
      <c r="F79" s="37">
        <v>2.52</v>
      </c>
      <c r="G79" s="37">
        <v>116.9</v>
      </c>
      <c r="H79" s="38">
        <v>62.06</v>
      </c>
      <c r="I79" s="56">
        <v>37164</v>
      </c>
      <c r="J79" s="57">
        <v>36843</v>
      </c>
      <c r="K79" s="57">
        <v>36843</v>
      </c>
      <c r="L79" s="57">
        <v>36559</v>
      </c>
      <c r="M79" s="58">
        <v>72719</v>
      </c>
      <c r="N79" s="58">
        <v>72373</v>
      </c>
      <c r="O79" s="58">
        <v>72258</v>
      </c>
      <c r="P79" s="58">
        <v>72258</v>
      </c>
      <c r="Q79" s="58">
        <v>27536</v>
      </c>
      <c r="R79" s="61">
        <v>35555</v>
      </c>
      <c r="S79" s="61">
        <v>35414</v>
      </c>
      <c r="T79" s="61">
        <v>-9308</v>
      </c>
      <c r="U79" s="57">
        <v>321</v>
      </c>
      <c r="V79" s="57">
        <v>18</v>
      </c>
      <c r="W79" s="57">
        <v>303</v>
      </c>
      <c r="X79" s="57">
        <v>0</v>
      </c>
      <c r="Y79" s="57">
        <v>321</v>
      </c>
      <c r="Z79" s="60">
        <v>27930</v>
      </c>
      <c r="AA79" s="60">
        <v>14487</v>
      </c>
      <c r="AB79" s="60">
        <v>2305</v>
      </c>
      <c r="AC79" s="60">
        <v>44722</v>
      </c>
      <c r="AD79" s="60">
        <v>462</v>
      </c>
      <c r="AE79" s="60">
        <v>346</v>
      </c>
      <c r="AF79" s="60">
        <v>115</v>
      </c>
      <c r="AG79" s="60">
        <v>0</v>
      </c>
      <c r="AH79" s="60">
        <v>462</v>
      </c>
    </row>
    <row r="80" spans="1:34" x14ac:dyDescent="0.2">
      <c r="A80" s="55">
        <v>37346</v>
      </c>
      <c r="B80">
        <v>7.8414000000000001</v>
      </c>
      <c r="C80">
        <v>6.3846999999999996</v>
      </c>
      <c r="D80" s="37">
        <v>2.5</v>
      </c>
      <c r="E80" s="37">
        <v>4.5</v>
      </c>
      <c r="F80" s="37">
        <v>2.63</v>
      </c>
      <c r="G80" s="37">
        <v>117.9</v>
      </c>
      <c r="H80" s="38">
        <v>70.260000000000005</v>
      </c>
      <c r="I80" s="56">
        <v>28465</v>
      </c>
      <c r="J80" s="57">
        <v>27822</v>
      </c>
      <c r="K80" s="57">
        <v>27822</v>
      </c>
      <c r="L80" s="57">
        <v>27822</v>
      </c>
      <c r="M80" s="58">
        <v>62410</v>
      </c>
      <c r="N80" s="58">
        <v>62146</v>
      </c>
      <c r="O80" s="58">
        <v>61564</v>
      </c>
      <c r="P80" s="58">
        <v>61564</v>
      </c>
      <c r="Q80" s="58">
        <v>22733</v>
      </c>
      <c r="R80" s="61">
        <v>33945</v>
      </c>
      <c r="S80" s="61">
        <v>33743</v>
      </c>
      <c r="T80" s="61">
        <v>-5088</v>
      </c>
      <c r="U80" s="57">
        <v>643</v>
      </c>
      <c r="V80" s="57">
        <v>132</v>
      </c>
      <c r="W80" s="57">
        <v>511</v>
      </c>
      <c r="X80" s="57">
        <v>0</v>
      </c>
      <c r="Y80" s="57">
        <v>643</v>
      </c>
      <c r="Z80" s="60">
        <v>25726</v>
      </c>
      <c r="AA80" s="60">
        <v>11290</v>
      </c>
      <c r="AB80" s="60">
        <v>1814</v>
      </c>
      <c r="AC80" s="60">
        <v>38831</v>
      </c>
      <c r="AD80" s="60">
        <v>845</v>
      </c>
      <c r="AE80" s="60">
        <v>263</v>
      </c>
      <c r="AF80" s="60">
        <v>582</v>
      </c>
      <c r="AG80" s="60">
        <v>0</v>
      </c>
      <c r="AH80" s="60">
        <v>845</v>
      </c>
    </row>
    <row r="81" spans="1:34" x14ac:dyDescent="0.2">
      <c r="A81" s="55">
        <v>37376</v>
      </c>
      <c r="B81">
        <v>7.7968000000000002</v>
      </c>
      <c r="C81">
        <v>6.1082000000000001</v>
      </c>
      <c r="D81" s="37">
        <v>2.5</v>
      </c>
      <c r="E81" s="37">
        <v>4.5</v>
      </c>
      <c r="F81" s="37">
        <v>2.58</v>
      </c>
      <c r="G81" s="37">
        <v>117.9</v>
      </c>
      <c r="H81" s="38">
        <v>69.78</v>
      </c>
      <c r="I81" s="56">
        <v>34480</v>
      </c>
      <c r="J81" s="57">
        <v>34171</v>
      </c>
      <c r="K81" s="57">
        <v>34171</v>
      </c>
      <c r="L81" s="57">
        <v>34171</v>
      </c>
      <c r="M81" s="58">
        <v>62350</v>
      </c>
      <c r="N81" s="58">
        <v>62346</v>
      </c>
      <c r="O81" s="58">
        <v>62346</v>
      </c>
      <c r="P81" s="58">
        <v>62346</v>
      </c>
      <c r="Q81" s="58">
        <v>23772</v>
      </c>
      <c r="R81" s="61">
        <v>27871</v>
      </c>
      <c r="S81" s="61">
        <v>28175</v>
      </c>
      <c r="T81" s="61">
        <v>-10399</v>
      </c>
      <c r="U81" s="57">
        <v>308</v>
      </c>
      <c r="V81" s="57">
        <v>306</v>
      </c>
      <c r="W81" s="57">
        <v>2</v>
      </c>
      <c r="X81" s="57">
        <v>0</v>
      </c>
      <c r="Y81" s="57">
        <v>308</v>
      </c>
      <c r="Z81" s="60">
        <v>25350</v>
      </c>
      <c r="AA81" s="60">
        <v>11384</v>
      </c>
      <c r="AB81" s="60">
        <v>1840</v>
      </c>
      <c r="AC81" s="60">
        <v>38574</v>
      </c>
      <c r="AD81" s="60">
        <v>4</v>
      </c>
      <c r="AE81" s="60">
        <v>4</v>
      </c>
      <c r="AF81" s="60">
        <v>0</v>
      </c>
      <c r="AG81" s="60">
        <v>0</v>
      </c>
      <c r="AH81" s="60">
        <v>4</v>
      </c>
    </row>
    <row r="82" spans="1:34" x14ac:dyDescent="0.2">
      <c r="A82" s="55">
        <v>37407</v>
      </c>
      <c r="B82">
        <v>7.8604000000000003</v>
      </c>
      <c r="C82">
        <v>6.2215999999999996</v>
      </c>
      <c r="D82" s="37">
        <v>2.75</v>
      </c>
      <c r="E82" s="37">
        <v>4.75</v>
      </c>
      <c r="F82" s="37">
        <v>2.7</v>
      </c>
      <c r="G82" s="37">
        <v>117.7</v>
      </c>
      <c r="H82" s="38">
        <v>68.56</v>
      </c>
      <c r="I82" s="56">
        <v>36840</v>
      </c>
      <c r="J82" s="57">
        <v>36458</v>
      </c>
      <c r="K82" s="57">
        <v>36458</v>
      </c>
      <c r="L82" s="57">
        <v>36405</v>
      </c>
      <c r="M82" s="58">
        <v>65520</v>
      </c>
      <c r="N82" s="58">
        <v>65411</v>
      </c>
      <c r="O82" s="58">
        <v>65169</v>
      </c>
      <c r="P82" s="58">
        <v>65169</v>
      </c>
      <c r="Q82" s="58">
        <v>26730</v>
      </c>
      <c r="R82" s="61">
        <v>28680</v>
      </c>
      <c r="S82" s="61">
        <v>28711</v>
      </c>
      <c r="T82" s="61">
        <v>-9728</v>
      </c>
      <c r="U82" s="57">
        <v>382</v>
      </c>
      <c r="V82" s="57">
        <v>152</v>
      </c>
      <c r="W82" s="57">
        <v>231</v>
      </c>
      <c r="X82" s="57">
        <v>0</v>
      </c>
      <c r="Y82" s="57">
        <v>382</v>
      </c>
      <c r="Z82" s="60">
        <v>27874</v>
      </c>
      <c r="AA82" s="60">
        <v>8725</v>
      </c>
      <c r="AB82" s="60">
        <v>1840</v>
      </c>
      <c r="AC82" s="60">
        <v>38439</v>
      </c>
      <c r="AD82" s="60">
        <v>352</v>
      </c>
      <c r="AE82" s="60">
        <v>109</v>
      </c>
      <c r="AF82" s="60">
        <v>243</v>
      </c>
      <c r="AG82" s="60">
        <v>0</v>
      </c>
      <c r="AH82" s="60">
        <v>352</v>
      </c>
    </row>
    <row r="83" spans="1:34" x14ac:dyDescent="0.2">
      <c r="A83" s="55">
        <v>37437</v>
      </c>
      <c r="B83">
        <v>7.9386000000000001</v>
      </c>
      <c r="C83">
        <v>6.2591999999999999</v>
      </c>
      <c r="D83" s="37">
        <v>2.75</v>
      </c>
      <c r="E83" s="37">
        <v>4.75</v>
      </c>
      <c r="F83" s="37">
        <v>2.81</v>
      </c>
      <c r="G83" s="37">
        <v>117.4</v>
      </c>
      <c r="H83" s="38">
        <v>73.67</v>
      </c>
      <c r="I83" s="56">
        <v>29567</v>
      </c>
      <c r="J83" s="57">
        <v>29450</v>
      </c>
      <c r="K83" s="57">
        <v>29450</v>
      </c>
      <c r="L83" s="57">
        <v>29395</v>
      </c>
      <c r="M83" s="58">
        <v>62813</v>
      </c>
      <c r="N83" s="58">
        <v>62762</v>
      </c>
      <c r="O83" s="58">
        <v>62496</v>
      </c>
      <c r="P83" s="58">
        <v>61870</v>
      </c>
      <c r="Q83" s="58">
        <v>21223</v>
      </c>
      <c r="R83" s="61">
        <v>33246</v>
      </c>
      <c r="S83" s="61">
        <v>32419</v>
      </c>
      <c r="T83" s="61">
        <v>-8227</v>
      </c>
      <c r="U83" s="57">
        <v>117</v>
      </c>
      <c r="V83" s="57">
        <v>1</v>
      </c>
      <c r="W83" s="57">
        <v>116</v>
      </c>
      <c r="X83" s="57">
        <v>0</v>
      </c>
      <c r="Y83" s="57">
        <v>117</v>
      </c>
      <c r="Z83" s="60">
        <v>28054</v>
      </c>
      <c r="AA83" s="60">
        <v>10962</v>
      </c>
      <c r="AB83" s="60">
        <v>1631</v>
      </c>
      <c r="AC83" s="60">
        <v>40647</v>
      </c>
      <c r="AD83" s="60">
        <v>317</v>
      </c>
      <c r="AE83" s="60">
        <v>51</v>
      </c>
      <c r="AF83" s="60">
        <v>266</v>
      </c>
      <c r="AG83" s="60">
        <v>626</v>
      </c>
      <c r="AH83" s="60">
        <v>943</v>
      </c>
    </row>
    <row r="84" spans="1:34" x14ac:dyDescent="0.2">
      <c r="A84" s="55">
        <v>37468</v>
      </c>
      <c r="B84">
        <v>7.992</v>
      </c>
      <c r="C84">
        <v>6.2382999999999997</v>
      </c>
      <c r="D84" s="37">
        <v>2.8695650000000001</v>
      </c>
      <c r="E84" s="37">
        <v>4.8695649999999997</v>
      </c>
      <c r="F84" s="37">
        <v>2.97</v>
      </c>
      <c r="G84" s="37">
        <v>117.3</v>
      </c>
      <c r="H84" s="38">
        <v>73.23</v>
      </c>
      <c r="I84" s="56">
        <v>34450</v>
      </c>
      <c r="J84" s="57">
        <v>32179</v>
      </c>
      <c r="K84" s="57">
        <v>32179</v>
      </c>
      <c r="L84" s="57">
        <v>32179</v>
      </c>
      <c r="M84" s="58">
        <v>65240</v>
      </c>
      <c r="N84" s="58">
        <v>65236</v>
      </c>
      <c r="O84" s="58">
        <v>64775</v>
      </c>
      <c r="P84" s="58">
        <v>64775</v>
      </c>
      <c r="Q84" s="58">
        <v>26244</v>
      </c>
      <c r="R84" s="61">
        <v>30790</v>
      </c>
      <c r="S84" s="61">
        <v>32596</v>
      </c>
      <c r="T84" s="61">
        <v>-5936</v>
      </c>
      <c r="U84" s="57">
        <v>2271</v>
      </c>
      <c r="V84" s="57">
        <v>37</v>
      </c>
      <c r="W84" s="57">
        <v>2234</v>
      </c>
      <c r="X84" s="57">
        <v>0</v>
      </c>
      <c r="Y84" s="57">
        <v>2271</v>
      </c>
      <c r="Z84" s="60">
        <v>25893</v>
      </c>
      <c r="AA84" s="60">
        <v>10855</v>
      </c>
      <c r="AB84" s="60">
        <v>1783</v>
      </c>
      <c r="AC84" s="60">
        <v>38531</v>
      </c>
      <c r="AD84" s="60">
        <v>465</v>
      </c>
      <c r="AE84" s="60">
        <v>4</v>
      </c>
      <c r="AF84" s="60">
        <v>461</v>
      </c>
      <c r="AG84" s="60">
        <v>0</v>
      </c>
      <c r="AH84" s="60">
        <v>465</v>
      </c>
    </row>
    <row r="85" spans="1:34" x14ac:dyDescent="0.2">
      <c r="A85" s="55">
        <v>37499</v>
      </c>
      <c r="B85">
        <v>8.2571999999999992</v>
      </c>
      <c r="C85">
        <v>6.4880000000000004</v>
      </c>
      <c r="D85" s="37">
        <v>3</v>
      </c>
      <c r="E85" s="37">
        <v>5</v>
      </c>
      <c r="F85" s="37">
        <v>3.04</v>
      </c>
      <c r="G85" s="37">
        <v>119</v>
      </c>
      <c r="H85" s="38">
        <v>61.96</v>
      </c>
      <c r="I85" s="56">
        <v>34934</v>
      </c>
      <c r="J85" s="57">
        <v>34472</v>
      </c>
      <c r="K85" s="57">
        <v>34472</v>
      </c>
      <c r="L85" s="57">
        <v>34472</v>
      </c>
      <c r="M85" s="58">
        <v>60268</v>
      </c>
      <c r="N85" s="58">
        <v>60257</v>
      </c>
      <c r="O85" s="58">
        <v>60005</v>
      </c>
      <c r="P85" s="58">
        <v>60005</v>
      </c>
      <c r="Q85" s="58">
        <v>26052</v>
      </c>
      <c r="R85" s="61">
        <v>25334</v>
      </c>
      <c r="S85" s="61">
        <v>25532</v>
      </c>
      <c r="T85" s="61">
        <v>-8421</v>
      </c>
      <c r="U85" s="57">
        <v>462</v>
      </c>
      <c r="V85" s="57">
        <v>416</v>
      </c>
      <c r="W85" s="57">
        <v>46</v>
      </c>
      <c r="X85" s="57">
        <v>0</v>
      </c>
      <c r="Y85" s="57">
        <v>462</v>
      </c>
      <c r="Z85" s="60">
        <v>23443</v>
      </c>
      <c r="AA85" s="60">
        <v>9574</v>
      </c>
      <c r="AB85" s="60">
        <v>936</v>
      </c>
      <c r="AC85" s="60">
        <v>33953</v>
      </c>
      <c r="AD85" s="60">
        <v>263</v>
      </c>
      <c r="AE85" s="60">
        <v>11</v>
      </c>
      <c r="AF85" s="60">
        <v>252</v>
      </c>
      <c r="AG85" s="60">
        <v>0</v>
      </c>
      <c r="AH85" s="60">
        <v>263</v>
      </c>
    </row>
    <row r="86" spans="1:34" x14ac:dyDescent="0.2">
      <c r="A86" s="55">
        <v>37529</v>
      </c>
      <c r="B86">
        <v>8.3960000000000008</v>
      </c>
      <c r="C86">
        <v>6.6580000000000004</v>
      </c>
      <c r="D86" s="37">
        <v>3</v>
      </c>
      <c r="E86" s="37">
        <v>5</v>
      </c>
      <c r="F86" s="37">
        <v>3.28</v>
      </c>
      <c r="G86" s="37">
        <v>119.1</v>
      </c>
      <c r="H86" s="38">
        <v>57.81</v>
      </c>
      <c r="I86" s="56">
        <v>40231</v>
      </c>
      <c r="J86" s="57">
        <v>40002</v>
      </c>
      <c r="K86" s="57">
        <v>40002</v>
      </c>
      <c r="L86" s="57">
        <v>39793</v>
      </c>
      <c r="M86" s="58">
        <v>68745</v>
      </c>
      <c r="N86" s="58">
        <v>67704</v>
      </c>
      <c r="O86" s="58">
        <v>67565</v>
      </c>
      <c r="P86" s="58">
        <v>67565</v>
      </c>
      <c r="Q86" s="58">
        <v>28621</v>
      </c>
      <c r="R86" s="61">
        <v>28514</v>
      </c>
      <c r="S86" s="61">
        <v>27563</v>
      </c>
      <c r="T86" s="61">
        <v>-11381</v>
      </c>
      <c r="U86" s="57">
        <v>229</v>
      </c>
      <c r="V86" s="57">
        <v>100</v>
      </c>
      <c r="W86" s="57">
        <v>129</v>
      </c>
      <c r="X86" s="57">
        <v>0</v>
      </c>
      <c r="Y86" s="57">
        <v>229</v>
      </c>
      <c r="Z86" s="60">
        <v>25745</v>
      </c>
      <c r="AA86" s="60">
        <v>11789</v>
      </c>
      <c r="AB86" s="60">
        <v>1409</v>
      </c>
      <c r="AC86" s="60">
        <v>38944</v>
      </c>
      <c r="AD86" s="60">
        <v>1180</v>
      </c>
      <c r="AE86" s="60">
        <v>1041</v>
      </c>
      <c r="AF86" s="60">
        <v>140</v>
      </c>
      <c r="AG86" s="60">
        <v>0</v>
      </c>
      <c r="AH86" s="60">
        <v>1180</v>
      </c>
    </row>
    <row r="87" spans="1:34" x14ac:dyDescent="0.2">
      <c r="A87" s="55">
        <v>37560</v>
      </c>
      <c r="B87">
        <v>8.2446000000000002</v>
      </c>
      <c r="C87">
        <v>6.4013</v>
      </c>
      <c r="D87" s="37">
        <v>3.2386360000000001</v>
      </c>
      <c r="E87" s="37">
        <v>5.2386359999999996</v>
      </c>
      <c r="F87" s="37">
        <v>3.33</v>
      </c>
      <c r="G87" s="37">
        <v>119</v>
      </c>
      <c r="H87" s="38">
        <v>58.76</v>
      </c>
      <c r="I87" s="56">
        <v>40936</v>
      </c>
      <c r="J87" s="57">
        <v>40634</v>
      </c>
      <c r="K87" s="57">
        <v>40634</v>
      </c>
      <c r="L87" s="57">
        <v>40634</v>
      </c>
      <c r="M87" s="58">
        <v>67685</v>
      </c>
      <c r="N87" s="58">
        <v>67542</v>
      </c>
      <c r="O87" s="58">
        <v>67221</v>
      </c>
      <c r="P87" s="58">
        <v>67221</v>
      </c>
      <c r="Q87" s="58">
        <v>28754</v>
      </c>
      <c r="R87" s="61">
        <v>26749</v>
      </c>
      <c r="S87" s="61">
        <v>26587</v>
      </c>
      <c r="T87" s="61">
        <v>-11879</v>
      </c>
      <c r="U87" s="57">
        <v>302</v>
      </c>
      <c r="V87" s="57">
        <v>53</v>
      </c>
      <c r="W87" s="57">
        <v>250</v>
      </c>
      <c r="X87" s="57">
        <v>0</v>
      </c>
      <c r="Y87" s="57">
        <v>302</v>
      </c>
      <c r="Z87" s="60">
        <v>23993</v>
      </c>
      <c r="AA87" s="60">
        <v>14214</v>
      </c>
      <c r="AB87" s="60">
        <v>260</v>
      </c>
      <c r="AC87" s="60">
        <v>38466</v>
      </c>
      <c r="AD87" s="60">
        <v>465</v>
      </c>
      <c r="AE87" s="60">
        <v>144</v>
      </c>
      <c r="AF87" s="60">
        <v>321</v>
      </c>
      <c r="AG87" s="60">
        <v>0</v>
      </c>
      <c r="AH87" s="60">
        <v>465</v>
      </c>
    </row>
    <row r="88" spans="1:34" x14ac:dyDescent="0.2">
      <c r="A88" s="55">
        <v>37590</v>
      </c>
      <c r="B88">
        <v>8.1575000000000006</v>
      </c>
      <c r="C88">
        <v>6.1741000000000001</v>
      </c>
      <c r="D88" s="37">
        <v>3.3815789999999999</v>
      </c>
      <c r="E88" s="37">
        <v>5.3815790000000003</v>
      </c>
      <c r="F88" s="37">
        <v>3.5</v>
      </c>
      <c r="G88" s="37">
        <v>118.5</v>
      </c>
      <c r="H88" s="38">
        <v>62.47</v>
      </c>
      <c r="I88" s="56">
        <v>35096</v>
      </c>
      <c r="J88" s="57">
        <v>34925</v>
      </c>
      <c r="K88" s="57">
        <v>34925</v>
      </c>
      <c r="L88" s="57">
        <v>34573</v>
      </c>
      <c r="M88" s="58">
        <v>63664</v>
      </c>
      <c r="N88" s="58">
        <v>63047</v>
      </c>
      <c r="O88" s="58">
        <v>62522</v>
      </c>
      <c r="P88" s="58">
        <v>62522</v>
      </c>
      <c r="Q88" s="58">
        <v>24803</v>
      </c>
      <c r="R88" s="61">
        <v>28568</v>
      </c>
      <c r="S88" s="61">
        <v>27597</v>
      </c>
      <c r="T88" s="61">
        <v>-10122</v>
      </c>
      <c r="U88" s="57">
        <v>171</v>
      </c>
      <c r="V88" s="57">
        <v>170</v>
      </c>
      <c r="W88" s="57">
        <v>1</v>
      </c>
      <c r="X88" s="57">
        <v>0</v>
      </c>
      <c r="Y88" s="57">
        <v>171</v>
      </c>
      <c r="Z88" s="60">
        <v>22013</v>
      </c>
      <c r="AA88" s="60">
        <v>15355</v>
      </c>
      <c r="AB88" s="60">
        <v>351</v>
      </c>
      <c r="AC88" s="60">
        <v>37719</v>
      </c>
      <c r="AD88" s="60">
        <v>1142</v>
      </c>
      <c r="AE88" s="60">
        <v>618</v>
      </c>
      <c r="AF88" s="60">
        <v>524</v>
      </c>
      <c r="AG88" s="60">
        <v>0</v>
      </c>
      <c r="AH88" s="60">
        <v>1142</v>
      </c>
    </row>
    <row r="89" spans="1:34" x14ac:dyDescent="0.2">
      <c r="A89" s="55">
        <v>37621</v>
      </c>
      <c r="B89">
        <v>8.2780000000000005</v>
      </c>
      <c r="C89">
        <v>6.3688000000000002</v>
      </c>
      <c r="D89" s="37">
        <v>3.5568179999999998</v>
      </c>
      <c r="E89" s="37">
        <v>5.5568179999999998</v>
      </c>
      <c r="F89" s="37">
        <v>3.56</v>
      </c>
      <c r="G89" s="37">
        <v>117</v>
      </c>
      <c r="H89" s="38">
        <v>53.68</v>
      </c>
      <c r="I89" s="56">
        <v>37770</v>
      </c>
      <c r="J89" s="57">
        <v>37309</v>
      </c>
      <c r="K89" s="57">
        <v>37309</v>
      </c>
      <c r="L89" s="57">
        <v>36998</v>
      </c>
      <c r="M89" s="58">
        <v>67604</v>
      </c>
      <c r="N89" s="58">
        <v>67246</v>
      </c>
      <c r="O89" s="58">
        <v>67246</v>
      </c>
      <c r="P89" s="58">
        <v>67246</v>
      </c>
      <c r="Q89" s="58">
        <v>27266</v>
      </c>
      <c r="R89" s="61">
        <v>29834</v>
      </c>
      <c r="S89" s="61">
        <v>29937</v>
      </c>
      <c r="T89" s="61">
        <v>-10043</v>
      </c>
      <c r="U89" s="57">
        <v>461</v>
      </c>
      <c r="V89" s="57">
        <v>100</v>
      </c>
      <c r="W89" s="57">
        <v>361</v>
      </c>
      <c r="X89" s="57">
        <v>0</v>
      </c>
      <c r="Y89" s="57">
        <v>461</v>
      </c>
      <c r="Z89" s="60">
        <v>26098</v>
      </c>
      <c r="AA89" s="60">
        <v>13196</v>
      </c>
      <c r="AB89" s="60">
        <v>686</v>
      </c>
      <c r="AC89" s="60">
        <v>39980</v>
      </c>
      <c r="AD89" s="60">
        <v>358</v>
      </c>
      <c r="AE89" s="60">
        <v>358</v>
      </c>
      <c r="AF89" s="60">
        <v>0</v>
      </c>
      <c r="AG89" s="60">
        <v>0</v>
      </c>
      <c r="AH89" s="60">
        <v>358</v>
      </c>
    </row>
    <row r="90" spans="1:34" x14ac:dyDescent="0.2">
      <c r="A90" s="55">
        <v>37652</v>
      </c>
      <c r="B90">
        <v>8.0876000000000001</v>
      </c>
      <c r="C90">
        <v>6.1863000000000001</v>
      </c>
      <c r="D90" s="37">
        <v>3.75</v>
      </c>
      <c r="E90" s="37">
        <v>5.75</v>
      </c>
      <c r="F90" s="37">
        <v>3.57</v>
      </c>
      <c r="G90" s="37">
        <v>117.5</v>
      </c>
      <c r="H90" s="38">
        <v>57.56</v>
      </c>
      <c r="I90" s="56">
        <v>34163</v>
      </c>
      <c r="J90" s="57">
        <v>33991</v>
      </c>
      <c r="K90" s="57">
        <v>33991</v>
      </c>
      <c r="L90" s="57">
        <v>33991</v>
      </c>
      <c r="M90" s="58">
        <v>59469</v>
      </c>
      <c r="N90" s="58">
        <v>59233</v>
      </c>
      <c r="O90" s="58">
        <v>59233</v>
      </c>
      <c r="P90" s="58">
        <v>59233</v>
      </c>
      <c r="Q90" s="58">
        <v>25335</v>
      </c>
      <c r="R90" s="61">
        <v>25306</v>
      </c>
      <c r="S90" s="61">
        <v>25242</v>
      </c>
      <c r="T90" s="61">
        <v>-8656</v>
      </c>
      <c r="U90" s="57">
        <v>172</v>
      </c>
      <c r="V90" s="57">
        <v>48</v>
      </c>
      <c r="W90" s="57">
        <v>125</v>
      </c>
      <c r="X90" s="57">
        <v>0</v>
      </c>
      <c r="Y90" s="57">
        <v>172</v>
      </c>
      <c r="Z90" s="60">
        <v>21762</v>
      </c>
      <c r="AA90" s="60">
        <v>11664</v>
      </c>
      <c r="AB90" s="60">
        <v>471</v>
      </c>
      <c r="AC90" s="60">
        <v>33897</v>
      </c>
      <c r="AD90" s="60">
        <v>236</v>
      </c>
      <c r="AE90" s="60">
        <v>236</v>
      </c>
      <c r="AF90" s="60">
        <v>0</v>
      </c>
      <c r="AG90" s="60">
        <v>0</v>
      </c>
      <c r="AH90" s="60">
        <v>236</v>
      </c>
    </row>
    <row r="91" spans="1:34" x14ac:dyDescent="0.2">
      <c r="A91" s="55">
        <v>37680</v>
      </c>
      <c r="B91">
        <v>8.1340000000000003</v>
      </c>
      <c r="C91">
        <v>6.1429</v>
      </c>
      <c r="D91" s="37">
        <v>3.875</v>
      </c>
      <c r="E91" s="37">
        <v>5.375</v>
      </c>
      <c r="F91" s="37">
        <v>3.69</v>
      </c>
      <c r="G91" s="37">
        <v>118.2</v>
      </c>
      <c r="H91" s="38">
        <v>62.05</v>
      </c>
      <c r="I91" s="56">
        <v>41945</v>
      </c>
      <c r="J91" s="57">
        <v>41334</v>
      </c>
      <c r="K91" s="57">
        <v>41334</v>
      </c>
      <c r="L91" s="57">
        <v>41057</v>
      </c>
      <c r="M91" s="58">
        <v>69119</v>
      </c>
      <c r="N91" s="58">
        <v>68443</v>
      </c>
      <c r="O91" s="58">
        <v>67886</v>
      </c>
      <c r="P91" s="58">
        <v>67886</v>
      </c>
      <c r="Q91" s="58">
        <v>30035</v>
      </c>
      <c r="R91" s="61">
        <v>27175</v>
      </c>
      <c r="S91" s="61">
        <v>26552</v>
      </c>
      <c r="T91" s="61">
        <v>-11299</v>
      </c>
      <c r="U91" s="57">
        <v>611</v>
      </c>
      <c r="V91" s="57">
        <v>600</v>
      </c>
      <c r="W91" s="57">
        <v>11</v>
      </c>
      <c r="X91" s="57">
        <v>0</v>
      </c>
      <c r="Y91" s="57">
        <v>611</v>
      </c>
      <c r="Z91" s="60">
        <v>26104</v>
      </c>
      <c r="AA91" s="60">
        <v>11747</v>
      </c>
      <c r="AB91" s="60">
        <v>0</v>
      </c>
      <c r="AC91" s="60">
        <v>37851</v>
      </c>
      <c r="AD91" s="60">
        <v>1234</v>
      </c>
      <c r="AE91" s="60">
        <v>676</v>
      </c>
      <c r="AF91" s="60">
        <v>558</v>
      </c>
      <c r="AG91" s="60">
        <v>0</v>
      </c>
      <c r="AH91" s="60">
        <v>1234</v>
      </c>
    </row>
    <row r="92" spans="1:34" x14ac:dyDescent="0.2">
      <c r="A92" s="55">
        <v>37711</v>
      </c>
      <c r="B92">
        <v>8.1191999999999993</v>
      </c>
      <c r="C92">
        <v>6.0039999999999996</v>
      </c>
      <c r="D92" s="37">
        <v>4</v>
      </c>
      <c r="E92" s="37">
        <v>5</v>
      </c>
      <c r="F92" s="37">
        <v>3.82</v>
      </c>
      <c r="G92" s="37">
        <v>118.2</v>
      </c>
      <c r="H92" s="38">
        <v>67.489999999999995</v>
      </c>
      <c r="I92" s="56">
        <v>37122</v>
      </c>
      <c r="J92" s="57">
        <v>36350</v>
      </c>
      <c r="K92" s="57">
        <v>36350</v>
      </c>
      <c r="L92" s="57">
        <v>35729</v>
      </c>
      <c r="M92" s="58">
        <v>63304</v>
      </c>
      <c r="N92" s="58">
        <v>63157</v>
      </c>
      <c r="O92" s="58">
        <v>62667</v>
      </c>
      <c r="P92" s="58">
        <v>62667</v>
      </c>
      <c r="Q92" s="58">
        <v>26072</v>
      </c>
      <c r="R92" s="61">
        <v>26182</v>
      </c>
      <c r="S92" s="61">
        <v>26317</v>
      </c>
      <c r="T92" s="61">
        <v>-10279</v>
      </c>
      <c r="U92" s="57">
        <v>771</v>
      </c>
      <c r="V92" s="57">
        <v>0</v>
      </c>
      <c r="W92" s="57">
        <v>771</v>
      </c>
      <c r="X92" s="57">
        <v>0</v>
      </c>
      <c r="Y92" s="57">
        <v>771</v>
      </c>
      <c r="Z92" s="60">
        <v>23686</v>
      </c>
      <c r="AA92" s="60">
        <v>11711</v>
      </c>
      <c r="AB92" s="60">
        <v>1199</v>
      </c>
      <c r="AC92" s="60">
        <v>36595</v>
      </c>
      <c r="AD92" s="60">
        <v>637</v>
      </c>
      <c r="AE92" s="60">
        <v>146</v>
      </c>
      <c r="AF92" s="60">
        <v>491</v>
      </c>
      <c r="AG92" s="60">
        <v>0</v>
      </c>
      <c r="AH92" s="60">
        <v>637</v>
      </c>
    </row>
    <row r="93" spans="1:34" x14ac:dyDescent="0.2">
      <c r="A93" s="55">
        <v>37741</v>
      </c>
      <c r="B93">
        <v>8.14</v>
      </c>
      <c r="C93">
        <v>6.0235000000000003</v>
      </c>
      <c r="D93" s="37">
        <v>4.0125000000000002</v>
      </c>
      <c r="E93" s="37">
        <v>5.0125000000000002</v>
      </c>
      <c r="F93" s="37">
        <v>3.79</v>
      </c>
      <c r="G93" s="37">
        <v>118.3</v>
      </c>
      <c r="H93" s="38">
        <v>67.209999999999994</v>
      </c>
      <c r="I93" s="56">
        <v>40453</v>
      </c>
      <c r="J93" s="57">
        <v>39509</v>
      </c>
      <c r="K93" s="57">
        <v>39509</v>
      </c>
      <c r="L93" s="57">
        <v>39255</v>
      </c>
      <c r="M93" s="58">
        <v>63610</v>
      </c>
      <c r="N93" s="58">
        <v>63272</v>
      </c>
      <c r="O93" s="58">
        <v>62856</v>
      </c>
      <c r="P93" s="58">
        <v>62856</v>
      </c>
      <c r="Q93" s="58">
        <v>27359</v>
      </c>
      <c r="R93" s="61">
        <v>23158</v>
      </c>
      <c r="S93" s="61">
        <v>23347</v>
      </c>
      <c r="T93" s="61">
        <v>-12150</v>
      </c>
      <c r="U93" s="57">
        <v>944</v>
      </c>
      <c r="V93" s="57">
        <v>195</v>
      </c>
      <c r="W93" s="57">
        <v>749</v>
      </c>
      <c r="X93" s="57">
        <v>0</v>
      </c>
      <c r="Y93" s="57">
        <v>944</v>
      </c>
      <c r="Z93" s="60">
        <v>26395</v>
      </c>
      <c r="AA93" s="60">
        <v>9102</v>
      </c>
      <c r="AB93" s="60">
        <v>0</v>
      </c>
      <c r="AC93" s="60">
        <v>35497</v>
      </c>
      <c r="AD93" s="60">
        <v>755</v>
      </c>
      <c r="AE93" s="60">
        <v>339</v>
      </c>
      <c r="AF93" s="60">
        <v>416</v>
      </c>
      <c r="AG93" s="60">
        <v>0</v>
      </c>
      <c r="AH93" s="60">
        <v>755</v>
      </c>
    </row>
    <row r="94" spans="1:34" x14ac:dyDescent="0.2">
      <c r="A94" s="55">
        <v>37772</v>
      </c>
      <c r="B94">
        <v>8.0589999999999993</v>
      </c>
      <c r="C94">
        <v>6.0061</v>
      </c>
      <c r="D94" s="37">
        <v>4.273809</v>
      </c>
      <c r="E94" s="37">
        <v>5.273809</v>
      </c>
      <c r="F94" s="37">
        <v>3.96</v>
      </c>
      <c r="G94" s="37">
        <v>118.2</v>
      </c>
      <c r="H94" s="38">
        <v>71.05</v>
      </c>
      <c r="I94" s="56">
        <v>39094</v>
      </c>
      <c r="J94" s="57">
        <v>38837</v>
      </c>
      <c r="K94" s="57">
        <v>38837</v>
      </c>
      <c r="L94" s="57">
        <v>38096</v>
      </c>
      <c r="M94" s="58">
        <v>63367</v>
      </c>
      <c r="N94" s="58">
        <v>62772</v>
      </c>
      <c r="O94" s="58">
        <v>62348</v>
      </c>
      <c r="P94" s="58">
        <v>62348</v>
      </c>
      <c r="Q94" s="58">
        <v>31889</v>
      </c>
      <c r="R94" s="61">
        <v>24273</v>
      </c>
      <c r="S94" s="61">
        <v>23511</v>
      </c>
      <c r="T94" s="61">
        <v>-6948</v>
      </c>
      <c r="U94" s="57">
        <v>258</v>
      </c>
      <c r="V94" s="57">
        <v>2</v>
      </c>
      <c r="W94" s="57">
        <v>256</v>
      </c>
      <c r="X94" s="57">
        <v>0</v>
      </c>
      <c r="Y94" s="57">
        <v>258</v>
      </c>
      <c r="Z94" s="60">
        <v>21320</v>
      </c>
      <c r="AA94" s="60">
        <v>8161</v>
      </c>
      <c r="AB94" s="60">
        <v>979</v>
      </c>
      <c r="AC94" s="60">
        <v>30459</v>
      </c>
      <c r="AD94" s="60">
        <v>1019</v>
      </c>
      <c r="AE94" s="60">
        <v>595</v>
      </c>
      <c r="AF94" s="60">
        <v>425</v>
      </c>
      <c r="AG94" s="60">
        <v>0</v>
      </c>
      <c r="AH94" s="60">
        <v>1019</v>
      </c>
    </row>
    <row r="95" spans="1:34" x14ac:dyDescent="0.2">
      <c r="A95" s="55">
        <v>37802</v>
      </c>
      <c r="B95">
        <v>7.9379999999999997</v>
      </c>
      <c r="C95">
        <v>5.7878999999999996</v>
      </c>
      <c r="D95" s="37">
        <v>4.5</v>
      </c>
      <c r="E95" s="37">
        <v>5.5</v>
      </c>
      <c r="F95" s="37">
        <v>4.0599999999999996</v>
      </c>
      <c r="G95" s="37">
        <v>117.9</v>
      </c>
      <c r="H95" s="38">
        <v>76.930000000000007</v>
      </c>
      <c r="I95" s="56">
        <v>36326</v>
      </c>
      <c r="J95" s="57">
        <v>35453</v>
      </c>
      <c r="K95" s="57">
        <v>35453</v>
      </c>
      <c r="L95" s="57">
        <v>35453</v>
      </c>
      <c r="M95" s="58">
        <v>59884</v>
      </c>
      <c r="N95" s="58">
        <v>59357</v>
      </c>
      <c r="O95" s="58">
        <v>59357</v>
      </c>
      <c r="P95" s="58">
        <v>59357</v>
      </c>
      <c r="Q95" s="58">
        <v>25137</v>
      </c>
      <c r="R95" s="61">
        <v>23558</v>
      </c>
      <c r="S95" s="61">
        <v>23903</v>
      </c>
      <c r="T95" s="61">
        <v>-10316</v>
      </c>
      <c r="U95" s="57">
        <v>873</v>
      </c>
      <c r="V95" s="57">
        <v>338</v>
      </c>
      <c r="W95" s="57">
        <v>534</v>
      </c>
      <c r="X95" s="57">
        <v>0</v>
      </c>
      <c r="Y95" s="57">
        <v>873</v>
      </c>
      <c r="Z95" s="60">
        <v>24784</v>
      </c>
      <c r="AA95" s="60">
        <v>8804</v>
      </c>
      <c r="AB95" s="60">
        <v>631</v>
      </c>
      <c r="AC95" s="60">
        <v>34220</v>
      </c>
      <c r="AD95" s="60">
        <v>527</v>
      </c>
      <c r="AE95" s="60">
        <v>527</v>
      </c>
      <c r="AF95" s="60">
        <v>0</v>
      </c>
      <c r="AG95" s="60">
        <v>0</v>
      </c>
      <c r="AH95" s="60">
        <v>527</v>
      </c>
    </row>
    <row r="96" spans="1:34" x14ac:dyDescent="0.2">
      <c r="A96" s="55">
        <v>37833</v>
      </c>
      <c r="B96">
        <v>7.9734999999999996</v>
      </c>
      <c r="C96">
        <v>5.8536999999999999</v>
      </c>
      <c r="D96" s="37">
        <v>4.6304350000000003</v>
      </c>
      <c r="E96" s="37">
        <v>5.6304350000000003</v>
      </c>
      <c r="F96" s="37">
        <v>4.05</v>
      </c>
      <c r="G96" s="37">
        <v>117.8</v>
      </c>
      <c r="H96" s="38">
        <v>70.760000000000005</v>
      </c>
      <c r="I96" s="56">
        <v>37844</v>
      </c>
      <c r="J96" s="57">
        <v>37728</v>
      </c>
      <c r="K96" s="57">
        <v>37728</v>
      </c>
      <c r="L96" s="57">
        <v>37358</v>
      </c>
      <c r="M96" s="58">
        <v>63448</v>
      </c>
      <c r="N96" s="58">
        <v>63020</v>
      </c>
      <c r="O96" s="58">
        <v>63020</v>
      </c>
      <c r="P96" s="58">
        <v>63020</v>
      </c>
      <c r="Q96" s="58">
        <v>26816</v>
      </c>
      <c r="R96" s="61">
        <v>25604</v>
      </c>
      <c r="S96" s="61">
        <v>25292</v>
      </c>
      <c r="T96" s="61">
        <v>-10912</v>
      </c>
      <c r="U96" s="57">
        <v>116</v>
      </c>
      <c r="V96" s="57">
        <v>114</v>
      </c>
      <c r="W96" s="57">
        <v>3</v>
      </c>
      <c r="X96" s="57">
        <v>0</v>
      </c>
      <c r="Y96" s="57">
        <v>116</v>
      </c>
      <c r="Z96" s="60">
        <v>26704</v>
      </c>
      <c r="AA96" s="60">
        <v>8786</v>
      </c>
      <c r="AB96" s="60">
        <v>715</v>
      </c>
      <c r="AC96" s="60">
        <v>36205</v>
      </c>
      <c r="AD96" s="60">
        <v>428</v>
      </c>
      <c r="AE96" s="60">
        <v>428</v>
      </c>
      <c r="AF96" s="60">
        <v>0</v>
      </c>
      <c r="AG96" s="60">
        <v>0</v>
      </c>
      <c r="AH96" s="60">
        <v>428</v>
      </c>
    </row>
    <row r="97" spans="1:34" x14ac:dyDescent="0.2">
      <c r="A97" s="55">
        <v>37864</v>
      </c>
      <c r="B97">
        <v>7.8305999999999996</v>
      </c>
      <c r="C97">
        <v>5.6365999999999996</v>
      </c>
      <c r="D97" s="37">
        <v>4.7750000000000004</v>
      </c>
      <c r="E97" s="37">
        <v>5.7750000000000004</v>
      </c>
      <c r="F97" s="37">
        <v>4.03</v>
      </c>
      <c r="G97" s="37">
        <v>118.6</v>
      </c>
      <c r="H97" s="38">
        <v>77.17</v>
      </c>
      <c r="I97" s="56">
        <v>37546</v>
      </c>
      <c r="J97" s="57">
        <v>34812</v>
      </c>
      <c r="K97" s="57">
        <v>34812</v>
      </c>
      <c r="L97" s="57">
        <v>34560</v>
      </c>
      <c r="M97" s="58">
        <v>64319</v>
      </c>
      <c r="N97" s="58">
        <v>62738</v>
      </c>
      <c r="O97" s="58">
        <v>62063</v>
      </c>
      <c r="P97" s="58">
        <v>62063</v>
      </c>
      <c r="Q97" s="58">
        <v>25479</v>
      </c>
      <c r="R97" s="61">
        <v>26772</v>
      </c>
      <c r="S97" s="61">
        <v>27251</v>
      </c>
      <c r="T97" s="61">
        <v>-9333</v>
      </c>
      <c r="U97" s="57">
        <v>2734</v>
      </c>
      <c r="V97" s="57">
        <v>20</v>
      </c>
      <c r="W97" s="57">
        <v>2714</v>
      </c>
      <c r="X97" s="57">
        <v>0</v>
      </c>
      <c r="Y97" s="57">
        <v>2734</v>
      </c>
      <c r="Z97" s="60">
        <v>26733</v>
      </c>
      <c r="AA97" s="60">
        <v>8996</v>
      </c>
      <c r="AB97" s="60">
        <v>855</v>
      </c>
      <c r="AC97" s="60">
        <v>36584</v>
      </c>
      <c r="AD97" s="60">
        <v>2256</v>
      </c>
      <c r="AE97" s="60">
        <v>1581</v>
      </c>
      <c r="AF97" s="60">
        <v>675</v>
      </c>
      <c r="AG97" s="60">
        <v>0</v>
      </c>
      <c r="AH97" s="60">
        <v>2256</v>
      </c>
    </row>
    <row r="98" spans="1:34" x14ac:dyDescent="0.2">
      <c r="A98" s="55">
        <v>37894</v>
      </c>
      <c r="B98">
        <v>7.6962999999999999</v>
      </c>
      <c r="C98">
        <v>5.4097</v>
      </c>
      <c r="D98" s="37">
        <v>5</v>
      </c>
      <c r="E98" s="37">
        <v>6</v>
      </c>
      <c r="F98" s="37">
        <v>3.94</v>
      </c>
      <c r="G98" s="37">
        <v>118.9</v>
      </c>
      <c r="H98" s="38">
        <v>82.34</v>
      </c>
      <c r="I98" s="56">
        <v>48439</v>
      </c>
      <c r="J98" s="57">
        <v>48313</v>
      </c>
      <c r="K98" s="57">
        <v>48313</v>
      </c>
      <c r="L98" s="57">
        <v>47531</v>
      </c>
      <c r="M98" s="58">
        <v>72463</v>
      </c>
      <c r="N98" s="58">
        <v>71776</v>
      </c>
      <c r="O98" s="58">
        <v>71604</v>
      </c>
      <c r="P98" s="58">
        <v>71604</v>
      </c>
      <c r="Q98" s="58">
        <v>30164</v>
      </c>
      <c r="R98" s="61">
        <v>24024</v>
      </c>
      <c r="S98" s="61">
        <v>23291</v>
      </c>
      <c r="T98" s="61">
        <v>-18150</v>
      </c>
      <c r="U98" s="57">
        <v>126</v>
      </c>
      <c r="V98" s="57">
        <v>1</v>
      </c>
      <c r="W98" s="57">
        <v>125</v>
      </c>
      <c r="X98" s="57">
        <v>0</v>
      </c>
      <c r="Y98" s="57">
        <v>126</v>
      </c>
      <c r="Z98" s="60">
        <v>27518</v>
      </c>
      <c r="AA98" s="60">
        <v>13599</v>
      </c>
      <c r="AB98" s="60">
        <v>324</v>
      </c>
      <c r="AC98" s="60">
        <v>41441</v>
      </c>
      <c r="AD98" s="60">
        <v>859</v>
      </c>
      <c r="AE98" s="60">
        <v>688</v>
      </c>
      <c r="AF98" s="60">
        <v>171</v>
      </c>
      <c r="AG98" s="60">
        <v>0</v>
      </c>
      <c r="AH98" s="60">
        <v>859</v>
      </c>
    </row>
    <row r="99" spans="1:34" x14ac:dyDescent="0.2">
      <c r="A99" s="55">
        <v>37925</v>
      </c>
      <c r="B99">
        <v>7.9519000000000002</v>
      </c>
      <c r="C99">
        <v>5.4154</v>
      </c>
      <c r="D99" s="37">
        <v>5</v>
      </c>
      <c r="E99" s="37">
        <v>6</v>
      </c>
      <c r="F99" s="37">
        <v>4.0199999999999996</v>
      </c>
      <c r="G99" s="37">
        <v>120.8</v>
      </c>
      <c r="H99" s="38">
        <v>92.41</v>
      </c>
      <c r="I99" s="56">
        <v>41697</v>
      </c>
      <c r="J99" s="57">
        <v>40860</v>
      </c>
      <c r="K99" s="57">
        <v>40860</v>
      </c>
      <c r="L99" s="57">
        <v>40517</v>
      </c>
      <c r="M99" s="58">
        <v>72748</v>
      </c>
      <c r="N99" s="58">
        <v>72660</v>
      </c>
      <c r="O99" s="58">
        <v>72396</v>
      </c>
      <c r="P99" s="58">
        <v>72396</v>
      </c>
      <c r="Q99" s="58">
        <v>30927</v>
      </c>
      <c r="R99" s="61">
        <v>31051</v>
      </c>
      <c r="S99" s="61">
        <v>31536</v>
      </c>
      <c r="T99" s="61">
        <v>-9933</v>
      </c>
      <c r="U99" s="57">
        <v>837</v>
      </c>
      <c r="V99" s="57">
        <v>348</v>
      </c>
      <c r="W99" s="57">
        <v>489</v>
      </c>
      <c r="X99" s="57">
        <v>0</v>
      </c>
      <c r="Y99" s="57">
        <v>837</v>
      </c>
      <c r="Z99" s="60">
        <v>26233</v>
      </c>
      <c r="AA99" s="60">
        <v>14171</v>
      </c>
      <c r="AB99" s="60">
        <v>1065</v>
      </c>
      <c r="AC99" s="60">
        <v>41469</v>
      </c>
      <c r="AD99" s="60">
        <v>352</v>
      </c>
      <c r="AE99" s="60">
        <v>89</v>
      </c>
      <c r="AF99" s="60">
        <v>263</v>
      </c>
      <c r="AG99" s="60">
        <v>0</v>
      </c>
      <c r="AH99" s="60">
        <v>352</v>
      </c>
    </row>
    <row r="100" spans="1:34" x14ac:dyDescent="0.2">
      <c r="A100" s="55">
        <v>37955</v>
      </c>
      <c r="B100">
        <v>8.0129999999999999</v>
      </c>
      <c r="C100">
        <v>5.4965999999999999</v>
      </c>
      <c r="D100" s="37">
        <v>5.1388889999999998</v>
      </c>
      <c r="E100" s="37">
        <v>6.1388889999999998</v>
      </c>
      <c r="F100" s="37">
        <v>3.88</v>
      </c>
      <c r="G100" s="37">
        <v>121.8</v>
      </c>
      <c r="H100" s="38">
        <v>90.93</v>
      </c>
      <c r="I100" s="56">
        <v>36520</v>
      </c>
      <c r="J100" s="57">
        <v>36160</v>
      </c>
      <c r="K100" s="57">
        <v>36160</v>
      </c>
      <c r="L100" s="57">
        <v>35577</v>
      </c>
      <c r="M100" s="58">
        <v>76030</v>
      </c>
      <c r="N100" s="58">
        <v>75775</v>
      </c>
      <c r="O100" s="58">
        <v>75647</v>
      </c>
      <c r="P100" s="58">
        <v>75647</v>
      </c>
      <c r="Q100" s="58">
        <v>28075</v>
      </c>
      <c r="R100" s="61">
        <v>39510</v>
      </c>
      <c r="S100" s="61">
        <v>39487</v>
      </c>
      <c r="T100" s="61">
        <v>-8085</v>
      </c>
      <c r="U100" s="57">
        <v>360</v>
      </c>
      <c r="V100" s="57">
        <v>0</v>
      </c>
      <c r="W100" s="57">
        <v>360</v>
      </c>
      <c r="X100" s="57">
        <v>0</v>
      </c>
      <c r="Y100" s="57">
        <v>360</v>
      </c>
      <c r="Z100" s="60">
        <v>32339</v>
      </c>
      <c r="AA100" s="60">
        <v>14853</v>
      </c>
      <c r="AB100" s="60">
        <v>380</v>
      </c>
      <c r="AC100" s="60">
        <v>47572</v>
      </c>
      <c r="AD100" s="60">
        <v>383</v>
      </c>
      <c r="AE100" s="60">
        <v>256</v>
      </c>
      <c r="AF100" s="60">
        <v>128</v>
      </c>
      <c r="AG100" s="60">
        <v>0</v>
      </c>
      <c r="AH100" s="60">
        <v>383</v>
      </c>
    </row>
    <row r="101" spans="1:34" x14ac:dyDescent="0.2">
      <c r="A101" s="55">
        <v>37986</v>
      </c>
      <c r="B101">
        <v>7.9565999999999999</v>
      </c>
      <c r="C101">
        <v>5.4065000000000003</v>
      </c>
      <c r="D101" s="37">
        <v>5.25</v>
      </c>
      <c r="E101" s="37">
        <v>6.25</v>
      </c>
      <c r="F101" s="37">
        <v>4.0199999999999996</v>
      </c>
      <c r="G101" s="37">
        <v>121.3</v>
      </c>
      <c r="H101" s="38">
        <v>92.18</v>
      </c>
      <c r="I101" s="56">
        <v>39699</v>
      </c>
      <c r="J101" s="57">
        <v>39056</v>
      </c>
      <c r="K101" s="57">
        <v>39056</v>
      </c>
      <c r="L101" s="57">
        <v>39056</v>
      </c>
      <c r="M101" s="58">
        <v>78569</v>
      </c>
      <c r="N101" s="58">
        <v>78000</v>
      </c>
      <c r="O101" s="58">
        <v>78000</v>
      </c>
      <c r="P101" s="58">
        <v>78000</v>
      </c>
      <c r="Q101" s="58">
        <v>30081</v>
      </c>
      <c r="R101" s="61">
        <v>38871</v>
      </c>
      <c r="S101" s="61">
        <v>38944</v>
      </c>
      <c r="T101" s="61">
        <v>-8975</v>
      </c>
      <c r="U101" s="57">
        <v>642</v>
      </c>
      <c r="V101" s="57">
        <v>265</v>
      </c>
      <c r="W101" s="57">
        <v>377</v>
      </c>
      <c r="X101" s="57">
        <v>0</v>
      </c>
      <c r="Y101" s="57">
        <v>642</v>
      </c>
      <c r="Z101" s="60">
        <v>29075</v>
      </c>
      <c r="AA101" s="60">
        <v>17707</v>
      </c>
      <c r="AB101" s="60">
        <v>1136</v>
      </c>
      <c r="AC101" s="60">
        <v>47918</v>
      </c>
      <c r="AD101" s="60">
        <v>569</v>
      </c>
      <c r="AE101" s="60">
        <v>569</v>
      </c>
      <c r="AF101" s="60">
        <v>0</v>
      </c>
      <c r="AG101" s="60">
        <v>0</v>
      </c>
      <c r="AH101" s="60">
        <v>569</v>
      </c>
    </row>
    <row r="102" spans="1:34" x14ac:dyDescent="0.2">
      <c r="A102" s="55">
        <v>38017</v>
      </c>
      <c r="B102">
        <v>7.9480000000000004</v>
      </c>
      <c r="C102">
        <v>5.3902000000000001</v>
      </c>
      <c r="D102" s="37">
        <v>5.25</v>
      </c>
      <c r="E102" s="37">
        <v>6.25</v>
      </c>
      <c r="F102" s="37">
        <v>4.03</v>
      </c>
      <c r="G102" s="37">
        <v>121.9</v>
      </c>
      <c r="H102" s="38">
        <v>94.99</v>
      </c>
      <c r="I102" s="56">
        <v>42522</v>
      </c>
      <c r="J102" s="57">
        <v>39917</v>
      </c>
      <c r="K102" s="57">
        <v>39917</v>
      </c>
      <c r="L102" s="57">
        <v>39726</v>
      </c>
      <c r="M102" s="58">
        <v>79394</v>
      </c>
      <c r="N102" s="58">
        <v>79060</v>
      </c>
      <c r="O102" s="58">
        <v>78538</v>
      </c>
      <c r="P102" s="58">
        <v>78538</v>
      </c>
      <c r="Q102" s="58">
        <v>30162</v>
      </c>
      <c r="R102" s="61">
        <v>36872</v>
      </c>
      <c r="S102" s="61">
        <v>38621</v>
      </c>
      <c r="T102" s="61">
        <v>-9755</v>
      </c>
      <c r="U102" s="57">
        <v>2606</v>
      </c>
      <c r="V102" s="57">
        <v>601</v>
      </c>
      <c r="W102" s="57">
        <v>2004</v>
      </c>
      <c r="X102" s="57">
        <v>0</v>
      </c>
      <c r="Y102" s="57">
        <v>2606</v>
      </c>
      <c r="Z102" s="60">
        <v>29190</v>
      </c>
      <c r="AA102" s="60">
        <v>17508</v>
      </c>
      <c r="AB102" s="60">
        <v>1677</v>
      </c>
      <c r="AC102" s="60">
        <v>48376</v>
      </c>
      <c r="AD102" s="60">
        <v>856</v>
      </c>
      <c r="AE102" s="60">
        <v>334</v>
      </c>
      <c r="AF102" s="60">
        <v>522</v>
      </c>
      <c r="AG102" s="60">
        <v>0</v>
      </c>
      <c r="AH102" s="60">
        <v>856</v>
      </c>
    </row>
    <row r="103" spans="1:34" x14ac:dyDescent="0.2">
      <c r="A103" s="55">
        <v>38046</v>
      </c>
      <c r="B103">
        <v>7.9629000000000003</v>
      </c>
      <c r="C103">
        <v>5.1265000000000001</v>
      </c>
      <c r="D103" s="37">
        <v>5.25</v>
      </c>
      <c r="E103" s="37">
        <v>6.25</v>
      </c>
      <c r="F103" s="37">
        <v>4.09</v>
      </c>
      <c r="G103" s="37">
        <v>122</v>
      </c>
      <c r="H103" s="38">
        <v>103.64</v>
      </c>
      <c r="I103" s="56">
        <v>36796</v>
      </c>
      <c r="J103" s="57">
        <v>36480</v>
      </c>
      <c r="K103" s="57">
        <v>36480</v>
      </c>
      <c r="L103" s="57">
        <v>36182</v>
      </c>
      <c r="M103" s="58">
        <v>78533</v>
      </c>
      <c r="N103" s="58">
        <v>78289</v>
      </c>
      <c r="O103" s="58">
        <v>77903</v>
      </c>
      <c r="P103" s="58">
        <v>77903</v>
      </c>
      <c r="Q103" s="58">
        <v>27162</v>
      </c>
      <c r="R103" s="61">
        <v>41737</v>
      </c>
      <c r="S103" s="61">
        <v>41423</v>
      </c>
      <c r="T103" s="61">
        <v>-9318</v>
      </c>
      <c r="U103" s="57">
        <v>316</v>
      </c>
      <c r="V103" s="57">
        <v>149</v>
      </c>
      <c r="W103" s="57">
        <v>168</v>
      </c>
      <c r="X103" s="57">
        <v>0</v>
      </c>
      <c r="Y103" s="57">
        <v>316</v>
      </c>
      <c r="Z103" s="60">
        <v>31842</v>
      </c>
      <c r="AA103" s="60">
        <v>18287</v>
      </c>
      <c r="AB103" s="60">
        <v>613</v>
      </c>
      <c r="AC103" s="60">
        <v>50741</v>
      </c>
      <c r="AD103" s="60">
        <v>630</v>
      </c>
      <c r="AE103" s="60">
        <v>244</v>
      </c>
      <c r="AF103" s="60">
        <v>386</v>
      </c>
      <c r="AG103" s="60">
        <v>0</v>
      </c>
      <c r="AH103" s="60">
        <v>630</v>
      </c>
    </row>
    <row r="104" spans="1:34" x14ac:dyDescent="0.2">
      <c r="A104" s="55">
        <v>38077</v>
      </c>
      <c r="B104">
        <v>7.9629000000000003</v>
      </c>
      <c r="C104">
        <v>5.0561999999999996</v>
      </c>
      <c r="D104" s="37">
        <v>5.3068179999999998</v>
      </c>
      <c r="E104" s="37">
        <v>6.3068179999999998</v>
      </c>
      <c r="F104" s="37">
        <v>3.99</v>
      </c>
      <c r="G104" s="37">
        <v>121.9</v>
      </c>
      <c r="H104" s="38">
        <v>109.07</v>
      </c>
      <c r="I104" s="56">
        <v>43333</v>
      </c>
      <c r="J104" s="57">
        <v>42774</v>
      </c>
      <c r="K104" s="57">
        <v>42774</v>
      </c>
      <c r="L104" s="57">
        <v>42443</v>
      </c>
      <c r="M104" s="58">
        <v>85041</v>
      </c>
      <c r="N104" s="58">
        <v>84276</v>
      </c>
      <c r="O104" s="58">
        <v>83450</v>
      </c>
      <c r="P104" s="58">
        <v>83450</v>
      </c>
      <c r="Q104" s="58">
        <v>31764</v>
      </c>
      <c r="R104" s="61">
        <v>41709</v>
      </c>
      <c r="S104" s="61">
        <v>40676</v>
      </c>
      <c r="T104" s="61">
        <v>-11010</v>
      </c>
      <c r="U104" s="57">
        <v>559</v>
      </c>
      <c r="V104" s="57">
        <v>109</v>
      </c>
      <c r="W104" s="57">
        <v>450</v>
      </c>
      <c r="X104" s="57">
        <v>0</v>
      </c>
      <c r="Y104" s="57">
        <v>559</v>
      </c>
      <c r="Z104" s="60">
        <v>34064</v>
      </c>
      <c r="AA104" s="60">
        <v>16997</v>
      </c>
      <c r="AB104" s="60">
        <v>625</v>
      </c>
      <c r="AC104" s="60">
        <v>51686</v>
      </c>
      <c r="AD104" s="60">
        <v>1591</v>
      </c>
      <c r="AE104" s="60">
        <v>766</v>
      </c>
      <c r="AF104" s="60">
        <v>826</v>
      </c>
      <c r="AG104" s="60">
        <v>0</v>
      </c>
      <c r="AH104" s="60">
        <v>1591</v>
      </c>
    </row>
    <row r="105" spans="1:34" x14ac:dyDescent="0.2">
      <c r="A105" s="55">
        <v>38107</v>
      </c>
      <c r="B105">
        <v>7.8659999999999997</v>
      </c>
      <c r="C105">
        <v>5.0545999999999998</v>
      </c>
      <c r="D105" s="37">
        <v>5.5</v>
      </c>
      <c r="E105" s="37">
        <v>6.5</v>
      </c>
      <c r="F105" s="37">
        <v>4.01</v>
      </c>
      <c r="G105" s="37">
        <v>122</v>
      </c>
      <c r="H105" s="38">
        <v>122.8</v>
      </c>
      <c r="I105" s="56">
        <v>40462</v>
      </c>
      <c r="J105" s="57">
        <v>40013</v>
      </c>
      <c r="K105" s="57">
        <v>40013</v>
      </c>
      <c r="L105" s="57">
        <v>39585</v>
      </c>
      <c r="M105" s="58">
        <v>82807</v>
      </c>
      <c r="N105" s="58">
        <v>82537</v>
      </c>
      <c r="O105" s="58">
        <v>82321</v>
      </c>
      <c r="P105" s="58">
        <v>82321</v>
      </c>
      <c r="Q105" s="58">
        <v>30074</v>
      </c>
      <c r="R105" s="61">
        <v>42344</v>
      </c>
      <c r="S105" s="61">
        <v>42308</v>
      </c>
      <c r="T105" s="61">
        <v>-9939</v>
      </c>
      <c r="U105" s="57">
        <v>449</v>
      </c>
      <c r="V105" s="57">
        <v>33</v>
      </c>
      <c r="W105" s="57">
        <v>417</v>
      </c>
      <c r="X105" s="57">
        <v>0</v>
      </c>
      <c r="Y105" s="57">
        <v>449</v>
      </c>
      <c r="Z105" s="60">
        <v>35249</v>
      </c>
      <c r="AA105" s="60">
        <v>15596</v>
      </c>
      <c r="AB105" s="60">
        <v>1402</v>
      </c>
      <c r="AC105" s="60">
        <v>52248</v>
      </c>
      <c r="AD105" s="60">
        <v>486</v>
      </c>
      <c r="AE105" s="60">
        <v>270</v>
      </c>
      <c r="AF105" s="60">
        <v>216</v>
      </c>
      <c r="AG105" s="60">
        <v>0</v>
      </c>
      <c r="AH105" s="60">
        <v>486</v>
      </c>
    </row>
    <row r="106" spans="1:34" x14ac:dyDescent="0.2">
      <c r="A106" s="55">
        <v>38138</v>
      </c>
      <c r="B106">
        <v>7.9915000000000003</v>
      </c>
      <c r="C106">
        <v>5.1387</v>
      </c>
      <c r="D106" s="37">
        <v>5.5357139999999996</v>
      </c>
      <c r="E106" s="37">
        <v>6.5357139999999996</v>
      </c>
      <c r="F106" s="37">
        <v>4.01</v>
      </c>
      <c r="G106" s="37">
        <v>122.2</v>
      </c>
      <c r="H106" s="38">
        <v>132.32</v>
      </c>
      <c r="I106" s="56">
        <v>43764</v>
      </c>
      <c r="J106" s="57">
        <v>41769</v>
      </c>
      <c r="K106" s="57">
        <v>41769</v>
      </c>
      <c r="L106" s="57">
        <v>41769</v>
      </c>
      <c r="M106" s="58">
        <v>81263</v>
      </c>
      <c r="N106" s="58">
        <v>81231</v>
      </c>
      <c r="O106" s="58">
        <v>80939</v>
      </c>
      <c r="P106" s="58">
        <v>80939</v>
      </c>
      <c r="Q106" s="58">
        <v>30489</v>
      </c>
      <c r="R106" s="61">
        <v>37500</v>
      </c>
      <c r="S106" s="61">
        <v>39171</v>
      </c>
      <c r="T106" s="61">
        <v>-11280</v>
      </c>
      <c r="U106" s="57">
        <v>1995</v>
      </c>
      <c r="V106" s="57">
        <v>485</v>
      </c>
      <c r="W106" s="57">
        <v>1510</v>
      </c>
      <c r="X106" s="57">
        <v>0</v>
      </c>
      <c r="Y106" s="57">
        <v>1995</v>
      </c>
      <c r="Z106" s="60">
        <v>35755</v>
      </c>
      <c r="AA106" s="60">
        <v>14117</v>
      </c>
      <c r="AB106" s="60">
        <v>579</v>
      </c>
      <c r="AC106" s="60">
        <v>50451</v>
      </c>
      <c r="AD106" s="60">
        <v>324</v>
      </c>
      <c r="AE106" s="60">
        <v>32</v>
      </c>
      <c r="AF106" s="60">
        <v>292</v>
      </c>
      <c r="AG106" s="60">
        <v>0</v>
      </c>
      <c r="AH106" s="60">
        <v>324</v>
      </c>
    </row>
    <row r="107" spans="1:34" x14ac:dyDescent="0.2">
      <c r="A107" s="55">
        <v>38168</v>
      </c>
      <c r="B107">
        <v>8.0487000000000002</v>
      </c>
      <c r="C107">
        <v>5.1040999999999999</v>
      </c>
      <c r="D107" s="37">
        <v>5.75</v>
      </c>
      <c r="E107" s="37">
        <v>6.75</v>
      </c>
      <c r="F107" s="37">
        <v>4.1900000000000004</v>
      </c>
      <c r="G107" s="37">
        <v>123</v>
      </c>
      <c r="H107" s="38">
        <v>132.72</v>
      </c>
      <c r="I107" s="56">
        <v>40341</v>
      </c>
      <c r="J107" s="57">
        <v>39821</v>
      </c>
      <c r="K107" s="57">
        <v>39821</v>
      </c>
      <c r="L107" s="57">
        <v>39315</v>
      </c>
      <c r="M107" s="58">
        <v>81115</v>
      </c>
      <c r="N107" s="58">
        <v>79848</v>
      </c>
      <c r="O107" s="58">
        <v>79320</v>
      </c>
      <c r="P107" s="58">
        <v>79320</v>
      </c>
      <c r="Q107" s="58">
        <v>29912</v>
      </c>
      <c r="R107" s="61">
        <v>40774</v>
      </c>
      <c r="S107" s="61">
        <v>39499</v>
      </c>
      <c r="T107" s="61">
        <v>-9910</v>
      </c>
      <c r="U107" s="57">
        <v>519</v>
      </c>
      <c r="V107" s="57">
        <v>203</v>
      </c>
      <c r="W107" s="57">
        <v>316</v>
      </c>
      <c r="X107" s="57">
        <v>0</v>
      </c>
      <c r="Y107" s="57">
        <v>519</v>
      </c>
      <c r="Z107" s="60">
        <v>33628</v>
      </c>
      <c r="AA107" s="60">
        <v>14741</v>
      </c>
      <c r="AB107" s="60">
        <v>1040</v>
      </c>
      <c r="AC107" s="60">
        <v>49408</v>
      </c>
      <c r="AD107" s="60">
        <v>1795</v>
      </c>
      <c r="AE107" s="60">
        <v>1267</v>
      </c>
      <c r="AF107" s="60">
        <v>528</v>
      </c>
      <c r="AG107" s="60">
        <v>0</v>
      </c>
      <c r="AH107" s="60">
        <v>1795</v>
      </c>
    </row>
    <row r="108" spans="1:34" x14ac:dyDescent="0.2">
      <c r="A108" s="55">
        <v>38199</v>
      </c>
      <c r="B108">
        <v>7.9722999999999997</v>
      </c>
      <c r="C108">
        <v>5.3255999999999997</v>
      </c>
      <c r="D108" s="37">
        <v>5.75</v>
      </c>
      <c r="E108" s="37">
        <v>6.75</v>
      </c>
      <c r="F108" s="37">
        <v>4.3</v>
      </c>
      <c r="G108" s="37">
        <v>123.1</v>
      </c>
      <c r="H108" s="38">
        <v>113.24</v>
      </c>
      <c r="I108" s="56">
        <v>36716</v>
      </c>
      <c r="J108" s="57">
        <v>35756</v>
      </c>
      <c r="K108" s="57">
        <v>35756</v>
      </c>
      <c r="L108" s="57">
        <v>35756</v>
      </c>
      <c r="M108" s="58">
        <v>78140</v>
      </c>
      <c r="N108" s="58">
        <v>78138</v>
      </c>
      <c r="O108" s="58">
        <v>78088</v>
      </c>
      <c r="P108" s="58">
        <v>78088</v>
      </c>
      <c r="Q108" s="58">
        <v>28841</v>
      </c>
      <c r="R108" s="61">
        <v>41424</v>
      </c>
      <c r="S108" s="61">
        <v>42333</v>
      </c>
      <c r="T108" s="61">
        <v>-6915</v>
      </c>
      <c r="U108" s="57">
        <v>961</v>
      </c>
      <c r="V108" s="57">
        <v>74</v>
      </c>
      <c r="W108" s="57">
        <v>887</v>
      </c>
      <c r="X108" s="57">
        <v>0</v>
      </c>
      <c r="Y108" s="57">
        <v>961</v>
      </c>
      <c r="Z108" s="60">
        <v>37132</v>
      </c>
      <c r="AA108" s="60">
        <v>11341</v>
      </c>
      <c r="AB108" s="60">
        <v>774</v>
      </c>
      <c r="AC108" s="60">
        <v>49248</v>
      </c>
      <c r="AD108" s="60">
        <v>52</v>
      </c>
      <c r="AE108" s="60">
        <v>3</v>
      </c>
      <c r="AF108" s="60">
        <v>50</v>
      </c>
      <c r="AG108" s="60">
        <v>0</v>
      </c>
      <c r="AH108" s="60">
        <v>52</v>
      </c>
    </row>
    <row r="109" spans="1:34" x14ac:dyDescent="0.2">
      <c r="A109" s="55">
        <v>38230</v>
      </c>
      <c r="B109">
        <v>8.1565999999999992</v>
      </c>
      <c r="C109">
        <v>5.6775000000000002</v>
      </c>
      <c r="D109" s="37">
        <v>5.75</v>
      </c>
      <c r="E109" s="37">
        <v>6.75</v>
      </c>
      <c r="F109" s="37">
        <v>4.2699999999999996</v>
      </c>
      <c r="G109" s="37">
        <v>124.9</v>
      </c>
      <c r="H109" s="38">
        <v>97.23</v>
      </c>
      <c r="I109" s="56">
        <v>47440</v>
      </c>
      <c r="J109" s="57">
        <v>46333</v>
      </c>
      <c r="K109" s="57">
        <v>46333</v>
      </c>
      <c r="L109" s="57">
        <v>46333</v>
      </c>
      <c r="M109" s="58">
        <v>74339</v>
      </c>
      <c r="N109" s="58">
        <v>73478</v>
      </c>
      <c r="O109" s="58">
        <v>72373</v>
      </c>
      <c r="P109" s="58">
        <v>72373</v>
      </c>
      <c r="Q109" s="58">
        <v>32725</v>
      </c>
      <c r="R109" s="61">
        <v>26898</v>
      </c>
      <c r="S109" s="61">
        <v>26040</v>
      </c>
      <c r="T109" s="61">
        <v>-13608</v>
      </c>
      <c r="U109" s="57">
        <v>1107</v>
      </c>
      <c r="V109" s="57">
        <v>130</v>
      </c>
      <c r="W109" s="57">
        <v>977</v>
      </c>
      <c r="X109" s="57">
        <v>0</v>
      </c>
      <c r="Y109" s="57">
        <v>1107</v>
      </c>
      <c r="Z109" s="60">
        <v>26239</v>
      </c>
      <c r="AA109" s="60">
        <v>12278</v>
      </c>
      <c r="AB109" s="60">
        <v>1132</v>
      </c>
      <c r="AC109" s="60">
        <v>39648</v>
      </c>
      <c r="AD109" s="60">
        <v>1965</v>
      </c>
      <c r="AE109" s="60">
        <v>861</v>
      </c>
      <c r="AF109" s="60">
        <v>1105</v>
      </c>
      <c r="AG109" s="60">
        <v>0</v>
      </c>
      <c r="AH109" s="60">
        <v>1965</v>
      </c>
    </row>
    <row r="110" spans="1:34" x14ac:dyDescent="0.2">
      <c r="A110" s="55">
        <v>38260</v>
      </c>
      <c r="B110">
        <v>8.5928000000000004</v>
      </c>
      <c r="C110">
        <v>6.4626999999999999</v>
      </c>
      <c r="D110" s="37">
        <v>5.4456519999999999</v>
      </c>
      <c r="E110" s="37">
        <v>6.4456519999999999</v>
      </c>
      <c r="F110" s="37">
        <v>3.82</v>
      </c>
      <c r="G110" s="37">
        <v>125.4</v>
      </c>
      <c r="H110" s="38">
        <v>71.58</v>
      </c>
      <c r="I110" s="56">
        <v>44998</v>
      </c>
      <c r="J110" s="57">
        <v>44599</v>
      </c>
      <c r="K110" s="57">
        <v>44599</v>
      </c>
      <c r="L110" s="57">
        <v>44599</v>
      </c>
      <c r="M110" s="58">
        <v>83774</v>
      </c>
      <c r="N110" s="58">
        <v>83755</v>
      </c>
      <c r="O110" s="58">
        <v>83249</v>
      </c>
      <c r="P110" s="58">
        <v>83249</v>
      </c>
      <c r="Q110" s="58">
        <v>32558</v>
      </c>
      <c r="R110" s="61">
        <v>38775</v>
      </c>
      <c r="S110" s="61">
        <v>38650</v>
      </c>
      <c r="T110" s="61">
        <v>-12041</v>
      </c>
      <c r="U110" s="57">
        <v>399</v>
      </c>
      <c r="V110" s="57">
        <v>11</v>
      </c>
      <c r="W110" s="57">
        <v>388</v>
      </c>
      <c r="X110" s="57">
        <v>0</v>
      </c>
      <c r="Y110" s="57">
        <v>399</v>
      </c>
      <c r="Z110" s="60">
        <v>26060</v>
      </c>
      <c r="AA110" s="60">
        <v>24309</v>
      </c>
      <c r="AB110" s="60">
        <v>322</v>
      </c>
      <c r="AC110" s="60">
        <v>50691</v>
      </c>
      <c r="AD110" s="60">
        <v>524</v>
      </c>
      <c r="AE110" s="60">
        <v>19</v>
      </c>
      <c r="AF110" s="60">
        <v>505</v>
      </c>
      <c r="AG110" s="60">
        <v>0</v>
      </c>
      <c r="AH110" s="60">
        <v>524</v>
      </c>
    </row>
    <row r="111" spans="1:34" x14ac:dyDescent="0.2">
      <c r="A111" s="55">
        <v>38291</v>
      </c>
      <c r="B111">
        <v>8.8094000000000001</v>
      </c>
      <c r="C111">
        <v>6.9198000000000004</v>
      </c>
      <c r="D111" s="37">
        <v>4.75</v>
      </c>
      <c r="E111" s="37">
        <v>5.75</v>
      </c>
      <c r="F111" s="37">
        <v>3.15</v>
      </c>
      <c r="G111" s="37">
        <v>124.7</v>
      </c>
      <c r="H111" s="38">
        <v>52.45</v>
      </c>
      <c r="I111" s="56">
        <v>40160</v>
      </c>
      <c r="J111" s="57">
        <v>38941</v>
      </c>
      <c r="K111" s="57">
        <v>38941</v>
      </c>
      <c r="L111" s="57">
        <v>38351</v>
      </c>
      <c r="M111" s="58">
        <v>77775</v>
      </c>
      <c r="N111" s="58">
        <v>76356</v>
      </c>
      <c r="O111" s="58">
        <v>76209</v>
      </c>
      <c r="P111" s="58">
        <v>76209</v>
      </c>
      <c r="Q111" s="58">
        <v>28394</v>
      </c>
      <c r="R111" s="61">
        <v>37615</v>
      </c>
      <c r="S111" s="61">
        <v>37267</v>
      </c>
      <c r="T111" s="61">
        <v>-10547</v>
      </c>
      <c r="U111" s="57">
        <v>1219</v>
      </c>
      <c r="V111" s="57">
        <v>116</v>
      </c>
      <c r="W111" s="57">
        <v>1102</v>
      </c>
      <c r="X111" s="57">
        <v>0</v>
      </c>
      <c r="Y111" s="57">
        <v>1219</v>
      </c>
      <c r="Z111" s="60">
        <v>22569</v>
      </c>
      <c r="AA111" s="60">
        <v>24360</v>
      </c>
      <c r="AB111" s="60">
        <v>885</v>
      </c>
      <c r="AC111" s="60">
        <v>47814</v>
      </c>
      <c r="AD111" s="60">
        <v>1566</v>
      </c>
      <c r="AE111" s="60">
        <v>1419</v>
      </c>
      <c r="AF111" s="60">
        <v>147</v>
      </c>
      <c r="AG111" s="60">
        <v>0</v>
      </c>
      <c r="AH111" s="60">
        <v>1566</v>
      </c>
    </row>
    <row r="112" spans="1:34" x14ac:dyDescent="0.2">
      <c r="A112" s="55">
        <v>38321</v>
      </c>
      <c r="B112">
        <v>9.4039000000000001</v>
      </c>
      <c r="C112">
        <v>7.0057999999999998</v>
      </c>
      <c r="D112" s="37">
        <v>4.1375000000000002</v>
      </c>
      <c r="E112" s="37">
        <v>5.1375000000000002</v>
      </c>
      <c r="F112" s="37">
        <v>2.4900000000000002</v>
      </c>
      <c r="G112" s="37">
        <v>124.4</v>
      </c>
      <c r="H112" s="38">
        <v>39.950000000000003</v>
      </c>
      <c r="I112" s="56">
        <v>48249</v>
      </c>
      <c r="J112" s="57">
        <v>38520</v>
      </c>
      <c r="K112" s="57">
        <v>38520</v>
      </c>
      <c r="L112" s="57">
        <v>38002</v>
      </c>
      <c r="M112" s="58">
        <v>72403</v>
      </c>
      <c r="N112" s="58">
        <v>72270</v>
      </c>
      <c r="O112" s="58">
        <v>71765</v>
      </c>
      <c r="P112" s="58">
        <v>71765</v>
      </c>
      <c r="Q112" s="58">
        <v>26127</v>
      </c>
      <c r="R112" s="61">
        <v>24154</v>
      </c>
      <c r="S112" s="61">
        <v>33245</v>
      </c>
      <c r="T112" s="61">
        <v>-12393</v>
      </c>
      <c r="U112" s="57">
        <v>9729</v>
      </c>
      <c r="V112" s="57">
        <v>8099</v>
      </c>
      <c r="W112" s="57">
        <v>1630</v>
      </c>
      <c r="X112" s="57">
        <v>0</v>
      </c>
      <c r="Y112" s="57">
        <v>9729</v>
      </c>
      <c r="Z112" s="60">
        <v>18565</v>
      </c>
      <c r="AA112" s="60">
        <v>26420</v>
      </c>
      <c r="AB112" s="60">
        <v>653</v>
      </c>
      <c r="AC112" s="60">
        <v>45638</v>
      </c>
      <c r="AD112" s="60">
        <v>638</v>
      </c>
      <c r="AE112" s="60">
        <v>133</v>
      </c>
      <c r="AF112" s="60">
        <v>505</v>
      </c>
      <c r="AG112" s="60">
        <v>0</v>
      </c>
      <c r="AH112" s="60">
        <v>638</v>
      </c>
    </row>
    <row r="113" spans="1:34" x14ac:dyDescent="0.2">
      <c r="A113" s="55">
        <v>38352</v>
      </c>
      <c r="B113">
        <v>9.2164000000000001</v>
      </c>
      <c r="C113">
        <v>6.9619999999999997</v>
      </c>
      <c r="D113" s="37">
        <v>3</v>
      </c>
      <c r="E113" s="37">
        <v>4</v>
      </c>
      <c r="F113" s="37">
        <v>1.81</v>
      </c>
      <c r="G113" s="37">
        <v>124</v>
      </c>
      <c r="H113" s="38">
        <v>43.44</v>
      </c>
      <c r="I113" s="56">
        <v>35660</v>
      </c>
      <c r="J113" s="57">
        <v>34922</v>
      </c>
      <c r="K113" s="57">
        <v>34922</v>
      </c>
      <c r="L113" s="57">
        <v>34922</v>
      </c>
      <c r="M113" s="58">
        <v>68333</v>
      </c>
      <c r="N113" s="58">
        <v>68117</v>
      </c>
      <c r="O113" s="58">
        <v>67215</v>
      </c>
      <c r="P113" s="58">
        <v>67215</v>
      </c>
      <c r="Q113" s="58">
        <v>24515</v>
      </c>
      <c r="R113" s="61">
        <v>32673</v>
      </c>
      <c r="S113" s="61">
        <v>32293</v>
      </c>
      <c r="T113" s="61">
        <v>-10406</v>
      </c>
      <c r="U113" s="57">
        <v>738</v>
      </c>
      <c r="V113" s="57">
        <v>103</v>
      </c>
      <c r="W113" s="57">
        <v>635</v>
      </c>
      <c r="X113" s="57">
        <v>0</v>
      </c>
      <c r="Y113" s="57">
        <v>738</v>
      </c>
      <c r="Z113" s="60">
        <v>17816</v>
      </c>
      <c r="AA113" s="60">
        <v>24663</v>
      </c>
      <c r="AB113" s="60">
        <v>220</v>
      </c>
      <c r="AC113" s="60">
        <v>42699</v>
      </c>
      <c r="AD113" s="60">
        <v>1118</v>
      </c>
      <c r="AE113" s="60">
        <v>216</v>
      </c>
      <c r="AF113" s="60">
        <v>902</v>
      </c>
      <c r="AG113" s="60">
        <v>0</v>
      </c>
      <c r="AH113" s="60">
        <v>1118</v>
      </c>
    </row>
    <row r="114" spans="1:34" x14ac:dyDescent="0.2">
      <c r="A114" s="55">
        <v>38383</v>
      </c>
      <c r="B114">
        <v>8.7837999999999994</v>
      </c>
      <c r="C114">
        <v>6.8712</v>
      </c>
      <c r="D114" s="37">
        <v>2.5750000000000002</v>
      </c>
      <c r="E114" s="37">
        <v>3.5750000000000002</v>
      </c>
      <c r="F114" s="37">
        <v>1.26</v>
      </c>
      <c r="G114" s="37">
        <v>125</v>
      </c>
      <c r="H114" s="38">
        <v>43.32</v>
      </c>
      <c r="I114" s="56">
        <v>33974</v>
      </c>
      <c r="J114" s="57">
        <v>33862</v>
      </c>
      <c r="K114" s="57">
        <v>33862</v>
      </c>
      <c r="L114" s="57">
        <v>33862</v>
      </c>
      <c r="M114" s="58">
        <v>65197</v>
      </c>
      <c r="N114" s="58">
        <v>64919</v>
      </c>
      <c r="O114" s="58">
        <v>64043</v>
      </c>
      <c r="P114" s="58">
        <v>64043</v>
      </c>
      <c r="Q114" s="58">
        <v>24203</v>
      </c>
      <c r="R114" s="61">
        <v>31223</v>
      </c>
      <c r="S114" s="61">
        <v>30181</v>
      </c>
      <c r="T114" s="61">
        <v>-9658</v>
      </c>
      <c r="U114" s="57">
        <v>113</v>
      </c>
      <c r="V114" s="57">
        <v>108</v>
      </c>
      <c r="W114" s="57">
        <v>4</v>
      </c>
      <c r="X114" s="57">
        <v>0</v>
      </c>
      <c r="Y114" s="57">
        <v>113</v>
      </c>
      <c r="Z114" s="60">
        <v>16376</v>
      </c>
      <c r="AA114" s="60">
        <v>22901</v>
      </c>
      <c r="AB114" s="60">
        <v>563</v>
      </c>
      <c r="AC114" s="60">
        <v>39840</v>
      </c>
      <c r="AD114" s="60">
        <v>1154</v>
      </c>
      <c r="AE114" s="60">
        <v>278</v>
      </c>
      <c r="AF114" s="60">
        <v>876</v>
      </c>
      <c r="AG114" s="60">
        <v>0</v>
      </c>
      <c r="AH114" s="60">
        <v>1154</v>
      </c>
    </row>
    <row r="115" spans="1:34" x14ac:dyDescent="0.2">
      <c r="A115" s="55">
        <v>38411</v>
      </c>
      <c r="B115">
        <v>8.8388000000000009</v>
      </c>
      <c r="C115">
        <v>6.7812999999999999</v>
      </c>
      <c r="D115" s="37">
        <v>2.4090910000000001</v>
      </c>
      <c r="E115" s="37">
        <v>3.4090910000000001</v>
      </c>
      <c r="F115" s="37">
        <v>1.06</v>
      </c>
      <c r="G115" s="37">
        <v>125.1</v>
      </c>
      <c r="H115" s="38">
        <v>46.54</v>
      </c>
      <c r="I115" s="56">
        <v>37278</v>
      </c>
      <c r="J115" s="57">
        <v>36074</v>
      </c>
      <c r="K115" s="57">
        <v>36074</v>
      </c>
      <c r="L115" s="57">
        <v>35831</v>
      </c>
      <c r="M115" s="58">
        <v>69777</v>
      </c>
      <c r="N115" s="58">
        <v>68851</v>
      </c>
      <c r="O115" s="58">
        <v>67550</v>
      </c>
      <c r="P115" s="58">
        <v>67550</v>
      </c>
      <c r="Q115" s="58">
        <v>26337</v>
      </c>
      <c r="R115" s="61">
        <v>32499</v>
      </c>
      <c r="S115" s="61">
        <v>31477</v>
      </c>
      <c r="T115" s="61">
        <v>-9737</v>
      </c>
      <c r="U115" s="57">
        <v>1204</v>
      </c>
      <c r="V115" s="57">
        <v>8</v>
      </c>
      <c r="W115" s="57">
        <v>1197</v>
      </c>
      <c r="X115" s="57">
        <v>0</v>
      </c>
      <c r="Y115" s="57">
        <v>1204</v>
      </c>
      <c r="Z115" s="60">
        <v>18047</v>
      </c>
      <c r="AA115" s="60">
        <v>22639</v>
      </c>
      <c r="AB115" s="60">
        <v>528</v>
      </c>
      <c r="AC115" s="60">
        <v>41214</v>
      </c>
      <c r="AD115" s="60">
        <v>2226</v>
      </c>
      <c r="AE115" s="60">
        <v>926</v>
      </c>
      <c r="AF115" s="60">
        <v>1301</v>
      </c>
      <c r="AG115" s="60">
        <v>0</v>
      </c>
      <c r="AH115" s="60">
        <v>2226</v>
      </c>
    </row>
    <row r="116" spans="1:34" x14ac:dyDescent="0.2">
      <c r="A116" s="55">
        <v>38442</v>
      </c>
      <c r="B116">
        <v>8.7870000000000008</v>
      </c>
      <c r="C116">
        <v>6.6658999999999997</v>
      </c>
      <c r="D116" s="37">
        <v>2</v>
      </c>
      <c r="E116" s="37">
        <v>3</v>
      </c>
      <c r="F116" s="37">
        <v>0.84</v>
      </c>
      <c r="G116" s="37">
        <v>125.4</v>
      </c>
      <c r="H116" s="38">
        <v>50.18</v>
      </c>
      <c r="I116" s="56">
        <v>34460</v>
      </c>
      <c r="J116" s="57">
        <v>33609</v>
      </c>
      <c r="K116" s="57">
        <v>33609</v>
      </c>
      <c r="L116" s="57">
        <v>33518</v>
      </c>
      <c r="M116" s="58">
        <v>55656</v>
      </c>
      <c r="N116" s="58">
        <v>55612</v>
      </c>
      <c r="O116" s="58">
        <v>54716</v>
      </c>
      <c r="P116" s="58">
        <v>54716</v>
      </c>
      <c r="Q116" s="58">
        <v>23446</v>
      </c>
      <c r="R116" s="61">
        <v>21196</v>
      </c>
      <c r="S116" s="61">
        <v>21108</v>
      </c>
      <c r="T116" s="61">
        <v>-10163</v>
      </c>
      <c r="U116" s="57">
        <v>852</v>
      </c>
      <c r="V116" s="57">
        <v>28</v>
      </c>
      <c r="W116" s="57">
        <v>824</v>
      </c>
      <c r="X116" s="57">
        <v>0</v>
      </c>
      <c r="Y116" s="57">
        <v>852</v>
      </c>
      <c r="Z116" s="60">
        <v>18460</v>
      </c>
      <c r="AA116" s="60">
        <v>12577</v>
      </c>
      <c r="AB116" s="60">
        <v>233</v>
      </c>
      <c r="AC116" s="60">
        <v>31270</v>
      </c>
      <c r="AD116" s="60">
        <v>940</v>
      </c>
      <c r="AE116" s="60">
        <v>44</v>
      </c>
      <c r="AF116" s="60">
        <v>896</v>
      </c>
      <c r="AG116" s="60">
        <v>0</v>
      </c>
      <c r="AH116" s="60">
        <v>940</v>
      </c>
    </row>
    <row r="117" spans="1:34" x14ac:dyDescent="0.2">
      <c r="A117" s="55">
        <v>38472</v>
      </c>
      <c r="B117">
        <v>8.7919999999999998</v>
      </c>
      <c r="C117">
        <v>6.4448999999999996</v>
      </c>
      <c r="D117" s="37">
        <v>1.5789470000000001</v>
      </c>
      <c r="E117" s="37">
        <v>2.5789469999999999</v>
      </c>
      <c r="F117" s="37">
        <v>0.78</v>
      </c>
      <c r="G117" s="37">
        <v>125.7</v>
      </c>
      <c r="H117" s="38">
        <v>57.3</v>
      </c>
      <c r="I117" s="56">
        <v>33763</v>
      </c>
      <c r="J117" s="57">
        <v>33292</v>
      </c>
      <c r="K117" s="57">
        <v>33292</v>
      </c>
      <c r="L117" s="57">
        <v>33013</v>
      </c>
      <c r="M117" s="58">
        <v>53449</v>
      </c>
      <c r="N117" s="58">
        <v>53242</v>
      </c>
      <c r="O117" s="58">
        <v>53242</v>
      </c>
      <c r="P117" s="58">
        <v>53242</v>
      </c>
      <c r="Q117" s="58">
        <v>22472</v>
      </c>
      <c r="R117" s="61">
        <v>19686</v>
      </c>
      <c r="S117" s="61">
        <v>19949</v>
      </c>
      <c r="T117" s="61">
        <v>-10821</v>
      </c>
      <c r="U117" s="57">
        <v>471</v>
      </c>
      <c r="V117" s="57">
        <v>2</v>
      </c>
      <c r="W117" s="57">
        <v>469</v>
      </c>
      <c r="X117" s="57">
        <v>0</v>
      </c>
      <c r="Y117" s="57">
        <v>471</v>
      </c>
      <c r="Z117" s="60">
        <v>18700</v>
      </c>
      <c r="AA117" s="60">
        <v>10887</v>
      </c>
      <c r="AB117" s="60">
        <v>1183</v>
      </c>
      <c r="AC117" s="60">
        <v>30770</v>
      </c>
      <c r="AD117" s="60">
        <v>208</v>
      </c>
      <c r="AE117" s="60">
        <v>208</v>
      </c>
      <c r="AF117" s="60">
        <v>0</v>
      </c>
      <c r="AG117" s="60">
        <v>0</v>
      </c>
      <c r="AH117" s="60">
        <v>208</v>
      </c>
    </row>
    <row r="118" spans="1:34" x14ac:dyDescent="0.2">
      <c r="A118" s="55">
        <v>38503</v>
      </c>
      <c r="B118">
        <v>8.9450000000000003</v>
      </c>
      <c r="C118">
        <v>6.3867000000000003</v>
      </c>
      <c r="D118" s="37">
        <v>1.392857</v>
      </c>
      <c r="E118" s="37">
        <v>2.3928569999999998</v>
      </c>
      <c r="F118" s="37">
        <v>0.7</v>
      </c>
      <c r="G118" s="37">
        <v>126.4</v>
      </c>
      <c r="H118" s="38">
        <v>68.61</v>
      </c>
      <c r="I118" s="56">
        <v>36861</v>
      </c>
      <c r="J118" s="57">
        <v>35515</v>
      </c>
      <c r="K118" s="57">
        <v>35515</v>
      </c>
      <c r="L118" s="57">
        <v>35458</v>
      </c>
      <c r="M118" s="58">
        <v>56855</v>
      </c>
      <c r="N118" s="58">
        <v>56684</v>
      </c>
      <c r="O118" s="58">
        <v>55486</v>
      </c>
      <c r="P118" s="58">
        <v>55486</v>
      </c>
      <c r="Q118" s="58">
        <v>25724</v>
      </c>
      <c r="R118" s="61">
        <v>19995</v>
      </c>
      <c r="S118" s="61">
        <v>19971</v>
      </c>
      <c r="T118" s="61">
        <v>-9792</v>
      </c>
      <c r="U118" s="57">
        <v>1345</v>
      </c>
      <c r="V118" s="57">
        <v>7</v>
      </c>
      <c r="W118" s="57">
        <v>1338</v>
      </c>
      <c r="X118" s="57">
        <v>0</v>
      </c>
      <c r="Y118" s="57">
        <v>1345</v>
      </c>
      <c r="Z118" s="60">
        <v>18707</v>
      </c>
      <c r="AA118" s="60">
        <v>9918</v>
      </c>
      <c r="AB118" s="60">
        <v>1137</v>
      </c>
      <c r="AC118" s="60">
        <v>29762</v>
      </c>
      <c r="AD118" s="60">
        <v>1369</v>
      </c>
      <c r="AE118" s="60">
        <v>171</v>
      </c>
      <c r="AF118" s="60">
        <v>1198</v>
      </c>
      <c r="AG118" s="60">
        <v>0</v>
      </c>
      <c r="AH118" s="60">
        <v>1369</v>
      </c>
    </row>
    <row r="119" spans="1:34" x14ac:dyDescent="0.2">
      <c r="A119" s="55">
        <v>38533</v>
      </c>
      <c r="B119">
        <v>8.9494000000000007</v>
      </c>
      <c r="C119">
        <v>6.3533999999999997</v>
      </c>
      <c r="D119" s="37">
        <v>1.25</v>
      </c>
      <c r="E119" s="37">
        <v>2.25</v>
      </c>
      <c r="F119" s="37">
        <v>0.36</v>
      </c>
      <c r="G119" s="37">
        <v>125.7</v>
      </c>
      <c r="H119" s="38">
        <v>64.44</v>
      </c>
      <c r="I119" s="56">
        <v>32861</v>
      </c>
      <c r="J119" s="57">
        <v>32476</v>
      </c>
      <c r="K119" s="57">
        <v>32476</v>
      </c>
      <c r="L119" s="57">
        <v>32242</v>
      </c>
      <c r="M119" s="58">
        <v>60843</v>
      </c>
      <c r="N119" s="58">
        <v>60552</v>
      </c>
      <c r="O119" s="58">
        <v>60107</v>
      </c>
      <c r="P119" s="58">
        <v>60107</v>
      </c>
      <c r="Q119" s="58">
        <v>26224</v>
      </c>
      <c r="R119" s="61">
        <v>27982</v>
      </c>
      <c r="S119" s="61">
        <v>27631</v>
      </c>
      <c r="T119" s="61">
        <v>-6251</v>
      </c>
      <c r="U119" s="57">
        <v>385</v>
      </c>
      <c r="V119" s="57">
        <v>140</v>
      </c>
      <c r="W119" s="57">
        <v>245</v>
      </c>
      <c r="X119" s="57">
        <v>0</v>
      </c>
      <c r="Y119" s="57">
        <v>385</v>
      </c>
      <c r="Z119" s="60">
        <v>23263</v>
      </c>
      <c r="AA119" s="60">
        <v>9834</v>
      </c>
      <c r="AB119" s="60">
        <v>785</v>
      </c>
      <c r="AC119" s="60">
        <v>33882</v>
      </c>
      <c r="AD119" s="60">
        <v>737</v>
      </c>
      <c r="AE119" s="60">
        <v>291</v>
      </c>
      <c r="AF119" s="60">
        <v>446</v>
      </c>
      <c r="AG119" s="60">
        <v>0</v>
      </c>
      <c r="AH119" s="60">
        <v>737</v>
      </c>
    </row>
    <row r="120" spans="1:34" x14ac:dyDescent="0.2">
      <c r="A120" s="55">
        <v>38564</v>
      </c>
      <c r="B120">
        <v>8.6601999999999997</v>
      </c>
      <c r="C120">
        <v>6.07</v>
      </c>
      <c r="D120" s="37">
        <v>1.25</v>
      </c>
      <c r="E120" s="37">
        <v>2.25</v>
      </c>
      <c r="F120" s="37">
        <v>0.35</v>
      </c>
      <c r="G120" s="37">
        <v>125.4</v>
      </c>
      <c r="H120" s="38">
        <v>72.510000000000005</v>
      </c>
      <c r="I120" s="56">
        <v>34222</v>
      </c>
      <c r="J120" s="57">
        <v>33650</v>
      </c>
      <c r="K120" s="57">
        <v>33650</v>
      </c>
      <c r="L120" s="57">
        <v>33200</v>
      </c>
      <c r="M120" s="58">
        <v>54873</v>
      </c>
      <c r="N120" s="58">
        <v>54761</v>
      </c>
      <c r="O120" s="58">
        <v>54579</v>
      </c>
      <c r="P120" s="58">
        <v>54579</v>
      </c>
      <c r="Q120" s="58">
        <v>23084</v>
      </c>
      <c r="R120" s="61">
        <v>20651</v>
      </c>
      <c r="S120" s="61">
        <v>20929</v>
      </c>
      <c r="T120" s="61">
        <v>-10566</v>
      </c>
      <c r="U120" s="57">
        <v>572</v>
      </c>
      <c r="V120" s="57">
        <v>57</v>
      </c>
      <c r="W120" s="57">
        <v>515</v>
      </c>
      <c r="X120" s="57">
        <v>0</v>
      </c>
      <c r="Y120" s="57">
        <v>572</v>
      </c>
      <c r="Z120" s="60">
        <v>22069</v>
      </c>
      <c r="AA120" s="60">
        <v>9104</v>
      </c>
      <c r="AB120" s="60">
        <v>323</v>
      </c>
      <c r="AC120" s="60">
        <v>31495</v>
      </c>
      <c r="AD120" s="60">
        <v>294</v>
      </c>
      <c r="AE120" s="60">
        <v>112</v>
      </c>
      <c r="AF120" s="60">
        <v>182</v>
      </c>
      <c r="AG120" s="60">
        <v>0</v>
      </c>
      <c r="AH120" s="60">
        <v>294</v>
      </c>
    </row>
    <row r="121" spans="1:34" x14ac:dyDescent="0.2">
      <c r="A121" s="55">
        <v>38595</v>
      </c>
      <c r="B121">
        <v>8.5963999999999992</v>
      </c>
      <c r="C121">
        <v>5.9043999999999999</v>
      </c>
      <c r="D121" s="37">
        <v>1.25</v>
      </c>
      <c r="E121" s="37">
        <v>2.25</v>
      </c>
      <c r="F121" s="37">
        <v>0.36</v>
      </c>
      <c r="G121" s="37">
        <v>126.4</v>
      </c>
      <c r="H121" s="38">
        <v>67.650000000000006</v>
      </c>
      <c r="I121" s="56">
        <v>38218</v>
      </c>
      <c r="J121" s="57">
        <v>37513</v>
      </c>
      <c r="K121" s="57">
        <v>37513</v>
      </c>
      <c r="L121" s="57">
        <v>36651</v>
      </c>
      <c r="M121" s="58">
        <v>57493</v>
      </c>
      <c r="N121" s="58">
        <v>57443</v>
      </c>
      <c r="O121" s="58">
        <v>57103</v>
      </c>
      <c r="P121" s="58">
        <v>57103</v>
      </c>
      <c r="Q121" s="58">
        <v>27681</v>
      </c>
      <c r="R121" s="61">
        <v>19275</v>
      </c>
      <c r="S121" s="61">
        <v>19590</v>
      </c>
      <c r="T121" s="61">
        <v>-9833</v>
      </c>
      <c r="U121" s="57">
        <v>705</v>
      </c>
      <c r="V121" s="57">
        <v>307</v>
      </c>
      <c r="W121" s="57">
        <v>398</v>
      </c>
      <c r="X121" s="57">
        <v>0</v>
      </c>
      <c r="Y121" s="57">
        <v>705</v>
      </c>
      <c r="Z121" s="60">
        <v>19953</v>
      </c>
      <c r="AA121" s="60">
        <v>8919</v>
      </c>
      <c r="AB121" s="60">
        <v>550</v>
      </c>
      <c r="AC121" s="60">
        <v>29422</v>
      </c>
      <c r="AD121" s="60">
        <v>390</v>
      </c>
      <c r="AE121" s="60">
        <v>50</v>
      </c>
      <c r="AF121" s="60">
        <v>340</v>
      </c>
      <c r="AG121" s="60">
        <v>0</v>
      </c>
      <c r="AH121" s="60">
        <v>390</v>
      </c>
    </row>
    <row r="122" spans="1:34" x14ac:dyDescent="0.2">
      <c r="A122" s="55">
        <v>38625</v>
      </c>
      <c r="B122">
        <v>8.3596000000000004</v>
      </c>
      <c r="C122">
        <v>5.6428000000000003</v>
      </c>
      <c r="D122" s="37">
        <v>1.2727269999999999</v>
      </c>
      <c r="E122" s="37">
        <v>2.2727270000000002</v>
      </c>
      <c r="F122" s="37">
        <v>0.36</v>
      </c>
      <c r="G122" s="37">
        <v>126.2</v>
      </c>
      <c r="H122" s="38">
        <v>72.77</v>
      </c>
      <c r="I122" s="56">
        <v>39146</v>
      </c>
      <c r="J122" s="57">
        <v>38415</v>
      </c>
      <c r="K122" s="57">
        <v>38415</v>
      </c>
      <c r="L122" s="57">
        <v>37920</v>
      </c>
      <c r="M122" s="58">
        <v>63117</v>
      </c>
      <c r="N122" s="58">
        <v>62837</v>
      </c>
      <c r="O122" s="58">
        <v>62837</v>
      </c>
      <c r="P122" s="58">
        <v>62837</v>
      </c>
      <c r="Q122" s="58">
        <v>28520</v>
      </c>
      <c r="R122" s="61">
        <v>23971</v>
      </c>
      <c r="S122" s="61">
        <v>24422</v>
      </c>
      <c r="T122" s="61">
        <v>-9895</v>
      </c>
      <c r="U122" s="57">
        <v>731</v>
      </c>
      <c r="V122" s="57">
        <v>20</v>
      </c>
      <c r="W122" s="57">
        <v>711</v>
      </c>
      <c r="X122" s="57">
        <v>0</v>
      </c>
      <c r="Y122" s="57">
        <v>731</v>
      </c>
      <c r="Z122" s="60">
        <v>23727</v>
      </c>
      <c r="AA122" s="60">
        <v>10313</v>
      </c>
      <c r="AB122" s="60">
        <v>277</v>
      </c>
      <c r="AC122" s="60">
        <v>34317</v>
      </c>
      <c r="AD122" s="60">
        <v>280</v>
      </c>
      <c r="AE122" s="60">
        <v>280</v>
      </c>
      <c r="AF122" s="60">
        <v>0</v>
      </c>
      <c r="AG122" s="60">
        <v>0</v>
      </c>
      <c r="AH122" s="60">
        <v>280</v>
      </c>
    </row>
    <row r="123" spans="1:34" x14ac:dyDescent="0.2">
      <c r="A123" s="55">
        <v>38656</v>
      </c>
      <c r="B123">
        <v>8.4143000000000008</v>
      </c>
      <c r="C123">
        <v>5.6420000000000003</v>
      </c>
      <c r="D123" s="37">
        <v>1.5</v>
      </c>
      <c r="E123" s="37">
        <v>2.5</v>
      </c>
      <c r="F123" s="37">
        <v>0.36</v>
      </c>
      <c r="G123" s="37">
        <v>126.6</v>
      </c>
      <c r="H123" s="38">
        <v>76.66</v>
      </c>
      <c r="I123" s="56">
        <v>40883</v>
      </c>
      <c r="J123" s="57">
        <v>40008</v>
      </c>
      <c r="K123" s="57">
        <v>40008</v>
      </c>
      <c r="L123" s="57">
        <v>39626</v>
      </c>
      <c r="M123" s="58">
        <v>63890</v>
      </c>
      <c r="N123" s="58">
        <v>63834</v>
      </c>
      <c r="O123" s="58">
        <v>63225</v>
      </c>
      <c r="P123" s="58">
        <v>63225</v>
      </c>
      <c r="Q123" s="58">
        <v>27673</v>
      </c>
      <c r="R123" s="61">
        <v>23008</v>
      </c>
      <c r="S123" s="61">
        <v>23217</v>
      </c>
      <c r="T123" s="61">
        <v>-12335</v>
      </c>
      <c r="U123" s="57">
        <v>875</v>
      </c>
      <c r="V123" s="57">
        <v>124</v>
      </c>
      <c r="W123" s="57">
        <v>751</v>
      </c>
      <c r="X123" s="57">
        <v>0</v>
      </c>
      <c r="Y123" s="57">
        <v>875</v>
      </c>
      <c r="Z123" s="60">
        <v>23383</v>
      </c>
      <c r="AA123" s="60">
        <v>11490</v>
      </c>
      <c r="AB123" s="60">
        <v>678</v>
      </c>
      <c r="AC123" s="60">
        <v>35552</v>
      </c>
      <c r="AD123" s="60">
        <v>665</v>
      </c>
      <c r="AE123" s="60">
        <v>56</v>
      </c>
      <c r="AF123" s="60">
        <v>609</v>
      </c>
      <c r="AG123" s="60">
        <v>0</v>
      </c>
      <c r="AH123" s="60">
        <v>665</v>
      </c>
    </row>
    <row r="124" spans="1:34" x14ac:dyDescent="0.2">
      <c r="A124" s="55">
        <v>38686</v>
      </c>
      <c r="B124">
        <v>8.4107000000000003</v>
      </c>
      <c r="C124">
        <v>5.7530999999999999</v>
      </c>
      <c r="D124" s="37">
        <v>1.607143</v>
      </c>
      <c r="E124" s="37">
        <v>2.6071430000000002</v>
      </c>
      <c r="F124" s="37">
        <v>0.35</v>
      </c>
      <c r="G124" s="37">
        <v>126.9</v>
      </c>
      <c r="H124" s="38">
        <v>74.459999999999994</v>
      </c>
      <c r="I124" s="56">
        <v>33036</v>
      </c>
      <c r="J124" s="57">
        <v>32835</v>
      </c>
      <c r="K124" s="57">
        <v>32835</v>
      </c>
      <c r="L124" s="57">
        <v>32291</v>
      </c>
      <c r="M124" s="58">
        <v>61823</v>
      </c>
      <c r="N124" s="58">
        <v>61802</v>
      </c>
      <c r="O124" s="58">
        <v>60874</v>
      </c>
      <c r="P124" s="58">
        <v>60874</v>
      </c>
      <c r="Q124" s="58">
        <v>25109</v>
      </c>
      <c r="R124" s="61">
        <v>28787</v>
      </c>
      <c r="S124" s="61">
        <v>28039</v>
      </c>
      <c r="T124" s="61">
        <v>-7727</v>
      </c>
      <c r="U124" s="57">
        <v>201</v>
      </c>
      <c r="V124" s="57">
        <v>192</v>
      </c>
      <c r="W124" s="57">
        <v>10</v>
      </c>
      <c r="X124" s="57">
        <v>0</v>
      </c>
      <c r="Y124" s="57">
        <v>201</v>
      </c>
      <c r="Z124" s="60">
        <v>23019</v>
      </c>
      <c r="AA124" s="60">
        <v>12737</v>
      </c>
      <c r="AB124" s="60">
        <v>9</v>
      </c>
      <c r="AC124" s="60">
        <v>35765</v>
      </c>
      <c r="AD124" s="60">
        <v>949</v>
      </c>
      <c r="AE124" s="60">
        <v>21</v>
      </c>
      <c r="AF124" s="60">
        <v>928</v>
      </c>
      <c r="AG124" s="60">
        <v>0</v>
      </c>
      <c r="AH124" s="60">
        <v>949</v>
      </c>
    </row>
    <row r="125" spans="1:34" x14ac:dyDescent="0.2">
      <c r="A125" s="55">
        <v>38717</v>
      </c>
      <c r="B125">
        <v>8.1816999999999993</v>
      </c>
      <c r="C125">
        <v>5.7336</v>
      </c>
      <c r="D125" s="37">
        <v>1.75</v>
      </c>
      <c r="E125" s="37">
        <v>2.75</v>
      </c>
      <c r="F125" s="37">
        <v>0.34</v>
      </c>
      <c r="G125" s="37">
        <v>127.1</v>
      </c>
      <c r="H125" s="38">
        <v>76.17</v>
      </c>
      <c r="I125" s="56">
        <v>30217</v>
      </c>
      <c r="J125" s="57">
        <v>29093</v>
      </c>
      <c r="K125" s="57">
        <v>29093</v>
      </c>
      <c r="L125" s="57">
        <v>28932</v>
      </c>
      <c r="M125" s="58">
        <v>63909</v>
      </c>
      <c r="N125" s="58">
        <v>63750</v>
      </c>
      <c r="O125" s="58">
        <v>63324</v>
      </c>
      <c r="P125" s="58">
        <v>63324</v>
      </c>
      <c r="Q125" s="58">
        <v>26326</v>
      </c>
      <c r="R125" s="61">
        <v>33691</v>
      </c>
      <c r="S125" s="61">
        <v>34231</v>
      </c>
      <c r="T125" s="61">
        <v>-2766</v>
      </c>
      <c r="U125" s="57">
        <v>1124</v>
      </c>
      <c r="V125" s="57">
        <v>3</v>
      </c>
      <c r="W125" s="57">
        <v>1121</v>
      </c>
      <c r="X125" s="57">
        <v>0</v>
      </c>
      <c r="Y125" s="57">
        <v>1124</v>
      </c>
      <c r="Z125" s="60">
        <v>21142</v>
      </c>
      <c r="AA125" s="60">
        <v>15242</v>
      </c>
      <c r="AB125" s="60">
        <v>614</v>
      </c>
      <c r="AC125" s="60">
        <v>36998</v>
      </c>
      <c r="AD125" s="60">
        <v>585</v>
      </c>
      <c r="AE125" s="60">
        <v>158</v>
      </c>
      <c r="AF125" s="60">
        <v>426</v>
      </c>
      <c r="AG125" s="60">
        <v>0</v>
      </c>
      <c r="AH125" s="60">
        <v>585</v>
      </c>
    </row>
    <row r="126" spans="1:34" x14ac:dyDescent="0.2">
      <c r="A126" s="55">
        <v>38748</v>
      </c>
      <c r="B126">
        <v>8.0970999999999993</v>
      </c>
      <c r="C126">
        <v>5.9168000000000003</v>
      </c>
      <c r="D126" s="37">
        <v>1.75</v>
      </c>
      <c r="E126" s="37">
        <v>2.75</v>
      </c>
      <c r="F126" s="37">
        <v>0.34</v>
      </c>
      <c r="G126" s="37">
        <v>128.69999999999999</v>
      </c>
      <c r="H126" s="38">
        <v>73.75</v>
      </c>
      <c r="I126" s="56">
        <v>33643</v>
      </c>
      <c r="J126" s="57">
        <v>32683</v>
      </c>
      <c r="K126" s="57">
        <v>32683</v>
      </c>
      <c r="L126" s="57">
        <v>32628</v>
      </c>
      <c r="M126" s="58">
        <v>66175</v>
      </c>
      <c r="N126" s="58">
        <v>64668</v>
      </c>
      <c r="O126" s="58">
        <v>64400</v>
      </c>
      <c r="P126" s="58">
        <v>64400</v>
      </c>
      <c r="Q126" s="58">
        <v>25354</v>
      </c>
      <c r="R126" s="61">
        <v>32532</v>
      </c>
      <c r="S126" s="61">
        <v>31717</v>
      </c>
      <c r="T126" s="61">
        <v>-7330</v>
      </c>
      <c r="U126" s="57">
        <v>959</v>
      </c>
      <c r="V126" s="57">
        <v>26</v>
      </c>
      <c r="W126" s="57">
        <v>934</v>
      </c>
      <c r="X126" s="57">
        <v>0</v>
      </c>
      <c r="Y126" s="57">
        <v>959</v>
      </c>
      <c r="Z126" s="60">
        <v>24978</v>
      </c>
      <c r="AA126" s="60">
        <v>13928</v>
      </c>
      <c r="AB126" s="60">
        <v>140</v>
      </c>
      <c r="AC126" s="60">
        <v>39046</v>
      </c>
      <c r="AD126" s="60">
        <v>1775</v>
      </c>
      <c r="AE126" s="60">
        <v>1507</v>
      </c>
      <c r="AF126" s="60">
        <v>268</v>
      </c>
      <c r="AG126" s="60">
        <v>0</v>
      </c>
      <c r="AH126" s="60">
        <v>1775</v>
      </c>
    </row>
    <row r="127" spans="1:34" x14ac:dyDescent="0.2">
      <c r="A127" s="55">
        <v>38776</v>
      </c>
      <c r="B127">
        <v>8.0367999999999995</v>
      </c>
      <c r="C127">
        <v>5.9248000000000003</v>
      </c>
      <c r="D127" s="37">
        <v>1.75</v>
      </c>
      <c r="E127" s="37">
        <v>2.75</v>
      </c>
      <c r="F127" s="37">
        <v>0.35</v>
      </c>
      <c r="G127" s="37">
        <v>129.30000000000001</v>
      </c>
      <c r="H127" s="38">
        <v>78.83</v>
      </c>
      <c r="I127" s="56">
        <v>42928</v>
      </c>
      <c r="J127" s="57">
        <v>41279</v>
      </c>
      <c r="K127" s="57">
        <v>41279</v>
      </c>
      <c r="L127" s="57">
        <v>40979</v>
      </c>
      <c r="M127" s="58">
        <v>71130</v>
      </c>
      <c r="N127" s="58">
        <v>70368</v>
      </c>
      <c r="O127" s="58">
        <v>70141</v>
      </c>
      <c r="P127" s="58">
        <v>70141</v>
      </c>
      <c r="Q127" s="58">
        <v>30131</v>
      </c>
      <c r="R127" s="61">
        <v>28202</v>
      </c>
      <c r="S127" s="61">
        <v>28861</v>
      </c>
      <c r="T127" s="61">
        <v>-11149</v>
      </c>
      <c r="U127" s="57">
        <v>1649</v>
      </c>
      <c r="V127" s="57">
        <v>10</v>
      </c>
      <c r="W127" s="57">
        <v>1638</v>
      </c>
      <c r="X127" s="57">
        <v>0</v>
      </c>
      <c r="Y127" s="57">
        <v>1649</v>
      </c>
      <c r="Z127" s="60">
        <v>24442</v>
      </c>
      <c r="AA127" s="60">
        <v>15028</v>
      </c>
      <c r="AB127" s="60">
        <v>540</v>
      </c>
      <c r="AC127" s="60">
        <v>40010</v>
      </c>
      <c r="AD127" s="60">
        <v>989</v>
      </c>
      <c r="AE127" s="60">
        <v>762</v>
      </c>
      <c r="AF127" s="60">
        <v>227</v>
      </c>
      <c r="AG127" s="60">
        <v>0</v>
      </c>
      <c r="AH127" s="60">
        <v>989</v>
      </c>
    </row>
    <row r="128" spans="1:34" x14ac:dyDescent="0.2">
      <c r="A128" s="55">
        <v>38807</v>
      </c>
      <c r="B128">
        <v>7.9278000000000004</v>
      </c>
      <c r="C128">
        <v>5.9154</v>
      </c>
      <c r="D128" s="37">
        <v>1.75</v>
      </c>
      <c r="E128" s="37">
        <v>2.75</v>
      </c>
      <c r="F128" s="37">
        <v>0.35</v>
      </c>
      <c r="G128" s="37">
        <v>129.6</v>
      </c>
      <c r="H128" s="38">
        <v>84.82</v>
      </c>
      <c r="I128" s="56">
        <v>38532</v>
      </c>
      <c r="J128" s="57">
        <v>36163</v>
      </c>
      <c r="K128" s="57">
        <v>36163</v>
      </c>
      <c r="L128" s="57">
        <v>36101</v>
      </c>
      <c r="M128" s="58">
        <v>63015</v>
      </c>
      <c r="N128" s="58">
        <v>62829</v>
      </c>
      <c r="O128" s="58">
        <v>62457</v>
      </c>
      <c r="P128" s="58">
        <v>62457</v>
      </c>
      <c r="Q128" s="58">
        <v>24831</v>
      </c>
      <c r="R128" s="61">
        <v>24484</v>
      </c>
      <c r="S128" s="61">
        <v>26294</v>
      </c>
      <c r="T128" s="61">
        <v>-11332</v>
      </c>
      <c r="U128" s="57">
        <v>2369</v>
      </c>
      <c r="V128" s="57">
        <v>307</v>
      </c>
      <c r="W128" s="57">
        <v>2062</v>
      </c>
      <c r="X128" s="57">
        <v>0</v>
      </c>
      <c r="Y128" s="57">
        <v>2369</v>
      </c>
      <c r="Z128" s="60">
        <v>25703</v>
      </c>
      <c r="AA128" s="60">
        <v>11451</v>
      </c>
      <c r="AB128" s="60">
        <v>472</v>
      </c>
      <c r="AC128" s="60">
        <v>37626</v>
      </c>
      <c r="AD128" s="60">
        <v>559</v>
      </c>
      <c r="AE128" s="60">
        <v>187</v>
      </c>
      <c r="AF128" s="60">
        <v>372</v>
      </c>
      <c r="AG128" s="60">
        <v>0</v>
      </c>
      <c r="AH128" s="60">
        <v>559</v>
      </c>
    </row>
    <row r="129" spans="1:34" x14ac:dyDescent="0.2">
      <c r="A129" s="55">
        <v>38837</v>
      </c>
      <c r="B129">
        <v>7.8971999999999998</v>
      </c>
      <c r="C129">
        <v>6.2784000000000004</v>
      </c>
      <c r="D129" s="37">
        <v>1.9583330000000001</v>
      </c>
      <c r="E129" s="37">
        <v>2.9583339999999998</v>
      </c>
      <c r="F129" s="37">
        <v>0.34</v>
      </c>
      <c r="G129" s="37">
        <v>128.9</v>
      </c>
      <c r="H129" s="38">
        <v>75.95</v>
      </c>
      <c r="I129" s="56">
        <v>38168</v>
      </c>
      <c r="J129" s="57">
        <v>35623</v>
      </c>
      <c r="K129" s="57">
        <v>35623</v>
      </c>
      <c r="L129" s="57">
        <v>34703</v>
      </c>
      <c r="M129" s="58">
        <v>59043</v>
      </c>
      <c r="N129" s="58">
        <v>58992</v>
      </c>
      <c r="O129" s="58">
        <v>58992</v>
      </c>
      <c r="P129" s="58">
        <v>58992</v>
      </c>
      <c r="Q129" s="58">
        <v>26361</v>
      </c>
      <c r="R129" s="61">
        <v>20874</v>
      </c>
      <c r="S129" s="61">
        <v>23370</v>
      </c>
      <c r="T129" s="61">
        <v>-9262</v>
      </c>
      <c r="U129" s="57">
        <v>2545</v>
      </c>
      <c r="V129" s="57">
        <v>73</v>
      </c>
      <c r="W129" s="57">
        <v>2472</v>
      </c>
      <c r="X129" s="57">
        <v>0</v>
      </c>
      <c r="Y129" s="57">
        <v>2545</v>
      </c>
      <c r="Z129" s="60">
        <v>19625</v>
      </c>
      <c r="AA129" s="60">
        <v>12529</v>
      </c>
      <c r="AB129" s="60">
        <v>478</v>
      </c>
      <c r="AC129" s="60">
        <v>32631</v>
      </c>
      <c r="AD129" s="60">
        <v>50</v>
      </c>
      <c r="AE129" s="60">
        <v>50</v>
      </c>
      <c r="AF129" s="60">
        <v>0</v>
      </c>
      <c r="AG129" s="60">
        <v>0</v>
      </c>
      <c r="AH129" s="60">
        <v>50</v>
      </c>
    </row>
    <row r="130" spans="1:34" x14ac:dyDescent="0.2">
      <c r="A130" s="55">
        <v>38868</v>
      </c>
      <c r="B130">
        <v>7.9062000000000001</v>
      </c>
      <c r="C130">
        <v>6.4767999999999999</v>
      </c>
      <c r="D130" s="37">
        <v>2</v>
      </c>
      <c r="E130" s="37">
        <v>3.0000010000000001</v>
      </c>
      <c r="F130" s="37">
        <v>0.35</v>
      </c>
      <c r="G130" s="37">
        <v>128.80000000000001</v>
      </c>
      <c r="H130" s="38">
        <v>74.760000000000005</v>
      </c>
      <c r="I130" s="56">
        <v>43319</v>
      </c>
      <c r="J130" s="57">
        <v>42820</v>
      </c>
      <c r="K130" s="57">
        <v>42820</v>
      </c>
      <c r="L130" s="57">
        <v>42062</v>
      </c>
      <c r="M130" s="58">
        <v>66522</v>
      </c>
      <c r="N130" s="58">
        <v>66257</v>
      </c>
      <c r="O130" s="58">
        <v>65654</v>
      </c>
      <c r="P130" s="58">
        <v>65654</v>
      </c>
      <c r="Q130" s="58">
        <v>29753</v>
      </c>
      <c r="R130" s="61">
        <v>23204</v>
      </c>
      <c r="S130" s="61">
        <v>22834</v>
      </c>
      <c r="T130" s="61">
        <v>-13068</v>
      </c>
      <c r="U130" s="57">
        <v>498</v>
      </c>
      <c r="V130" s="57">
        <v>73</v>
      </c>
      <c r="W130" s="57">
        <v>426</v>
      </c>
      <c r="X130" s="57">
        <v>0</v>
      </c>
      <c r="Y130" s="57">
        <v>498</v>
      </c>
      <c r="Z130" s="60">
        <v>23760</v>
      </c>
      <c r="AA130" s="60">
        <v>11654</v>
      </c>
      <c r="AB130" s="60">
        <v>488</v>
      </c>
      <c r="AC130" s="60">
        <v>35902</v>
      </c>
      <c r="AD130" s="60">
        <v>868</v>
      </c>
      <c r="AE130" s="60">
        <v>265</v>
      </c>
      <c r="AF130" s="60">
        <v>603</v>
      </c>
      <c r="AG130" s="60">
        <v>0</v>
      </c>
      <c r="AH130" s="60">
        <v>868</v>
      </c>
    </row>
    <row r="131" spans="1:34" x14ac:dyDescent="0.2">
      <c r="A131" s="55">
        <v>38898</v>
      </c>
      <c r="B131">
        <v>8.0200999999999993</v>
      </c>
      <c r="C131">
        <v>6.2821999999999996</v>
      </c>
      <c r="D131" s="37">
        <v>2</v>
      </c>
      <c r="E131" s="37">
        <v>3.0000010000000001</v>
      </c>
      <c r="F131" s="37">
        <v>0.48</v>
      </c>
      <c r="G131" s="37">
        <v>128.1</v>
      </c>
      <c r="H131" s="38">
        <v>75.58</v>
      </c>
      <c r="I131" s="56">
        <v>35149</v>
      </c>
      <c r="J131" s="57">
        <v>33916</v>
      </c>
      <c r="K131" s="57">
        <v>33916</v>
      </c>
      <c r="L131" s="57">
        <v>33737</v>
      </c>
      <c r="M131" s="58">
        <v>60853</v>
      </c>
      <c r="N131" s="58">
        <v>60798</v>
      </c>
      <c r="O131" s="58">
        <v>60798</v>
      </c>
      <c r="P131" s="58">
        <v>60798</v>
      </c>
      <c r="Q131" s="58">
        <v>26381</v>
      </c>
      <c r="R131" s="61">
        <v>25704</v>
      </c>
      <c r="S131" s="61">
        <v>26882</v>
      </c>
      <c r="T131" s="61">
        <v>-7535</v>
      </c>
      <c r="U131" s="57">
        <v>1233</v>
      </c>
      <c r="V131" s="57">
        <v>1</v>
      </c>
      <c r="W131" s="57">
        <v>1232</v>
      </c>
      <c r="X131" s="57">
        <v>0</v>
      </c>
      <c r="Y131" s="57">
        <v>1233</v>
      </c>
      <c r="Z131" s="60">
        <v>22630</v>
      </c>
      <c r="AA131" s="60">
        <v>10936</v>
      </c>
      <c r="AB131" s="60">
        <v>851</v>
      </c>
      <c r="AC131" s="60">
        <v>34417</v>
      </c>
      <c r="AD131" s="60">
        <v>55</v>
      </c>
      <c r="AE131" s="60">
        <v>55</v>
      </c>
      <c r="AF131" s="60">
        <v>0</v>
      </c>
      <c r="AG131" s="60">
        <v>0</v>
      </c>
      <c r="AH131" s="60">
        <v>55</v>
      </c>
    </row>
    <row r="132" spans="1:34" x14ac:dyDescent="0.2">
      <c r="A132" s="55">
        <v>38929</v>
      </c>
      <c r="B132">
        <v>7.9325000000000001</v>
      </c>
      <c r="C132">
        <v>6.1542000000000003</v>
      </c>
      <c r="D132" s="37">
        <v>2</v>
      </c>
      <c r="E132" s="37">
        <v>3.0000010000000001</v>
      </c>
      <c r="F132" s="37">
        <v>0.43</v>
      </c>
      <c r="G132" s="37">
        <v>127.8</v>
      </c>
      <c r="H132" s="38">
        <v>77.040000000000006</v>
      </c>
      <c r="I132" s="56">
        <v>36125</v>
      </c>
      <c r="J132" s="57">
        <v>35912</v>
      </c>
      <c r="K132" s="57">
        <v>35912</v>
      </c>
      <c r="L132" s="57">
        <v>35201</v>
      </c>
      <c r="M132" s="58">
        <v>56488</v>
      </c>
      <c r="N132" s="58">
        <v>56432</v>
      </c>
      <c r="O132" s="58">
        <v>56127</v>
      </c>
      <c r="P132" s="58">
        <v>56127</v>
      </c>
      <c r="Q132" s="58">
        <v>26458</v>
      </c>
      <c r="R132" s="61">
        <v>20363</v>
      </c>
      <c r="S132" s="61">
        <v>20215</v>
      </c>
      <c r="T132" s="61">
        <v>-9454</v>
      </c>
      <c r="U132" s="57">
        <v>213</v>
      </c>
      <c r="V132" s="57">
        <v>0</v>
      </c>
      <c r="W132" s="57">
        <v>213</v>
      </c>
      <c r="X132" s="57">
        <v>0</v>
      </c>
      <c r="Y132" s="57">
        <v>213</v>
      </c>
      <c r="Z132" s="60">
        <v>20319</v>
      </c>
      <c r="AA132" s="60">
        <v>8587</v>
      </c>
      <c r="AB132" s="60">
        <v>763</v>
      </c>
      <c r="AC132" s="60">
        <v>29669</v>
      </c>
      <c r="AD132" s="60">
        <v>361</v>
      </c>
      <c r="AE132" s="60">
        <v>56</v>
      </c>
      <c r="AF132" s="60">
        <v>305</v>
      </c>
      <c r="AG132" s="60">
        <v>0</v>
      </c>
      <c r="AH132" s="60">
        <v>361</v>
      </c>
    </row>
    <row r="133" spans="1:34" x14ac:dyDescent="0.2">
      <c r="A133" s="55">
        <v>38960</v>
      </c>
      <c r="B133">
        <v>7.9156000000000004</v>
      </c>
      <c r="C133">
        <v>6.0606</v>
      </c>
      <c r="D133" s="37">
        <v>2</v>
      </c>
      <c r="E133" s="37">
        <v>3.0000010000000001</v>
      </c>
      <c r="F133" s="37">
        <v>0.45</v>
      </c>
      <c r="G133" s="37">
        <v>128.6</v>
      </c>
      <c r="H133" s="38">
        <v>77.84</v>
      </c>
      <c r="I133" s="56">
        <v>44277</v>
      </c>
      <c r="J133" s="57">
        <v>41113</v>
      </c>
      <c r="K133" s="57">
        <v>41113</v>
      </c>
      <c r="L133" s="57">
        <v>40059</v>
      </c>
      <c r="M133" s="58">
        <v>63770</v>
      </c>
      <c r="N133" s="58">
        <v>63391</v>
      </c>
      <c r="O133" s="58">
        <v>63045</v>
      </c>
      <c r="P133" s="58">
        <v>63045</v>
      </c>
      <c r="Q133" s="58">
        <v>30473</v>
      </c>
      <c r="R133" s="61">
        <v>19493</v>
      </c>
      <c r="S133" s="61">
        <v>21932</v>
      </c>
      <c r="T133" s="61">
        <v>-10639</v>
      </c>
      <c r="U133" s="57">
        <v>3165</v>
      </c>
      <c r="V133" s="57">
        <v>153</v>
      </c>
      <c r="W133" s="57">
        <v>3011</v>
      </c>
      <c r="X133" s="57">
        <v>0</v>
      </c>
      <c r="Y133" s="57">
        <v>3165</v>
      </c>
      <c r="Z133" s="60">
        <v>23631</v>
      </c>
      <c r="AA133" s="60">
        <v>8228</v>
      </c>
      <c r="AB133" s="60">
        <v>712</v>
      </c>
      <c r="AC133" s="60">
        <v>32571</v>
      </c>
      <c r="AD133" s="60">
        <v>726</v>
      </c>
      <c r="AE133" s="60">
        <v>380</v>
      </c>
      <c r="AF133" s="60">
        <v>346</v>
      </c>
      <c r="AG133" s="60">
        <v>0</v>
      </c>
      <c r="AH133" s="60">
        <v>726</v>
      </c>
    </row>
    <row r="134" spans="1:34" x14ac:dyDescent="0.2">
      <c r="A134" s="55">
        <v>38990</v>
      </c>
      <c r="B134">
        <v>8.1110000000000007</v>
      </c>
      <c r="C134">
        <v>5.8365</v>
      </c>
      <c r="D134" s="37">
        <v>2</v>
      </c>
      <c r="E134" s="37">
        <v>3.0000010000000001</v>
      </c>
      <c r="F134" s="37">
        <v>0.7</v>
      </c>
      <c r="G134" s="37">
        <v>128.69999999999999</v>
      </c>
      <c r="H134" s="38">
        <v>82.67</v>
      </c>
      <c r="I134" s="56">
        <v>41365</v>
      </c>
      <c r="J134" s="57">
        <v>40831</v>
      </c>
      <c r="K134" s="57">
        <v>40831</v>
      </c>
      <c r="L134" s="57">
        <v>40711</v>
      </c>
      <c r="M134" s="58">
        <v>66955</v>
      </c>
      <c r="N134" s="58">
        <v>66926</v>
      </c>
      <c r="O134" s="58">
        <v>66926</v>
      </c>
      <c r="P134" s="58">
        <v>66926</v>
      </c>
      <c r="Q134" s="58">
        <v>28110</v>
      </c>
      <c r="R134" s="61">
        <v>25590</v>
      </c>
      <c r="S134" s="61">
        <v>26095</v>
      </c>
      <c r="T134" s="61">
        <v>-12721</v>
      </c>
      <c r="U134" s="57">
        <v>534</v>
      </c>
      <c r="V134" s="57">
        <v>2</v>
      </c>
      <c r="W134" s="57">
        <v>532</v>
      </c>
      <c r="X134" s="57">
        <v>0</v>
      </c>
      <c r="Y134" s="57">
        <v>534</v>
      </c>
      <c r="Z134" s="60">
        <v>22586</v>
      </c>
      <c r="AA134" s="60">
        <v>15803</v>
      </c>
      <c r="AB134" s="60">
        <v>427</v>
      </c>
      <c r="AC134" s="60">
        <v>38816</v>
      </c>
      <c r="AD134" s="60">
        <v>29</v>
      </c>
      <c r="AE134" s="60">
        <v>29</v>
      </c>
      <c r="AF134" s="60">
        <v>0</v>
      </c>
      <c r="AG134" s="60">
        <v>0</v>
      </c>
      <c r="AH134" s="60">
        <v>29</v>
      </c>
    </row>
    <row r="135" spans="1:34" x14ac:dyDescent="0.2">
      <c r="A135" s="55">
        <v>39021</v>
      </c>
      <c r="B135">
        <v>8.1463000000000001</v>
      </c>
      <c r="C135">
        <v>5.9663000000000004</v>
      </c>
      <c r="D135" s="37">
        <v>2</v>
      </c>
      <c r="E135" s="37">
        <v>3.0000010000000001</v>
      </c>
      <c r="F135" s="37">
        <v>0.59</v>
      </c>
      <c r="G135" s="37">
        <v>129</v>
      </c>
      <c r="H135" s="38">
        <v>85.28</v>
      </c>
      <c r="I135" s="56">
        <v>43856</v>
      </c>
      <c r="J135" s="57">
        <v>40814</v>
      </c>
      <c r="K135" s="57">
        <v>40814</v>
      </c>
      <c r="L135" s="57">
        <v>40392</v>
      </c>
      <c r="M135" s="58">
        <v>73166</v>
      </c>
      <c r="N135" s="58">
        <v>73003</v>
      </c>
      <c r="O135" s="58">
        <v>73003</v>
      </c>
      <c r="P135" s="58">
        <v>73003</v>
      </c>
      <c r="Q135" s="58">
        <v>31181</v>
      </c>
      <c r="R135" s="61">
        <v>29310</v>
      </c>
      <c r="S135" s="61">
        <v>32190</v>
      </c>
      <c r="T135" s="61">
        <v>-9633</v>
      </c>
      <c r="U135" s="57">
        <v>3042</v>
      </c>
      <c r="V135" s="57">
        <v>76</v>
      </c>
      <c r="W135" s="57">
        <v>2966</v>
      </c>
      <c r="X135" s="57">
        <v>0</v>
      </c>
      <c r="Y135" s="57">
        <v>3042</v>
      </c>
      <c r="Z135" s="60">
        <v>24290</v>
      </c>
      <c r="AA135" s="60">
        <v>17104</v>
      </c>
      <c r="AB135" s="60">
        <v>429</v>
      </c>
      <c r="AC135" s="60">
        <v>41823</v>
      </c>
      <c r="AD135" s="60">
        <v>163</v>
      </c>
      <c r="AE135" s="60">
        <v>163</v>
      </c>
      <c r="AF135" s="60">
        <v>0</v>
      </c>
      <c r="AG135" s="60">
        <v>0</v>
      </c>
      <c r="AH135" s="60">
        <v>163</v>
      </c>
    </row>
    <row r="136" spans="1:34" x14ac:dyDescent="0.2">
      <c r="A136" s="55">
        <v>39051</v>
      </c>
      <c r="B136">
        <v>7.9059999999999997</v>
      </c>
      <c r="C136">
        <v>5.9785000000000004</v>
      </c>
      <c r="D136" s="37">
        <v>2</v>
      </c>
      <c r="E136" s="37">
        <v>3.0000010000000001</v>
      </c>
      <c r="F136" s="37">
        <v>0.5</v>
      </c>
      <c r="G136" s="37">
        <v>130.4</v>
      </c>
      <c r="H136" s="38">
        <v>91.45</v>
      </c>
      <c r="I136" s="56">
        <v>39706</v>
      </c>
      <c r="J136" s="57">
        <v>39255</v>
      </c>
      <c r="K136" s="57">
        <v>39255</v>
      </c>
      <c r="L136" s="57">
        <v>38811</v>
      </c>
      <c r="M136" s="58">
        <v>77093</v>
      </c>
      <c r="N136" s="58">
        <v>76584</v>
      </c>
      <c r="O136" s="58">
        <v>76200</v>
      </c>
      <c r="P136" s="58">
        <v>76200</v>
      </c>
      <c r="Q136" s="58">
        <v>28128</v>
      </c>
      <c r="R136" s="61">
        <v>37386</v>
      </c>
      <c r="S136" s="61">
        <v>36945</v>
      </c>
      <c r="T136" s="61">
        <v>-11127</v>
      </c>
      <c r="U136" s="57">
        <v>451</v>
      </c>
      <c r="V136" s="57">
        <v>311</v>
      </c>
      <c r="W136" s="57">
        <v>140</v>
      </c>
      <c r="X136" s="57">
        <v>0</v>
      </c>
      <c r="Y136" s="57">
        <v>451</v>
      </c>
      <c r="Z136" s="60">
        <v>28879</v>
      </c>
      <c r="AA136" s="60">
        <v>18891</v>
      </c>
      <c r="AB136" s="60">
        <v>302</v>
      </c>
      <c r="AC136" s="60">
        <v>48072</v>
      </c>
      <c r="AD136" s="60">
        <v>892</v>
      </c>
      <c r="AE136" s="60">
        <v>509</v>
      </c>
      <c r="AF136" s="60">
        <v>384</v>
      </c>
      <c r="AG136" s="60">
        <v>0</v>
      </c>
      <c r="AH136" s="60">
        <v>892</v>
      </c>
    </row>
    <row r="137" spans="1:34" x14ac:dyDescent="0.2">
      <c r="A137" s="55">
        <v>39082</v>
      </c>
      <c r="B137">
        <v>7.8198999999999996</v>
      </c>
      <c r="C137">
        <v>5.8547000000000002</v>
      </c>
      <c r="D137" s="37">
        <v>2</v>
      </c>
      <c r="E137" s="37">
        <v>3.0000010000000001</v>
      </c>
      <c r="F137" s="37">
        <v>0.66</v>
      </c>
      <c r="G137" s="37">
        <v>129.69999999999999</v>
      </c>
      <c r="H137" s="38">
        <v>96.52</v>
      </c>
      <c r="I137" s="56">
        <v>39263</v>
      </c>
      <c r="J137" s="57">
        <v>38296</v>
      </c>
      <c r="K137" s="57">
        <v>38296</v>
      </c>
      <c r="L137" s="57">
        <v>37809</v>
      </c>
      <c r="M137" s="58">
        <v>76393</v>
      </c>
      <c r="N137" s="58">
        <v>76185</v>
      </c>
      <c r="O137" s="58">
        <v>76181</v>
      </c>
      <c r="P137" s="58">
        <v>76181</v>
      </c>
      <c r="Q137" s="58">
        <v>27218</v>
      </c>
      <c r="R137" s="61">
        <v>37130</v>
      </c>
      <c r="S137" s="61">
        <v>37886</v>
      </c>
      <c r="T137" s="61">
        <v>-11077</v>
      </c>
      <c r="U137" s="57">
        <v>968</v>
      </c>
      <c r="V137" s="57">
        <v>67</v>
      </c>
      <c r="W137" s="57">
        <v>901</v>
      </c>
      <c r="X137" s="57">
        <v>0</v>
      </c>
      <c r="Y137" s="57">
        <v>968</v>
      </c>
      <c r="Z137" s="60">
        <v>28341</v>
      </c>
      <c r="AA137" s="60">
        <v>19790</v>
      </c>
      <c r="AB137" s="60">
        <v>831</v>
      </c>
      <c r="AC137" s="60">
        <v>48963</v>
      </c>
      <c r="AD137" s="60">
        <v>212</v>
      </c>
      <c r="AE137" s="60">
        <v>208</v>
      </c>
      <c r="AF137" s="60">
        <v>4</v>
      </c>
      <c r="AG137" s="60">
        <v>0</v>
      </c>
      <c r="AH137" s="60">
        <v>212</v>
      </c>
    </row>
    <row r="138" spans="1:34" x14ac:dyDescent="0.2">
      <c r="A138" s="55">
        <v>39113</v>
      </c>
      <c r="B138">
        <v>7.8205999999999998</v>
      </c>
      <c r="C138">
        <v>5.7304000000000004</v>
      </c>
      <c r="D138" s="37">
        <v>2</v>
      </c>
      <c r="E138" s="37">
        <v>3.0000010000000001</v>
      </c>
      <c r="F138" s="37">
        <v>0.71</v>
      </c>
      <c r="G138" s="37">
        <v>130.19999999999999</v>
      </c>
      <c r="H138" s="38">
        <v>103.72</v>
      </c>
      <c r="I138" s="56">
        <v>39215</v>
      </c>
      <c r="J138" s="57">
        <v>38285</v>
      </c>
      <c r="K138" s="57">
        <v>38285</v>
      </c>
      <c r="L138" s="57">
        <v>36732</v>
      </c>
      <c r="M138" s="58">
        <v>71457</v>
      </c>
      <c r="N138" s="58">
        <v>71369</v>
      </c>
      <c r="O138" s="58">
        <v>70594</v>
      </c>
      <c r="P138" s="58">
        <v>70594</v>
      </c>
      <c r="Q138" s="58">
        <v>27914</v>
      </c>
      <c r="R138" s="61">
        <v>32243</v>
      </c>
      <c r="S138" s="61">
        <v>32309</v>
      </c>
      <c r="T138" s="61">
        <v>-10371</v>
      </c>
      <c r="U138" s="57">
        <v>929</v>
      </c>
      <c r="V138" s="57">
        <v>4</v>
      </c>
      <c r="W138" s="57">
        <v>925</v>
      </c>
      <c r="X138" s="57">
        <v>0</v>
      </c>
      <c r="Y138" s="57">
        <v>929</v>
      </c>
      <c r="Z138" s="60">
        <v>24815</v>
      </c>
      <c r="AA138" s="60">
        <v>17367</v>
      </c>
      <c r="AB138" s="60">
        <v>499</v>
      </c>
      <c r="AC138" s="60">
        <v>42680</v>
      </c>
      <c r="AD138" s="60">
        <v>863</v>
      </c>
      <c r="AE138" s="60">
        <v>89</v>
      </c>
      <c r="AF138" s="60">
        <v>774</v>
      </c>
      <c r="AG138" s="60">
        <v>0</v>
      </c>
      <c r="AH138" s="60">
        <v>863</v>
      </c>
    </row>
    <row r="139" spans="1:34" x14ac:dyDescent="0.2">
      <c r="A139" s="55">
        <v>39141</v>
      </c>
      <c r="B139">
        <v>7.8295000000000003</v>
      </c>
      <c r="C139">
        <v>5.593</v>
      </c>
      <c r="D139" s="37">
        <v>2</v>
      </c>
      <c r="E139" s="37">
        <v>3.0000010000000001</v>
      </c>
      <c r="F139" s="37">
        <v>0.66</v>
      </c>
      <c r="G139" s="37">
        <v>130.6</v>
      </c>
      <c r="H139" s="38">
        <v>114.64</v>
      </c>
      <c r="I139" s="56">
        <v>57202</v>
      </c>
      <c r="J139" s="57">
        <v>56879</v>
      </c>
      <c r="K139" s="57">
        <v>47965</v>
      </c>
      <c r="L139" s="57">
        <v>47501</v>
      </c>
      <c r="M139" s="58">
        <v>82203</v>
      </c>
      <c r="N139" s="58">
        <v>82200</v>
      </c>
      <c r="O139" s="58">
        <v>82200</v>
      </c>
      <c r="P139" s="58">
        <v>82200</v>
      </c>
      <c r="Q139" s="58">
        <v>33217</v>
      </c>
      <c r="R139" s="61">
        <v>25001</v>
      </c>
      <c r="S139" s="61">
        <v>34235</v>
      </c>
      <c r="T139" s="61">
        <v>-14748</v>
      </c>
      <c r="U139" s="57">
        <v>324</v>
      </c>
      <c r="V139" s="57">
        <v>180</v>
      </c>
      <c r="W139" s="57">
        <v>144</v>
      </c>
      <c r="X139" s="57">
        <v>8914</v>
      </c>
      <c r="Y139" s="57">
        <v>9237</v>
      </c>
      <c r="Z139" s="60">
        <v>28532</v>
      </c>
      <c r="AA139" s="60">
        <v>18960</v>
      </c>
      <c r="AB139" s="60">
        <v>1491</v>
      </c>
      <c r="AC139" s="60">
        <v>48983</v>
      </c>
      <c r="AD139" s="60">
        <v>2</v>
      </c>
      <c r="AE139" s="60">
        <v>2</v>
      </c>
      <c r="AF139" s="60">
        <v>0</v>
      </c>
      <c r="AG139" s="60">
        <v>0</v>
      </c>
      <c r="AH139" s="60">
        <v>2</v>
      </c>
    </row>
    <row r="140" spans="1:34" x14ac:dyDescent="0.2">
      <c r="A140" s="55">
        <v>39172</v>
      </c>
      <c r="B140">
        <v>7.8068999999999997</v>
      </c>
      <c r="C140">
        <v>5.4116</v>
      </c>
      <c r="D140" s="37">
        <v>2</v>
      </c>
      <c r="E140" s="37">
        <v>3.0000010000000001</v>
      </c>
      <c r="F140" s="37">
        <v>0.97</v>
      </c>
      <c r="G140" s="37">
        <v>131.30000000000001</v>
      </c>
      <c r="H140" s="38">
        <v>123.26</v>
      </c>
      <c r="I140" s="56">
        <v>36629</v>
      </c>
      <c r="J140" s="57">
        <v>35975</v>
      </c>
      <c r="K140" s="57">
        <v>35975</v>
      </c>
      <c r="L140" s="57">
        <v>35975</v>
      </c>
      <c r="M140" s="58">
        <v>78141</v>
      </c>
      <c r="N140" s="58">
        <v>77656</v>
      </c>
      <c r="O140" s="58">
        <v>77429</v>
      </c>
      <c r="P140" s="58">
        <v>77429</v>
      </c>
      <c r="Q140" s="58">
        <v>29959</v>
      </c>
      <c r="R140" s="61">
        <v>41512</v>
      </c>
      <c r="S140" s="61">
        <v>41454</v>
      </c>
      <c r="T140" s="61">
        <v>-6016</v>
      </c>
      <c r="U140" s="57">
        <v>654</v>
      </c>
      <c r="V140" s="57">
        <v>469</v>
      </c>
      <c r="W140" s="57">
        <v>185</v>
      </c>
      <c r="X140" s="57">
        <v>0</v>
      </c>
      <c r="Y140" s="57">
        <v>654</v>
      </c>
      <c r="Z140" s="60">
        <v>31916</v>
      </c>
      <c r="AA140" s="60">
        <v>14498</v>
      </c>
      <c r="AB140" s="60">
        <v>1057</v>
      </c>
      <c r="AC140" s="60">
        <v>47471</v>
      </c>
      <c r="AD140" s="60">
        <v>712</v>
      </c>
      <c r="AE140" s="60">
        <v>485</v>
      </c>
      <c r="AF140" s="60">
        <v>226</v>
      </c>
      <c r="AG140" s="60">
        <v>0</v>
      </c>
      <c r="AH140" s="60">
        <v>712</v>
      </c>
    </row>
    <row r="141" spans="1:34" x14ac:dyDescent="0.2">
      <c r="A141" s="55">
        <v>39202</v>
      </c>
      <c r="B141">
        <v>7.8335999999999997</v>
      </c>
      <c r="C141">
        <v>5.4579000000000004</v>
      </c>
      <c r="D141" s="37">
        <v>2.1428569999999998</v>
      </c>
      <c r="E141" s="37">
        <v>3.1428569999999998</v>
      </c>
      <c r="F141" s="37">
        <v>1.03</v>
      </c>
      <c r="G141" s="37">
        <v>131</v>
      </c>
      <c r="H141" s="38">
        <v>114.99</v>
      </c>
      <c r="I141" s="56">
        <v>43932</v>
      </c>
      <c r="J141" s="57">
        <v>43602</v>
      </c>
      <c r="K141" s="57">
        <v>43602</v>
      </c>
      <c r="L141" s="57">
        <v>43523</v>
      </c>
      <c r="M141" s="58">
        <v>69312</v>
      </c>
      <c r="N141" s="58">
        <v>69002</v>
      </c>
      <c r="O141" s="58">
        <v>68427</v>
      </c>
      <c r="P141" s="58">
        <v>68427</v>
      </c>
      <c r="Q141" s="58">
        <v>31234</v>
      </c>
      <c r="R141" s="61">
        <v>25380</v>
      </c>
      <c r="S141" s="61">
        <v>24825</v>
      </c>
      <c r="T141" s="61">
        <v>-12368</v>
      </c>
      <c r="U141" s="57">
        <v>330</v>
      </c>
      <c r="V141" s="57">
        <v>36</v>
      </c>
      <c r="W141" s="57">
        <v>294</v>
      </c>
      <c r="X141" s="57">
        <v>0</v>
      </c>
      <c r="Y141" s="57">
        <v>330</v>
      </c>
      <c r="Z141" s="60">
        <v>23924</v>
      </c>
      <c r="AA141" s="60">
        <v>12516</v>
      </c>
      <c r="AB141" s="60">
        <v>753</v>
      </c>
      <c r="AC141" s="60">
        <v>37193</v>
      </c>
      <c r="AD141" s="60">
        <v>885</v>
      </c>
      <c r="AE141" s="60">
        <v>310</v>
      </c>
      <c r="AF141" s="60">
        <v>574</v>
      </c>
      <c r="AG141" s="60">
        <v>0</v>
      </c>
      <c r="AH141" s="60">
        <v>885</v>
      </c>
    </row>
    <row r="142" spans="1:34" x14ac:dyDescent="0.2">
      <c r="A142" s="55">
        <v>39233</v>
      </c>
      <c r="B142">
        <v>7.8319999999999999</v>
      </c>
      <c r="C142">
        <v>5.4446000000000003</v>
      </c>
      <c r="D142" s="37">
        <v>2.25</v>
      </c>
      <c r="E142" s="37">
        <v>3.25</v>
      </c>
      <c r="F142" s="37">
        <v>1.1200000000000001</v>
      </c>
      <c r="G142" s="37">
        <v>130.5</v>
      </c>
      <c r="H142" s="38">
        <v>113.83</v>
      </c>
      <c r="I142" s="56">
        <v>40679</v>
      </c>
      <c r="J142" s="57">
        <v>40614</v>
      </c>
      <c r="K142" s="57">
        <v>40614</v>
      </c>
      <c r="L142" s="57">
        <v>40351</v>
      </c>
      <c r="M142" s="58">
        <v>67057</v>
      </c>
      <c r="N142" s="58">
        <v>66953</v>
      </c>
      <c r="O142" s="58">
        <v>66953</v>
      </c>
      <c r="P142" s="58">
        <v>66953</v>
      </c>
      <c r="Q142" s="58">
        <v>30170</v>
      </c>
      <c r="R142" s="61">
        <v>26377</v>
      </c>
      <c r="S142" s="61">
        <v>26339</v>
      </c>
      <c r="T142" s="61">
        <v>-10444</v>
      </c>
      <c r="U142" s="57">
        <v>66</v>
      </c>
      <c r="V142" s="57">
        <v>63</v>
      </c>
      <c r="W142" s="57">
        <v>2</v>
      </c>
      <c r="X142" s="57">
        <v>0</v>
      </c>
      <c r="Y142" s="57">
        <v>66</v>
      </c>
      <c r="Z142" s="60">
        <v>23629</v>
      </c>
      <c r="AA142" s="60">
        <v>12233</v>
      </c>
      <c r="AB142" s="60">
        <v>920</v>
      </c>
      <c r="AC142" s="60">
        <v>36783</v>
      </c>
      <c r="AD142" s="60">
        <v>104</v>
      </c>
      <c r="AE142" s="60">
        <v>104</v>
      </c>
      <c r="AF142" s="60">
        <v>0</v>
      </c>
      <c r="AG142" s="60">
        <v>0</v>
      </c>
      <c r="AH142" s="60">
        <v>104</v>
      </c>
    </row>
    <row r="143" spans="1:34" x14ac:dyDescent="0.2">
      <c r="A143" s="55">
        <v>39263</v>
      </c>
      <c r="B143">
        <v>7.7828999999999997</v>
      </c>
      <c r="C143">
        <v>5.4569999999999999</v>
      </c>
      <c r="D143" s="37">
        <v>2.25</v>
      </c>
      <c r="E143" s="37">
        <v>3.2500010000000001</v>
      </c>
      <c r="F143" s="37">
        <v>1.01</v>
      </c>
      <c r="G143" s="37">
        <v>130.19999999999999</v>
      </c>
      <c r="H143" s="38">
        <v>116.97</v>
      </c>
      <c r="I143" s="56">
        <v>36536</v>
      </c>
      <c r="J143" s="57">
        <v>35479</v>
      </c>
      <c r="K143" s="57">
        <v>35479</v>
      </c>
      <c r="L143" s="57">
        <v>34539</v>
      </c>
      <c r="M143" s="58">
        <v>71986</v>
      </c>
      <c r="N143" s="58">
        <v>71933</v>
      </c>
      <c r="O143" s="58">
        <v>71575</v>
      </c>
      <c r="P143" s="58">
        <v>71575</v>
      </c>
      <c r="Q143" s="58">
        <v>28071</v>
      </c>
      <c r="R143" s="61">
        <v>35450</v>
      </c>
      <c r="S143" s="61">
        <v>36096</v>
      </c>
      <c r="T143" s="61">
        <v>-7408</v>
      </c>
      <c r="U143" s="57">
        <v>1057</v>
      </c>
      <c r="V143" s="57">
        <v>3</v>
      </c>
      <c r="W143" s="57">
        <v>1054</v>
      </c>
      <c r="X143" s="57">
        <v>0</v>
      </c>
      <c r="Y143" s="57">
        <v>1057</v>
      </c>
      <c r="Z143" s="60">
        <v>28831</v>
      </c>
      <c r="AA143" s="60">
        <v>13908</v>
      </c>
      <c r="AB143" s="60">
        <v>765</v>
      </c>
      <c r="AC143" s="60">
        <v>43504</v>
      </c>
      <c r="AD143" s="60">
        <v>410</v>
      </c>
      <c r="AE143" s="60">
        <v>53</v>
      </c>
      <c r="AF143" s="60">
        <v>358</v>
      </c>
      <c r="AG143" s="60">
        <v>0</v>
      </c>
      <c r="AH143" s="60">
        <v>410</v>
      </c>
    </row>
    <row r="144" spans="1:34" x14ac:dyDescent="0.2">
      <c r="A144" s="55">
        <v>39294</v>
      </c>
      <c r="B144">
        <v>7.7881999999999998</v>
      </c>
      <c r="C144">
        <v>5.4301000000000004</v>
      </c>
      <c r="D144" s="37">
        <v>2.25</v>
      </c>
      <c r="E144" s="37">
        <v>3.2500010000000001</v>
      </c>
      <c r="F144" s="37">
        <v>0.91</v>
      </c>
      <c r="G144" s="37">
        <v>129.4</v>
      </c>
      <c r="H144" s="38">
        <v>110.22</v>
      </c>
      <c r="I144" s="56">
        <v>40767</v>
      </c>
      <c r="J144" s="57">
        <v>40310</v>
      </c>
      <c r="K144" s="57">
        <v>40310</v>
      </c>
      <c r="L144" s="57">
        <v>40310</v>
      </c>
      <c r="M144" s="58">
        <v>71827</v>
      </c>
      <c r="N144" s="58">
        <v>70470</v>
      </c>
      <c r="O144" s="58">
        <v>70470</v>
      </c>
      <c r="P144" s="58">
        <v>70470</v>
      </c>
      <c r="Q144" s="58">
        <v>29311</v>
      </c>
      <c r="R144" s="61">
        <v>31060</v>
      </c>
      <c r="S144" s="61">
        <v>30160</v>
      </c>
      <c r="T144" s="61">
        <v>-10998</v>
      </c>
      <c r="U144" s="57">
        <v>457</v>
      </c>
      <c r="V144" s="57">
        <v>281</v>
      </c>
      <c r="W144" s="57">
        <v>176</v>
      </c>
      <c r="X144" s="57">
        <v>0</v>
      </c>
      <c r="Y144" s="57">
        <v>457</v>
      </c>
      <c r="Z144" s="60">
        <v>25757</v>
      </c>
      <c r="AA144" s="60">
        <v>14477</v>
      </c>
      <c r="AB144" s="60">
        <v>923</v>
      </c>
      <c r="AC144" s="60">
        <v>41158</v>
      </c>
      <c r="AD144" s="60">
        <v>1358</v>
      </c>
      <c r="AE144" s="60">
        <v>1358</v>
      </c>
      <c r="AF144" s="60">
        <v>0</v>
      </c>
      <c r="AG144" s="60">
        <v>0</v>
      </c>
      <c r="AH144" s="60">
        <v>1358</v>
      </c>
    </row>
    <row r="145" spans="1:34" x14ac:dyDescent="0.2">
      <c r="A145" s="55">
        <v>39325</v>
      </c>
      <c r="B145">
        <v>7.7243000000000004</v>
      </c>
      <c r="C145">
        <v>5.6123000000000003</v>
      </c>
      <c r="D145" s="37">
        <v>2.25</v>
      </c>
      <c r="E145" s="37">
        <v>3.2500010000000001</v>
      </c>
      <c r="F145" s="37">
        <v>1.01</v>
      </c>
      <c r="G145" s="37">
        <v>130.6</v>
      </c>
      <c r="H145" s="38">
        <v>112.83</v>
      </c>
      <c r="I145" s="56">
        <v>43450</v>
      </c>
      <c r="J145" s="57">
        <v>42118</v>
      </c>
      <c r="K145" s="57">
        <v>42118</v>
      </c>
      <c r="L145" s="57">
        <v>41654</v>
      </c>
      <c r="M145" s="58">
        <v>74834</v>
      </c>
      <c r="N145" s="58">
        <v>74264</v>
      </c>
      <c r="O145" s="58">
        <v>73899</v>
      </c>
      <c r="P145" s="58">
        <v>73899</v>
      </c>
      <c r="Q145" s="58">
        <v>32361</v>
      </c>
      <c r="R145" s="61">
        <v>31384</v>
      </c>
      <c r="S145" s="61">
        <v>31781</v>
      </c>
      <c r="T145" s="61">
        <v>-9757</v>
      </c>
      <c r="U145" s="57">
        <v>1332</v>
      </c>
      <c r="V145" s="57">
        <v>429</v>
      </c>
      <c r="W145" s="57">
        <v>903</v>
      </c>
      <c r="X145" s="57">
        <v>0</v>
      </c>
      <c r="Y145" s="57">
        <v>1332</v>
      </c>
      <c r="Z145" s="60">
        <v>26238</v>
      </c>
      <c r="AA145" s="60">
        <v>13941</v>
      </c>
      <c r="AB145" s="60">
        <v>1359</v>
      </c>
      <c r="AC145" s="60">
        <v>41538</v>
      </c>
      <c r="AD145" s="60">
        <v>935</v>
      </c>
      <c r="AE145" s="60">
        <v>570</v>
      </c>
      <c r="AF145" s="60">
        <v>365</v>
      </c>
      <c r="AG145" s="60">
        <v>0</v>
      </c>
      <c r="AH145" s="60">
        <v>935</v>
      </c>
    </row>
    <row r="146" spans="1:34" x14ac:dyDescent="0.2">
      <c r="A146" s="55">
        <v>39355</v>
      </c>
      <c r="B146">
        <v>7.7473999999999998</v>
      </c>
      <c r="C146">
        <v>5.6551999999999998</v>
      </c>
      <c r="D146" s="37">
        <v>2.25</v>
      </c>
      <c r="E146" s="37">
        <v>3.2500010000000001</v>
      </c>
      <c r="F146" s="37">
        <v>0.96</v>
      </c>
      <c r="G146" s="37">
        <v>130.5</v>
      </c>
      <c r="H146" s="38">
        <v>109.55</v>
      </c>
      <c r="I146" s="56">
        <v>45027</v>
      </c>
      <c r="J146" s="57">
        <v>44074</v>
      </c>
      <c r="K146" s="57">
        <v>44074</v>
      </c>
      <c r="L146" s="57">
        <v>43643</v>
      </c>
      <c r="M146" s="58">
        <v>72089</v>
      </c>
      <c r="N146" s="58">
        <v>71931</v>
      </c>
      <c r="O146" s="58">
        <v>71931</v>
      </c>
      <c r="P146" s="58">
        <v>71931</v>
      </c>
      <c r="Q146" s="58">
        <v>29230</v>
      </c>
      <c r="R146" s="61">
        <v>27062</v>
      </c>
      <c r="S146" s="61">
        <v>27857</v>
      </c>
      <c r="T146" s="61">
        <v>-14844</v>
      </c>
      <c r="U146" s="57">
        <v>953</v>
      </c>
      <c r="V146" s="57">
        <v>78</v>
      </c>
      <c r="W146" s="57">
        <v>876</v>
      </c>
      <c r="X146" s="57">
        <v>0</v>
      </c>
      <c r="Y146" s="57">
        <v>953</v>
      </c>
      <c r="Z146" s="60">
        <v>23453</v>
      </c>
      <c r="AA146" s="60">
        <v>18328</v>
      </c>
      <c r="AB146" s="60">
        <v>919</v>
      </c>
      <c r="AC146" s="60">
        <v>42701</v>
      </c>
      <c r="AD146" s="60">
        <v>158</v>
      </c>
      <c r="AE146" s="60">
        <v>158</v>
      </c>
      <c r="AF146" s="60">
        <v>0</v>
      </c>
      <c r="AG146" s="60">
        <v>0</v>
      </c>
      <c r="AH146" s="60">
        <v>158</v>
      </c>
    </row>
    <row r="147" spans="1:34" x14ac:dyDescent="0.2">
      <c r="A147" s="55">
        <v>39386</v>
      </c>
      <c r="B147">
        <v>7.7868000000000004</v>
      </c>
      <c r="C147">
        <v>5.7454000000000001</v>
      </c>
      <c r="D147" s="37">
        <v>2.25</v>
      </c>
      <c r="E147" s="37">
        <v>3.2500010000000001</v>
      </c>
      <c r="F147" s="37">
        <v>0.79</v>
      </c>
      <c r="G147" s="37">
        <v>130.5</v>
      </c>
      <c r="H147" s="38">
        <v>110.77</v>
      </c>
      <c r="I147" s="56">
        <v>45123</v>
      </c>
      <c r="J147" s="57">
        <v>43872</v>
      </c>
      <c r="K147" s="57">
        <v>43872</v>
      </c>
      <c r="L147" s="57">
        <v>43778</v>
      </c>
      <c r="M147" s="58">
        <v>81756</v>
      </c>
      <c r="N147" s="58">
        <v>81486</v>
      </c>
      <c r="O147" s="58">
        <v>81486</v>
      </c>
      <c r="P147" s="58">
        <v>81486</v>
      </c>
      <c r="Q147" s="58">
        <v>32239</v>
      </c>
      <c r="R147" s="61">
        <v>36632</v>
      </c>
      <c r="S147" s="61">
        <v>37614</v>
      </c>
      <c r="T147" s="61">
        <v>-11633</v>
      </c>
      <c r="U147" s="57">
        <v>1251</v>
      </c>
      <c r="V147" s="57">
        <v>206</v>
      </c>
      <c r="W147" s="57">
        <v>1045</v>
      </c>
      <c r="X147" s="57">
        <v>0</v>
      </c>
      <c r="Y147" s="57">
        <v>1251</v>
      </c>
      <c r="Z147" s="60">
        <v>26778</v>
      </c>
      <c r="AA147" s="60">
        <v>21760</v>
      </c>
      <c r="AB147" s="60">
        <v>708</v>
      </c>
      <c r="AC147" s="60">
        <v>49247</v>
      </c>
      <c r="AD147" s="60">
        <v>270</v>
      </c>
      <c r="AE147" s="60">
        <v>270</v>
      </c>
      <c r="AF147" s="60">
        <v>0</v>
      </c>
      <c r="AG147" s="60">
        <v>0</v>
      </c>
      <c r="AH147" s="60">
        <v>270</v>
      </c>
    </row>
    <row r="148" spans="1:34" x14ac:dyDescent="0.2">
      <c r="A148" s="55">
        <v>39416</v>
      </c>
      <c r="B148">
        <v>7.7450999999999999</v>
      </c>
      <c r="C148">
        <v>5.8783000000000003</v>
      </c>
      <c r="D148" s="37">
        <v>1.9880949999999999</v>
      </c>
      <c r="E148" s="37">
        <v>2.9880949999999999</v>
      </c>
      <c r="F148" s="37">
        <v>0.63</v>
      </c>
      <c r="G148" s="37">
        <v>130.6</v>
      </c>
      <c r="H148" s="38">
        <v>107.87</v>
      </c>
      <c r="I148" s="56">
        <v>40805</v>
      </c>
      <c r="J148" s="57">
        <v>40574</v>
      </c>
      <c r="K148" s="57">
        <v>40574</v>
      </c>
      <c r="L148" s="57">
        <v>40144</v>
      </c>
      <c r="M148" s="58">
        <v>81538</v>
      </c>
      <c r="N148" s="58">
        <v>81334</v>
      </c>
      <c r="O148" s="58">
        <v>81334</v>
      </c>
      <c r="P148" s="58">
        <v>81334</v>
      </c>
      <c r="Q148" s="58">
        <v>29194</v>
      </c>
      <c r="R148" s="61">
        <v>40733</v>
      </c>
      <c r="S148" s="61">
        <v>40761</v>
      </c>
      <c r="T148" s="61">
        <v>-11380</v>
      </c>
      <c r="U148" s="57">
        <v>232</v>
      </c>
      <c r="V148" s="57">
        <v>159</v>
      </c>
      <c r="W148" s="57">
        <v>73</v>
      </c>
      <c r="X148" s="57">
        <v>0</v>
      </c>
      <c r="Y148" s="57">
        <v>232</v>
      </c>
      <c r="Z148" s="60">
        <v>29034</v>
      </c>
      <c r="AA148" s="60">
        <v>22307</v>
      </c>
      <c r="AB148" s="60">
        <v>800</v>
      </c>
      <c r="AC148" s="60">
        <v>52141</v>
      </c>
      <c r="AD148" s="60">
        <v>203</v>
      </c>
      <c r="AE148" s="60">
        <v>203</v>
      </c>
      <c r="AF148" s="60">
        <v>0</v>
      </c>
      <c r="AG148" s="60">
        <v>0</v>
      </c>
      <c r="AH148" s="60">
        <v>203</v>
      </c>
    </row>
    <row r="149" spans="1:34" x14ac:dyDescent="0.2">
      <c r="A149" s="55">
        <v>39447</v>
      </c>
      <c r="B149">
        <v>7.6752000000000002</v>
      </c>
      <c r="C149">
        <v>5.9482999999999997</v>
      </c>
      <c r="D149" s="37">
        <v>1.75</v>
      </c>
      <c r="E149" s="37">
        <v>2.75</v>
      </c>
      <c r="F149" s="37">
        <v>0.38</v>
      </c>
      <c r="G149" s="37">
        <v>130.4</v>
      </c>
      <c r="H149" s="38">
        <v>110.69</v>
      </c>
      <c r="I149" s="56">
        <v>38734</v>
      </c>
      <c r="J149" s="57">
        <v>37981</v>
      </c>
      <c r="K149" s="57">
        <v>37981</v>
      </c>
      <c r="L149" s="57">
        <v>37719</v>
      </c>
      <c r="M149" s="58">
        <v>83196</v>
      </c>
      <c r="N149" s="58">
        <v>82976</v>
      </c>
      <c r="O149" s="58">
        <v>82976</v>
      </c>
      <c r="P149" s="58">
        <v>82976</v>
      </c>
      <c r="Q149" s="58">
        <v>29901</v>
      </c>
      <c r="R149" s="61">
        <v>44462</v>
      </c>
      <c r="S149" s="61">
        <v>44995</v>
      </c>
      <c r="T149" s="61">
        <v>-8080</v>
      </c>
      <c r="U149" s="57">
        <v>753</v>
      </c>
      <c r="V149" s="57">
        <v>1</v>
      </c>
      <c r="W149" s="57">
        <v>752</v>
      </c>
      <c r="X149" s="57">
        <v>0</v>
      </c>
      <c r="Y149" s="57">
        <v>753</v>
      </c>
      <c r="Z149" s="60">
        <v>26480</v>
      </c>
      <c r="AA149" s="60">
        <v>25631</v>
      </c>
      <c r="AB149" s="60">
        <v>965</v>
      </c>
      <c r="AC149" s="60">
        <v>53076</v>
      </c>
      <c r="AD149" s="60">
        <v>220</v>
      </c>
      <c r="AE149" s="60">
        <v>220</v>
      </c>
      <c r="AF149" s="60">
        <v>0</v>
      </c>
      <c r="AG149" s="60">
        <v>0</v>
      </c>
      <c r="AH149" s="60">
        <v>220</v>
      </c>
    </row>
    <row r="150" spans="1:34" x14ac:dyDescent="0.2">
      <c r="A150" s="55">
        <v>39478</v>
      </c>
      <c r="B150">
        <v>7.5522</v>
      </c>
      <c r="C150">
        <v>5.7117000000000004</v>
      </c>
      <c r="D150" s="37">
        <v>1.75</v>
      </c>
      <c r="E150" s="37">
        <v>2.75</v>
      </c>
      <c r="F150" s="37">
        <v>0.37</v>
      </c>
      <c r="G150" s="37">
        <v>131.69999999999999</v>
      </c>
      <c r="H150" s="38">
        <v>119.33</v>
      </c>
      <c r="I150" s="56">
        <v>40424</v>
      </c>
      <c r="J150" s="57">
        <v>39326</v>
      </c>
      <c r="K150" s="57">
        <v>39326</v>
      </c>
      <c r="L150" s="57">
        <v>39139</v>
      </c>
      <c r="M150" s="58">
        <v>86488</v>
      </c>
      <c r="N150" s="58">
        <v>86340</v>
      </c>
      <c r="O150" s="58">
        <v>86197</v>
      </c>
      <c r="P150" s="58">
        <v>86197</v>
      </c>
      <c r="Q150" s="58">
        <v>29870</v>
      </c>
      <c r="R150" s="61">
        <v>46064</v>
      </c>
      <c r="S150" s="61">
        <v>46871</v>
      </c>
      <c r="T150" s="61">
        <v>-9456</v>
      </c>
      <c r="U150" s="57">
        <v>1098</v>
      </c>
      <c r="V150" s="57">
        <v>201</v>
      </c>
      <c r="W150" s="57">
        <v>897</v>
      </c>
      <c r="X150" s="57">
        <v>0</v>
      </c>
      <c r="Y150" s="57">
        <v>1098</v>
      </c>
      <c r="Z150" s="60">
        <v>30710</v>
      </c>
      <c r="AA150" s="60">
        <v>24183</v>
      </c>
      <c r="AB150" s="60">
        <v>1434</v>
      </c>
      <c r="AC150" s="60">
        <v>56327</v>
      </c>
      <c r="AD150" s="60">
        <v>291</v>
      </c>
      <c r="AE150" s="60">
        <v>149</v>
      </c>
      <c r="AF150" s="60">
        <v>143</v>
      </c>
      <c r="AG150" s="60">
        <v>0</v>
      </c>
      <c r="AH150" s="60">
        <v>291</v>
      </c>
    </row>
    <row r="151" spans="1:34" x14ac:dyDescent="0.2">
      <c r="A151" s="55">
        <v>39507</v>
      </c>
      <c r="B151">
        <v>7.5315000000000003</v>
      </c>
      <c r="C151">
        <v>5.7054</v>
      </c>
      <c r="D151" s="37">
        <v>1.613637</v>
      </c>
      <c r="E151" s="37">
        <v>2.6136370000000002</v>
      </c>
      <c r="F151" s="37">
        <v>0.36</v>
      </c>
      <c r="G151" s="37">
        <v>131.6</v>
      </c>
      <c r="H151" s="38">
        <v>125.45</v>
      </c>
      <c r="I151" s="56">
        <v>43331</v>
      </c>
      <c r="J151" s="57">
        <v>42813</v>
      </c>
      <c r="K151" s="57">
        <v>42813</v>
      </c>
      <c r="L151" s="57">
        <v>42293</v>
      </c>
      <c r="M151" s="58">
        <v>90991</v>
      </c>
      <c r="N151" s="58">
        <v>90422</v>
      </c>
      <c r="O151" s="58">
        <v>90063</v>
      </c>
      <c r="P151" s="58">
        <v>90063</v>
      </c>
      <c r="Q151" s="58">
        <v>33465</v>
      </c>
      <c r="R151" s="61">
        <v>47660</v>
      </c>
      <c r="S151" s="61">
        <v>47250</v>
      </c>
      <c r="T151" s="61">
        <v>-9348</v>
      </c>
      <c r="U151" s="57">
        <v>518</v>
      </c>
      <c r="V151" s="57">
        <v>129</v>
      </c>
      <c r="W151" s="57">
        <v>389</v>
      </c>
      <c r="X151" s="57">
        <v>0</v>
      </c>
      <c r="Y151" s="57">
        <v>518</v>
      </c>
      <c r="Z151" s="60">
        <v>30438</v>
      </c>
      <c r="AA151" s="60">
        <v>25168</v>
      </c>
      <c r="AB151" s="60">
        <v>992</v>
      </c>
      <c r="AC151" s="60">
        <v>56599</v>
      </c>
      <c r="AD151" s="60">
        <v>928</v>
      </c>
      <c r="AE151" s="60">
        <v>569</v>
      </c>
      <c r="AF151" s="60">
        <v>359</v>
      </c>
      <c r="AG151" s="60">
        <v>0</v>
      </c>
      <c r="AH151" s="60">
        <v>928</v>
      </c>
    </row>
    <row r="152" spans="1:34" x14ac:dyDescent="0.2">
      <c r="A152" s="55">
        <v>39538</v>
      </c>
      <c r="B152">
        <v>7.5697999999999999</v>
      </c>
      <c r="C152">
        <v>5.7481</v>
      </c>
      <c r="D152" s="37">
        <v>1.5</v>
      </c>
      <c r="E152" s="37">
        <v>2.5</v>
      </c>
      <c r="F152" s="37">
        <v>0.35</v>
      </c>
      <c r="G152" s="37">
        <v>131.69999999999999</v>
      </c>
      <c r="H152" s="38">
        <v>119.75</v>
      </c>
      <c r="I152" s="56">
        <v>38479</v>
      </c>
      <c r="J152" s="57">
        <v>37887</v>
      </c>
      <c r="K152" s="57">
        <v>37887</v>
      </c>
      <c r="L152" s="57">
        <v>37678</v>
      </c>
      <c r="M152" s="58">
        <v>75882</v>
      </c>
      <c r="N152" s="58">
        <v>75430</v>
      </c>
      <c r="O152" s="58">
        <v>75428</v>
      </c>
      <c r="P152" s="58">
        <v>75428</v>
      </c>
      <c r="Q152" s="58">
        <v>27379</v>
      </c>
      <c r="R152" s="61">
        <v>37404</v>
      </c>
      <c r="S152" s="61">
        <v>37542</v>
      </c>
      <c r="T152" s="61">
        <v>-10508</v>
      </c>
      <c r="U152" s="57">
        <v>592</v>
      </c>
      <c r="V152" s="57">
        <v>0</v>
      </c>
      <c r="W152" s="57">
        <v>592</v>
      </c>
      <c r="X152" s="57">
        <v>0</v>
      </c>
      <c r="Y152" s="57">
        <v>592</v>
      </c>
      <c r="Z152" s="60">
        <v>26279</v>
      </c>
      <c r="AA152" s="60">
        <v>20155</v>
      </c>
      <c r="AB152" s="60">
        <v>1616</v>
      </c>
      <c r="AC152" s="60">
        <v>48049</v>
      </c>
      <c r="AD152" s="60">
        <v>454</v>
      </c>
      <c r="AE152" s="60">
        <v>452</v>
      </c>
      <c r="AF152" s="60">
        <v>2</v>
      </c>
      <c r="AG152" s="60">
        <v>0</v>
      </c>
      <c r="AH152" s="60">
        <v>454</v>
      </c>
    </row>
    <row r="153" spans="1:34" x14ac:dyDescent="0.2">
      <c r="A153" s="55">
        <v>39568</v>
      </c>
      <c r="B153">
        <v>7.5663</v>
      </c>
      <c r="C153">
        <v>5.9104000000000001</v>
      </c>
      <c r="D153" s="37">
        <v>1.5</v>
      </c>
      <c r="E153" s="37">
        <v>2.5</v>
      </c>
      <c r="F153" s="37">
        <v>0.34</v>
      </c>
      <c r="G153" s="37">
        <v>131.69999999999999</v>
      </c>
      <c r="H153" s="38">
        <v>110.34</v>
      </c>
      <c r="I153" s="56">
        <v>44397</v>
      </c>
      <c r="J153" s="57">
        <v>43522</v>
      </c>
      <c r="K153" s="57">
        <v>43522</v>
      </c>
      <c r="L153" s="57">
        <v>41870</v>
      </c>
      <c r="M153" s="58">
        <v>81901</v>
      </c>
      <c r="N153" s="58">
        <v>81474</v>
      </c>
      <c r="O153" s="58">
        <v>80714</v>
      </c>
      <c r="P153" s="58">
        <v>80714</v>
      </c>
      <c r="Q153" s="58">
        <v>31462</v>
      </c>
      <c r="R153" s="61">
        <v>37504</v>
      </c>
      <c r="S153" s="61">
        <v>37192</v>
      </c>
      <c r="T153" s="61">
        <v>-12060</v>
      </c>
      <c r="U153" s="57">
        <v>875</v>
      </c>
      <c r="V153" s="57">
        <v>562</v>
      </c>
      <c r="W153" s="57">
        <v>313</v>
      </c>
      <c r="X153" s="57">
        <v>0</v>
      </c>
      <c r="Y153" s="57">
        <v>875</v>
      </c>
      <c r="Z153" s="60">
        <v>28279</v>
      </c>
      <c r="AA153" s="60">
        <v>20013</v>
      </c>
      <c r="AB153" s="60">
        <v>960</v>
      </c>
      <c r="AC153" s="60">
        <v>49252</v>
      </c>
      <c r="AD153" s="60">
        <v>1187</v>
      </c>
      <c r="AE153" s="60">
        <v>427</v>
      </c>
      <c r="AF153" s="60">
        <v>760</v>
      </c>
      <c r="AG153" s="60">
        <v>0</v>
      </c>
      <c r="AH153" s="60">
        <v>1187</v>
      </c>
    </row>
    <row r="154" spans="1:34" x14ac:dyDescent="0.2">
      <c r="A154" s="55">
        <v>39599</v>
      </c>
      <c r="B154">
        <v>7.5400999999999998</v>
      </c>
      <c r="C154">
        <v>6.0198999999999998</v>
      </c>
      <c r="D154" s="37">
        <v>1.5</v>
      </c>
      <c r="E154" s="37">
        <v>2.5</v>
      </c>
      <c r="F154" s="37">
        <v>0.33</v>
      </c>
      <c r="G154" s="37">
        <v>131.1</v>
      </c>
      <c r="H154" s="38">
        <v>95.16</v>
      </c>
      <c r="I154" s="56">
        <v>44251</v>
      </c>
      <c r="J154" s="57">
        <v>43463</v>
      </c>
      <c r="K154" s="57">
        <v>43463</v>
      </c>
      <c r="L154" s="57">
        <v>42865</v>
      </c>
      <c r="M154" s="58">
        <v>71807</v>
      </c>
      <c r="N154" s="58">
        <v>71770</v>
      </c>
      <c r="O154" s="58">
        <v>71418</v>
      </c>
      <c r="P154" s="58">
        <v>71418</v>
      </c>
      <c r="Q154" s="58">
        <v>31176</v>
      </c>
      <c r="R154" s="61">
        <v>27557</v>
      </c>
      <c r="S154" s="61">
        <v>27956</v>
      </c>
      <c r="T154" s="61">
        <v>-12286</v>
      </c>
      <c r="U154" s="57">
        <v>788</v>
      </c>
      <c r="V154" s="57">
        <v>17</v>
      </c>
      <c r="W154" s="57">
        <v>771</v>
      </c>
      <c r="X154" s="57">
        <v>0</v>
      </c>
      <c r="Y154" s="57">
        <v>788</v>
      </c>
      <c r="Z154" s="60">
        <v>21307</v>
      </c>
      <c r="AA154" s="60">
        <v>18346</v>
      </c>
      <c r="AB154" s="60">
        <v>589</v>
      </c>
      <c r="AC154" s="60">
        <v>40242</v>
      </c>
      <c r="AD154" s="60">
        <v>389</v>
      </c>
      <c r="AE154" s="60">
        <v>37</v>
      </c>
      <c r="AF154" s="60">
        <v>352</v>
      </c>
      <c r="AG154" s="60">
        <v>0</v>
      </c>
      <c r="AH154" s="60">
        <v>389</v>
      </c>
    </row>
    <row r="155" spans="1:34" x14ac:dyDescent="0.2">
      <c r="A155" s="55">
        <v>39629</v>
      </c>
      <c r="B155">
        <v>7.4579000000000004</v>
      </c>
      <c r="C155">
        <v>6.0694999999999997</v>
      </c>
      <c r="D155" s="37">
        <v>1.5</v>
      </c>
      <c r="E155" s="37">
        <v>2.5</v>
      </c>
      <c r="F155" s="37">
        <v>0.18</v>
      </c>
      <c r="G155" s="37">
        <v>130.5</v>
      </c>
      <c r="H155" s="38">
        <v>102.62</v>
      </c>
      <c r="I155" s="56">
        <v>41032</v>
      </c>
      <c r="J155" s="57">
        <v>40835</v>
      </c>
      <c r="K155" s="57">
        <v>40835</v>
      </c>
      <c r="L155" s="57">
        <v>40753</v>
      </c>
      <c r="M155" s="58">
        <v>71952</v>
      </c>
      <c r="N155" s="58">
        <v>71264</v>
      </c>
      <c r="O155" s="58">
        <v>70686</v>
      </c>
      <c r="P155" s="58">
        <v>70686</v>
      </c>
      <c r="Q155" s="58">
        <v>26640</v>
      </c>
      <c r="R155" s="61">
        <v>30920</v>
      </c>
      <c r="S155" s="61">
        <v>29852</v>
      </c>
      <c r="T155" s="61">
        <v>-14195</v>
      </c>
      <c r="U155" s="57">
        <v>198</v>
      </c>
      <c r="V155" s="57">
        <v>0</v>
      </c>
      <c r="W155" s="57">
        <v>198</v>
      </c>
      <c r="X155" s="57">
        <v>0</v>
      </c>
      <c r="Y155" s="57">
        <v>198</v>
      </c>
      <c r="Z155" s="60">
        <v>24077</v>
      </c>
      <c r="AA155" s="60">
        <v>19186</v>
      </c>
      <c r="AB155" s="60">
        <v>784</v>
      </c>
      <c r="AC155" s="60">
        <v>44046</v>
      </c>
      <c r="AD155" s="60">
        <v>1266</v>
      </c>
      <c r="AE155" s="60">
        <v>688</v>
      </c>
      <c r="AF155" s="60">
        <v>578</v>
      </c>
      <c r="AG155" s="60">
        <v>0</v>
      </c>
      <c r="AH155" s="60">
        <v>1266</v>
      </c>
    </row>
    <row r="156" spans="1:34" x14ac:dyDescent="0.2">
      <c r="A156" s="55">
        <v>39660</v>
      </c>
      <c r="B156">
        <v>7.3239000000000001</v>
      </c>
      <c r="C156">
        <v>5.9069000000000003</v>
      </c>
      <c r="D156" s="37">
        <v>1.5</v>
      </c>
      <c r="E156" s="37">
        <v>2.5</v>
      </c>
      <c r="F156" s="37">
        <v>0.11</v>
      </c>
      <c r="G156" s="37">
        <v>130</v>
      </c>
      <c r="H156" s="38">
        <v>113.36</v>
      </c>
      <c r="I156" s="56">
        <v>41410</v>
      </c>
      <c r="J156" s="57">
        <v>41223</v>
      </c>
      <c r="K156" s="57">
        <v>41223</v>
      </c>
      <c r="L156" s="57">
        <v>40496</v>
      </c>
      <c r="M156" s="58">
        <v>74038</v>
      </c>
      <c r="N156" s="58">
        <v>73947</v>
      </c>
      <c r="O156" s="58">
        <v>73947</v>
      </c>
      <c r="P156" s="58">
        <v>73947</v>
      </c>
      <c r="Q156" s="58">
        <v>29464</v>
      </c>
      <c r="R156" s="61">
        <v>32628</v>
      </c>
      <c r="S156" s="61">
        <v>32724</v>
      </c>
      <c r="T156" s="61">
        <v>-11759</v>
      </c>
      <c r="U156" s="57">
        <v>187</v>
      </c>
      <c r="V156" s="57">
        <v>187</v>
      </c>
      <c r="W156" s="57">
        <v>0</v>
      </c>
      <c r="X156" s="57">
        <v>0</v>
      </c>
      <c r="Y156" s="57">
        <v>187</v>
      </c>
      <c r="Z156" s="60">
        <v>27116</v>
      </c>
      <c r="AA156" s="60">
        <v>16602</v>
      </c>
      <c r="AB156" s="60">
        <v>765</v>
      </c>
      <c r="AC156" s="60">
        <v>44483</v>
      </c>
      <c r="AD156" s="60">
        <v>92</v>
      </c>
      <c r="AE156" s="60">
        <v>92</v>
      </c>
      <c r="AF156" s="60">
        <v>0</v>
      </c>
      <c r="AG156" s="60">
        <v>0</v>
      </c>
      <c r="AH156" s="60">
        <v>92</v>
      </c>
    </row>
    <row r="157" spans="1:34" x14ac:dyDescent="0.2">
      <c r="A157" s="55">
        <v>39691</v>
      </c>
      <c r="B157">
        <v>7.3944999999999999</v>
      </c>
      <c r="C157">
        <v>5.7523999999999997</v>
      </c>
      <c r="D157" s="37">
        <v>1.5</v>
      </c>
      <c r="E157" s="37">
        <v>2.5</v>
      </c>
      <c r="F157" s="37">
        <v>0.1</v>
      </c>
      <c r="G157" s="37">
        <v>131.19999999999999</v>
      </c>
      <c r="H157" s="38">
        <v>112.86</v>
      </c>
      <c r="I157" s="56">
        <v>43042</v>
      </c>
      <c r="J157" s="57">
        <v>41811</v>
      </c>
      <c r="K157" s="57">
        <v>41811</v>
      </c>
      <c r="L157" s="57">
        <v>41278</v>
      </c>
      <c r="M157" s="58">
        <v>65114</v>
      </c>
      <c r="N157" s="58">
        <v>65051</v>
      </c>
      <c r="O157" s="58">
        <v>65051</v>
      </c>
      <c r="P157" s="58">
        <v>65051</v>
      </c>
      <c r="Q157" s="58">
        <v>30592</v>
      </c>
      <c r="R157" s="61">
        <v>22072</v>
      </c>
      <c r="S157" s="61">
        <v>23240</v>
      </c>
      <c r="T157" s="61">
        <v>-11219</v>
      </c>
      <c r="U157" s="57">
        <v>1231</v>
      </c>
      <c r="V157" s="57">
        <v>179</v>
      </c>
      <c r="W157" s="57">
        <v>1052</v>
      </c>
      <c r="X157" s="57">
        <v>0</v>
      </c>
      <c r="Y157" s="57">
        <v>1231</v>
      </c>
      <c r="Z157" s="60">
        <v>19655</v>
      </c>
      <c r="AA157" s="60">
        <v>14245</v>
      </c>
      <c r="AB157" s="60">
        <v>560</v>
      </c>
      <c r="AC157" s="60">
        <v>34460</v>
      </c>
      <c r="AD157" s="60">
        <v>63</v>
      </c>
      <c r="AE157" s="60">
        <v>63</v>
      </c>
      <c r="AF157" s="60">
        <v>0</v>
      </c>
      <c r="AG157" s="60">
        <v>0</v>
      </c>
      <c r="AH157" s="60">
        <v>63</v>
      </c>
    </row>
    <row r="158" spans="1:34" x14ac:dyDescent="0.2">
      <c r="A158" s="55">
        <v>39721</v>
      </c>
      <c r="B158">
        <v>7.4076000000000004</v>
      </c>
      <c r="C158">
        <v>5.7096</v>
      </c>
      <c r="D158" s="37">
        <v>1.5</v>
      </c>
      <c r="E158" s="37">
        <v>2.5</v>
      </c>
      <c r="F158" s="37">
        <v>0.09</v>
      </c>
      <c r="G158" s="37">
        <v>131.9</v>
      </c>
      <c r="H158" s="38">
        <v>111.71</v>
      </c>
      <c r="I158" s="56">
        <v>49374</v>
      </c>
      <c r="J158" s="57">
        <v>48648</v>
      </c>
      <c r="K158" s="57">
        <v>48648</v>
      </c>
      <c r="L158" s="57">
        <v>48115</v>
      </c>
      <c r="M158" s="58">
        <v>82047</v>
      </c>
      <c r="N158" s="58">
        <v>81972</v>
      </c>
      <c r="O158" s="58">
        <v>81972</v>
      </c>
      <c r="P158" s="58">
        <v>81972</v>
      </c>
      <c r="Q158" s="58">
        <v>31506</v>
      </c>
      <c r="R158" s="61">
        <v>32674</v>
      </c>
      <c r="S158" s="61">
        <v>33325</v>
      </c>
      <c r="T158" s="61">
        <v>-17141</v>
      </c>
      <c r="U158" s="57">
        <v>726</v>
      </c>
      <c r="V158" s="57">
        <v>4</v>
      </c>
      <c r="W158" s="57">
        <v>722</v>
      </c>
      <c r="X158" s="57">
        <v>0</v>
      </c>
      <c r="Y158" s="57">
        <v>726</v>
      </c>
      <c r="Z158" s="60">
        <v>27739</v>
      </c>
      <c r="AA158" s="60">
        <v>21814</v>
      </c>
      <c r="AB158" s="60">
        <v>913</v>
      </c>
      <c r="AC158" s="60">
        <v>50466</v>
      </c>
      <c r="AD158" s="60">
        <v>75</v>
      </c>
      <c r="AE158" s="60">
        <v>75</v>
      </c>
      <c r="AF158" s="60">
        <v>0</v>
      </c>
      <c r="AG158" s="60">
        <v>0</v>
      </c>
      <c r="AH158" s="60">
        <v>75</v>
      </c>
    </row>
    <row r="159" spans="1:34" x14ac:dyDescent="0.2">
      <c r="A159" s="55">
        <v>39752</v>
      </c>
      <c r="B159">
        <v>7.3371000000000004</v>
      </c>
      <c r="C159">
        <v>5.72</v>
      </c>
      <c r="D159" s="37">
        <v>1.5</v>
      </c>
      <c r="E159" s="37">
        <v>2.5</v>
      </c>
      <c r="F159" s="37">
        <v>0.08</v>
      </c>
      <c r="G159" s="37">
        <v>132</v>
      </c>
      <c r="H159" s="38">
        <v>109.06</v>
      </c>
      <c r="I159" s="56">
        <v>44758</v>
      </c>
      <c r="J159" s="57">
        <v>43713</v>
      </c>
      <c r="K159" s="57">
        <v>43713</v>
      </c>
      <c r="L159" s="57">
        <v>43713</v>
      </c>
      <c r="M159" s="58">
        <v>77207</v>
      </c>
      <c r="N159" s="58">
        <v>76994</v>
      </c>
      <c r="O159" s="58">
        <v>76994</v>
      </c>
      <c r="P159" s="58">
        <v>76994</v>
      </c>
      <c r="Q159" s="58">
        <v>31859</v>
      </c>
      <c r="R159" s="61">
        <v>32449</v>
      </c>
      <c r="S159" s="61">
        <v>33281</v>
      </c>
      <c r="T159" s="61">
        <v>-11854</v>
      </c>
      <c r="U159" s="57">
        <v>1045</v>
      </c>
      <c r="V159" s="57">
        <v>1</v>
      </c>
      <c r="W159" s="57">
        <v>1045</v>
      </c>
      <c r="X159" s="57">
        <v>0</v>
      </c>
      <c r="Y159" s="57">
        <v>1045</v>
      </c>
      <c r="Z159" s="60">
        <v>22212</v>
      </c>
      <c r="AA159" s="60">
        <v>22353</v>
      </c>
      <c r="AB159" s="60">
        <v>570</v>
      </c>
      <c r="AC159" s="60">
        <v>45135</v>
      </c>
      <c r="AD159" s="60">
        <v>213</v>
      </c>
      <c r="AE159" s="60">
        <v>213</v>
      </c>
      <c r="AF159" s="60">
        <v>0</v>
      </c>
      <c r="AG159" s="60">
        <v>0</v>
      </c>
      <c r="AH159" s="60">
        <v>213</v>
      </c>
    </row>
    <row r="160" spans="1:34" x14ac:dyDescent="0.2">
      <c r="A160" s="55">
        <v>39782</v>
      </c>
      <c r="B160">
        <v>7.3489000000000004</v>
      </c>
      <c r="C160">
        <v>5.6043000000000003</v>
      </c>
      <c r="D160" s="37">
        <v>1.5</v>
      </c>
      <c r="E160" s="37">
        <v>2.5</v>
      </c>
      <c r="F160" s="37">
        <v>7.0000000000000007E-2</v>
      </c>
      <c r="G160" s="37">
        <v>132.4</v>
      </c>
      <c r="H160" s="38">
        <v>109.49</v>
      </c>
      <c r="I160" s="56">
        <v>38369</v>
      </c>
      <c r="J160" s="57">
        <v>37958</v>
      </c>
      <c r="K160" s="57">
        <v>37958</v>
      </c>
      <c r="L160" s="57">
        <v>37675</v>
      </c>
      <c r="M160" s="58">
        <v>74666</v>
      </c>
      <c r="N160" s="58">
        <v>74116</v>
      </c>
      <c r="O160" s="58">
        <v>74116</v>
      </c>
      <c r="P160" s="58">
        <v>74116</v>
      </c>
      <c r="Q160" s="58">
        <v>26392</v>
      </c>
      <c r="R160" s="61">
        <v>36297</v>
      </c>
      <c r="S160" s="61">
        <v>36158</v>
      </c>
      <c r="T160" s="61">
        <v>-11566</v>
      </c>
      <c r="U160" s="57">
        <v>411</v>
      </c>
      <c r="V160" s="57">
        <v>19</v>
      </c>
      <c r="W160" s="57">
        <v>392</v>
      </c>
      <c r="X160" s="57">
        <v>0</v>
      </c>
      <c r="Y160" s="57">
        <v>411</v>
      </c>
      <c r="Z160" s="60">
        <v>22534</v>
      </c>
      <c r="AA160" s="60">
        <v>24557</v>
      </c>
      <c r="AB160" s="60">
        <v>632</v>
      </c>
      <c r="AC160" s="60">
        <v>47724</v>
      </c>
      <c r="AD160" s="60">
        <v>551</v>
      </c>
      <c r="AE160" s="60">
        <v>551</v>
      </c>
      <c r="AF160" s="60">
        <v>0</v>
      </c>
      <c r="AG160" s="60">
        <v>0</v>
      </c>
      <c r="AH160" s="60">
        <v>551</v>
      </c>
    </row>
    <row r="161" spans="1:34" x14ac:dyDescent="0.2">
      <c r="A161" s="55">
        <v>39813</v>
      </c>
      <c r="B161">
        <v>7.3821000000000003</v>
      </c>
      <c r="C161">
        <v>5.5557999999999996</v>
      </c>
      <c r="D161" s="37">
        <v>1.5</v>
      </c>
      <c r="E161" s="37">
        <v>2.5</v>
      </c>
      <c r="F161" s="37">
        <v>7.0000000000000007E-2</v>
      </c>
      <c r="G161" s="37">
        <v>132.1</v>
      </c>
      <c r="H161" s="38">
        <v>112.96</v>
      </c>
      <c r="I161" s="56">
        <v>43012</v>
      </c>
      <c r="J161" s="57">
        <v>41998</v>
      </c>
      <c r="K161" s="57">
        <v>41998</v>
      </c>
      <c r="L161" s="57">
        <v>41581</v>
      </c>
      <c r="M161" s="58">
        <v>77145</v>
      </c>
      <c r="N161" s="58">
        <v>77055</v>
      </c>
      <c r="O161" s="58">
        <v>76705</v>
      </c>
      <c r="P161" s="58">
        <v>76705</v>
      </c>
      <c r="Q161" s="58">
        <v>30839</v>
      </c>
      <c r="R161" s="61">
        <v>34133</v>
      </c>
      <c r="S161" s="61">
        <v>34707</v>
      </c>
      <c r="T161" s="61">
        <v>-11159</v>
      </c>
      <c r="U161" s="57">
        <v>1014</v>
      </c>
      <c r="V161" s="57">
        <v>362</v>
      </c>
      <c r="W161" s="57">
        <v>651</v>
      </c>
      <c r="X161" s="57">
        <v>0</v>
      </c>
      <c r="Y161" s="57">
        <v>1014</v>
      </c>
      <c r="Z161" s="60">
        <v>20878</v>
      </c>
      <c r="AA161" s="60">
        <v>23735</v>
      </c>
      <c r="AB161" s="60">
        <v>1253</v>
      </c>
      <c r="AC161" s="60">
        <v>45866</v>
      </c>
      <c r="AD161" s="60">
        <v>440</v>
      </c>
      <c r="AE161" s="60">
        <v>90</v>
      </c>
      <c r="AF161" s="60">
        <v>350</v>
      </c>
      <c r="AG161" s="60">
        <v>0</v>
      </c>
      <c r="AH161" s="60">
        <v>440</v>
      </c>
    </row>
    <row r="162" spans="1:34" x14ac:dyDescent="0.2">
      <c r="A162" s="55">
        <v>39844</v>
      </c>
      <c r="B162">
        <v>7.4231999999999996</v>
      </c>
      <c r="C162">
        <v>5.5575999999999999</v>
      </c>
      <c r="D162" s="37">
        <v>1.5</v>
      </c>
      <c r="E162" s="37">
        <v>2.5</v>
      </c>
      <c r="F162" s="37">
        <v>7.0000000000000007E-2</v>
      </c>
      <c r="G162" s="37">
        <v>133</v>
      </c>
      <c r="H162" s="38">
        <v>116.05</v>
      </c>
      <c r="I162" s="56">
        <v>39683</v>
      </c>
      <c r="J162" s="57">
        <v>39027</v>
      </c>
      <c r="K162" s="57">
        <v>39027</v>
      </c>
      <c r="L162" s="57">
        <v>38320</v>
      </c>
      <c r="M162" s="58">
        <v>74693</v>
      </c>
      <c r="N162" s="58">
        <v>74279</v>
      </c>
      <c r="O162" s="58">
        <v>74279</v>
      </c>
      <c r="P162" s="58">
        <v>74279</v>
      </c>
      <c r="Q162" s="58">
        <v>28894</v>
      </c>
      <c r="R162" s="61">
        <v>35011</v>
      </c>
      <c r="S162" s="61">
        <v>35252</v>
      </c>
      <c r="T162" s="61">
        <v>-10132</v>
      </c>
      <c r="U162" s="57">
        <v>656</v>
      </c>
      <c r="V162" s="57">
        <v>359</v>
      </c>
      <c r="W162" s="57">
        <v>297</v>
      </c>
      <c r="X162" s="57">
        <v>0</v>
      </c>
      <c r="Y162" s="57">
        <v>656</v>
      </c>
      <c r="Z162" s="60">
        <v>24102</v>
      </c>
      <c r="AA162" s="60">
        <v>20817</v>
      </c>
      <c r="AB162" s="60">
        <v>466</v>
      </c>
      <c r="AC162" s="60">
        <v>45384</v>
      </c>
      <c r="AD162" s="60">
        <v>415</v>
      </c>
      <c r="AE162" s="60">
        <v>415</v>
      </c>
      <c r="AF162" s="60">
        <v>0</v>
      </c>
      <c r="AG162" s="60">
        <v>0</v>
      </c>
      <c r="AH162" s="60">
        <v>415</v>
      </c>
    </row>
    <row r="163" spans="1:34" x14ac:dyDescent="0.2">
      <c r="A163" s="55">
        <v>39872</v>
      </c>
      <c r="B163">
        <v>7.4851000000000001</v>
      </c>
      <c r="C163">
        <v>5.7690000000000001</v>
      </c>
      <c r="D163" s="37">
        <v>1.5</v>
      </c>
      <c r="E163" s="37">
        <v>2.5</v>
      </c>
      <c r="F163" s="37">
        <v>7.0000000000000007E-2</v>
      </c>
      <c r="G163" s="37">
        <v>133.4</v>
      </c>
      <c r="H163" s="38">
        <v>108.47</v>
      </c>
      <c r="I163" s="56">
        <v>38434</v>
      </c>
      <c r="J163" s="57">
        <v>37890</v>
      </c>
      <c r="K163" s="57">
        <v>37890</v>
      </c>
      <c r="L163" s="57">
        <v>37191</v>
      </c>
      <c r="M163" s="58">
        <v>77056</v>
      </c>
      <c r="N163" s="58">
        <v>76722</v>
      </c>
      <c r="O163" s="58">
        <v>76417</v>
      </c>
      <c r="P163" s="58">
        <v>76417</v>
      </c>
      <c r="Q163" s="58">
        <v>30038</v>
      </c>
      <c r="R163" s="61">
        <v>38622</v>
      </c>
      <c r="S163" s="61">
        <v>38527</v>
      </c>
      <c r="T163" s="61">
        <v>-7852</v>
      </c>
      <c r="U163" s="57">
        <v>544</v>
      </c>
      <c r="V163" s="57">
        <v>0</v>
      </c>
      <c r="W163" s="57">
        <v>544</v>
      </c>
      <c r="X163" s="57">
        <v>0</v>
      </c>
      <c r="Y163" s="57">
        <v>544</v>
      </c>
      <c r="Z163" s="60">
        <v>24171</v>
      </c>
      <c r="AA163" s="60">
        <v>21402</v>
      </c>
      <c r="AB163" s="60">
        <v>805</v>
      </c>
      <c r="AC163" s="60">
        <v>46379</v>
      </c>
      <c r="AD163" s="60">
        <v>639</v>
      </c>
      <c r="AE163" s="60">
        <v>334</v>
      </c>
      <c r="AF163" s="60">
        <v>305</v>
      </c>
      <c r="AG163" s="60">
        <v>0</v>
      </c>
      <c r="AH163" s="60">
        <v>639</v>
      </c>
    </row>
    <row r="164" spans="1:34" x14ac:dyDescent="0.2">
      <c r="A164" s="55">
        <v>39903</v>
      </c>
      <c r="B164">
        <v>7.5444000000000004</v>
      </c>
      <c r="C164">
        <v>5.7919</v>
      </c>
      <c r="D164" s="37">
        <v>1.5</v>
      </c>
      <c r="E164" s="37">
        <v>2.5</v>
      </c>
      <c r="F164" s="37">
        <v>0.08</v>
      </c>
      <c r="G164" s="37">
        <v>134.19999999999999</v>
      </c>
      <c r="H164" s="38">
        <v>102.25</v>
      </c>
      <c r="I164" s="56">
        <v>45891</v>
      </c>
      <c r="J164" s="57">
        <v>45889</v>
      </c>
      <c r="K164" s="57">
        <v>45889</v>
      </c>
      <c r="L164" s="57">
        <v>45442</v>
      </c>
      <c r="M164" s="58">
        <v>69919</v>
      </c>
      <c r="N164" s="58">
        <v>69819</v>
      </c>
      <c r="O164" s="58">
        <v>69819</v>
      </c>
      <c r="P164" s="58">
        <v>69819</v>
      </c>
      <c r="Q164" s="58">
        <v>29696</v>
      </c>
      <c r="R164" s="61">
        <v>24028</v>
      </c>
      <c r="S164" s="61">
        <v>23930</v>
      </c>
      <c r="T164" s="61">
        <v>-16193</v>
      </c>
      <c r="U164" s="57">
        <v>2</v>
      </c>
      <c r="V164" s="57">
        <v>2</v>
      </c>
      <c r="W164" s="57">
        <v>0</v>
      </c>
      <c r="X164" s="57">
        <v>0</v>
      </c>
      <c r="Y164" s="57">
        <v>2</v>
      </c>
      <c r="Z164" s="60">
        <v>19413</v>
      </c>
      <c r="AA164" s="60">
        <v>20172</v>
      </c>
      <c r="AB164" s="60">
        <v>538</v>
      </c>
      <c r="AC164" s="60">
        <v>40123</v>
      </c>
      <c r="AD164" s="60">
        <v>100</v>
      </c>
      <c r="AE164" s="60">
        <v>100</v>
      </c>
      <c r="AF164" s="60">
        <v>0</v>
      </c>
      <c r="AG164" s="60">
        <v>0</v>
      </c>
      <c r="AH164" s="60">
        <v>100</v>
      </c>
    </row>
    <row r="165" spans="1:34" x14ac:dyDescent="0.2">
      <c r="A165" s="55">
        <v>39933</v>
      </c>
      <c r="B165">
        <v>7.5628000000000002</v>
      </c>
      <c r="C165">
        <v>5.8238000000000003</v>
      </c>
      <c r="D165" s="37">
        <v>1.5</v>
      </c>
      <c r="E165" s="37">
        <v>2.5</v>
      </c>
      <c r="F165" s="37">
        <v>0.08</v>
      </c>
      <c r="G165" s="37">
        <v>134.30000000000001</v>
      </c>
      <c r="H165" s="38">
        <v>102.56</v>
      </c>
      <c r="I165" s="56">
        <v>44149</v>
      </c>
      <c r="J165" s="57">
        <v>43140</v>
      </c>
      <c r="K165" s="57">
        <v>43140</v>
      </c>
      <c r="L165" s="57">
        <v>42275</v>
      </c>
      <c r="M165" s="58">
        <v>72682</v>
      </c>
      <c r="N165" s="58">
        <v>72571</v>
      </c>
      <c r="O165" s="58">
        <v>72070</v>
      </c>
      <c r="P165" s="58">
        <v>72070</v>
      </c>
      <c r="Q165" s="58">
        <v>29111</v>
      </c>
      <c r="R165" s="61">
        <v>28533</v>
      </c>
      <c r="S165" s="61">
        <v>28930</v>
      </c>
      <c r="T165" s="61">
        <v>-14029</v>
      </c>
      <c r="U165" s="57">
        <v>1009</v>
      </c>
      <c r="V165" s="57">
        <v>163</v>
      </c>
      <c r="W165" s="57">
        <v>846</v>
      </c>
      <c r="X165" s="57">
        <v>0</v>
      </c>
      <c r="Y165" s="57">
        <v>1009</v>
      </c>
      <c r="Z165" s="60">
        <v>23002</v>
      </c>
      <c r="AA165" s="60">
        <v>19167</v>
      </c>
      <c r="AB165" s="60">
        <v>789</v>
      </c>
      <c r="AC165" s="60">
        <v>42959</v>
      </c>
      <c r="AD165" s="60">
        <v>612</v>
      </c>
      <c r="AE165" s="60">
        <v>111</v>
      </c>
      <c r="AF165" s="60">
        <v>501</v>
      </c>
      <c r="AG165" s="60">
        <v>0</v>
      </c>
      <c r="AH165" s="60">
        <v>612</v>
      </c>
    </row>
    <row r="166" spans="1:34" x14ac:dyDescent="0.2">
      <c r="A166" s="55">
        <v>39964</v>
      </c>
      <c r="B166">
        <v>7.7393999999999998</v>
      </c>
      <c r="C166">
        <v>5.8689999999999998</v>
      </c>
      <c r="D166" s="37">
        <v>1.5</v>
      </c>
      <c r="E166" s="37">
        <v>2.5</v>
      </c>
      <c r="F166" s="37">
        <v>0.09</v>
      </c>
      <c r="G166" s="37">
        <v>133.80000000000001</v>
      </c>
      <c r="H166" s="38">
        <v>102.92</v>
      </c>
      <c r="I166" s="56">
        <v>42036</v>
      </c>
      <c r="J166" s="57">
        <v>40745</v>
      </c>
      <c r="K166" s="57">
        <v>40745</v>
      </c>
      <c r="L166" s="57">
        <v>40265</v>
      </c>
      <c r="M166" s="58">
        <v>73410</v>
      </c>
      <c r="N166" s="58">
        <v>73235</v>
      </c>
      <c r="O166" s="58">
        <v>72907</v>
      </c>
      <c r="P166" s="58">
        <v>72907</v>
      </c>
      <c r="Q166" s="58">
        <v>32383</v>
      </c>
      <c r="R166" s="61">
        <v>31374</v>
      </c>
      <c r="S166" s="61">
        <v>32162</v>
      </c>
      <c r="T166" s="61">
        <v>-8362</v>
      </c>
      <c r="U166" s="57">
        <v>1291</v>
      </c>
      <c r="V166" s="57">
        <v>433</v>
      </c>
      <c r="W166" s="57">
        <v>858</v>
      </c>
      <c r="X166" s="57">
        <v>0</v>
      </c>
      <c r="Y166" s="57">
        <v>1291</v>
      </c>
      <c r="Z166" s="60">
        <v>21342</v>
      </c>
      <c r="AA166" s="60">
        <v>18792</v>
      </c>
      <c r="AB166" s="60">
        <v>390</v>
      </c>
      <c r="AC166" s="60">
        <v>40524</v>
      </c>
      <c r="AD166" s="60">
        <v>503</v>
      </c>
      <c r="AE166" s="60">
        <v>175</v>
      </c>
      <c r="AF166" s="60">
        <v>328</v>
      </c>
      <c r="AG166" s="60">
        <v>0</v>
      </c>
      <c r="AH166" s="60">
        <v>503</v>
      </c>
    </row>
    <row r="167" spans="1:34" x14ac:dyDescent="0.2">
      <c r="A167" s="55">
        <v>39994</v>
      </c>
      <c r="B167">
        <v>7.8837000000000002</v>
      </c>
      <c r="C167">
        <v>6.0282</v>
      </c>
      <c r="D167" s="37">
        <v>1.5</v>
      </c>
      <c r="E167" s="37">
        <v>2.5</v>
      </c>
      <c r="F167" s="37">
        <v>0.09</v>
      </c>
      <c r="G167" s="37">
        <v>134.4</v>
      </c>
      <c r="H167" s="38">
        <v>107.93</v>
      </c>
      <c r="I167" s="56">
        <v>42931</v>
      </c>
      <c r="J167" s="57">
        <v>42575</v>
      </c>
      <c r="K167" s="57">
        <v>42575</v>
      </c>
      <c r="L167" s="57">
        <v>41974</v>
      </c>
      <c r="M167" s="58">
        <v>78673</v>
      </c>
      <c r="N167" s="58">
        <v>78288</v>
      </c>
      <c r="O167" s="58">
        <v>77363</v>
      </c>
      <c r="P167" s="58">
        <v>77363</v>
      </c>
      <c r="Q167" s="58">
        <v>29813</v>
      </c>
      <c r="R167" s="61">
        <v>35742</v>
      </c>
      <c r="S167" s="61">
        <v>34788</v>
      </c>
      <c r="T167" s="61">
        <v>-12762</v>
      </c>
      <c r="U167" s="57">
        <v>355</v>
      </c>
      <c r="V167" s="57">
        <v>0</v>
      </c>
      <c r="W167" s="57">
        <v>355</v>
      </c>
      <c r="X167" s="57">
        <v>0</v>
      </c>
      <c r="Y167" s="57">
        <v>355</v>
      </c>
      <c r="Z167" s="60">
        <v>27512</v>
      </c>
      <c r="AA167" s="60">
        <v>19225</v>
      </c>
      <c r="AB167" s="60">
        <v>813</v>
      </c>
      <c r="AC167" s="60">
        <v>47550</v>
      </c>
      <c r="AD167" s="60">
        <v>1310</v>
      </c>
      <c r="AE167" s="60">
        <v>385</v>
      </c>
      <c r="AF167" s="60">
        <v>925</v>
      </c>
      <c r="AG167" s="60">
        <v>0</v>
      </c>
      <c r="AH167" s="60">
        <v>1310</v>
      </c>
    </row>
    <row r="168" spans="1:34" x14ac:dyDescent="0.2">
      <c r="A168" s="55">
        <v>40025</v>
      </c>
      <c r="B168">
        <v>7.9386000000000001</v>
      </c>
      <c r="C168">
        <v>5.9645999999999999</v>
      </c>
      <c r="D168" s="37">
        <v>1.5</v>
      </c>
      <c r="E168" s="37">
        <v>2.5</v>
      </c>
      <c r="F168" s="37">
        <v>0.08</v>
      </c>
      <c r="G168" s="37">
        <v>134.19999999999999</v>
      </c>
      <c r="H168" s="38">
        <v>111.28</v>
      </c>
      <c r="I168" s="56">
        <v>43654</v>
      </c>
      <c r="J168" s="57">
        <v>42572</v>
      </c>
      <c r="K168" s="57">
        <v>42572</v>
      </c>
      <c r="L168" s="57">
        <v>40875</v>
      </c>
      <c r="M168" s="58">
        <v>72449</v>
      </c>
      <c r="N168" s="58">
        <v>72291</v>
      </c>
      <c r="O168" s="58">
        <v>71990</v>
      </c>
      <c r="P168" s="58">
        <v>71990</v>
      </c>
      <c r="Q168" s="58">
        <v>29476</v>
      </c>
      <c r="R168" s="61">
        <v>28795</v>
      </c>
      <c r="S168" s="61">
        <v>29418</v>
      </c>
      <c r="T168" s="61">
        <v>-13095</v>
      </c>
      <c r="U168" s="57">
        <v>1082</v>
      </c>
      <c r="V168" s="57">
        <v>0</v>
      </c>
      <c r="W168" s="57">
        <v>1082</v>
      </c>
      <c r="X168" s="57">
        <v>0</v>
      </c>
      <c r="Y168" s="57">
        <v>1082</v>
      </c>
      <c r="Z168" s="60">
        <v>25853</v>
      </c>
      <c r="AA168" s="60">
        <v>16097</v>
      </c>
      <c r="AB168" s="60">
        <v>563</v>
      </c>
      <c r="AC168" s="60">
        <v>42513</v>
      </c>
      <c r="AD168" s="60">
        <v>460</v>
      </c>
      <c r="AE168" s="60">
        <v>158</v>
      </c>
      <c r="AF168" s="60">
        <v>302</v>
      </c>
      <c r="AG168" s="60">
        <v>0</v>
      </c>
      <c r="AH168" s="60">
        <v>460</v>
      </c>
    </row>
    <row r="169" spans="1:34" x14ac:dyDescent="0.2">
      <c r="A169" s="55">
        <v>40056</v>
      </c>
      <c r="B169">
        <v>7.9725000000000001</v>
      </c>
      <c r="C169">
        <v>5.9733999999999998</v>
      </c>
      <c r="D169" s="37">
        <v>1.5</v>
      </c>
      <c r="E169" s="37">
        <v>2.5</v>
      </c>
      <c r="F169" s="37">
        <v>0.08</v>
      </c>
      <c r="G169" s="37">
        <v>134.9</v>
      </c>
      <c r="H169" s="38">
        <v>111.6</v>
      </c>
      <c r="I169" s="56">
        <v>47727</v>
      </c>
      <c r="J169" s="57">
        <v>46592</v>
      </c>
      <c r="K169" s="57">
        <v>46592</v>
      </c>
      <c r="L169" s="57">
        <v>44707</v>
      </c>
      <c r="M169" s="58">
        <v>66636</v>
      </c>
      <c r="N169" s="58">
        <v>66628</v>
      </c>
      <c r="O169" s="58">
        <v>66628</v>
      </c>
      <c r="P169" s="58">
        <v>66628</v>
      </c>
      <c r="Q169" s="58">
        <v>29613</v>
      </c>
      <c r="R169" s="61">
        <v>18908</v>
      </c>
      <c r="S169" s="61">
        <v>20036</v>
      </c>
      <c r="T169" s="61">
        <v>-16979</v>
      </c>
      <c r="U169" s="57">
        <v>1135</v>
      </c>
      <c r="V169" s="57">
        <v>499</v>
      </c>
      <c r="W169" s="57">
        <v>636</v>
      </c>
      <c r="X169" s="57">
        <v>0</v>
      </c>
      <c r="Y169" s="57">
        <v>1135</v>
      </c>
      <c r="Z169" s="60">
        <v>20302</v>
      </c>
      <c r="AA169" s="60">
        <v>16139</v>
      </c>
      <c r="AB169" s="60">
        <v>573</v>
      </c>
      <c r="AC169" s="60">
        <v>37014</v>
      </c>
      <c r="AD169" s="60">
        <v>8</v>
      </c>
      <c r="AE169" s="60">
        <v>8</v>
      </c>
      <c r="AF169" s="60">
        <v>0</v>
      </c>
      <c r="AG169" s="60">
        <v>0</v>
      </c>
      <c r="AH169" s="60">
        <v>8</v>
      </c>
    </row>
    <row r="170" spans="1:34" x14ac:dyDescent="0.2">
      <c r="A170" s="55">
        <v>40086</v>
      </c>
      <c r="B170">
        <v>8.1207999999999991</v>
      </c>
      <c r="C170">
        <v>5.9561999999999999</v>
      </c>
      <c r="D170" s="37">
        <v>1.5</v>
      </c>
      <c r="E170" s="37">
        <v>2.5</v>
      </c>
      <c r="F170" s="37">
        <v>0.09</v>
      </c>
      <c r="G170" s="37">
        <v>135.1</v>
      </c>
      <c r="H170" s="38">
        <v>109.08</v>
      </c>
      <c r="I170" s="56">
        <v>49229</v>
      </c>
      <c r="J170" s="57">
        <v>48711</v>
      </c>
      <c r="K170" s="57">
        <v>48711</v>
      </c>
      <c r="L170" s="57">
        <v>48711</v>
      </c>
      <c r="M170" s="58">
        <v>79344</v>
      </c>
      <c r="N170" s="58">
        <v>79156</v>
      </c>
      <c r="O170" s="58">
        <v>78807</v>
      </c>
      <c r="P170" s="58">
        <v>78807</v>
      </c>
      <c r="Q170" s="58">
        <v>32874</v>
      </c>
      <c r="R170" s="61">
        <v>30115</v>
      </c>
      <c r="S170" s="61">
        <v>30095</v>
      </c>
      <c r="T170" s="61">
        <v>-15838</v>
      </c>
      <c r="U170" s="57">
        <v>518</v>
      </c>
      <c r="V170" s="57">
        <v>0</v>
      </c>
      <c r="W170" s="57">
        <v>518</v>
      </c>
      <c r="X170" s="57">
        <v>0</v>
      </c>
      <c r="Y170" s="57">
        <v>518</v>
      </c>
      <c r="Z170" s="60">
        <v>22007</v>
      </c>
      <c r="AA170" s="60">
        <v>23182</v>
      </c>
      <c r="AB170" s="60">
        <v>745</v>
      </c>
      <c r="AC170" s="60">
        <v>45933</v>
      </c>
      <c r="AD170" s="60">
        <v>538</v>
      </c>
      <c r="AE170" s="60">
        <v>188</v>
      </c>
      <c r="AF170" s="60">
        <v>350</v>
      </c>
      <c r="AG170" s="60">
        <v>0</v>
      </c>
      <c r="AH170" s="60">
        <v>538</v>
      </c>
    </row>
    <row r="171" spans="1:34" x14ac:dyDescent="0.2">
      <c r="A171" s="55">
        <v>40117</v>
      </c>
      <c r="B171">
        <v>8.2055000000000007</v>
      </c>
      <c r="C171">
        <v>6.0814000000000004</v>
      </c>
      <c r="D171" s="37">
        <v>1.5</v>
      </c>
      <c r="E171" s="37">
        <v>2.5</v>
      </c>
      <c r="F171" s="37">
        <v>0.1</v>
      </c>
      <c r="G171" s="37">
        <v>135.30000000000001</v>
      </c>
      <c r="H171" s="38">
        <v>107.79</v>
      </c>
      <c r="I171" s="56">
        <v>46180</v>
      </c>
      <c r="J171" s="57">
        <v>45008</v>
      </c>
      <c r="K171" s="57">
        <v>45008</v>
      </c>
      <c r="L171" s="57">
        <v>44489</v>
      </c>
      <c r="M171" s="58">
        <v>82393</v>
      </c>
      <c r="N171" s="58">
        <v>81773</v>
      </c>
      <c r="O171" s="58">
        <v>81773</v>
      </c>
      <c r="P171" s="58">
        <v>81773</v>
      </c>
      <c r="Q171" s="58">
        <v>33523</v>
      </c>
      <c r="R171" s="61">
        <v>36213</v>
      </c>
      <c r="S171" s="61">
        <v>36765</v>
      </c>
      <c r="T171" s="61">
        <v>-11485</v>
      </c>
      <c r="U171" s="57">
        <v>1171</v>
      </c>
      <c r="V171" s="57">
        <v>0</v>
      </c>
      <c r="W171" s="57">
        <v>1171</v>
      </c>
      <c r="X171" s="57">
        <v>0</v>
      </c>
      <c r="Y171" s="57">
        <v>1171</v>
      </c>
      <c r="Z171" s="60">
        <v>22859</v>
      </c>
      <c r="AA171" s="60">
        <v>24626</v>
      </c>
      <c r="AB171" s="60">
        <v>764</v>
      </c>
      <c r="AC171" s="60">
        <v>48250</v>
      </c>
      <c r="AD171" s="60">
        <v>620</v>
      </c>
      <c r="AE171" s="60">
        <v>620</v>
      </c>
      <c r="AF171" s="60">
        <v>0</v>
      </c>
      <c r="AG171" s="60">
        <v>0</v>
      </c>
      <c r="AH171" s="60">
        <v>620</v>
      </c>
    </row>
    <row r="172" spans="1:34" x14ac:dyDescent="0.2">
      <c r="A172" s="55">
        <v>40147</v>
      </c>
      <c r="B172">
        <v>8.4047999999999998</v>
      </c>
      <c r="C172">
        <v>6.1332000000000004</v>
      </c>
      <c r="D172" s="37">
        <v>1.5</v>
      </c>
      <c r="E172" s="37">
        <v>2.5</v>
      </c>
      <c r="F172" s="37">
        <v>0.17</v>
      </c>
      <c r="G172" s="37">
        <v>135.1</v>
      </c>
      <c r="H172" s="38">
        <v>110.76</v>
      </c>
      <c r="I172" s="56">
        <v>44841</v>
      </c>
      <c r="J172" s="57">
        <v>42722</v>
      </c>
      <c r="K172" s="57">
        <v>42722</v>
      </c>
      <c r="L172" s="57">
        <v>42423</v>
      </c>
      <c r="M172" s="58">
        <v>81998</v>
      </c>
      <c r="N172" s="58">
        <v>81193</v>
      </c>
      <c r="O172" s="58">
        <v>80648</v>
      </c>
      <c r="P172" s="58">
        <v>80648</v>
      </c>
      <c r="Q172" s="58">
        <v>28307</v>
      </c>
      <c r="R172" s="61">
        <v>37156</v>
      </c>
      <c r="S172" s="61">
        <v>37926</v>
      </c>
      <c r="T172" s="61">
        <v>-14415</v>
      </c>
      <c r="U172" s="57">
        <v>2119</v>
      </c>
      <c r="V172" s="57">
        <v>101</v>
      </c>
      <c r="W172" s="57">
        <v>2018</v>
      </c>
      <c r="X172" s="57">
        <v>0</v>
      </c>
      <c r="Y172" s="57">
        <v>2119</v>
      </c>
      <c r="Z172" s="60">
        <v>26483</v>
      </c>
      <c r="AA172" s="60">
        <v>25289</v>
      </c>
      <c r="AB172" s="60">
        <v>569</v>
      </c>
      <c r="AC172" s="60">
        <v>52341</v>
      </c>
      <c r="AD172" s="60">
        <v>1349</v>
      </c>
      <c r="AE172" s="60">
        <v>804</v>
      </c>
      <c r="AF172" s="60">
        <v>545</v>
      </c>
      <c r="AG172" s="60">
        <v>0</v>
      </c>
      <c r="AH172" s="60">
        <v>1349</v>
      </c>
    </row>
    <row r="173" spans="1:34" x14ac:dyDescent="0.2">
      <c r="A173" s="55">
        <v>40178</v>
      </c>
      <c r="B173">
        <v>8.3926999999999996</v>
      </c>
      <c r="C173">
        <v>6.1665999999999999</v>
      </c>
      <c r="D173" s="37">
        <v>1.5</v>
      </c>
      <c r="E173" s="37">
        <v>2.5</v>
      </c>
      <c r="F173" s="37">
        <v>0.2</v>
      </c>
      <c r="G173" s="37">
        <v>135.1</v>
      </c>
      <c r="H173" s="38">
        <v>108.12</v>
      </c>
      <c r="I173" s="56">
        <v>42532</v>
      </c>
      <c r="J173" s="57">
        <v>42039</v>
      </c>
      <c r="K173" s="57">
        <v>42039</v>
      </c>
      <c r="L173" s="57">
        <v>41068</v>
      </c>
      <c r="M173" s="58">
        <v>90674</v>
      </c>
      <c r="N173" s="58">
        <v>88725</v>
      </c>
      <c r="O173" s="58">
        <v>88453</v>
      </c>
      <c r="P173" s="58">
        <v>88453</v>
      </c>
      <c r="Q173" s="58">
        <v>33963</v>
      </c>
      <c r="R173" s="61">
        <v>48141</v>
      </c>
      <c r="S173" s="61">
        <v>46414</v>
      </c>
      <c r="T173" s="61">
        <v>-8076</v>
      </c>
      <c r="U173" s="57">
        <v>494</v>
      </c>
      <c r="V173" s="57">
        <v>58</v>
      </c>
      <c r="W173" s="57">
        <v>435</v>
      </c>
      <c r="X173" s="57">
        <v>0</v>
      </c>
      <c r="Y173" s="57">
        <v>494</v>
      </c>
      <c r="Z173" s="60">
        <v>29112</v>
      </c>
      <c r="AA173" s="60">
        <v>24794</v>
      </c>
      <c r="AB173" s="60">
        <v>584</v>
      </c>
      <c r="AC173" s="60">
        <v>54490</v>
      </c>
      <c r="AD173" s="60">
        <v>2221</v>
      </c>
      <c r="AE173" s="60">
        <v>1948</v>
      </c>
      <c r="AF173" s="60">
        <v>273</v>
      </c>
      <c r="AG173" s="60">
        <v>0</v>
      </c>
      <c r="AH173" s="60">
        <v>2221</v>
      </c>
    </row>
    <row r="174" spans="1:34" x14ac:dyDescent="0.2">
      <c r="A174" s="55">
        <v>40209</v>
      </c>
      <c r="B174">
        <v>8.3561999999999994</v>
      </c>
      <c r="C174">
        <v>6.1185</v>
      </c>
      <c r="D174" s="37">
        <v>1.5</v>
      </c>
      <c r="E174" s="37">
        <v>2.5</v>
      </c>
      <c r="F174" s="37">
        <v>0.16</v>
      </c>
      <c r="G174" s="37">
        <v>135.80000000000001</v>
      </c>
      <c r="H174" s="38">
        <v>108.9</v>
      </c>
      <c r="I174" s="56">
        <v>43248</v>
      </c>
      <c r="J174" s="57">
        <v>43159</v>
      </c>
      <c r="K174" s="57">
        <v>43159</v>
      </c>
      <c r="L174" s="57">
        <v>42365</v>
      </c>
      <c r="M174" s="58">
        <v>77025</v>
      </c>
      <c r="N174" s="58">
        <v>76732</v>
      </c>
      <c r="O174" s="58">
        <v>75742</v>
      </c>
      <c r="P174" s="58">
        <v>75742</v>
      </c>
      <c r="Q174" s="58">
        <v>31173</v>
      </c>
      <c r="R174" s="61">
        <v>33777</v>
      </c>
      <c r="S174" s="61">
        <v>32583</v>
      </c>
      <c r="T174" s="61">
        <v>-11986</v>
      </c>
      <c r="U174" s="57">
        <v>90</v>
      </c>
      <c r="V174" s="57">
        <v>90</v>
      </c>
      <c r="W174" s="57">
        <v>0</v>
      </c>
      <c r="X174" s="57">
        <v>0</v>
      </c>
      <c r="Y174" s="57">
        <v>90</v>
      </c>
      <c r="Z174" s="60">
        <v>22272</v>
      </c>
      <c r="AA174" s="60">
        <v>21004</v>
      </c>
      <c r="AB174" s="60">
        <v>1293</v>
      </c>
      <c r="AC174" s="60">
        <v>44569</v>
      </c>
      <c r="AD174" s="60">
        <v>1283</v>
      </c>
      <c r="AE174" s="60">
        <v>293</v>
      </c>
      <c r="AF174" s="60">
        <v>990</v>
      </c>
      <c r="AG174" s="60">
        <v>0</v>
      </c>
      <c r="AH174" s="60">
        <v>1283</v>
      </c>
    </row>
    <row r="175" spans="1:34" x14ac:dyDescent="0.2">
      <c r="A175" s="55">
        <v>40237</v>
      </c>
      <c r="B175">
        <v>8.2905999999999995</v>
      </c>
      <c r="C175">
        <v>5.9981</v>
      </c>
      <c r="D175" s="37">
        <v>1.5</v>
      </c>
      <c r="E175" s="37">
        <v>2.5</v>
      </c>
      <c r="F175" s="37">
        <v>0.19</v>
      </c>
      <c r="G175" s="37">
        <v>136.1</v>
      </c>
      <c r="H175" s="38">
        <v>107.48</v>
      </c>
      <c r="I175" s="56">
        <v>46769</v>
      </c>
      <c r="J175" s="57">
        <v>46671</v>
      </c>
      <c r="K175" s="57">
        <v>46671</v>
      </c>
      <c r="L175" s="57">
        <v>46671</v>
      </c>
      <c r="M175" s="58">
        <v>78715</v>
      </c>
      <c r="N175" s="58">
        <v>78448</v>
      </c>
      <c r="O175" s="58">
        <v>78448</v>
      </c>
      <c r="P175" s="58">
        <v>78448</v>
      </c>
      <c r="Q175" s="58">
        <v>31897</v>
      </c>
      <c r="R175" s="61">
        <v>31946</v>
      </c>
      <c r="S175" s="61">
        <v>31777</v>
      </c>
      <c r="T175" s="61">
        <v>-14774</v>
      </c>
      <c r="U175" s="57">
        <v>99</v>
      </c>
      <c r="V175" s="57">
        <v>0</v>
      </c>
      <c r="W175" s="57">
        <v>99</v>
      </c>
      <c r="X175" s="57">
        <v>0</v>
      </c>
      <c r="Y175" s="57">
        <v>99</v>
      </c>
      <c r="Z175" s="60">
        <v>23909</v>
      </c>
      <c r="AA175" s="60">
        <v>21960</v>
      </c>
      <c r="AB175" s="60">
        <v>681</v>
      </c>
      <c r="AC175" s="60">
        <v>46551</v>
      </c>
      <c r="AD175" s="60">
        <v>268</v>
      </c>
      <c r="AE175" s="60">
        <v>268</v>
      </c>
      <c r="AF175" s="60">
        <v>0</v>
      </c>
      <c r="AG175" s="60">
        <v>0</v>
      </c>
      <c r="AH175" s="60">
        <v>268</v>
      </c>
    </row>
    <row r="176" spans="1:34" x14ac:dyDescent="0.2">
      <c r="A176" s="55">
        <v>40268</v>
      </c>
      <c r="B176">
        <v>8.2484000000000002</v>
      </c>
      <c r="C176">
        <v>5.9729999999999999</v>
      </c>
      <c r="D176" s="37">
        <v>1.5</v>
      </c>
      <c r="E176" s="37">
        <v>2.5</v>
      </c>
      <c r="F176" s="37">
        <v>0.25</v>
      </c>
      <c r="G176" s="37">
        <v>136.6</v>
      </c>
      <c r="H176" s="38">
        <v>107.76</v>
      </c>
      <c r="I176" s="56">
        <v>44068</v>
      </c>
      <c r="J176" s="57">
        <v>43396</v>
      </c>
      <c r="K176" s="57">
        <v>43396</v>
      </c>
      <c r="L176" s="57">
        <v>43261</v>
      </c>
      <c r="M176" s="58">
        <v>75081</v>
      </c>
      <c r="N176" s="58">
        <v>74541</v>
      </c>
      <c r="O176" s="58">
        <v>74541</v>
      </c>
      <c r="P176" s="58">
        <v>74541</v>
      </c>
      <c r="Q176" s="58">
        <v>30653</v>
      </c>
      <c r="R176" s="61">
        <v>31013</v>
      </c>
      <c r="S176" s="61">
        <v>31145</v>
      </c>
      <c r="T176" s="61">
        <v>-12743</v>
      </c>
      <c r="U176" s="57">
        <v>671</v>
      </c>
      <c r="V176" s="57">
        <v>8</v>
      </c>
      <c r="W176" s="57">
        <v>663</v>
      </c>
      <c r="X176" s="57">
        <v>0</v>
      </c>
      <c r="Y176" s="57">
        <v>671</v>
      </c>
      <c r="Z176" s="60">
        <v>24882</v>
      </c>
      <c r="AA176" s="60">
        <v>18338</v>
      </c>
      <c r="AB176" s="60">
        <v>669</v>
      </c>
      <c r="AC176" s="60">
        <v>43888</v>
      </c>
      <c r="AD176" s="60">
        <v>540</v>
      </c>
      <c r="AE176" s="60">
        <v>540</v>
      </c>
      <c r="AF176" s="60">
        <v>0</v>
      </c>
      <c r="AG176" s="60">
        <v>0</v>
      </c>
      <c r="AH176" s="60">
        <v>540</v>
      </c>
    </row>
    <row r="177" spans="1:34" x14ac:dyDescent="0.2">
      <c r="A177" s="55">
        <v>40298</v>
      </c>
      <c r="B177">
        <v>8.1532999999999998</v>
      </c>
      <c r="C177">
        <v>5.9349999999999996</v>
      </c>
      <c r="D177" s="37">
        <v>1.5</v>
      </c>
      <c r="E177" s="37">
        <v>2.5</v>
      </c>
      <c r="F177" s="37">
        <v>0.25</v>
      </c>
      <c r="G177" s="37">
        <v>136.69999999999999</v>
      </c>
      <c r="H177" s="38">
        <v>109.54</v>
      </c>
      <c r="I177" s="56">
        <v>44982</v>
      </c>
      <c r="J177" s="57">
        <v>44628</v>
      </c>
      <c r="K177" s="57">
        <v>44628</v>
      </c>
      <c r="L177" s="57">
        <v>44068</v>
      </c>
      <c r="M177" s="58">
        <v>70667</v>
      </c>
      <c r="N177" s="58">
        <v>70667</v>
      </c>
      <c r="O177" s="58">
        <v>70667</v>
      </c>
      <c r="P177" s="58">
        <v>70667</v>
      </c>
      <c r="Q177" s="58">
        <v>32742</v>
      </c>
      <c r="R177" s="61">
        <v>25685</v>
      </c>
      <c r="S177" s="61">
        <v>26039</v>
      </c>
      <c r="T177" s="61">
        <v>-11886</v>
      </c>
      <c r="U177" s="57">
        <v>354</v>
      </c>
      <c r="V177" s="57">
        <v>336</v>
      </c>
      <c r="W177" s="57">
        <v>19</v>
      </c>
      <c r="X177" s="57">
        <v>0</v>
      </c>
      <c r="Y177" s="57">
        <v>354</v>
      </c>
      <c r="Z177" s="60">
        <v>20584</v>
      </c>
      <c r="AA177" s="60">
        <v>16744</v>
      </c>
      <c r="AB177" s="60">
        <v>597</v>
      </c>
      <c r="AC177" s="60">
        <v>37925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</row>
    <row r="178" spans="1:34" x14ac:dyDescent="0.2">
      <c r="A178" s="55">
        <v>40329</v>
      </c>
      <c r="B178">
        <v>8.2207000000000008</v>
      </c>
      <c r="C178">
        <v>6.0481999999999996</v>
      </c>
      <c r="D178" s="37">
        <v>1.5</v>
      </c>
      <c r="E178" s="37">
        <v>2.5</v>
      </c>
      <c r="F178" s="37">
        <v>0.08</v>
      </c>
      <c r="G178" s="37">
        <v>136.4</v>
      </c>
      <c r="H178" s="38">
        <v>111.8</v>
      </c>
      <c r="I178" s="56">
        <v>46508</v>
      </c>
      <c r="J178" s="57">
        <v>45927</v>
      </c>
      <c r="K178" s="57">
        <v>45927</v>
      </c>
      <c r="L178" s="57">
        <v>45659</v>
      </c>
      <c r="M178" s="58">
        <v>63810</v>
      </c>
      <c r="N178" s="58">
        <v>63209</v>
      </c>
      <c r="O178" s="58">
        <v>62867</v>
      </c>
      <c r="P178" s="58">
        <v>62867</v>
      </c>
      <c r="Q178" s="58">
        <v>30148</v>
      </c>
      <c r="R178" s="61">
        <v>17301</v>
      </c>
      <c r="S178" s="61">
        <v>16941</v>
      </c>
      <c r="T178" s="61">
        <v>-15779</v>
      </c>
      <c r="U178" s="57">
        <v>582</v>
      </c>
      <c r="V178" s="57">
        <v>167</v>
      </c>
      <c r="W178" s="57">
        <v>415</v>
      </c>
      <c r="X178" s="57">
        <v>0</v>
      </c>
      <c r="Y178" s="57">
        <v>582</v>
      </c>
      <c r="Z178" s="60">
        <v>19287</v>
      </c>
      <c r="AA178" s="60">
        <v>13101</v>
      </c>
      <c r="AB178" s="60">
        <v>331</v>
      </c>
      <c r="AC178" s="60">
        <v>32720</v>
      </c>
      <c r="AD178" s="60">
        <v>942</v>
      </c>
      <c r="AE178" s="60">
        <v>600</v>
      </c>
      <c r="AF178" s="60">
        <v>342</v>
      </c>
      <c r="AG178" s="60">
        <v>0</v>
      </c>
      <c r="AH178" s="60">
        <v>942</v>
      </c>
    </row>
    <row r="179" spans="1:34" x14ac:dyDescent="0.2">
      <c r="A179" s="55">
        <v>40359</v>
      </c>
      <c r="B179">
        <v>8.3879999999999999</v>
      </c>
      <c r="C179">
        <v>6.1955</v>
      </c>
      <c r="D179" s="37">
        <v>1.5</v>
      </c>
      <c r="E179" s="37">
        <v>2.5</v>
      </c>
      <c r="F179" s="37">
        <v>0.04</v>
      </c>
      <c r="G179" s="37">
        <v>137.4</v>
      </c>
      <c r="H179" s="38">
        <v>106.77</v>
      </c>
      <c r="I179" s="56">
        <v>51752</v>
      </c>
      <c r="J179" s="57">
        <v>51523</v>
      </c>
      <c r="K179" s="57">
        <v>46862</v>
      </c>
      <c r="L179" s="57">
        <v>45882</v>
      </c>
      <c r="M179" s="58">
        <v>68922</v>
      </c>
      <c r="N179" s="58">
        <v>68737</v>
      </c>
      <c r="O179" s="58">
        <v>68737</v>
      </c>
      <c r="P179" s="58">
        <v>68737</v>
      </c>
      <c r="Q179" s="58">
        <v>30730</v>
      </c>
      <c r="R179" s="61">
        <v>17169</v>
      </c>
      <c r="S179" s="61">
        <v>21875</v>
      </c>
      <c r="T179" s="61">
        <v>-16132</v>
      </c>
      <c r="U179" s="57">
        <v>229</v>
      </c>
      <c r="V179" s="57">
        <v>1</v>
      </c>
      <c r="W179" s="57">
        <v>228</v>
      </c>
      <c r="X179" s="57">
        <v>4661</v>
      </c>
      <c r="Y179" s="57">
        <v>4890</v>
      </c>
      <c r="Z179" s="60">
        <v>23598</v>
      </c>
      <c r="AA179" s="60">
        <v>13766</v>
      </c>
      <c r="AB179" s="60">
        <v>643</v>
      </c>
      <c r="AC179" s="60">
        <v>38007</v>
      </c>
      <c r="AD179" s="60">
        <v>184</v>
      </c>
      <c r="AE179" s="60">
        <v>184</v>
      </c>
      <c r="AF179" s="60">
        <v>0</v>
      </c>
      <c r="AG179" s="60">
        <v>0</v>
      </c>
      <c r="AH179" s="60">
        <v>184</v>
      </c>
    </row>
    <row r="180" spans="1:34" x14ac:dyDescent="0.2">
      <c r="A180" s="55">
        <v>40390</v>
      </c>
      <c r="B180">
        <v>8.2522000000000002</v>
      </c>
      <c r="C180">
        <v>6.1970999999999998</v>
      </c>
      <c r="D180" s="37">
        <v>1.5</v>
      </c>
      <c r="E180" s="37">
        <v>2.5</v>
      </c>
      <c r="F180" s="37">
        <v>0.02</v>
      </c>
      <c r="G180" s="37">
        <v>137</v>
      </c>
      <c r="H180" s="38">
        <v>101.61</v>
      </c>
      <c r="I180" s="56">
        <v>45098</v>
      </c>
      <c r="J180" s="57">
        <v>43439</v>
      </c>
      <c r="K180" s="57">
        <v>43439</v>
      </c>
      <c r="L180" s="57">
        <v>43274</v>
      </c>
      <c r="M180" s="58">
        <v>66428</v>
      </c>
      <c r="N180" s="58">
        <v>66408</v>
      </c>
      <c r="O180" s="58">
        <v>66408</v>
      </c>
      <c r="P180" s="58">
        <v>66408</v>
      </c>
      <c r="Q180" s="58">
        <v>29968</v>
      </c>
      <c r="R180" s="61">
        <v>21330</v>
      </c>
      <c r="S180" s="61">
        <v>22969</v>
      </c>
      <c r="T180" s="61">
        <v>-13471</v>
      </c>
      <c r="U180" s="57">
        <v>1659</v>
      </c>
      <c r="V180" s="57">
        <v>0</v>
      </c>
      <c r="W180" s="57">
        <v>1659</v>
      </c>
      <c r="X180" s="57">
        <v>0</v>
      </c>
      <c r="Y180" s="57">
        <v>1659</v>
      </c>
      <c r="Z180" s="60">
        <v>23007</v>
      </c>
      <c r="AA180" s="60">
        <v>13069</v>
      </c>
      <c r="AB180" s="60">
        <v>364</v>
      </c>
      <c r="AC180" s="60">
        <v>36440</v>
      </c>
      <c r="AD180" s="60">
        <v>20</v>
      </c>
      <c r="AE180" s="60">
        <v>20</v>
      </c>
      <c r="AF180" s="60">
        <v>0</v>
      </c>
      <c r="AG180" s="60">
        <v>0</v>
      </c>
      <c r="AH180" s="60">
        <v>20</v>
      </c>
    </row>
    <row r="181" spans="1:34" x14ac:dyDescent="0.2">
      <c r="A181" s="55">
        <v>40421</v>
      </c>
      <c r="B181">
        <v>8.1798000000000002</v>
      </c>
      <c r="C181">
        <v>6.3409000000000004</v>
      </c>
      <c r="D181" s="37">
        <v>1.5</v>
      </c>
      <c r="E181" s="37">
        <v>2.5</v>
      </c>
      <c r="F181" s="37">
        <v>0.01</v>
      </c>
      <c r="G181" s="37">
        <v>137.69999999999999</v>
      </c>
      <c r="H181" s="39">
        <v>97.09</v>
      </c>
      <c r="I181" s="56">
        <v>50487</v>
      </c>
      <c r="J181" s="57">
        <v>49544</v>
      </c>
      <c r="K181" s="57">
        <v>49544</v>
      </c>
      <c r="L181" s="57">
        <v>48924</v>
      </c>
      <c r="M181" s="58">
        <v>72188</v>
      </c>
      <c r="N181" s="58">
        <v>72064</v>
      </c>
      <c r="O181" s="58">
        <v>71734</v>
      </c>
      <c r="P181" s="58">
        <v>71734</v>
      </c>
      <c r="Q181" s="58">
        <v>33042</v>
      </c>
      <c r="R181" s="61">
        <v>21702</v>
      </c>
      <c r="S181" s="61">
        <v>22190</v>
      </c>
      <c r="T181" s="61">
        <v>-16502</v>
      </c>
      <c r="U181" s="57">
        <v>943</v>
      </c>
      <c r="V181" s="57">
        <v>115</v>
      </c>
      <c r="W181" s="57">
        <v>828</v>
      </c>
      <c r="X181" s="57">
        <v>0</v>
      </c>
      <c r="Y181" s="57">
        <v>943</v>
      </c>
      <c r="Z181" s="60">
        <v>23992</v>
      </c>
      <c r="AA181" s="60">
        <v>13946</v>
      </c>
      <c r="AB181" s="60">
        <v>755</v>
      </c>
      <c r="AC181" s="60">
        <v>38692</v>
      </c>
      <c r="AD181" s="60">
        <v>454</v>
      </c>
      <c r="AE181" s="60">
        <v>124</v>
      </c>
      <c r="AF181" s="60">
        <v>330</v>
      </c>
      <c r="AG181" s="60">
        <v>0</v>
      </c>
      <c r="AH181" s="60">
        <v>454</v>
      </c>
    </row>
    <row r="182" spans="1:34" x14ac:dyDescent="0.2">
      <c r="A182" s="55">
        <v>40451</v>
      </c>
      <c r="B182">
        <v>8.3135999999999992</v>
      </c>
      <c r="C182">
        <v>6.5602999999999998</v>
      </c>
      <c r="D182" s="37">
        <v>1.5</v>
      </c>
      <c r="E182" s="37">
        <v>2.5</v>
      </c>
      <c r="F182" s="37">
        <v>0</v>
      </c>
      <c r="G182" s="37">
        <v>137.80000000000001</v>
      </c>
      <c r="H182" s="39">
        <v>87.43</v>
      </c>
      <c r="I182" s="56">
        <v>51979</v>
      </c>
      <c r="J182" s="57">
        <v>51660</v>
      </c>
      <c r="K182" s="57">
        <v>51660</v>
      </c>
      <c r="L182" s="57">
        <v>51138</v>
      </c>
      <c r="M182" s="58">
        <v>83432</v>
      </c>
      <c r="N182" s="58">
        <v>83305</v>
      </c>
      <c r="O182" s="58">
        <v>83305</v>
      </c>
      <c r="P182" s="58">
        <v>83305</v>
      </c>
      <c r="Q182" s="58">
        <v>36910</v>
      </c>
      <c r="R182" s="61">
        <v>31453</v>
      </c>
      <c r="S182" s="61">
        <v>31646</v>
      </c>
      <c r="T182" s="61">
        <v>-14750</v>
      </c>
      <c r="U182" s="57">
        <v>319</v>
      </c>
      <c r="V182" s="57">
        <v>60</v>
      </c>
      <c r="W182" s="57">
        <v>259</v>
      </c>
      <c r="X182" s="57">
        <v>0</v>
      </c>
      <c r="Y182" s="57">
        <v>319</v>
      </c>
      <c r="Z182" s="60">
        <v>23275</v>
      </c>
      <c r="AA182" s="60">
        <v>21988</v>
      </c>
      <c r="AB182" s="60">
        <v>1133</v>
      </c>
      <c r="AC182" s="60">
        <v>46396</v>
      </c>
      <c r="AD182" s="60">
        <v>127</v>
      </c>
      <c r="AE182" s="60">
        <v>127</v>
      </c>
      <c r="AF182" s="60">
        <v>0</v>
      </c>
      <c r="AG182" s="60">
        <v>0</v>
      </c>
      <c r="AH182" s="60">
        <v>127</v>
      </c>
    </row>
    <row r="183" spans="1:34" x14ac:dyDescent="0.2">
      <c r="A183" s="55">
        <v>40482</v>
      </c>
      <c r="B183">
        <v>8.4911999999999992</v>
      </c>
      <c r="C183">
        <v>6.8080999999999996</v>
      </c>
      <c r="D183" s="37">
        <v>1.5</v>
      </c>
      <c r="E183" s="37">
        <v>2.5</v>
      </c>
      <c r="F183" s="37">
        <v>-0.01</v>
      </c>
      <c r="G183" s="37">
        <v>137.9</v>
      </c>
      <c r="H183" s="39">
        <v>79.44</v>
      </c>
      <c r="I183" s="56">
        <v>46267</v>
      </c>
      <c r="J183" s="57">
        <v>46226</v>
      </c>
      <c r="K183" s="57">
        <v>46226</v>
      </c>
      <c r="L183" s="57">
        <v>46226</v>
      </c>
      <c r="M183" s="58">
        <v>70906</v>
      </c>
      <c r="N183" s="58">
        <v>70874</v>
      </c>
      <c r="O183" s="58">
        <v>70831</v>
      </c>
      <c r="P183" s="58">
        <v>70831</v>
      </c>
      <c r="Q183" s="58">
        <v>32999</v>
      </c>
      <c r="R183" s="61">
        <v>24640</v>
      </c>
      <c r="S183" s="61">
        <v>24605</v>
      </c>
      <c r="T183" s="61">
        <v>-13227</v>
      </c>
      <c r="U183" s="57">
        <v>41</v>
      </c>
      <c r="V183" s="57">
        <v>0</v>
      </c>
      <c r="W183" s="57">
        <v>41</v>
      </c>
      <c r="X183" s="57">
        <v>0</v>
      </c>
      <c r="Y183" s="57">
        <v>41</v>
      </c>
      <c r="Z183" s="60">
        <v>18263</v>
      </c>
      <c r="AA183" s="60">
        <v>19070</v>
      </c>
      <c r="AB183" s="60">
        <v>498</v>
      </c>
      <c r="AC183" s="60">
        <v>37832</v>
      </c>
      <c r="AD183" s="60">
        <v>75</v>
      </c>
      <c r="AE183" s="60">
        <v>32</v>
      </c>
      <c r="AF183" s="60">
        <v>44</v>
      </c>
      <c r="AG183" s="60">
        <v>0</v>
      </c>
      <c r="AH183" s="60">
        <v>75</v>
      </c>
    </row>
  </sheetData>
  <conditionalFormatting sqref="C2:C183">
    <cfRule type="cellIs" dxfId="3" priority="1" stopIfTrue="1" operator="lessThan">
      <formula>10</formula>
    </cfRule>
    <cfRule type="cellIs" dxfId="2" priority="2" stopIfTrue="1" operator="greaterThanOrEqual">
      <formula>10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"/>
  <sheetViews>
    <sheetView workbookViewId="0">
      <selection activeCell="C9" sqref="C9"/>
    </sheetView>
  </sheetViews>
  <sheetFormatPr baseColWidth="10" defaultRowHeight="16" x14ac:dyDescent="0.2"/>
  <cols>
    <col min="1" max="1" width="23.6640625" customWidth="1"/>
    <col min="2" max="2" width="99.5" bestFit="1" customWidth="1"/>
    <col min="3" max="3" width="102.33203125" bestFit="1" customWidth="1"/>
    <col min="4" max="4" width="82.1640625" bestFit="1" customWidth="1"/>
  </cols>
  <sheetData>
    <row r="1" spans="1:4" x14ac:dyDescent="0.2">
      <c r="A1" s="34" t="s">
        <v>134</v>
      </c>
      <c r="B1" s="35" t="s">
        <v>156</v>
      </c>
      <c r="C1" s="35" t="s">
        <v>155</v>
      </c>
      <c r="D1" s="36" t="s">
        <v>154</v>
      </c>
    </row>
    <row r="2" spans="1:4" x14ac:dyDescent="0.2">
      <c r="A2" s="30" t="s">
        <v>0</v>
      </c>
      <c r="B2" t="str">
        <f>VLOOKUP(A2,Table3[#All],2, FALSE)</f>
        <v>Date</v>
      </c>
      <c r="C2">
        <f>VLOOKUP(A2,Table3[#All],3, FALSE)</f>
        <v>0</v>
      </c>
      <c r="D2">
        <f>VLOOKUP(A2,Table3[#All],4, FALSE)</f>
        <v>0</v>
      </c>
    </row>
    <row r="3" spans="1:4" x14ac:dyDescent="0.2">
      <c r="A3" s="31" t="s">
        <v>1</v>
      </c>
      <c r="B3" t="str">
        <f>VLOOKUP(A3,Table3[#All],2, FALSE)</f>
        <v>Exchange Rate of NOK per Euro</v>
      </c>
      <c r="C3" t="str">
        <f>VLOOKUP(A3,Table3[#All],3, FALSE)</f>
        <v>http://www.norges-bank.no/en/Statistics/exchange_rates/</v>
      </c>
      <c r="D3">
        <f>VLOOKUP(A3,Table3[#All],4, FALSE)</f>
        <v>0</v>
      </c>
    </row>
    <row r="4" spans="1:4" x14ac:dyDescent="0.2">
      <c r="A4" s="31" t="s">
        <v>2</v>
      </c>
      <c r="B4" t="str">
        <f>VLOOKUP(A4,Table3[#All],2, FALSE)</f>
        <v>Exchange Rate of NOK per USD</v>
      </c>
      <c r="C4" t="str">
        <f>VLOOKUP(A4,Table3[#All],3, FALSE)</f>
        <v>http://www.norges-bank.no/en/Statistics/exchange_rates/</v>
      </c>
      <c r="D4">
        <f>VLOOKUP(A4,Table3[#All],4, FALSE)</f>
        <v>0</v>
      </c>
    </row>
    <row r="5" spans="1:4" x14ac:dyDescent="0.2">
      <c r="A5" s="31" t="s">
        <v>6</v>
      </c>
      <c r="B5" t="str">
        <f>VLOOKUP(A5,Table3[#All],2, FALSE)</f>
        <v>Key policy rate (Percent)</v>
      </c>
      <c r="C5" t="str">
        <f>VLOOKUP(A5,Table3[#All],3, FALSE)</f>
        <v>http://www.norges-bank.no/en/Statistics/Interest-rates/Key-policy-rate-monthly/</v>
      </c>
      <c r="D5">
        <f>VLOOKUP(A5,Table3[#All],4, FALSE)</f>
        <v>0</v>
      </c>
    </row>
    <row r="6" spans="1:4" x14ac:dyDescent="0.2">
      <c r="A6" s="31" t="s">
        <v>7</v>
      </c>
      <c r="B6" t="str">
        <f>VLOOKUP(A6,Table3[#All],2, FALSE)</f>
        <v>Consumer Price Index</v>
      </c>
      <c r="C6" t="str">
        <f>VLOOKUP(A6,Table3[#All],3, FALSE)</f>
        <v>https://www.ssb.no/en/priser-og-prisindekser/statistikker/kpi</v>
      </c>
      <c r="D6" t="str">
        <f>VLOOKUP(A6,Table3[#All],4, FALSE)</f>
        <v>https://www.ssb.no/en/priser-og-prisindekser/statistikker/kpi/maaned/2014-09-10?fane=om</v>
      </c>
    </row>
    <row r="7" spans="1:4" x14ac:dyDescent="0.2">
      <c r="A7" s="31" t="s">
        <v>68</v>
      </c>
      <c r="B7" t="str">
        <f>VLOOKUP(A7,Table3[#All],2, FALSE)</f>
        <v>Money market interest rates of Euro area (EA11-2000, EA12-2006, EA13-2007, EA15-2008, EA16-2010, EA17-2013, EA18)</v>
      </c>
      <c r="C7" t="s">
        <v>180</v>
      </c>
      <c r="D7">
        <f>VLOOKUP(A7,Table3[#All],4, FALSE)</f>
        <v>0</v>
      </c>
    </row>
    <row r="8" spans="1:4" x14ac:dyDescent="0.2">
      <c r="A8" s="32" t="s">
        <v>71</v>
      </c>
      <c r="B8" t="str">
        <f>VLOOKUP(A8,Table3[#All],2, FALSE)</f>
        <v>Overnight Lending Rate (Nominal)</v>
      </c>
      <c r="C8" t="str">
        <f>VLOOKUP(A8,Table3[#All],3, FALSE)</f>
        <v>http://www.norges-bank.no/en/Statistics/Interest-rates/Key-policy-rate-monthly/</v>
      </c>
      <c r="D8">
        <f>VLOOKUP(A8,Table3[#All],4, FALSE)</f>
        <v>0</v>
      </c>
    </row>
    <row r="9" spans="1:4" x14ac:dyDescent="0.2">
      <c r="A9" s="32" t="s">
        <v>10</v>
      </c>
      <c r="B9" t="str">
        <f>VLOOKUP(A9,Table3[#All],2, FALSE)</f>
        <v>Total imports</v>
      </c>
      <c r="C9" t="str">
        <f>VLOOKUP(A9,Table3[#All],3, FALSE)</f>
        <v>https://www.ssb.no/en/utenriksokonomi/statistikker/muh/maaned/2014-09-15?fane=tabell&amp;sort=nummer&amp;tabell=196376</v>
      </c>
      <c r="D9" t="str">
        <f>VLOOKUP(A9,Table3[#All],4, FALSE)</f>
        <v>https://www.ssb.no/en/utenriksokonomi/statistikker/muh/maaned/2014-09-15?fane=om#content</v>
      </c>
    </row>
    <row r="10" spans="1:4" x14ac:dyDescent="0.2">
      <c r="A10" s="32" t="s">
        <v>87</v>
      </c>
      <c r="B10" t="str">
        <f>VLOOKUP(A10,Table3[#All],2, FALSE)</f>
        <v>Imports excl. ships</v>
      </c>
      <c r="C10" t="str">
        <f>VLOOKUP(A10,Table3[#All],3, FALSE)</f>
        <v>https://www.ssb.no/en/utenriksokonomi/statistikker/muh/maaned/2014-09-15?fane=tabell&amp;sort=nummer&amp;tabell=196376</v>
      </c>
      <c r="D10" t="str">
        <f>VLOOKUP(A10,Table3[#All],4, FALSE)</f>
        <v>https://www.ssb.no/en/utenriksokonomi/statistikker/muh/maaned/2014-09-15?fane=om#content</v>
      </c>
    </row>
    <row r="11" spans="1:4" x14ac:dyDescent="0.2">
      <c r="A11" s="32" t="s">
        <v>89</v>
      </c>
      <c r="B11" t="str">
        <f>VLOOKUP(A11,Table3[#All],2, FALSE)</f>
        <v>Imports excl. ships and oil platforms</v>
      </c>
      <c r="C11" t="str">
        <f>VLOOKUP(A11,Table3[#All],3, FALSE)</f>
        <v>https://www.ssb.no/en/utenriksokonomi/statistikker/muh/maaned/2014-09-15?fane=tabell&amp;sort=nummer&amp;tabell=196376</v>
      </c>
      <c r="D11" t="str">
        <f>VLOOKUP(A11,Table3[#All],4, FALSE)</f>
        <v>https://www.ssb.no/en/utenriksokonomi/statistikker/muh/maaned/2014-09-15?fane=om#content</v>
      </c>
    </row>
    <row r="12" spans="1:4" x14ac:dyDescent="0.2">
      <c r="A12" s="32" t="s">
        <v>91</v>
      </c>
      <c r="B12" t="str">
        <f>VLOOKUP(A12,Table3[#All],2, FALSE)</f>
        <v>Imports excl. ships, oil platforms and crude oil</v>
      </c>
      <c r="C12" t="str">
        <f>VLOOKUP(A12,Table3[#All],3, FALSE)</f>
        <v>https://www.ssb.no/en/utenriksokonomi/statistikker/muh/maaned/2014-09-15?fane=tabell&amp;sort=nummer&amp;tabell=196376</v>
      </c>
      <c r="D12" t="str">
        <f>VLOOKUP(A12,Table3[#All],4, FALSE)</f>
        <v>https://www.ssb.no/en/utenriksokonomi/statistikker/muh/maaned/2014-09-15?fane=om#content</v>
      </c>
    </row>
    <row r="13" spans="1:4" x14ac:dyDescent="0.2">
      <c r="A13" s="32" t="s">
        <v>93</v>
      </c>
      <c r="B13" t="str">
        <f>VLOOKUP(A13,Table3[#All],2, FALSE)</f>
        <v>Total exports</v>
      </c>
      <c r="C13" t="str">
        <f>VLOOKUP(A13,Table3[#All],3, FALSE)</f>
        <v>https://www.ssb.no/en/utenriksokonomi/statistikker/muh/maaned/2014-09-15?fane=tabell&amp;sort=nummer&amp;tabell=196376</v>
      </c>
      <c r="D13" t="str">
        <f>VLOOKUP(A13,Table3[#All],4, FALSE)</f>
        <v>https://www.ssb.no/en/utenriksokonomi/statistikker/muh/maaned/2014-09-15?fane=om#content</v>
      </c>
    </row>
    <row r="14" spans="1:4" x14ac:dyDescent="0.2">
      <c r="A14" s="32" t="s">
        <v>95</v>
      </c>
      <c r="B14" t="str">
        <f>VLOOKUP(A14,Table3[#All],2, FALSE)</f>
        <v>Exports excl. elderly ships</v>
      </c>
      <c r="C14" t="str">
        <f>VLOOKUP(A14,Table3[#All],3, FALSE)</f>
        <v>https://www.ssb.no/en/utenriksokonomi/statistikker/muh/maaned/2014-09-15?fane=tabell&amp;sort=nummer&amp;tabell=196376</v>
      </c>
      <c r="D14" t="str">
        <f>VLOOKUP(A14,Table3[#All],4, FALSE)</f>
        <v>https://www.ssb.no/en/utenriksokonomi/statistikker/muh/maaned/2014-09-15?fane=om#content</v>
      </c>
    </row>
    <row r="15" spans="1:4" x14ac:dyDescent="0.2">
      <c r="A15" s="32" t="s">
        <v>97</v>
      </c>
      <c r="B15" t="str">
        <f>VLOOKUP(A15,Table3[#All],2, FALSE)</f>
        <v>Exports excl. ships</v>
      </c>
      <c r="C15" t="str">
        <f>VLOOKUP(A15,Table3[#All],3, FALSE)</f>
        <v>https://www.ssb.no/en/utenriksokonomi/statistikker/muh/maaned/2014-09-15?fane=tabell&amp;sort=nummer&amp;tabell=196376</v>
      </c>
      <c r="D15" t="str">
        <f>VLOOKUP(A15,Table3[#All],4, FALSE)</f>
        <v>https://www.ssb.no/en/utenriksokonomi/statistikker/muh/maaned/2014-09-15?fane=om#content</v>
      </c>
    </row>
    <row r="16" spans="1:4" x14ac:dyDescent="0.2">
      <c r="A16" s="32" t="s">
        <v>99</v>
      </c>
      <c r="B16" t="str">
        <f>VLOOKUP(A16,Table3[#All],2, FALSE)</f>
        <v>Exports excl. ships and oil platforms</v>
      </c>
      <c r="C16" t="str">
        <f>VLOOKUP(A16,Table3[#All],3, FALSE)</f>
        <v>https://www.ssb.no/en/utenriksokonomi/statistikker/muh/maaned/2014-09-15?fane=tabell&amp;sort=nummer&amp;tabell=196376</v>
      </c>
      <c r="D16" t="str">
        <f>VLOOKUP(A16,Table3[#All],4, FALSE)</f>
        <v>https://www.ssb.no/en/utenriksokonomi/statistikker/muh/maaned/2014-09-15?fane=om#content</v>
      </c>
    </row>
    <row r="17" spans="1:4" x14ac:dyDescent="0.2">
      <c r="A17" s="32" t="s">
        <v>101</v>
      </c>
      <c r="B17" t="str">
        <f>VLOOKUP(A17,Table3[#All],2, FALSE)</f>
        <v>Mainland exports</v>
      </c>
      <c r="C17" t="str">
        <f>VLOOKUP(A17,Table3[#All],3, FALSE)</f>
        <v>https://www.ssb.no/en/utenriksokonomi/statistikker/muh/maaned/2014-09-15?fane=tabell&amp;sort=nummer&amp;tabell=196376</v>
      </c>
      <c r="D17" t="str">
        <f>VLOOKUP(A17,Table3[#All],4, FALSE)</f>
        <v>https://www.ssb.no/en/utenriksokonomi/statistikker/muh/maaned/2014-09-15?fane=om#content</v>
      </c>
    </row>
    <row r="18" spans="1:4" x14ac:dyDescent="0.2">
      <c r="A18" s="32" t="s">
        <v>103</v>
      </c>
      <c r="B18" t="str">
        <f>VLOOKUP(A18,Table3[#All],2, FALSE)</f>
        <v>Trade balance (Total exports - total imports)</v>
      </c>
      <c r="C18" t="str">
        <f>VLOOKUP(A18,Table3[#All],3, FALSE)</f>
        <v>https://www.ssb.no/en/utenriksokonomi/statistikker/muh/maaned/2014-09-15?fane=tabell&amp;sort=nummer&amp;tabell=196377</v>
      </c>
      <c r="D18" t="str">
        <f>VLOOKUP(A18,Table3[#All],4, FALSE)</f>
        <v>https://www.ssb.no/en/utenriksokonomi/statistikker/muh/maaned/2014-09-15?fane=om#content</v>
      </c>
    </row>
    <row r="19" spans="1:4" x14ac:dyDescent="0.2">
      <c r="A19" s="32" t="s">
        <v>105</v>
      </c>
      <c r="B19" t="str">
        <f>VLOOKUP(A19,Table3[#All],2, FALSE)</f>
        <v>Trade balance (Exports - imports, both excl. ships and oil platforms)</v>
      </c>
      <c r="C19" t="str">
        <f>VLOOKUP(A19,Table3[#All],3, FALSE)</f>
        <v>https://www.ssb.no/en/utenriksokonomi/statistikker/muh/maaned/2014-09-15?fane=tabell&amp;sort=nummer&amp;tabell=196378</v>
      </c>
      <c r="D19" t="str">
        <f>VLOOKUP(A19,Table3[#All],4, FALSE)</f>
        <v>https://www.ssb.no/en/utenriksokonomi/statistikker/muh/maaned/2014-09-15?fane=om#content</v>
      </c>
    </row>
    <row r="20" spans="1:4" x14ac:dyDescent="0.2">
      <c r="A20" s="32" t="s">
        <v>107</v>
      </c>
      <c r="B20" t="str">
        <f>VLOOKUP(A20,Table3[#All],2, FALSE)</f>
        <v>Trade balance (Mainland exports - imports excl. ships and oil platforms)</v>
      </c>
      <c r="C20" t="str">
        <f>VLOOKUP(A20,Table3[#All],3, FALSE)</f>
        <v>https://www.ssb.no/en/utenriksokonomi/statistikker/muh/maaned/2014-09-15?fane=tabell&amp;sort=nummer&amp;tabell=196379</v>
      </c>
      <c r="D20" t="str">
        <f>VLOOKUP(A20,Table3[#All],4, FALSE)</f>
        <v>https://www.ssb.no/en/utenriksokonomi/statistikker/muh/maaned/2014-09-15?fane=om#content</v>
      </c>
    </row>
    <row r="21" spans="1:4" x14ac:dyDescent="0.2">
      <c r="A21" s="32" t="s">
        <v>109</v>
      </c>
      <c r="B21" t="str">
        <f>VLOOKUP(A21,Table3[#All],2, FALSE)</f>
        <v>Imports of ships</v>
      </c>
      <c r="C21" t="str">
        <f>VLOOKUP(A21,Table3[#All],3, FALSE)</f>
        <v>https://www.ssb.no/en/utenriksokonomi/statistikker/muh/maaned/2014-09-15?fane=tabell&amp;sort=nummer&amp;tabell=196380</v>
      </c>
      <c r="D21" t="str">
        <f>VLOOKUP(A21,Table3[#All],4, FALSE)</f>
        <v>https://www.ssb.no/en/utenriksokonomi/statistikker/muh/maaned/2014-09-15?fane=om#content</v>
      </c>
    </row>
    <row r="22" spans="1:4" x14ac:dyDescent="0.2">
      <c r="A22" s="32" t="s">
        <v>111</v>
      </c>
      <c r="B22" t="str">
        <f>VLOOKUP(A22,Table3[#All],2, FALSE)</f>
        <v>Imports of elderly ships</v>
      </c>
      <c r="C22" t="str">
        <f>VLOOKUP(A22,Table3[#All],3, FALSE)</f>
        <v>https://www.ssb.no/en/utenriksokonomi/statistikker/muh/maaned/2014-09-15?fane=tabell&amp;sort=nummer&amp;tabell=196381</v>
      </c>
      <c r="D22" t="str">
        <f>VLOOKUP(A22,Table3[#All],4, FALSE)</f>
        <v>https://www.ssb.no/en/utenriksokonomi/statistikker/muh/maaned/2014-09-15?fane=om#content</v>
      </c>
    </row>
    <row r="23" spans="1:4" x14ac:dyDescent="0.2">
      <c r="A23" s="32" t="s">
        <v>113</v>
      </c>
      <c r="B23" t="str">
        <f>VLOOKUP(A23,Table3[#All],2, FALSE)</f>
        <v>Imports of new ships</v>
      </c>
      <c r="C23" t="str">
        <f>VLOOKUP(A23,Table3[#All],3, FALSE)</f>
        <v>https://www.ssb.no/en/utenriksokonomi/statistikker/muh/maaned/2014-09-15?fane=tabell&amp;sort=nummer&amp;tabell=196382</v>
      </c>
      <c r="D23" t="str">
        <f>VLOOKUP(A23,Table3[#All],4, FALSE)</f>
        <v>https://www.ssb.no/en/utenriksokonomi/statistikker/muh/maaned/2014-09-15?fane=om#content</v>
      </c>
    </row>
    <row r="24" spans="1:4" x14ac:dyDescent="0.2">
      <c r="A24" s="32" t="s">
        <v>115</v>
      </c>
      <c r="B24" t="str">
        <f>VLOOKUP(A24,Table3[#All],2, FALSE)</f>
        <v>Imports of oil platforms</v>
      </c>
      <c r="C24" t="str">
        <f>VLOOKUP(A24,Table3[#All],3, FALSE)</f>
        <v>https://www.ssb.no/en/utenriksokonomi/statistikker/muh/maaned/2014-09-15?fane=tabell&amp;sort=nummer&amp;tabell=196383</v>
      </c>
      <c r="D24" t="str">
        <f>VLOOKUP(A24,Table3[#All],4, FALSE)</f>
        <v>https://www.ssb.no/en/utenriksokonomi/statistikker/muh/maaned/2014-09-15?fane=om#content</v>
      </c>
    </row>
    <row r="25" spans="1:4" x14ac:dyDescent="0.2">
      <c r="A25" s="32" t="s">
        <v>117</v>
      </c>
      <c r="B25" t="str">
        <f>VLOOKUP(A25,Table3[#All],2, FALSE)</f>
        <v>Imports of ships and oil platforms</v>
      </c>
      <c r="C25" t="str">
        <f>VLOOKUP(A25,Table3[#All],3, FALSE)</f>
        <v>https://www.ssb.no/en/utenriksokonomi/statistikker/muh/maaned/2014-09-15?fane=tabell&amp;sort=nummer&amp;tabell=196384</v>
      </c>
      <c r="D25" t="str">
        <f>VLOOKUP(A25,Table3[#All],4, FALSE)</f>
        <v>https://www.ssb.no/en/utenriksokonomi/statistikker/muh/maaned/2014-09-15?fane=om#content</v>
      </c>
    </row>
    <row r="26" spans="1:4" x14ac:dyDescent="0.2">
      <c r="A26" s="32" t="s">
        <v>13</v>
      </c>
      <c r="B26" t="str">
        <f>VLOOKUP(A26,Table3[#All],2, FALSE)</f>
        <v>Exports of crude oil</v>
      </c>
      <c r="C26" t="str">
        <f>VLOOKUP(A26,Table3[#All],3, FALSE)</f>
        <v>https://www.ssb.no/en/utenriksokonomi/statistikker/muh/maaned/2014-09-15?fane=tabell&amp;sort=nummer&amp;tabell=196385</v>
      </c>
      <c r="D26" t="str">
        <f>VLOOKUP(A26,Table3[#All],4, FALSE)</f>
        <v>https://www.ssb.no/en/utenriksokonomi/statistikker/muh/maaned/2014-09-15?fane=om#content</v>
      </c>
    </row>
    <row r="27" spans="1:4" x14ac:dyDescent="0.2">
      <c r="A27" s="32" t="s">
        <v>14</v>
      </c>
      <c r="B27" t="str">
        <f>VLOOKUP(A27,Table3[#All],2, FALSE)</f>
        <v>Exports of natural gas</v>
      </c>
      <c r="C27" t="str">
        <f>VLOOKUP(A27,Table3[#All],3, FALSE)</f>
        <v>https://www.ssb.no/en/utenriksokonomi/statistikker/muh/maaned/2014-09-15?fane=tabell&amp;sort=nummer&amp;tabell=196386</v>
      </c>
      <c r="D27" t="str">
        <f>VLOOKUP(A27,Table3[#All],4, FALSE)</f>
        <v>https://www.ssb.no/en/utenriksokonomi/statistikker/muh/maaned/2014-09-15?fane=om#content</v>
      </c>
    </row>
    <row r="28" spans="1:4" x14ac:dyDescent="0.2">
      <c r="A28" s="32" t="s">
        <v>15</v>
      </c>
      <c r="B28" t="str">
        <f>VLOOKUP(A28,Table3[#All],2, FALSE)</f>
        <v>Exports of condensates</v>
      </c>
      <c r="C28" t="str">
        <f>VLOOKUP(A28,Table3[#All],3, FALSE)</f>
        <v>https://www.ssb.no/en/utenriksokonomi/statistikker/muh/maaned/2014-09-15?fane=tabell&amp;sort=nummer&amp;tabell=196387</v>
      </c>
      <c r="D28" t="str">
        <f>VLOOKUP(A28,Table3[#All],4, FALSE)</f>
        <v>https://www.ssb.no/en/utenriksokonomi/statistikker/muh/maaned/2014-09-15?fane=om#content</v>
      </c>
    </row>
    <row r="29" spans="1:4" x14ac:dyDescent="0.2">
      <c r="A29" s="32" t="s">
        <v>122</v>
      </c>
      <c r="B29" t="str">
        <f>VLOOKUP(A29,Table3[#All],2, FALSE)</f>
        <v>Exports of crude oil, natural gas and condensates</v>
      </c>
      <c r="C29" t="str">
        <f>VLOOKUP(A29,Table3[#All],3, FALSE)</f>
        <v>https://www.ssb.no/en/utenriksokonomi/statistikker/muh/maaned/2014-09-15?fane=tabell&amp;sort=nummer&amp;tabell=196388</v>
      </c>
      <c r="D29" t="str">
        <f>VLOOKUP(A29,Table3[#All],4, FALSE)</f>
        <v>https://www.ssb.no/en/utenriksokonomi/statistikker/muh/maaned/2014-09-15?fane=om#content</v>
      </c>
    </row>
    <row r="30" spans="1:4" x14ac:dyDescent="0.2">
      <c r="A30" s="32" t="s">
        <v>124</v>
      </c>
      <c r="B30" t="str">
        <f>VLOOKUP(A30,Table3[#All],2, FALSE)</f>
        <v>Exports of ships</v>
      </c>
      <c r="C30" t="str">
        <f>VLOOKUP(A30,Table3[#All],3, FALSE)</f>
        <v>https://www.ssb.no/en/utenriksokonomi/statistikker/muh/maaned/2014-09-15?fane=tabell&amp;sort=nummer&amp;tabell=196389</v>
      </c>
      <c r="D30" t="str">
        <f>VLOOKUP(A30,Table3[#All],4, FALSE)</f>
        <v>https://www.ssb.no/en/utenriksokonomi/statistikker/muh/maaned/2014-09-15?fane=om#content</v>
      </c>
    </row>
    <row r="31" spans="1:4" x14ac:dyDescent="0.2">
      <c r="A31" s="32" t="s">
        <v>126</v>
      </c>
      <c r="B31" t="str">
        <f>VLOOKUP(A31,Table3[#All],2, FALSE)</f>
        <v>Exports of elderly ships</v>
      </c>
      <c r="C31" t="str">
        <f>VLOOKUP(A31,Table3[#All],3, FALSE)</f>
        <v>https://www.ssb.no/en/utenriksokonomi/statistikker/muh/maaned/2014-09-15?fane=tabell&amp;sort=nummer&amp;tabell=196390</v>
      </c>
      <c r="D31" t="str">
        <f>VLOOKUP(A31,Table3[#All],4, FALSE)</f>
        <v>https://www.ssb.no/en/utenriksokonomi/statistikker/muh/maaned/2014-09-15?fane=om#content</v>
      </c>
    </row>
    <row r="32" spans="1:4" x14ac:dyDescent="0.2">
      <c r="A32" s="32" t="s">
        <v>128</v>
      </c>
      <c r="B32" t="str">
        <f>VLOOKUP(A32,Table3[#All],2, FALSE)</f>
        <v>Exports of new ships</v>
      </c>
      <c r="C32" t="str">
        <f>VLOOKUP(A32,Table3[#All],3, FALSE)</f>
        <v>https://www.ssb.no/en/utenriksokonomi/statistikker/muh/maaned/2014-09-15?fane=tabell&amp;sort=nummer&amp;tabell=196391</v>
      </c>
      <c r="D32" t="str">
        <f>VLOOKUP(A32,Table3[#All],4, FALSE)</f>
        <v>https://www.ssb.no/en/utenriksokonomi/statistikker/muh/maaned/2014-09-15?fane=om#content</v>
      </c>
    </row>
    <row r="33" spans="1:4" x14ac:dyDescent="0.2">
      <c r="A33" s="32" t="s">
        <v>130</v>
      </c>
      <c r="B33" t="str">
        <f>VLOOKUP(A33,Table3[#All],2, FALSE)</f>
        <v>Exports of oil platforms</v>
      </c>
      <c r="C33" t="str">
        <f>VLOOKUP(A33,Table3[#All],3, FALSE)</f>
        <v>https://www.ssb.no/en/utenriksokonomi/statistikker/muh/maaned/2014-09-15?fane=tabell&amp;sort=nummer&amp;tabell=196392</v>
      </c>
      <c r="D33" t="str">
        <f>VLOOKUP(A33,Table3[#All],4, FALSE)</f>
        <v>https://www.ssb.no/en/utenriksokonomi/statistikker/muh/maaned/2014-09-15?fane=om#content</v>
      </c>
    </row>
    <row r="34" spans="1:4" x14ac:dyDescent="0.2">
      <c r="A34" s="33" t="s">
        <v>132</v>
      </c>
      <c r="B34" t="str">
        <f>VLOOKUP(A34,Table3[#All],2, FALSE)</f>
        <v>Exports of ships and oil platforms</v>
      </c>
      <c r="C34" t="str">
        <f>VLOOKUP(A34,Table3[#All],3, FALSE)</f>
        <v>https://www.ssb.no/en/utenriksokonomi/statistikker/muh/maaned/2014-09-15?fane=tabell&amp;sort=nummer&amp;tabell=196393</v>
      </c>
      <c r="D34" t="str">
        <f>VLOOKUP(A34,Table3[#All],4, FALSE)</f>
        <v>https://www.ssb.no/en/utenriksokonomi/statistikker/muh/maaned/2014-09-15?fane=om#content</v>
      </c>
    </row>
    <row r="35" spans="1:4" x14ac:dyDescent="0.2">
      <c r="A35" s="5" t="s">
        <v>157</v>
      </c>
      <c r="B35" t="s">
        <v>160</v>
      </c>
    </row>
    <row r="36" spans="1:4" x14ac:dyDescent="0.2">
      <c r="A36" s="5" t="s">
        <v>158</v>
      </c>
      <c r="B36" t="s">
        <v>161</v>
      </c>
    </row>
    <row r="37" spans="1:4" x14ac:dyDescent="0.2">
      <c r="A37" s="5" t="s">
        <v>159</v>
      </c>
      <c r="B37" t="s">
        <v>163</v>
      </c>
    </row>
    <row r="38" spans="1:4" x14ac:dyDescent="0.2">
      <c r="A38" s="5" t="s">
        <v>162</v>
      </c>
      <c r="B38" t="s">
        <v>164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workbookViewId="0">
      <selection sqref="A1:D1"/>
    </sheetView>
  </sheetViews>
  <sheetFormatPr baseColWidth="10" defaultRowHeight="16" x14ac:dyDescent="0.2"/>
  <cols>
    <col min="1" max="1" width="19.33203125" bestFit="1" customWidth="1"/>
    <col min="2" max="2" width="56" customWidth="1"/>
    <col min="3" max="3" width="102.33203125" bestFit="1" customWidth="1"/>
    <col min="4" max="4" width="82.1640625" bestFit="1" customWidth="1"/>
  </cols>
  <sheetData>
    <row r="1" spans="1:4" x14ac:dyDescent="0.2">
      <c r="A1" t="s">
        <v>134</v>
      </c>
      <c r="B1" t="s">
        <v>156</v>
      </c>
      <c r="C1" t="s">
        <v>155</v>
      </c>
      <c r="D1" t="s">
        <v>154</v>
      </c>
    </row>
    <row r="2" spans="1:4" x14ac:dyDescent="0.2">
      <c r="A2" s="5" t="s">
        <v>0</v>
      </c>
      <c r="B2" s="29" t="s">
        <v>0</v>
      </c>
    </row>
    <row r="3" spans="1:4" x14ac:dyDescent="0.2">
      <c r="A3" s="5" t="s">
        <v>1</v>
      </c>
      <c r="B3" t="s">
        <v>4</v>
      </c>
      <c r="C3" t="s">
        <v>74</v>
      </c>
    </row>
    <row r="4" spans="1:4" x14ac:dyDescent="0.2">
      <c r="A4" s="5" t="s">
        <v>2</v>
      </c>
      <c r="B4" t="s">
        <v>5</v>
      </c>
      <c r="C4" t="s">
        <v>74</v>
      </c>
    </row>
    <row r="5" spans="1:4" x14ac:dyDescent="0.2">
      <c r="A5" s="5" t="s">
        <v>6</v>
      </c>
      <c r="B5" t="s">
        <v>24</v>
      </c>
      <c r="C5" t="s">
        <v>73</v>
      </c>
    </row>
    <row r="6" spans="1:4" x14ac:dyDescent="0.2">
      <c r="A6" s="5" t="s">
        <v>7</v>
      </c>
      <c r="B6" t="s">
        <v>8</v>
      </c>
      <c r="C6" t="s">
        <v>81</v>
      </c>
      <c r="D6" t="s">
        <v>84</v>
      </c>
    </row>
    <row r="7" spans="1:4" x14ac:dyDescent="0.2">
      <c r="A7" s="5" t="s">
        <v>10</v>
      </c>
      <c r="B7" s="29" t="s">
        <v>86</v>
      </c>
      <c r="C7" t="s">
        <v>136</v>
      </c>
      <c r="D7" t="s">
        <v>135</v>
      </c>
    </row>
    <row r="8" spans="1:4" x14ac:dyDescent="0.2">
      <c r="A8" s="5" t="s">
        <v>87</v>
      </c>
      <c r="B8" s="29" t="s">
        <v>88</v>
      </c>
      <c r="C8" t="s">
        <v>136</v>
      </c>
      <c r="D8" t="s">
        <v>135</v>
      </c>
    </row>
    <row r="9" spans="1:4" x14ac:dyDescent="0.2">
      <c r="A9" s="5" t="s">
        <v>89</v>
      </c>
      <c r="B9" s="29" t="s">
        <v>90</v>
      </c>
      <c r="C9" t="s">
        <v>136</v>
      </c>
      <c r="D9" t="s">
        <v>135</v>
      </c>
    </row>
    <row r="10" spans="1:4" x14ac:dyDescent="0.2">
      <c r="A10" s="5" t="s">
        <v>91</v>
      </c>
      <c r="B10" s="29" t="s">
        <v>92</v>
      </c>
      <c r="C10" t="s">
        <v>136</v>
      </c>
      <c r="D10" t="s">
        <v>135</v>
      </c>
    </row>
    <row r="11" spans="1:4" x14ac:dyDescent="0.2">
      <c r="A11" s="5" t="s">
        <v>93</v>
      </c>
      <c r="B11" s="29" t="s">
        <v>94</v>
      </c>
      <c r="C11" t="s">
        <v>136</v>
      </c>
      <c r="D11" t="s">
        <v>135</v>
      </c>
    </row>
    <row r="12" spans="1:4" x14ac:dyDescent="0.2">
      <c r="A12" s="5" t="s">
        <v>95</v>
      </c>
      <c r="B12" s="29" t="s">
        <v>96</v>
      </c>
      <c r="C12" t="s">
        <v>136</v>
      </c>
      <c r="D12" t="s">
        <v>135</v>
      </c>
    </row>
    <row r="13" spans="1:4" x14ac:dyDescent="0.2">
      <c r="A13" s="5" t="s">
        <v>97</v>
      </c>
      <c r="B13" s="29" t="s">
        <v>98</v>
      </c>
      <c r="C13" t="s">
        <v>136</v>
      </c>
      <c r="D13" t="s">
        <v>135</v>
      </c>
    </row>
    <row r="14" spans="1:4" x14ac:dyDescent="0.2">
      <c r="A14" s="5" t="s">
        <v>99</v>
      </c>
      <c r="B14" s="29" t="s">
        <v>100</v>
      </c>
      <c r="C14" t="s">
        <v>136</v>
      </c>
      <c r="D14" t="s">
        <v>135</v>
      </c>
    </row>
    <row r="15" spans="1:4" x14ac:dyDescent="0.2">
      <c r="A15" s="5" t="s">
        <v>101</v>
      </c>
      <c r="B15" s="29" t="s">
        <v>102</v>
      </c>
      <c r="C15" t="s">
        <v>136</v>
      </c>
      <c r="D15" t="s">
        <v>135</v>
      </c>
    </row>
    <row r="16" spans="1:4" x14ac:dyDescent="0.2">
      <c r="A16" s="5" t="s">
        <v>103</v>
      </c>
      <c r="B16" s="29" t="s">
        <v>104</v>
      </c>
      <c r="C16" t="s">
        <v>137</v>
      </c>
      <c r="D16" t="s">
        <v>135</v>
      </c>
    </row>
    <row r="17" spans="1:4" x14ac:dyDescent="0.2">
      <c r="A17" s="5" t="s">
        <v>105</v>
      </c>
      <c r="B17" s="29" t="s">
        <v>106</v>
      </c>
      <c r="C17" t="s">
        <v>138</v>
      </c>
      <c r="D17" t="s">
        <v>135</v>
      </c>
    </row>
    <row r="18" spans="1:4" x14ac:dyDescent="0.2">
      <c r="A18" s="5" t="s">
        <v>107</v>
      </c>
      <c r="B18" s="29" t="s">
        <v>108</v>
      </c>
      <c r="C18" t="s">
        <v>139</v>
      </c>
      <c r="D18" t="s">
        <v>135</v>
      </c>
    </row>
    <row r="19" spans="1:4" x14ac:dyDescent="0.2">
      <c r="A19" s="5" t="s">
        <v>109</v>
      </c>
      <c r="B19" s="29" t="s">
        <v>110</v>
      </c>
      <c r="C19" t="s">
        <v>140</v>
      </c>
      <c r="D19" t="s">
        <v>135</v>
      </c>
    </row>
    <row r="20" spans="1:4" x14ac:dyDescent="0.2">
      <c r="A20" s="5" t="s">
        <v>111</v>
      </c>
      <c r="B20" s="29" t="s">
        <v>112</v>
      </c>
      <c r="C20" t="s">
        <v>141</v>
      </c>
      <c r="D20" t="s">
        <v>135</v>
      </c>
    </row>
    <row r="21" spans="1:4" x14ac:dyDescent="0.2">
      <c r="A21" s="5" t="s">
        <v>113</v>
      </c>
      <c r="B21" s="29" t="s">
        <v>114</v>
      </c>
      <c r="C21" t="s">
        <v>142</v>
      </c>
      <c r="D21" t="s">
        <v>135</v>
      </c>
    </row>
    <row r="22" spans="1:4" x14ac:dyDescent="0.2">
      <c r="A22" s="5" t="s">
        <v>115</v>
      </c>
      <c r="B22" s="29" t="s">
        <v>116</v>
      </c>
      <c r="C22" t="s">
        <v>143</v>
      </c>
      <c r="D22" t="s">
        <v>135</v>
      </c>
    </row>
    <row r="23" spans="1:4" x14ac:dyDescent="0.2">
      <c r="A23" s="5" t="s">
        <v>117</v>
      </c>
      <c r="B23" s="29" t="s">
        <v>118</v>
      </c>
      <c r="C23" t="s">
        <v>144</v>
      </c>
      <c r="D23" t="s">
        <v>135</v>
      </c>
    </row>
    <row r="24" spans="1:4" x14ac:dyDescent="0.2">
      <c r="A24" s="5" t="s">
        <v>13</v>
      </c>
      <c r="B24" s="29" t="s">
        <v>119</v>
      </c>
      <c r="C24" t="s">
        <v>145</v>
      </c>
      <c r="D24" t="s">
        <v>135</v>
      </c>
    </row>
    <row r="25" spans="1:4" x14ac:dyDescent="0.2">
      <c r="A25" s="5" t="s">
        <v>14</v>
      </c>
      <c r="B25" s="29" t="s">
        <v>120</v>
      </c>
      <c r="C25" t="s">
        <v>146</v>
      </c>
      <c r="D25" t="s">
        <v>135</v>
      </c>
    </row>
    <row r="26" spans="1:4" x14ac:dyDescent="0.2">
      <c r="A26" s="5" t="s">
        <v>15</v>
      </c>
      <c r="B26" s="29" t="s">
        <v>121</v>
      </c>
      <c r="C26" t="s">
        <v>147</v>
      </c>
      <c r="D26" t="s">
        <v>135</v>
      </c>
    </row>
    <row r="27" spans="1:4" x14ac:dyDescent="0.2">
      <c r="A27" s="5" t="s">
        <v>122</v>
      </c>
      <c r="B27" s="29" t="s">
        <v>123</v>
      </c>
      <c r="C27" t="s">
        <v>148</v>
      </c>
      <c r="D27" t="s">
        <v>135</v>
      </c>
    </row>
    <row r="28" spans="1:4" x14ac:dyDescent="0.2">
      <c r="A28" s="5" t="s">
        <v>124</v>
      </c>
      <c r="B28" s="29" t="s">
        <v>125</v>
      </c>
      <c r="C28" t="s">
        <v>149</v>
      </c>
      <c r="D28" t="s">
        <v>135</v>
      </c>
    </row>
    <row r="29" spans="1:4" x14ac:dyDescent="0.2">
      <c r="A29" s="5" t="s">
        <v>126</v>
      </c>
      <c r="B29" s="29" t="s">
        <v>127</v>
      </c>
      <c r="C29" t="s">
        <v>150</v>
      </c>
      <c r="D29" t="s">
        <v>135</v>
      </c>
    </row>
    <row r="30" spans="1:4" x14ac:dyDescent="0.2">
      <c r="A30" s="5" t="s">
        <v>128</v>
      </c>
      <c r="B30" s="29" t="s">
        <v>129</v>
      </c>
      <c r="C30" t="s">
        <v>151</v>
      </c>
      <c r="D30" t="s">
        <v>135</v>
      </c>
    </row>
    <row r="31" spans="1:4" x14ac:dyDescent="0.2">
      <c r="A31" s="5" t="s">
        <v>130</v>
      </c>
      <c r="B31" s="29" t="s">
        <v>131</v>
      </c>
      <c r="C31" t="s">
        <v>152</v>
      </c>
      <c r="D31" t="s">
        <v>135</v>
      </c>
    </row>
    <row r="32" spans="1:4" x14ac:dyDescent="0.2">
      <c r="A32" s="5" t="s">
        <v>132</v>
      </c>
      <c r="B32" s="29" t="s">
        <v>133</v>
      </c>
      <c r="C32" t="s">
        <v>153</v>
      </c>
      <c r="D32" t="s">
        <v>135</v>
      </c>
    </row>
    <row r="33" spans="1:3" x14ac:dyDescent="0.2">
      <c r="A33" s="5" t="s">
        <v>68</v>
      </c>
      <c r="B33" s="19" t="s">
        <v>69</v>
      </c>
      <c r="C33" t="s">
        <v>70</v>
      </c>
    </row>
    <row r="34" spans="1:3" x14ac:dyDescent="0.2">
      <c r="A34" s="28" t="s">
        <v>71</v>
      </c>
      <c r="B34" s="2" t="s">
        <v>72</v>
      </c>
      <c r="C34" t="s">
        <v>73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8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M1" sqref="M1:M168"/>
    </sheetView>
  </sheetViews>
  <sheetFormatPr baseColWidth="10" defaultRowHeight="16" x14ac:dyDescent="0.2"/>
  <cols>
    <col min="1" max="1" width="18" customWidth="1"/>
    <col min="2" max="2" width="11.1640625" customWidth="1"/>
    <col min="4" max="4" width="15.1640625" bestFit="1" customWidth="1"/>
    <col min="8" max="8" width="12.83203125" customWidth="1"/>
    <col min="9" max="9" width="11.6640625" customWidth="1"/>
    <col min="10" max="10" width="12.6640625" customWidth="1"/>
    <col min="12" max="12" width="12.6640625" customWidth="1"/>
    <col min="13" max="13" width="13.5" customWidth="1"/>
    <col min="17" max="18" width="13.5" customWidth="1"/>
    <col min="19" max="19" width="13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26</v>
      </c>
      <c r="N1" s="23" t="s">
        <v>28</v>
      </c>
      <c r="O1" s="23" t="s">
        <v>29</v>
      </c>
      <c r="P1" s="23" t="s">
        <v>30</v>
      </c>
      <c r="Q1" s="23" t="s">
        <v>31</v>
      </c>
      <c r="R1" t="s">
        <v>68</v>
      </c>
      <c r="S1" s="2" t="s">
        <v>71</v>
      </c>
    </row>
    <row r="2" spans="1:19" x14ac:dyDescent="0.2">
      <c r="A2" s="1">
        <v>35064</v>
      </c>
      <c r="B2">
        <v>8.1214999999999993</v>
      </c>
      <c r="C2">
        <v>8.0129000000000001</v>
      </c>
      <c r="D2">
        <v>5.5</v>
      </c>
      <c r="E2" s="24">
        <v>104.1</v>
      </c>
      <c r="F2" s="25">
        <v>20410</v>
      </c>
      <c r="G2" s="25">
        <v>38985</v>
      </c>
      <c r="H2" s="25">
        <v>1029</v>
      </c>
      <c r="I2" s="25">
        <v>18441</v>
      </c>
      <c r="J2" s="25">
        <v>4054</v>
      </c>
      <c r="K2" s="25">
        <v>0</v>
      </c>
      <c r="L2" s="25">
        <v>366</v>
      </c>
      <c r="M2">
        <v>25.51</v>
      </c>
      <c r="N2" s="25">
        <v>15421</v>
      </c>
      <c r="O2" s="25">
        <v>5025</v>
      </c>
      <c r="P2" s="25">
        <v>575</v>
      </c>
      <c r="Q2" s="25">
        <v>538</v>
      </c>
      <c r="R2">
        <v>3.04</v>
      </c>
      <c r="S2">
        <v>7.5</v>
      </c>
    </row>
    <row r="3" spans="1:19" x14ac:dyDescent="0.2">
      <c r="A3" s="1">
        <v>35095</v>
      </c>
      <c r="B3">
        <v>8.0991</v>
      </c>
      <c r="C3">
        <v>8.2361000000000004</v>
      </c>
      <c r="D3">
        <v>5.5</v>
      </c>
      <c r="E3" s="24">
        <v>104.6</v>
      </c>
      <c r="F3" s="25">
        <v>24682</v>
      </c>
      <c r="G3" s="25">
        <v>38900</v>
      </c>
      <c r="H3" s="25">
        <v>3152</v>
      </c>
      <c r="I3" s="25">
        <v>17926</v>
      </c>
      <c r="J3" s="25">
        <v>3803</v>
      </c>
      <c r="K3" s="25">
        <v>0</v>
      </c>
      <c r="L3" s="25">
        <v>170</v>
      </c>
      <c r="M3">
        <v>27.78</v>
      </c>
      <c r="N3" s="25">
        <v>14916</v>
      </c>
      <c r="O3" s="25">
        <v>4637</v>
      </c>
      <c r="P3" s="25">
        <v>553</v>
      </c>
      <c r="Q3" s="25">
        <v>448</v>
      </c>
      <c r="R3">
        <v>3.28</v>
      </c>
      <c r="S3">
        <v>7.5</v>
      </c>
    </row>
    <row r="4" spans="1:19" x14ac:dyDescent="0.2">
      <c r="A4" s="1">
        <v>35124</v>
      </c>
      <c r="B4">
        <v>8.1110000000000007</v>
      </c>
      <c r="C4">
        <v>8.4110999999999994</v>
      </c>
      <c r="D4">
        <v>5.5</v>
      </c>
      <c r="E4" s="24">
        <v>104.7</v>
      </c>
      <c r="F4" s="25">
        <v>29116</v>
      </c>
      <c r="G4" s="25">
        <v>42813</v>
      </c>
      <c r="H4" s="25">
        <v>4854</v>
      </c>
      <c r="I4" s="25">
        <v>19925</v>
      </c>
      <c r="J4" s="25">
        <v>4017</v>
      </c>
      <c r="K4" s="25">
        <v>0</v>
      </c>
      <c r="L4" s="25">
        <v>171</v>
      </c>
      <c r="M4">
        <v>27.49</v>
      </c>
      <c r="N4" s="25">
        <v>15609</v>
      </c>
      <c r="O4" s="25">
        <v>5054</v>
      </c>
      <c r="P4" s="25">
        <v>573</v>
      </c>
      <c r="Q4" s="25">
        <v>511</v>
      </c>
      <c r="R4">
        <v>3.51</v>
      </c>
      <c r="S4">
        <v>7.5</v>
      </c>
    </row>
    <row r="5" spans="1:19" x14ac:dyDescent="0.2">
      <c r="A5" s="1">
        <v>35155</v>
      </c>
      <c r="B5">
        <v>8.1538000000000004</v>
      </c>
      <c r="C5">
        <v>8.6081000000000003</v>
      </c>
      <c r="D5">
        <v>5.6323530000000002</v>
      </c>
      <c r="E5" s="24">
        <v>105.1</v>
      </c>
      <c r="F5" s="25">
        <v>24005</v>
      </c>
      <c r="G5" s="25">
        <v>37147</v>
      </c>
      <c r="H5" s="25">
        <v>2644</v>
      </c>
      <c r="I5" s="25">
        <v>17316</v>
      </c>
      <c r="J5" s="25">
        <v>3331</v>
      </c>
      <c r="K5" s="25">
        <v>0</v>
      </c>
      <c r="L5" s="25">
        <v>287</v>
      </c>
      <c r="M5">
        <v>22.76</v>
      </c>
      <c r="N5" s="25">
        <v>14057</v>
      </c>
      <c r="O5" s="25">
        <v>4080</v>
      </c>
      <c r="P5" s="25">
        <v>585</v>
      </c>
      <c r="Q5" s="25">
        <v>481</v>
      </c>
      <c r="R5">
        <v>3.69</v>
      </c>
      <c r="S5">
        <v>7.6323530000000002</v>
      </c>
    </row>
    <row r="6" spans="1:19" x14ac:dyDescent="0.2">
      <c r="A6" s="1">
        <v>35185</v>
      </c>
      <c r="B6">
        <v>8.2014999999999993</v>
      </c>
      <c r="C6">
        <v>9.0471000000000004</v>
      </c>
      <c r="D6">
        <v>5.75</v>
      </c>
      <c r="E6" s="24">
        <v>105.1</v>
      </c>
      <c r="F6" s="25">
        <v>25730</v>
      </c>
      <c r="G6" s="25">
        <v>43463</v>
      </c>
      <c r="H6" s="25">
        <v>1303</v>
      </c>
      <c r="I6" s="25">
        <v>21595</v>
      </c>
      <c r="J6" s="25">
        <v>2642</v>
      </c>
      <c r="K6" s="25">
        <v>0</v>
      </c>
      <c r="L6" s="25">
        <v>531</v>
      </c>
      <c r="M6">
        <v>27.74</v>
      </c>
      <c r="N6" s="25">
        <v>15020</v>
      </c>
      <c r="O6" s="25">
        <v>3410</v>
      </c>
      <c r="P6" s="25">
        <v>592</v>
      </c>
      <c r="Q6" s="25">
        <v>468</v>
      </c>
      <c r="R6">
        <v>3.92</v>
      </c>
      <c r="S6">
        <v>7.75</v>
      </c>
    </row>
    <row r="7" spans="1:19" x14ac:dyDescent="0.2">
      <c r="A7" s="1">
        <v>35216</v>
      </c>
      <c r="B7">
        <v>8.2424999999999997</v>
      </c>
      <c r="C7">
        <v>8.6788000000000007</v>
      </c>
      <c r="D7">
        <v>6.05</v>
      </c>
      <c r="E7" s="24">
        <v>105.7</v>
      </c>
      <c r="F7" s="25">
        <v>23873</v>
      </c>
      <c r="G7" s="25">
        <v>41200</v>
      </c>
      <c r="H7" s="25">
        <v>1370</v>
      </c>
      <c r="I7" s="25">
        <v>19699</v>
      </c>
      <c r="J7" s="25">
        <v>2457</v>
      </c>
      <c r="K7" s="25">
        <v>0</v>
      </c>
      <c r="L7" s="25">
        <v>663</v>
      </c>
      <c r="M7">
        <v>29.8</v>
      </c>
      <c r="N7" s="25">
        <v>13854</v>
      </c>
      <c r="O7" s="25">
        <v>2992</v>
      </c>
      <c r="P7" s="25">
        <v>615</v>
      </c>
      <c r="Q7" s="25">
        <v>463</v>
      </c>
      <c r="R7">
        <v>4.29</v>
      </c>
      <c r="S7">
        <v>8.0500000000000007</v>
      </c>
    </row>
    <row r="8" spans="1:19" x14ac:dyDescent="0.2">
      <c r="A8" s="1">
        <v>35246</v>
      </c>
      <c r="B8">
        <v>8.1762999999999995</v>
      </c>
      <c r="C8">
        <v>8.7024000000000008</v>
      </c>
      <c r="D8">
        <v>6.25</v>
      </c>
      <c r="E8" s="24">
        <v>105.4</v>
      </c>
      <c r="F8" s="25">
        <v>22043</v>
      </c>
      <c r="G8" s="25">
        <v>40961</v>
      </c>
      <c r="H8" s="25">
        <v>1144</v>
      </c>
      <c r="I8" s="25">
        <v>22342</v>
      </c>
      <c r="J8" s="25">
        <v>3573</v>
      </c>
      <c r="K8" s="25">
        <v>0</v>
      </c>
      <c r="L8" s="25">
        <v>229</v>
      </c>
      <c r="M8">
        <v>28.68</v>
      </c>
      <c r="N8" s="25">
        <v>16333</v>
      </c>
      <c r="O8" s="25">
        <v>3153</v>
      </c>
      <c r="P8" s="25">
        <v>643</v>
      </c>
      <c r="Q8" s="25">
        <v>480</v>
      </c>
      <c r="R8">
        <v>4.3099999999999996</v>
      </c>
      <c r="S8">
        <v>8.25</v>
      </c>
    </row>
    <row r="9" spans="1:19" x14ac:dyDescent="0.2">
      <c r="A9" s="1">
        <v>35277</v>
      </c>
      <c r="B9">
        <v>8.0959000000000003</v>
      </c>
      <c r="C9">
        <v>8.9556000000000004</v>
      </c>
      <c r="D9">
        <v>6.5978260000000004</v>
      </c>
      <c r="E9" s="24">
        <v>105.3</v>
      </c>
      <c r="F9" s="25">
        <v>25173</v>
      </c>
      <c r="G9" s="25">
        <v>48092</v>
      </c>
      <c r="H9" s="25">
        <v>1327</v>
      </c>
      <c r="I9" s="25">
        <v>25502</v>
      </c>
      <c r="J9" s="25">
        <v>3212</v>
      </c>
      <c r="K9" s="25">
        <v>0</v>
      </c>
      <c r="L9" s="25">
        <v>1594</v>
      </c>
      <c r="M9">
        <v>30.2</v>
      </c>
      <c r="N9" s="25">
        <v>14740</v>
      </c>
      <c r="O9" s="25">
        <v>2830</v>
      </c>
      <c r="P9" s="25">
        <v>425</v>
      </c>
      <c r="Q9" s="25">
        <v>229</v>
      </c>
      <c r="R9">
        <v>4.42</v>
      </c>
      <c r="S9">
        <v>8.5978270000000006</v>
      </c>
    </row>
    <row r="10" spans="1:19" x14ac:dyDescent="0.2">
      <c r="A10" s="1">
        <v>35308</v>
      </c>
      <c r="B10">
        <v>8.0266000000000002</v>
      </c>
      <c r="C10">
        <v>9.2056000000000004</v>
      </c>
      <c r="D10">
        <v>6.8333329999999997</v>
      </c>
      <c r="E10" s="24">
        <v>106.2</v>
      </c>
      <c r="F10" s="25">
        <v>27327</v>
      </c>
      <c r="G10" s="25">
        <v>46327</v>
      </c>
      <c r="H10" s="25">
        <v>2560</v>
      </c>
      <c r="I10" s="25">
        <v>22427</v>
      </c>
      <c r="J10" s="25">
        <v>3561</v>
      </c>
      <c r="K10" s="25">
        <v>0</v>
      </c>
      <c r="L10" s="25">
        <v>1137</v>
      </c>
      <c r="M10">
        <v>33.14</v>
      </c>
      <c r="N10" s="25">
        <v>14164</v>
      </c>
      <c r="O10" s="25">
        <v>3321</v>
      </c>
      <c r="P10" s="25">
        <v>431</v>
      </c>
      <c r="Q10" s="25">
        <v>272</v>
      </c>
      <c r="R10">
        <v>4.59</v>
      </c>
      <c r="S10">
        <v>8.8333329999999997</v>
      </c>
    </row>
    <row r="11" spans="1:19" x14ac:dyDescent="0.2">
      <c r="A11" s="1">
        <v>35338</v>
      </c>
      <c r="B11">
        <v>8.0031999999999996</v>
      </c>
      <c r="C11">
        <v>9.3613</v>
      </c>
      <c r="D11">
        <v>7</v>
      </c>
      <c r="E11" s="24">
        <v>106.3</v>
      </c>
      <c r="F11" s="25">
        <v>28273</v>
      </c>
      <c r="G11" s="25">
        <v>52590</v>
      </c>
      <c r="H11" s="25">
        <v>130</v>
      </c>
      <c r="I11" s="25">
        <v>26321</v>
      </c>
      <c r="J11" s="25">
        <v>4911</v>
      </c>
      <c r="K11" s="25">
        <v>0</v>
      </c>
      <c r="L11" s="25">
        <v>1181</v>
      </c>
      <c r="M11">
        <v>30.96</v>
      </c>
      <c r="N11" s="25">
        <v>15522</v>
      </c>
      <c r="O11" s="25">
        <v>4386</v>
      </c>
      <c r="P11" s="25">
        <v>641</v>
      </c>
      <c r="Q11" s="25">
        <v>500</v>
      </c>
      <c r="R11">
        <v>4.76</v>
      </c>
      <c r="S11">
        <v>9</v>
      </c>
    </row>
    <row r="12" spans="1:19" x14ac:dyDescent="0.2">
      <c r="A12" s="1">
        <v>35369</v>
      </c>
      <c r="B12">
        <v>7.9950000000000001</v>
      </c>
      <c r="C12">
        <v>9.3369</v>
      </c>
      <c r="D12">
        <v>7</v>
      </c>
      <c r="E12" s="24">
        <v>106.8</v>
      </c>
      <c r="F12" s="25">
        <v>27827</v>
      </c>
      <c r="G12" s="25">
        <v>53518</v>
      </c>
      <c r="H12" s="25">
        <v>1329</v>
      </c>
      <c r="I12" s="25">
        <v>26810</v>
      </c>
      <c r="J12" s="25">
        <v>6071</v>
      </c>
      <c r="K12" s="25">
        <v>0</v>
      </c>
      <c r="L12" s="25">
        <v>299</v>
      </c>
      <c r="M12">
        <v>32.549999999999997</v>
      </c>
      <c r="N12" s="25">
        <v>15411</v>
      </c>
      <c r="O12" s="25">
        <v>5367</v>
      </c>
      <c r="P12" s="25">
        <v>779</v>
      </c>
      <c r="Q12" s="25">
        <v>523</v>
      </c>
      <c r="R12">
        <v>4.83</v>
      </c>
      <c r="S12">
        <v>9</v>
      </c>
    </row>
    <row r="13" spans="1:19" x14ac:dyDescent="0.2">
      <c r="A13" s="1">
        <v>35399</v>
      </c>
      <c r="B13">
        <v>8.1334</v>
      </c>
      <c r="C13">
        <v>9.0662000000000003</v>
      </c>
      <c r="D13">
        <v>7</v>
      </c>
      <c r="E13" s="24">
        <v>106.7</v>
      </c>
      <c r="F13" s="25">
        <v>24381</v>
      </c>
      <c r="G13" s="25">
        <v>45816</v>
      </c>
      <c r="H13" s="25">
        <v>765</v>
      </c>
      <c r="I13" s="25">
        <v>20532</v>
      </c>
      <c r="J13" s="25">
        <v>6157</v>
      </c>
      <c r="K13" s="25">
        <v>0</v>
      </c>
      <c r="L13" s="25">
        <v>1170</v>
      </c>
      <c r="M13">
        <v>25.66</v>
      </c>
      <c r="N13" s="25">
        <v>16132</v>
      </c>
      <c r="O13" s="25">
        <v>5535</v>
      </c>
      <c r="P13" s="25">
        <v>814</v>
      </c>
      <c r="Q13" s="25">
        <v>498</v>
      </c>
      <c r="R13">
        <v>4.83</v>
      </c>
      <c r="S13">
        <v>9</v>
      </c>
    </row>
    <row r="14" spans="1:19" x14ac:dyDescent="0.2">
      <c r="A14" s="1">
        <v>35430</v>
      </c>
      <c r="B14">
        <v>8.2355</v>
      </c>
      <c r="C14">
        <v>8.7783999999999995</v>
      </c>
      <c r="D14">
        <v>7</v>
      </c>
      <c r="E14" s="24">
        <v>107.6</v>
      </c>
      <c r="F14" s="25">
        <v>24188</v>
      </c>
      <c r="G14" s="25">
        <v>50394</v>
      </c>
      <c r="H14" s="25">
        <v>1508</v>
      </c>
      <c r="I14" s="25">
        <v>22386</v>
      </c>
      <c r="J14" s="25">
        <v>6498</v>
      </c>
      <c r="K14" s="25">
        <v>1180</v>
      </c>
      <c r="L14" s="25">
        <v>752</v>
      </c>
      <c r="M14">
        <v>25.62</v>
      </c>
      <c r="N14" s="25">
        <v>15969</v>
      </c>
      <c r="O14" s="25">
        <v>5177</v>
      </c>
      <c r="P14" s="25">
        <v>934</v>
      </c>
      <c r="Q14" s="25">
        <v>553</v>
      </c>
      <c r="R14">
        <v>4.76</v>
      </c>
      <c r="S14">
        <v>9</v>
      </c>
    </row>
    <row r="15" spans="1:19" x14ac:dyDescent="0.2">
      <c r="A15" s="1">
        <v>35461</v>
      </c>
      <c r="B15">
        <v>8.2125000000000004</v>
      </c>
      <c r="C15">
        <v>8.9116999999999997</v>
      </c>
      <c r="D15">
        <v>7</v>
      </c>
      <c r="E15" s="24">
        <v>108.4</v>
      </c>
      <c r="F15" s="25">
        <v>24884</v>
      </c>
      <c r="G15" s="25">
        <v>42706</v>
      </c>
      <c r="H15" s="25">
        <v>2178</v>
      </c>
      <c r="I15" s="25">
        <v>18737</v>
      </c>
      <c r="J15" s="25">
        <v>4648</v>
      </c>
      <c r="K15" s="25">
        <v>713</v>
      </c>
      <c r="L15" s="25">
        <v>526</v>
      </c>
      <c r="M15">
        <v>27.5</v>
      </c>
      <c r="N15" s="25">
        <v>13723</v>
      </c>
      <c r="O15" s="25">
        <v>3778</v>
      </c>
      <c r="P15" s="25">
        <v>799</v>
      </c>
      <c r="Q15" s="25">
        <v>460</v>
      </c>
      <c r="R15">
        <v>4.99</v>
      </c>
      <c r="S15">
        <v>9</v>
      </c>
    </row>
    <row r="16" spans="1:19" x14ac:dyDescent="0.2">
      <c r="A16" s="1">
        <v>35489</v>
      </c>
      <c r="B16">
        <v>8.16</v>
      </c>
      <c r="C16">
        <v>8.9741999999999997</v>
      </c>
      <c r="D16">
        <v>7</v>
      </c>
      <c r="E16" s="24">
        <v>108.6</v>
      </c>
      <c r="F16" s="25">
        <v>28061</v>
      </c>
      <c r="G16" s="25">
        <v>45535</v>
      </c>
      <c r="H16" s="25">
        <v>747</v>
      </c>
      <c r="I16" s="25">
        <v>19540</v>
      </c>
      <c r="J16" s="25">
        <v>5144</v>
      </c>
      <c r="K16" s="25">
        <v>822</v>
      </c>
      <c r="L16" s="25">
        <v>516</v>
      </c>
      <c r="M16">
        <v>24.5</v>
      </c>
      <c r="N16" s="25">
        <v>15278</v>
      </c>
      <c r="O16" s="25">
        <v>4250</v>
      </c>
      <c r="P16" s="25">
        <v>993</v>
      </c>
      <c r="Q16" s="25">
        <v>527</v>
      </c>
      <c r="R16">
        <v>4.78</v>
      </c>
      <c r="S16">
        <v>9</v>
      </c>
    </row>
    <row r="17" spans="1:19" x14ac:dyDescent="0.2">
      <c r="A17" s="1">
        <v>35520</v>
      </c>
      <c r="B17">
        <v>8.1182999999999996</v>
      </c>
      <c r="C17">
        <v>9.0942000000000007</v>
      </c>
      <c r="D17">
        <v>7</v>
      </c>
      <c r="E17" s="24">
        <v>109.1</v>
      </c>
      <c r="F17" s="25">
        <v>23377</v>
      </c>
      <c r="G17" s="25">
        <v>44396</v>
      </c>
      <c r="H17" s="25">
        <v>733</v>
      </c>
      <c r="I17" s="25">
        <v>21236</v>
      </c>
      <c r="J17" s="25">
        <v>4460</v>
      </c>
      <c r="K17" s="25">
        <v>819</v>
      </c>
      <c r="L17" s="25">
        <v>856</v>
      </c>
      <c r="M17">
        <v>25.66</v>
      </c>
      <c r="N17" s="25">
        <v>15353</v>
      </c>
      <c r="O17" s="25">
        <v>3849</v>
      </c>
      <c r="P17" s="25">
        <v>844</v>
      </c>
      <c r="Q17" s="25">
        <v>357</v>
      </c>
      <c r="R17">
        <v>5.0599999999999996</v>
      </c>
      <c r="S17">
        <v>9</v>
      </c>
    </row>
    <row r="18" spans="1:19" x14ac:dyDescent="0.2">
      <c r="A18" s="1">
        <v>35550</v>
      </c>
      <c r="B18">
        <v>7.9951999999999996</v>
      </c>
      <c r="C18">
        <v>9.1438000000000006</v>
      </c>
      <c r="D18">
        <v>7</v>
      </c>
      <c r="E18" s="24">
        <v>109.6</v>
      </c>
      <c r="F18" s="25">
        <v>26854</v>
      </c>
      <c r="G18" s="25">
        <v>46982</v>
      </c>
      <c r="H18" s="25">
        <v>763</v>
      </c>
      <c r="I18" s="25">
        <v>21730</v>
      </c>
      <c r="J18" s="25">
        <v>4154</v>
      </c>
      <c r="K18" s="25">
        <v>491</v>
      </c>
      <c r="L18" s="25">
        <v>1257</v>
      </c>
      <c r="M18">
        <v>28.31</v>
      </c>
      <c r="N18" s="25">
        <v>14427</v>
      </c>
      <c r="O18" s="25">
        <v>3889</v>
      </c>
      <c r="P18" s="25">
        <v>889</v>
      </c>
      <c r="Q18" s="25">
        <v>472</v>
      </c>
      <c r="R18">
        <v>4.6500000000000004</v>
      </c>
      <c r="S18">
        <v>9</v>
      </c>
    </row>
    <row r="19" spans="1:19" x14ac:dyDescent="0.2">
      <c r="A19" s="1">
        <v>35581</v>
      </c>
      <c r="B19">
        <v>7.9337999999999997</v>
      </c>
      <c r="C19">
        <v>9.2987000000000002</v>
      </c>
      <c r="D19">
        <v>7</v>
      </c>
      <c r="E19" s="24">
        <v>109.7</v>
      </c>
      <c r="F19" s="25">
        <v>24367</v>
      </c>
      <c r="G19" s="25">
        <v>42862</v>
      </c>
      <c r="H19" s="25">
        <v>379</v>
      </c>
      <c r="I19" s="25">
        <v>18441</v>
      </c>
      <c r="J19" s="25">
        <v>4263</v>
      </c>
      <c r="K19" s="25">
        <v>1018</v>
      </c>
      <c r="L19" s="25">
        <v>41</v>
      </c>
      <c r="M19">
        <v>27.85</v>
      </c>
      <c r="N19" s="25">
        <v>13948</v>
      </c>
      <c r="O19" s="25">
        <v>3768</v>
      </c>
      <c r="P19" s="25">
        <v>905</v>
      </c>
      <c r="Q19" s="25">
        <v>483</v>
      </c>
      <c r="R19">
        <v>4.54</v>
      </c>
      <c r="S19">
        <v>9</v>
      </c>
    </row>
    <row r="20" spans="1:19" x14ac:dyDescent="0.2">
      <c r="A20" s="1">
        <v>35611</v>
      </c>
      <c r="B20">
        <v>7.9714</v>
      </c>
      <c r="C20">
        <v>9.2636000000000003</v>
      </c>
      <c r="D20">
        <v>7</v>
      </c>
      <c r="E20" s="24">
        <v>108.2</v>
      </c>
      <c r="F20" s="25">
        <v>21793</v>
      </c>
      <c r="G20" s="25">
        <v>46018</v>
      </c>
      <c r="H20" s="25">
        <v>185</v>
      </c>
      <c r="I20" s="25">
        <v>23580</v>
      </c>
      <c r="J20" s="25">
        <v>4952</v>
      </c>
      <c r="K20" s="25">
        <v>237</v>
      </c>
      <c r="L20" s="25">
        <v>2238</v>
      </c>
      <c r="M20">
        <v>24.61</v>
      </c>
      <c r="N20" s="25">
        <v>15990</v>
      </c>
      <c r="O20" s="25">
        <v>4563</v>
      </c>
      <c r="P20" s="25">
        <v>1022</v>
      </c>
      <c r="Q20" s="25">
        <v>565</v>
      </c>
      <c r="R20">
        <v>4.51</v>
      </c>
      <c r="S20">
        <v>9</v>
      </c>
    </row>
    <row r="21" spans="1:19" x14ac:dyDescent="0.2">
      <c r="A21" s="1">
        <v>35642</v>
      </c>
      <c r="B21">
        <v>8.0551999999999992</v>
      </c>
      <c r="C21">
        <v>8.9468999999999994</v>
      </c>
      <c r="D21">
        <v>7</v>
      </c>
      <c r="E21" s="24">
        <v>108.1</v>
      </c>
      <c r="F21" s="25">
        <v>23884</v>
      </c>
      <c r="G21" s="25">
        <v>41530</v>
      </c>
      <c r="H21" s="25">
        <v>1087</v>
      </c>
      <c r="I21" s="25">
        <v>19189</v>
      </c>
      <c r="J21" s="25">
        <v>4713</v>
      </c>
      <c r="K21" s="25">
        <v>511</v>
      </c>
      <c r="L21" s="25">
        <v>879</v>
      </c>
      <c r="M21">
        <v>25.68</v>
      </c>
      <c r="N21" s="25">
        <v>14326</v>
      </c>
      <c r="O21" s="25">
        <v>4325</v>
      </c>
      <c r="P21" s="25">
        <v>835</v>
      </c>
      <c r="Q21" s="25">
        <v>515</v>
      </c>
      <c r="R21">
        <v>4.49</v>
      </c>
      <c r="S21">
        <v>9</v>
      </c>
    </row>
    <row r="22" spans="1:19" x14ac:dyDescent="0.2">
      <c r="A22" s="1">
        <v>35673</v>
      </c>
      <c r="B22">
        <v>7.9984999999999999</v>
      </c>
      <c r="C22">
        <v>8.7805</v>
      </c>
      <c r="D22">
        <v>7</v>
      </c>
      <c r="E22" s="24">
        <v>108.7</v>
      </c>
      <c r="F22" s="25">
        <v>23327</v>
      </c>
      <c r="G22" s="25">
        <v>42441</v>
      </c>
      <c r="H22" s="25">
        <v>1179</v>
      </c>
      <c r="I22" s="25">
        <v>19655</v>
      </c>
      <c r="J22" s="25">
        <v>4574</v>
      </c>
      <c r="K22" s="25">
        <v>222</v>
      </c>
      <c r="L22" s="25">
        <v>554</v>
      </c>
      <c r="M22">
        <v>25.62</v>
      </c>
      <c r="N22" s="25">
        <v>14829</v>
      </c>
      <c r="O22" s="25">
        <v>4218</v>
      </c>
      <c r="P22" s="25">
        <v>719</v>
      </c>
      <c r="Q22" s="25">
        <v>409</v>
      </c>
      <c r="R22">
        <v>3.99</v>
      </c>
      <c r="S22">
        <v>9</v>
      </c>
    </row>
    <row r="23" spans="1:19" x14ac:dyDescent="0.2">
      <c r="A23" s="1">
        <v>35703</v>
      </c>
      <c r="B23">
        <v>7.9969999999999999</v>
      </c>
      <c r="C23">
        <v>8.8285999999999998</v>
      </c>
      <c r="D23">
        <v>7</v>
      </c>
      <c r="E23" s="24">
        <v>108.6</v>
      </c>
      <c r="F23" s="25">
        <v>27300</v>
      </c>
      <c r="G23" s="25">
        <v>44725</v>
      </c>
      <c r="H23" s="25">
        <v>875</v>
      </c>
      <c r="I23" s="25">
        <v>19712</v>
      </c>
      <c r="J23" s="25">
        <v>4820</v>
      </c>
      <c r="K23" s="25">
        <v>407</v>
      </c>
      <c r="L23" s="25">
        <v>82</v>
      </c>
      <c r="M23">
        <v>20.54</v>
      </c>
      <c r="N23" s="25">
        <v>16143</v>
      </c>
      <c r="O23" s="25">
        <v>4492</v>
      </c>
      <c r="P23" s="25">
        <v>972</v>
      </c>
      <c r="Q23" s="25">
        <v>434</v>
      </c>
      <c r="R23">
        <v>3.97</v>
      </c>
      <c r="S23">
        <v>9</v>
      </c>
    </row>
    <row r="24" spans="1:19" x14ac:dyDescent="0.2">
      <c r="A24" s="1">
        <v>35734</v>
      </c>
      <c r="B24">
        <v>7.9223999999999997</v>
      </c>
      <c r="C24">
        <v>8.9192</v>
      </c>
      <c r="D24">
        <v>7</v>
      </c>
      <c r="E24" s="24">
        <v>108.7</v>
      </c>
      <c r="F24" s="25">
        <v>27112</v>
      </c>
      <c r="G24" s="25">
        <v>39677</v>
      </c>
      <c r="H24" s="25">
        <v>679</v>
      </c>
      <c r="I24" s="25">
        <v>13125</v>
      </c>
      <c r="J24" s="25">
        <v>5875</v>
      </c>
      <c r="K24" s="25">
        <v>1156</v>
      </c>
      <c r="L24" s="25">
        <v>1086</v>
      </c>
      <c r="M24">
        <v>18.8</v>
      </c>
      <c r="N24" s="25">
        <v>14914</v>
      </c>
      <c r="O24" s="25">
        <v>5631</v>
      </c>
      <c r="P24" s="25">
        <v>995</v>
      </c>
      <c r="Q24" s="25">
        <v>445</v>
      </c>
      <c r="R24">
        <v>3.51</v>
      </c>
      <c r="S24">
        <v>9</v>
      </c>
    </row>
    <row r="25" spans="1:19" x14ac:dyDescent="0.2">
      <c r="A25" s="1">
        <v>35764</v>
      </c>
      <c r="B25">
        <v>7.992</v>
      </c>
      <c r="C25">
        <v>8.9551999999999996</v>
      </c>
      <c r="D25">
        <v>6.7105259999999998</v>
      </c>
      <c r="E25" s="24">
        <v>108.9</v>
      </c>
      <c r="F25" s="25">
        <v>20964</v>
      </c>
      <c r="G25" s="25">
        <v>44996</v>
      </c>
      <c r="H25" s="25">
        <v>577</v>
      </c>
      <c r="I25" s="25">
        <v>17366</v>
      </c>
      <c r="J25" s="25">
        <v>6919</v>
      </c>
      <c r="K25" s="25">
        <v>380</v>
      </c>
      <c r="L25" s="25">
        <v>3471</v>
      </c>
      <c r="M25">
        <v>18.71</v>
      </c>
      <c r="N25" s="25">
        <v>15984</v>
      </c>
      <c r="O25" s="25">
        <v>6098</v>
      </c>
      <c r="P25" s="25">
        <v>1018</v>
      </c>
      <c r="Q25" s="25">
        <v>446</v>
      </c>
      <c r="R25">
        <v>3.34</v>
      </c>
      <c r="S25">
        <v>8.7105259999999998</v>
      </c>
    </row>
    <row r="26" spans="1:19" x14ac:dyDescent="0.2">
      <c r="A26" s="1">
        <v>35795</v>
      </c>
      <c r="B26">
        <v>7.9207999999999998</v>
      </c>
      <c r="C26">
        <v>8.9684000000000008</v>
      </c>
      <c r="D26">
        <v>6.5</v>
      </c>
      <c r="E26" s="24">
        <v>109</v>
      </c>
      <c r="F26" s="25">
        <v>22818</v>
      </c>
      <c r="G26" s="25">
        <v>36655</v>
      </c>
      <c r="H26" s="25">
        <v>7</v>
      </c>
      <c r="I26" s="25">
        <v>13504</v>
      </c>
      <c r="J26" s="25">
        <v>5963</v>
      </c>
      <c r="K26" s="25">
        <v>265</v>
      </c>
      <c r="L26" s="25">
        <v>189</v>
      </c>
      <c r="M26">
        <v>19.420000000000002</v>
      </c>
      <c r="N26" s="25">
        <v>15176</v>
      </c>
      <c r="O26" s="25">
        <v>6326</v>
      </c>
      <c r="P26" s="25">
        <v>977</v>
      </c>
      <c r="Q26" s="25">
        <v>536</v>
      </c>
      <c r="R26">
        <v>3.29</v>
      </c>
      <c r="S26">
        <v>8.5</v>
      </c>
    </row>
    <row r="27" spans="1:19" x14ac:dyDescent="0.2">
      <c r="A27" s="1">
        <v>35826</v>
      </c>
      <c r="B27">
        <v>7.7853000000000003</v>
      </c>
      <c r="C27">
        <v>8.9483999999999995</v>
      </c>
      <c r="D27">
        <v>6.5</v>
      </c>
      <c r="E27" s="24">
        <v>109.3</v>
      </c>
      <c r="F27" s="25">
        <v>22193</v>
      </c>
      <c r="G27" s="25">
        <v>37124</v>
      </c>
      <c r="H27" s="25">
        <v>119</v>
      </c>
      <c r="I27" s="25">
        <v>14574</v>
      </c>
      <c r="J27" s="25">
        <v>4856</v>
      </c>
      <c r="K27" s="25">
        <v>645</v>
      </c>
      <c r="L27" s="25">
        <v>557</v>
      </c>
      <c r="M27">
        <v>20.28</v>
      </c>
      <c r="N27" s="25">
        <v>14022</v>
      </c>
      <c r="O27" s="25">
        <v>5341</v>
      </c>
      <c r="P27" s="25">
        <v>926</v>
      </c>
      <c r="Q27" s="25">
        <v>475</v>
      </c>
      <c r="R27">
        <v>3.28</v>
      </c>
      <c r="S27">
        <v>8.5</v>
      </c>
    </row>
    <row r="28" spans="1:19" x14ac:dyDescent="0.2">
      <c r="A28" s="1">
        <v>35854</v>
      </c>
      <c r="B28">
        <v>7.7191000000000001</v>
      </c>
      <c r="C28">
        <v>8.8117999999999999</v>
      </c>
      <c r="D28">
        <v>6.5</v>
      </c>
      <c r="E28" s="24">
        <v>109.7</v>
      </c>
      <c r="F28" s="25">
        <v>21173</v>
      </c>
      <c r="G28" s="25">
        <v>41555</v>
      </c>
      <c r="H28" s="25">
        <v>12</v>
      </c>
      <c r="I28" s="25">
        <v>17086</v>
      </c>
      <c r="J28" s="25">
        <v>4404</v>
      </c>
      <c r="K28" s="25">
        <v>349</v>
      </c>
      <c r="L28" s="25">
        <v>2619</v>
      </c>
      <c r="M28">
        <v>23.7</v>
      </c>
      <c r="N28" s="25">
        <v>13735</v>
      </c>
      <c r="O28" s="25">
        <v>4939</v>
      </c>
      <c r="P28" s="25">
        <v>1008</v>
      </c>
      <c r="Q28" s="25">
        <v>563</v>
      </c>
      <c r="R28">
        <v>3.26</v>
      </c>
      <c r="S28">
        <v>8.5</v>
      </c>
    </row>
    <row r="29" spans="1:19" x14ac:dyDescent="0.2">
      <c r="A29" s="1">
        <v>35885</v>
      </c>
      <c r="B29">
        <v>7.6220999999999997</v>
      </c>
      <c r="C29">
        <v>8.6052999999999997</v>
      </c>
      <c r="D29">
        <v>6.5</v>
      </c>
      <c r="E29" s="24">
        <v>109.7</v>
      </c>
      <c r="F29" s="25">
        <v>24358</v>
      </c>
      <c r="G29" s="25">
        <v>43274</v>
      </c>
      <c r="H29" s="25">
        <v>28</v>
      </c>
      <c r="I29" s="25">
        <v>18986</v>
      </c>
      <c r="J29" s="25">
        <v>4778</v>
      </c>
      <c r="K29" s="25">
        <v>508</v>
      </c>
      <c r="L29" s="25">
        <v>1213</v>
      </c>
      <c r="M29">
        <v>25.73</v>
      </c>
      <c r="N29" s="25">
        <v>15059</v>
      </c>
      <c r="O29" s="25">
        <v>5789</v>
      </c>
      <c r="P29" s="25">
        <v>963</v>
      </c>
      <c r="Q29" s="25">
        <v>588</v>
      </c>
      <c r="R29">
        <v>3.32</v>
      </c>
      <c r="S29">
        <v>8.5</v>
      </c>
    </row>
    <row r="30" spans="1:19" x14ac:dyDescent="0.2">
      <c r="A30" s="1">
        <v>35915</v>
      </c>
      <c r="B30">
        <v>7.5147000000000004</v>
      </c>
      <c r="C30">
        <v>8.1920000000000002</v>
      </c>
      <c r="D30">
        <v>6.5</v>
      </c>
      <c r="E30" s="24">
        <v>110</v>
      </c>
      <c r="F30" s="25">
        <v>22816</v>
      </c>
      <c r="G30" s="25">
        <v>38761</v>
      </c>
      <c r="H30" s="25">
        <v>470</v>
      </c>
      <c r="I30" s="25">
        <v>16203</v>
      </c>
      <c r="J30" s="25">
        <v>4716</v>
      </c>
      <c r="K30" s="25">
        <v>643</v>
      </c>
      <c r="L30" s="25">
        <v>171</v>
      </c>
      <c r="M30">
        <v>25.35</v>
      </c>
      <c r="N30" s="25">
        <v>15001</v>
      </c>
      <c r="O30" s="25">
        <v>5481</v>
      </c>
      <c r="P30" s="25">
        <v>1073</v>
      </c>
      <c r="Q30" s="25">
        <v>686</v>
      </c>
      <c r="R30">
        <v>3.31</v>
      </c>
      <c r="S30">
        <v>8.5</v>
      </c>
    </row>
    <row r="31" spans="1:19" x14ac:dyDescent="0.2">
      <c r="A31" s="1">
        <v>35946</v>
      </c>
      <c r="B31">
        <v>7.4047999999999998</v>
      </c>
      <c r="C31">
        <v>7.7533000000000003</v>
      </c>
      <c r="D31">
        <v>6.5</v>
      </c>
      <c r="E31" s="24">
        <v>110.1</v>
      </c>
      <c r="F31" s="25">
        <v>26745</v>
      </c>
      <c r="G31" s="25">
        <v>38505</v>
      </c>
      <c r="H31" s="25">
        <v>5163</v>
      </c>
      <c r="I31" s="25">
        <v>15652</v>
      </c>
      <c r="J31" s="25">
        <v>4132</v>
      </c>
      <c r="K31" s="25">
        <v>695</v>
      </c>
      <c r="L31" s="25">
        <v>1393</v>
      </c>
      <c r="M31">
        <v>24.08</v>
      </c>
      <c r="N31" s="25">
        <v>13916</v>
      </c>
      <c r="O31" s="25">
        <v>4860</v>
      </c>
      <c r="P31" s="25">
        <v>980</v>
      </c>
      <c r="Q31" s="25">
        <v>542</v>
      </c>
      <c r="R31">
        <v>3.35</v>
      </c>
      <c r="S31">
        <v>8.5</v>
      </c>
    </row>
    <row r="32" spans="1:19" x14ac:dyDescent="0.2">
      <c r="A32" s="1">
        <v>35976</v>
      </c>
      <c r="B32">
        <v>7.4050000000000002</v>
      </c>
      <c r="C32">
        <v>7.4641000000000002</v>
      </c>
      <c r="D32">
        <v>6.9347830000000004</v>
      </c>
      <c r="E32" s="24">
        <v>109.9</v>
      </c>
      <c r="F32" s="25">
        <v>21570</v>
      </c>
      <c r="G32" s="25">
        <v>36245</v>
      </c>
      <c r="H32" s="25">
        <v>241</v>
      </c>
      <c r="I32" s="25">
        <v>16904</v>
      </c>
      <c r="J32" s="25">
        <v>4231</v>
      </c>
      <c r="K32" s="25">
        <v>405</v>
      </c>
      <c r="L32" s="25">
        <v>63</v>
      </c>
      <c r="M32">
        <v>25.74</v>
      </c>
      <c r="N32" s="25">
        <v>15386</v>
      </c>
      <c r="O32" s="25">
        <v>5281</v>
      </c>
      <c r="P32" s="25">
        <v>1125</v>
      </c>
      <c r="Q32" s="25">
        <v>670</v>
      </c>
      <c r="R32">
        <v>3.3</v>
      </c>
      <c r="S32">
        <v>8.9347829999999995</v>
      </c>
    </row>
    <row r="33" spans="1:19" x14ac:dyDescent="0.2">
      <c r="A33" s="1">
        <v>36007</v>
      </c>
      <c r="B33">
        <v>7.4283999999999999</v>
      </c>
      <c r="C33">
        <v>7.5976999999999997</v>
      </c>
      <c r="D33">
        <v>7</v>
      </c>
      <c r="E33" s="24">
        <v>109.6</v>
      </c>
      <c r="F33" s="25">
        <v>20586</v>
      </c>
      <c r="G33" s="25">
        <v>37567</v>
      </c>
      <c r="H33" s="25">
        <v>192</v>
      </c>
      <c r="I33" s="25">
        <v>17867</v>
      </c>
      <c r="J33" s="25">
        <v>3282</v>
      </c>
      <c r="K33" s="25">
        <v>751</v>
      </c>
      <c r="L33" s="25">
        <v>265</v>
      </c>
      <c r="M33">
        <v>26.65</v>
      </c>
      <c r="N33" s="25">
        <v>14271</v>
      </c>
      <c r="O33" s="25">
        <v>4141</v>
      </c>
      <c r="P33" s="25">
        <v>859</v>
      </c>
      <c r="Q33" s="25">
        <v>687</v>
      </c>
      <c r="R33">
        <v>3.29</v>
      </c>
      <c r="S33">
        <v>9</v>
      </c>
    </row>
    <row r="34" spans="1:19" x14ac:dyDescent="0.2">
      <c r="A34" s="1">
        <v>36038</v>
      </c>
      <c r="B34">
        <v>7.3619000000000003</v>
      </c>
      <c r="C34">
        <v>7.5065</v>
      </c>
      <c r="D34">
        <v>7</v>
      </c>
      <c r="E34" s="24">
        <v>110.2</v>
      </c>
      <c r="F34" s="25">
        <v>22364</v>
      </c>
      <c r="G34" s="25">
        <v>38949</v>
      </c>
      <c r="H34" s="25">
        <v>225</v>
      </c>
      <c r="I34" s="25">
        <v>16883</v>
      </c>
      <c r="J34" s="25">
        <v>3233</v>
      </c>
      <c r="K34" s="25">
        <v>451</v>
      </c>
      <c r="L34" s="25">
        <v>709</v>
      </c>
      <c r="M34">
        <v>28.4</v>
      </c>
      <c r="N34" s="25">
        <v>13121</v>
      </c>
      <c r="O34" s="25">
        <v>3995</v>
      </c>
      <c r="P34" s="25">
        <v>622</v>
      </c>
      <c r="Q34" s="25">
        <v>262</v>
      </c>
      <c r="R34">
        <v>3.32</v>
      </c>
      <c r="S34">
        <v>9</v>
      </c>
    </row>
    <row r="35" spans="1:19" x14ac:dyDescent="0.2">
      <c r="A35" s="1">
        <v>36068</v>
      </c>
      <c r="B35">
        <v>7.3404999999999996</v>
      </c>
      <c r="C35">
        <v>7.4821999999999997</v>
      </c>
      <c r="D35">
        <v>7</v>
      </c>
      <c r="E35" s="24">
        <v>110.6</v>
      </c>
      <c r="F35" s="25">
        <v>26415</v>
      </c>
      <c r="G35" s="25">
        <v>40868</v>
      </c>
      <c r="H35" s="25">
        <v>108</v>
      </c>
      <c r="I35" s="25">
        <v>15174</v>
      </c>
      <c r="J35" s="25">
        <v>6605</v>
      </c>
      <c r="K35" s="25">
        <v>741</v>
      </c>
      <c r="L35" s="25">
        <v>409</v>
      </c>
      <c r="M35">
        <v>27.54</v>
      </c>
      <c r="N35" s="25">
        <v>14753</v>
      </c>
      <c r="O35" s="25">
        <v>6018</v>
      </c>
      <c r="P35" s="25">
        <v>1045</v>
      </c>
      <c r="Q35" s="25">
        <v>752</v>
      </c>
      <c r="R35">
        <v>3.3</v>
      </c>
      <c r="S35">
        <v>9</v>
      </c>
    </row>
    <row r="36" spans="1:19" x14ac:dyDescent="0.2">
      <c r="A36" s="1">
        <v>36099</v>
      </c>
      <c r="B36">
        <v>7.319</v>
      </c>
      <c r="C36">
        <v>7.3094000000000001</v>
      </c>
      <c r="D36">
        <v>7</v>
      </c>
      <c r="E36" s="24">
        <v>111</v>
      </c>
      <c r="F36" s="25">
        <v>22937</v>
      </c>
      <c r="G36" s="25">
        <v>41117</v>
      </c>
      <c r="H36" s="25">
        <v>375</v>
      </c>
      <c r="I36" s="25">
        <v>16965</v>
      </c>
      <c r="J36" s="25">
        <v>6605</v>
      </c>
      <c r="K36" s="25">
        <v>816</v>
      </c>
      <c r="L36" s="25">
        <v>95</v>
      </c>
      <c r="M36">
        <v>24.34</v>
      </c>
      <c r="N36" s="25">
        <v>14589</v>
      </c>
      <c r="O36" s="25">
        <v>6425</v>
      </c>
      <c r="P36" s="25">
        <v>1105</v>
      </c>
      <c r="Q36" s="25">
        <v>749</v>
      </c>
      <c r="R36">
        <v>3.3</v>
      </c>
      <c r="S36">
        <v>9</v>
      </c>
    </row>
    <row r="37" spans="1:19" x14ac:dyDescent="0.2">
      <c r="A37" s="1">
        <v>36129</v>
      </c>
      <c r="B37">
        <v>7.2953000000000001</v>
      </c>
      <c r="C37">
        <v>7.1680000000000001</v>
      </c>
      <c r="D37">
        <v>6.7</v>
      </c>
      <c r="E37" s="24">
        <v>111.9</v>
      </c>
      <c r="F37" s="25">
        <v>22458</v>
      </c>
      <c r="G37" s="25">
        <v>42334</v>
      </c>
      <c r="H37" s="25">
        <v>526</v>
      </c>
      <c r="I37" s="25">
        <v>18124</v>
      </c>
      <c r="J37" s="25">
        <v>6605</v>
      </c>
      <c r="K37" s="25">
        <v>780</v>
      </c>
      <c r="L37" s="25">
        <v>934</v>
      </c>
      <c r="M37">
        <v>28.33</v>
      </c>
      <c r="N37" s="25">
        <v>14622</v>
      </c>
      <c r="O37" s="25">
        <v>6996</v>
      </c>
      <c r="P37" s="25">
        <v>1115</v>
      </c>
      <c r="Q37" s="25">
        <v>813</v>
      </c>
      <c r="R37">
        <v>3.09</v>
      </c>
      <c r="S37">
        <v>8.7000010000000003</v>
      </c>
    </row>
    <row r="38" spans="1:19" x14ac:dyDescent="0.2">
      <c r="A38" s="1">
        <v>36160</v>
      </c>
      <c r="B38">
        <v>7.3327999999999998</v>
      </c>
      <c r="C38">
        <v>6.9038000000000004</v>
      </c>
      <c r="D38">
        <v>6.3409089999999999</v>
      </c>
      <c r="E38" s="24">
        <v>114.5</v>
      </c>
      <c r="F38" s="25">
        <v>23123</v>
      </c>
      <c r="G38" s="25">
        <v>41116</v>
      </c>
      <c r="H38" s="25">
        <v>1190</v>
      </c>
      <c r="I38" s="25">
        <v>17341</v>
      </c>
      <c r="J38" s="25">
        <v>6034</v>
      </c>
      <c r="K38" s="25">
        <v>869</v>
      </c>
      <c r="L38" s="25">
        <v>789</v>
      </c>
      <c r="M38">
        <v>31.18</v>
      </c>
      <c r="N38" s="25">
        <v>14510</v>
      </c>
      <c r="O38" s="25">
        <v>7088</v>
      </c>
      <c r="P38" s="25">
        <v>985</v>
      </c>
      <c r="Q38" s="25">
        <v>823</v>
      </c>
      <c r="R38">
        <v>2.79</v>
      </c>
      <c r="S38">
        <v>8.3409089999999999</v>
      </c>
    </row>
    <row r="39" spans="1:19" x14ac:dyDescent="0.2">
      <c r="A39" s="1">
        <v>36191</v>
      </c>
      <c r="B39">
        <v>7.5438999999999998</v>
      </c>
      <c r="C39">
        <v>7.0026999999999999</v>
      </c>
      <c r="D39">
        <v>6</v>
      </c>
      <c r="E39" s="24">
        <v>114.6</v>
      </c>
      <c r="F39" s="25">
        <v>21310</v>
      </c>
      <c r="G39" s="25">
        <v>41070</v>
      </c>
      <c r="H39" s="25">
        <v>2</v>
      </c>
      <c r="I39" s="25">
        <v>18644</v>
      </c>
      <c r="J39" s="25">
        <v>5382</v>
      </c>
      <c r="K39" s="25">
        <v>673</v>
      </c>
      <c r="L39" s="25">
        <v>622</v>
      </c>
      <c r="M39">
        <v>32.770000000000003</v>
      </c>
      <c r="N39" s="25">
        <v>13480</v>
      </c>
      <c r="O39" s="25">
        <v>6353</v>
      </c>
      <c r="P39" s="25">
        <v>921</v>
      </c>
      <c r="Q39" s="25">
        <v>774</v>
      </c>
      <c r="R39">
        <v>2.76</v>
      </c>
      <c r="S39">
        <v>8</v>
      </c>
    </row>
    <row r="40" spans="1:19" x14ac:dyDescent="0.2">
      <c r="A40" s="1">
        <v>36219</v>
      </c>
      <c r="B40">
        <v>7.8449999999999998</v>
      </c>
      <c r="C40">
        <v>7.2610999999999999</v>
      </c>
      <c r="D40">
        <v>5.571428</v>
      </c>
      <c r="E40" s="24">
        <v>113.8</v>
      </c>
      <c r="F40" s="25">
        <v>25198</v>
      </c>
      <c r="G40" s="25">
        <v>40742</v>
      </c>
      <c r="H40" s="25">
        <v>932</v>
      </c>
      <c r="I40" s="25">
        <v>16463</v>
      </c>
      <c r="J40" s="25">
        <v>6134</v>
      </c>
      <c r="K40" s="25">
        <v>1188</v>
      </c>
      <c r="L40" s="25">
        <v>515</v>
      </c>
      <c r="M40">
        <v>30.61</v>
      </c>
      <c r="N40" s="25">
        <v>14790</v>
      </c>
      <c r="O40" s="25">
        <v>7137</v>
      </c>
      <c r="P40" s="25">
        <v>1153</v>
      </c>
      <c r="Q40" s="25">
        <v>1025</v>
      </c>
      <c r="R40">
        <v>2.75</v>
      </c>
      <c r="S40">
        <v>7.571428</v>
      </c>
    </row>
    <row r="41" spans="1:19" x14ac:dyDescent="0.2">
      <c r="A41" s="1">
        <v>36250</v>
      </c>
      <c r="B41">
        <v>7.8315999999999999</v>
      </c>
      <c r="C41">
        <v>7.2234999999999996</v>
      </c>
      <c r="D41">
        <v>5.5</v>
      </c>
      <c r="E41" s="24">
        <v>112.9</v>
      </c>
      <c r="F41" s="25">
        <v>22526</v>
      </c>
      <c r="G41" s="25">
        <v>41028</v>
      </c>
      <c r="H41" s="25">
        <v>139</v>
      </c>
      <c r="I41" s="25">
        <v>17825</v>
      </c>
      <c r="J41" s="25">
        <v>4864</v>
      </c>
      <c r="K41" s="25">
        <v>904</v>
      </c>
      <c r="L41" s="25">
        <v>545</v>
      </c>
      <c r="M41">
        <v>25</v>
      </c>
      <c r="N41" s="25">
        <v>13821</v>
      </c>
      <c r="O41" s="25">
        <v>5960</v>
      </c>
      <c r="P41" s="25">
        <v>1091</v>
      </c>
      <c r="Q41" s="25">
        <v>891</v>
      </c>
      <c r="R41">
        <v>2.56</v>
      </c>
      <c r="S41">
        <v>7.5</v>
      </c>
    </row>
    <row r="42" spans="1:19" x14ac:dyDescent="0.2">
      <c r="A42" s="1">
        <v>36280</v>
      </c>
      <c r="B42">
        <v>7.8711000000000002</v>
      </c>
      <c r="C42">
        <v>6.8029999999999999</v>
      </c>
      <c r="D42">
        <v>5</v>
      </c>
      <c r="E42" s="24">
        <v>112.3</v>
      </c>
      <c r="F42" s="25">
        <v>22847</v>
      </c>
      <c r="G42" s="25">
        <v>39235</v>
      </c>
      <c r="H42" s="25">
        <v>110</v>
      </c>
      <c r="I42" s="25">
        <v>15566</v>
      </c>
      <c r="J42" s="25">
        <v>4575</v>
      </c>
      <c r="K42" s="25">
        <v>551</v>
      </c>
      <c r="L42" s="25">
        <v>1113</v>
      </c>
      <c r="M42">
        <v>25.86</v>
      </c>
      <c r="N42" s="25">
        <v>13980</v>
      </c>
      <c r="O42" s="25">
        <v>5374</v>
      </c>
      <c r="P42" s="25">
        <v>1088</v>
      </c>
      <c r="Q42" s="25">
        <v>832</v>
      </c>
      <c r="R42">
        <v>2.56</v>
      </c>
      <c r="S42">
        <v>7</v>
      </c>
    </row>
    <row r="43" spans="1:19" x14ac:dyDescent="0.2">
      <c r="A43" s="1">
        <v>36311</v>
      </c>
      <c r="B43">
        <v>8.1622000000000003</v>
      </c>
      <c r="C43">
        <v>7.0015000000000001</v>
      </c>
      <c r="D43">
        <v>4.8499999999999996</v>
      </c>
      <c r="E43" s="24">
        <v>112</v>
      </c>
      <c r="F43" s="25">
        <v>23728</v>
      </c>
      <c r="G43" s="25">
        <v>34581</v>
      </c>
      <c r="H43" s="25">
        <v>1160</v>
      </c>
      <c r="I43" s="25">
        <v>13629</v>
      </c>
      <c r="J43" s="25">
        <v>3536</v>
      </c>
      <c r="K43" s="25">
        <v>976</v>
      </c>
      <c r="L43" s="25">
        <v>521</v>
      </c>
      <c r="M43">
        <v>27.65</v>
      </c>
      <c r="N43" s="25">
        <v>12299</v>
      </c>
      <c r="O43" s="25">
        <v>4181</v>
      </c>
      <c r="P43" s="25">
        <v>925</v>
      </c>
      <c r="Q43" s="25">
        <v>686</v>
      </c>
      <c r="R43">
        <v>2.21</v>
      </c>
      <c r="S43">
        <v>6.85</v>
      </c>
    </row>
    <row r="44" spans="1:19" x14ac:dyDescent="0.2">
      <c r="A44" s="1">
        <v>36341</v>
      </c>
      <c r="B44">
        <v>8.2893000000000008</v>
      </c>
      <c r="C44">
        <v>7.2901999999999996</v>
      </c>
      <c r="D44">
        <v>4</v>
      </c>
      <c r="E44" s="24">
        <v>111.6</v>
      </c>
      <c r="F44" s="25">
        <v>23376</v>
      </c>
      <c r="G44" s="25">
        <v>37725</v>
      </c>
      <c r="H44" s="25">
        <v>1481</v>
      </c>
      <c r="I44" s="25">
        <v>15808</v>
      </c>
      <c r="J44" s="25">
        <v>4958</v>
      </c>
      <c r="K44" s="25">
        <v>714</v>
      </c>
      <c r="L44" s="25">
        <v>785</v>
      </c>
      <c r="M44">
        <v>28.35</v>
      </c>
      <c r="N44" s="25">
        <v>13998</v>
      </c>
      <c r="O44" s="25">
        <v>5685</v>
      </c>
      <c r="P44" s="25">
        <v>1082</v>
      </c>
      <c r="Q44" s="25">
        <v>909</v>
      </c>
      <c r="R44">
        <v>2.08</v>
      </c>
      <c r="S44">
        <v>6</v>
      </c>
    </row>
    <row r="45" spans="1:19" x14ac:dyDescent="0.2">
      <c r="A45" s="1">
        <v>36372</v>
      </c>
      <c r="B45">
        <v>8.2558000000000007</v>
      </c>
      <c r="C45">
        <v>7.4145000000000003</v>
      </c>
      <c r="D45">
        <v>3.3809520000000002</v>
      </c>
      <c r="E45" s="24">
        <v>111.9</v>
      </c>
      <c r="F45" s="25">
        <v>20597</v>
      </c>
      <c r="G45" s="25">
        <v>37396</v>
      </c>
      <c r="H45" s="25">
        <v>25</v>
      </c>
      <c r="I45" s="25">
        <v>17075</v>
      </c>
      <c r="J45" s="25">
        <v>4149</v>
      </c>
      <c r="K45" s="25">
        <v>974</v>
      </c>
      <c r="L45" s="25">
        <v>674</v>
      </c>
      <c r="M45">
        <v>29.89</v>
      </c>
      <c r="N45" s="25">
        <v>13297</v>
      </c>
      <c r="O45" s="25">
        <v>4819</v>
      </c>
      <c r="P45" s="25">
        <v>1003</v>
      </c>
      <c r="Q45" s="25">
        <v>837</v>
      </c>
      <c r="R45">
        <v>2.1</v>
      </c>
      <c r="S45">
        <v>5.3809519999999997</v>
      </c>
    </row>
    <row r="46" spans="1:19" x14ac:dyDescent="0.2">
      <c r="A46" s="1">
        <v>36403</v>
      </c>
      <c r="B46">
        <v>8.1951999999999998</v>
      </c>
      <c r="C46">
        <v>7.3070000000000004</v>
      </c>
      <c r="D46">
        <v>2.795455</v>
      </c>
      <c r="E46" s="24">
        <v>112.5</v>
      </c>
      <c r="F46" s="25">
        <v>24860</v>
      </c>
      <c r="G46" s="25">
        <v>38497</v>
      </c>
      <c r="H46" s="25">
        <v>1</v>
      </c>
      <c r="I46" s="25">
        <v>14272</v>
      </c>
      <c r="J46" s="25">
        <v>4644</v>
      </c>
      <c r="K46" s="25">
        <v>582</v>
      </c>
      <c r="L46" s="25">
        <v>463</v>
      </c>
      <c r="M46">
        <v>27.11</v>
      </c>
      <c r="N46" s="25">
        <v>12831</v>
      </c>
      <c r="O46" s="25">
        <v>5420</v>
      </c>
      <c r="P46" s="25">
        <v>914</v>
      </c>
      <c r="Q46" s="25">
        <v>641</v>
      </c>
      <c r="R46">
        <v>2.02</v>
      </c>
      <c r="S46">
        <v>4.7954549999999996</v>
      </c>
    </row>
    <row r="47" spans="1:19" x14ac:dyDescent="0.2">
      <c r="A47" s="1">
        <v>36433</v>
      </c>
      <c r="B47">
        <v>8.2278000000000002</v>
      </c>
      <c r="C47">
        <v>7.0373999999999999</v>
      </c>
      <c r="D47">
        <v>2.5</v>
      </c>
      <c r="E47" s="24">
        <v>112.4</v>
      </c>
      <c r="F47" s="25">
        <v>26844</v>
      </c>
      <c r="G47" s="25">
        <v>46518</v>
      </c>
      <c r="H47" s="25">
        <v>103</v>
      </c>
      <c r="I47" s="25">
        <v>15475</v>
      </c>
      <c r="J47" s="25">
        <v>5813</v>
      </c>
      <c r="K47" s="25">
        <v>1008</v>
      </c>
      <c r="L47" s="25">
        <v>3766</v>
      </c>
      <c r="M47">
        <v>29.61</v>
      </c>
      <c r="N47" s="25">
        <v>13861</v>
      </c>
      <c r="O47" s="25">
        <v>6811</v>
      </c>
      <c r="P47" s="25">
        <v>1229</v>
      </c>
      <c r="Q47" s="25">
        <v>952</v>
      </c>
      <c r="R47">
        <v>2.0099999999999998</v>
      </c>
      <c r="S47">
        <v>4.5</v>
      </c>
    </row>
    <row r="48" spans="1:19" x14ac:dyDescent="0.2">
      <c r="A48" s="1">
        <v>36464</v>
      </c>
      <c r="B48">
        <v>8.1968999999999994</v>
      </c>
      <c r="C48">
        <v>7.0068000000000001</v>
      </c>
      <c r="D48">
        <v>2.5</v>
      </c>
      <c r="E48" s="24">
        <v>112.6</v>
      </c>
      <c r="F48" s="25">
        <v>24516</v>
      </c>
      <c r="G48" s="25">
        <v>41665</v>
      </c>
      <c r="H48" s="25">
        <v>184</v>
      </c>
      <c r="I48" s="25">
        <v>16005</v>
      </c>
      <c r="J48" s="25">
        <v>5939</v>
      </c>
      <c r="K48" s="25">
        <v>1383</v>
      </c>
      <c r="L48" s="25">
        <v>532</v>
      </c>
      <c r="M48">
        <v>28.75</v>
      </c>
      <c r="N48" s="25">
        <v>13985</v>
      </c>
      <c r="O48" s="25">
        <v>7197</v>
      </c>
      <c r="P48" s="25">
        <v>1235</v>
      </c>
      <c r="Q48" s="25">
        <v>971</v>
      </c>
      <c r="R48">
        <v>1.97</v>
      </c>
      <c r="S48">
        <v>4.5</v>
      </c>
    </row>
    <row r="49" spans="1:19" x14ac:dyDescent="0.2">
      <c r="A49" s="1">
        <v>36494</v>
      </c>
      <c r="B49">
        <v>8.2414000000000005</v>
      </c>
      <c r="C49">
        <v>6.7084999999999999</v>
      </c>
      <c r="D49">
        <v>2.4210530000000001</v>
      </c>
      <c r="E49" s="24">
        <v>112.6</v>
      </c>
      <c r="F49" s="25">
        <v>24343</v>
      </c>
      <c r="G49" s="25">
        <v>43359</v>
      </c>
      <c r="H49" s="25">
        <v>582</v>
      </c>
      <c r="I49" s="25">
        <v>17597</v>
      </c>
      <c r="J49" s="25">
        <v>6211</v>
      </c>
      <c r="K49" s="25">
        <v>758</v>
      </c>
      <c r="L49" s="25">
        <v>2497</v>
      </c>
      <c r="M49">
        <v>29.81</v>
      </c>
      <c r="N49" s="25">
        <v>14623</v>
      </c>
      <c r="O49" s="25">
        <v>7690</v>
      </c>
      <c r="P49" s="25">
        <v>1251</v>
      </c>
      <c r="Q49" s="25">
        <v>973</v>
      </c>
      <c r="R49">
        <v>2.06</v>
      </c>
      <c r="S49">
        <v>4.4210520000000004</v>
      </c>
    </row>
    <row r="50" spans="1:19" x14ac:dyDescent="0.2">
      <c r="A50" s="1">
        <v>36525</v>
      </c>
      <c r="B50">
        <v>8.5924999999999994</v>
      </c>
      <c r="C50">
        <v>6.8132000000000001</v>
      </c>
      <c r="D50">
        <v>2.2261899999999999</v>
      </c>
      <c r="E50" s="24">
        <v>112.4</v>
      </c>
      <c r="F50" s="25">
        <v>21440</v>
      </c>
      <c r="G50" s="25">
        <v>42455</v>
      </c>
      <c r="H50" s="25">
        <v>138</v>
      </c>
      <c r="I50" s="25">
        <v>15956</v>
      </c>
      <c r="J50" s="25">
        <v>7590</v>
      </c>
      <c r="K50" s="25">
        <v>758</v>
      </c>
      <c r="L50" s="25">
        <v>1078</v>
      </c>
      <c r="M50">
        <v>31.28</v>
      </c>
      <c r="N50" s="25">
        <v>14458</v>
      </c>
      <c r="O50" s="25">
        <v>7845</v>
      </c>
      <c r="P50" s="25">
        <v>1247</v>
      </c>
      <c r="Q50" s="25">
        <v>868</v>
      </c>
      <c r="R50">
        <v>2.02</v>
      </c>
      <c r="S50">
        <v>4.226191</v>
      </c>
    </row>
    <row r="51" spans="1:19" x14ac:dyDescent="0.2">
      <c r="A51" s="1">
        <v>36556</v>
      </c>
      <c r="B51">
        <v>8.7751000000000001</v>
      </c>
      <c r="C51">
        <v>6.9393000000000002</v>
      </c>
      <c r="D51">
        <v>2</v>
      </c>
      <c r="E51" s="24">
        <v>112.6</v>
      </c>
      <c r="F51" s="25">
        <v>24571</v>
      </c>
      <c r="G51" s="25">
        <v>44869</v>
      </c>
      <c r="H51" s="25">
        <v>184</v>
      </c>
      <c r="I51" s="25">
        <v>19443</v>
      </c>
      <c r="J51" s="25">
        <v>6826</v>
      </c>
      <c r="K51" s="25">
        <v>1040</v>
      </c>
      <c r="L51" s="25">
        <v>507</v>
      </c>
      <c r="M51">
        <v>30.86</v>
      </c>
      <c r="N51" s="25">
        <v>13744</v>
      </c>
      <c r="O51" s="25">
        <v>7178</v>
      </c>
      <c r="P51" s="25">
        <v>1096</v>
      </c>
      <c r="Q51" s="25">
        <v>780</v>
      </c>
      <c r="R51">
        <v>2.0299999999999998</v>
      </c>
      <c r="S51">
        <v>4</v>
      </c>
    </row>
    <row r="52" spans="1:19" x14ac:dyDescent="0.2">
      <c r="A52" s="1">
        <v>36585</v>
      </c>
      <c r="B52">
        <v>8.5406999999999993</v>
      </c>
      <c r="C52">
        <v>6.9654999999999996</v>
      </c>
      <c r="D52">
        <v>1.847826</v>
      </c>
      <c r="E52" s="24">
        <v>113.1</v>
      </c>
      <c r="F52" s="25">
        <v>31016</v>
      </c>
      <c r="G52" s="25">
        <v>47696</v>
      </c>
      <c r="H52" s="25">
        <v>605</v>
      </c>
      <c r="I52" s="25">
        <v>17739</v>
      </c>
      <c r="J52" s="25">
        <v>6986</v>
      </c>
      <c r="K52" s="25">
        <v>854</v>
      </c>
      <c r="L52" s="25">
        <v>679</v>
      </c>
      <c r="M52">
        <v>33.630000000000003</v>
      </c>
      <c r="N52" s="25">
        <v>14177</v>
      </c>
      <c r="O52" s="25">
        <v>7661</v>
      </c>
      <c r="P52" s="25">
        <v>1250</v>
      </c>
      <c r="Q52" s="25">
        <v>883</v>
      </c>
      <c r="R52">
        <v>2.0099999999999998</v>
      </c>
      <c r="S52">
        <v>3.847826</v>
      </c>
    </row>
    <row r="53" spans="1:19" x14ac:dyDescent="0.2">
      <c r="A53" s="1">
        <v>36616</v>
      </c>
      <c r="B53">
        <v>8.2937999999999992</v>
      </c>
      <c r="C53">
        <v>6.9241999999999999</v>
      </c>
      <c r="D53">
        <v>1.75</v>
      </c>
      <c r="E53" s="24">
        <v>113.3</v>
      </c>
      <c r="F53" s="25">
        <v>24626</v>
      </c>
      <c r="G53" s="25">
        <v>45252</v>
      </c>
      <c r="H53" s="25">
        <v>44</v>
      </c>
      <c r="I53" s="25">
        <v>19663</v>
      </c>
      <c r="J53" s="25">
        <v>5563</v>
      </c>
      <c r="K53" s="25">
        <v>1050</v>
      </c>
      <c r="L53" s="25">
        <v>1152</v>
      </c>
      <c r="M53">
        <v>33.590000000000003</v>
      </c>
      <c r="N53" s="25">
        <v>13700</v>
      </c>
      <c r="O53" s="25">
        <v>6414</v>
      </c>
      <c r="P53" s="25">
        <v>960</v>
      </c>
      <c r="Q53" s="25">
        <v>806</v>
      </c>
      <c r="R53">
        <v>2.08</v>
      </c>
      <c r="S53">
        <v>3.75</v>
      </c>
    </row>
    <row r="54" spans="1:19" x14ac:dyDescent="0.2">
      <c r="A54" s="1">
        <v>36646</v>
      </c>
      <c r="B54">
        <v>8.2005999999999997</v>
      </c>
      <c r="C54">
        <v>6.8342999999999998</v>
      </c>
      <c r="D54">
        <v>1.75</v>
      </c>
      <c r="E54" s="24">
        <v>113.4</v>
      </c>
      <c r="F54" s="25">
        <v>24908</v>
      </c>
      <c r="G54" s="25">
        <v>43755</v>
      </c>
      <c r="H54" s="25">
        <v>282</v>
      </c>
      <c r="I54" s="25">
        <v>19984</v>
      </c>
      <c r="J54" s="25">
        <v>5240</v>
      </c>
      <c r="K54" s="25">
        <v>1034</v>
      </c>
      <c r="L54" s="25">
        <v>1110</v>
      </c>
      <c r="M54">
        <v>37.57</v>
      </c>
      <c r="N54" s="25">
        <v>14055</v>
      </c>
      <c r="O54" s="25">
        <v>6335</v>
      </c>
      <c r="P54" s="25">
        <v>1091</v>
      </c>
      <c r="Q54" s="25">
        <v>765</v>
      </c>
      <c r="R54">
        <v>2.02</v>
      </c>
      <c r="S54">
        <v>3.75</v>
      </c>
    </row>
    <row r="55" spans="1:19" x14ac:dyDescent="0.2">
      <c r="A55" s="1">
        <v>36677</v>
      </c>
      <c r="B55">
        <v>8.2856000000000005</v>
      </c>
      <c r="C55">
        <v>6.8266999999999998</v>
      </c>
      <c r="D55">
        <v>1.75</v>
      </c>
      <c r="E55" s="24">
        <v>113.4</v>
      </c>
      <c r="F55" s="25">
        <v>30441</v>
      </c>
      <c r="G55" s="25">
        <v>44202</v>
      </c>
      <c r="H55" s="25">
        <v>573</v>
      </c>
      <c r="I55" s="25">
        <v>18570</v>
      </c>
      <c r="J55" s="25">
        <v>5053</v>
      </c>
      <c r="K55" s="25">
        <v>941</v>
      </c>
      <c r="L55" s="25">
        <v>142</v>
      </c>
      <c r="M55">
        <v>35.18</v>
      </c>
      <c r="N55" s="25">
        <v>13765</v>
      </c>
      <c r="O55" s="25">
        <v>5677</v>
      </c>
      <c r="P55" s="25">
        <v>1101</v>
      </c>
      <c r="Q55" s="25">
        <v>747</v>
      </c>
      <c r="R55">
        <v>2.0299999999999998</v>
      </c>
      <c r="S55">
        <v>3.75</v>
      </c>
    </row>
    <row r="56" spans="1:19" x14ac:dyDescent="0.2">
      <c r="A56" s="1">
        <v>36707</v>
      </c>
      <c r="B56">
        <v>8.4750999999999994</v>
      </c>
      <c r="C56">
        <v>6.9100999999999999</v>
      </c>
      <c r="D56">
        <v>1.75</v>
      </c>
      <c r="E56" s="24">
        <v>113.3</v>
      </c>
      <c r="F56" s="25">
        <v>26991</v>
      </c>
      <c r="G56" s="25">
        <v>47216</v>
      </c>
      <c r="H56" s="25">
        <v>1095</v>
      </c>
      <c r="I56" s="25">
        <v>24555</v>
      </c>
      <c r="J56" s="25">
        <v>5507</v>
      </c>
      <c r="K56" s="25">
        <v>824</v>
      </c>
      <c r="L56" s="25">
        <v>110</v>
      </c>
      <c r="M56">
        <v>38.22</v>
      </c>
      <c r="N56" s="25">
        <v>14293</v>
      </c>
      <c r="O56" s="25">
        <v>5539</v>
      </c>
      <c r="P56" s="25">
        <v>1207</v>
      </c>
      <c r="Q56" s="25">
        <v>732</v>
      </c>
      <c r="R56">
        <v>2.0699999999999998</v>
      </c>
      <c r="S56">
        <v>3.75</v>
      </c>
    </row>
    <row r="57" spans="1:19" x14ac:dyDescent="0.2">
      <c r="A57" s="1">
        <v>36738</v>
      </c>
      <c r="B57">
        <v>8.3315000000000001</v>
      </c>
      <c r="C57">
        <v>6.8434999999999997</v>
      </c>
      <c r="D57">
        <v>1.75</v>
      </c>
      <c r="E57" s="24">
        <v>113</v>
      </c>
      <c r="F57" s="25">
        <v>25875</v>
      </c>
      <c r="G57" s="25">
        <v>42696</v>
      </c>
      <c r="H57" s="25">
        <v>259</v>
      </c>
      <c r="I57" s="25">
        <v>18480</v>
      </c>
      <c r="J57" s="25">
        <v>4221</v>
      </c>
      <c r="K57" s="25">
        <v>1073</v>
      </c>
      <c r="L57" s="25">
        <v>860</v>
      </c>
      <c r="M57">
        <v>42.74</v>
      </c>
      <c r="N57" s="25">
        <v>12511</v>
      </c>
      <c r="O57" s="25">
        <v>4124</v>
      </c>
      <c r="P57" s="25">
        <v>656</v>
      </c>
      <c r="Q57" s="25">
        <v>336</v>
      </c>
      <c r="R57">
        <v>2.04</v>
      </c>
      <c r="S57">
        <v>3.75</v>
      </c>
    </row>
    <row r="58" spans="1:19" x14ac:dyDescent="0.2">
      <c r="A58" s="1">
        <v>36769</v>
      </c>
      <c r="B58">
        <v>8.3604000000000003</v>
      </c>
      <c r="C58">
        <v>6.8430999999999997</v>
      </c>
      <c r="D58">
        <v>1.75</v>
      </c>
      <c r="E58" s="24">
        <v>113.7</v>
      </c>
      <c r="F58" s="25">
        <v>28365</v>
      </c>
      <c r="G58" s="25">
        <v>48072</v>
      </c>
      <c r="H58" s="25">
        <v>10</v>
      </c>
      <c r="I58" s="25">
        <v>21905</v>
      </c>
      <c r="J58" s="25">
        <v>4609</v>
      </c>
      <c r="K58" s="25">
        <v>710</v>
      </c>
      <c r="L58" s="25">
        <v>7</v>
      </c>
      <c r="M58">
        <v>43.2</v>
      </c>
      <c r="N58" s="25">
        <v>12396</v>
      </c>
      <c r="O58" s="25">
        <v>5155</v>
      </c>
      <c r="P58" s="25">
        <v>857</v>
      </c>
      <c r="Q58" s="25">
        <v>528</v>
      </c>
      <c r="R58">
        <v>2.0499999999999998</v>
      </c>
      <c r="S58">
        <v>3.75</v>
      </c>
    </row>
    <row r="59" spans="1:19" x14ac:dyDescent="0.2">
      <c r="A59" s="1">
        <v>36799</v>
      </c>
      <c r="B59">
        <v>8.2348999999999997</v>
      </c>
      <c r="C59">
        <v>6.5951000000000004</v>
      </c>
      <c r="D59">
        <v>1.75</v>
      </c>
      <c r="E59" s="24">
        <v>114</v>
      </c>
      <c r="F59" s="25">
        <v>28384</v>
      </c>
      <c r="G59" s="25">
        <v>51998</v>
      </c>
      <c r="H59" s="25">
        <v>101</v>
      </c>
      <c r="I59" s="25">
        <v>23246</v>
      </c>
      <c r="J59" s="25">
        <v>7485</v>
      </c>
      <c r="K59" s="25">
        <v>655</v>
      </c>
      <c r="L59" s="25">
        <v>338</v>
      </c>
      <c r="M59">
        <v>49.78</v>
      </c>
      <c r="N59" s="25">
        <v>13787</v>
      </c>
      <c r="O59" s="25">
        <v>6970</v>
      </c>
      <c r="P59" s="25">
        <v>1381</v>
      </c>
      <c r="Q59" s="25">
        <v>739</v>
      </c>
      <c r="R59">
        <v>2.11</v>
      </c>
      <c r="S59">
        <v>3.75</v>
      </c>
    </row>
    <row r="60" spans="1:19" x14ac:dyDescent="0.2">
      <c r="A60" s="1">
        <v>36830</v>
      </c>
      <c r="B60">
        <v>8.1411999999999995</v>
      </c>
      <c r="C60">
        <v>6.2678000000000003</v>
      </c>
      <c r="D60">
        <v>1.75</v>
      </c>
      <c r="E60" s="24">
        <v>114</v>
      </c>
      <c r="F60" s="25">
        <v>29516</v>
      </c>
      <c r="G60" s="25">
        <v>51369</v>
      </c>
      <c r="H60" s="25">
        <v>0</v>
      </c>
      <c r="I60" s="25">
        <v>20796</v>
      </c>
      <c r="J60" s="25">
        <v>7317</v>
      </c>
      <c r="K60" s="25">
        <v>1464</v>
      </c>
      <c r="L60" s="25">
        <v>82</v>
      </c>
      <c r="M60">
        <v>43.11</v>
      </c>
      <c r="N60" s="25">
        <v>13197</v>
      </c>
      <c r="O60" s="25">
        <v>7537</v>
      </c>
      <c r="P60" s="25">
        <v>1352</v>
      </c>
      <c r="Q60" s="25">
        <v>754</v>
      </c>
      <c r="R60">
        <v>2.09</v>
      </c>
      <c r="S60">
        <v>3.75</v>
      </c>
    </row>
    <row r="61" spans="1:19" x14ac:dyDescent="0.2">
      <c r="A61" s="1">
        <v>36860</v>
      </c>
      <c r="B61">
        <v>8.2180999999999997</v>
      </c>
      <c r="C61">
        <v>6.1321000000000003</v>
      </c>
      <c r="D61">
        <v>1.75</v>
      </c>
      <c r="E61" s="24">
        <v>113.8</v>
      </c>
      <c r="F61" s="25">
        <v>29969</v>
      </c>
      <c r="G61" s="25">
        <v>45316</v>
      </c>
      <c r="H61" s="25">
        <v>2487</v>
      </c>
      <c r="I61" s="25">
        <v>17132</v>
      </c>
      <c r="J61" s="25">
        <v>7620</v>
      </c>
      <c r="K61" s="25">
        <v>891</v>
      </c>
      <c r="L61" s="25">
        <v>249</v>
      </c>
      <c r="M61">
        <v>39.6</v>
      </c>
      <c r="N61" s="25">
        <v>12694</v>
      </c>
      <c r="O61" s="25">
        <v>8160</v>
      </c>
      <c r="P61" s="25">
        <v>1383</v>
      </c>
      <c r="Q61" s="25">
        <v>736</v>
      </c>
      <c r="R61">
        <v>2.0499999999999998</v>
      </c>
      <c r="S61">
        <v>3.75</v>
      </c>
    </row>
    <row r="62" spans="1:19" x14ac:dyDescent="0.2">
      <c r="A62" s="1">
        <v>36891</v>
      </c>
      <c r="B62">
        <v>8.2125000000000004</v>
      </c>
      <c r="C62">
        <v>6.2603999999999997</v>
      </c>
      <c r="D62">
        <v>1.75</v>
      </c>
      <c r="E62" s="24">
        <v>113.6</v>
      </c>
      <c r="F62" s="25">
        <v>24375</v>
      </c>
      <c r="G62" s="25">
        <v>48652</v>
      </c>
      <c r="H62" s="25">
        <v>118</v>
      </c>
      <c r="I62" s="25">
        <v>20143</v>
      </c>
      <c r="J62" s="25">
        <v>8875</v>
      </c>
      <c r="K62" s="25">
        <v>849</v>
      </c>
      <c r="L62" s="25">
        <v>843</v>
      </c>
      <c r="M62">
        <v>44.51</v>
      </c>
      <c r="N62" s="25">
        <v>12643</v>
      </c>
      <c r="O62" s="25">
        <v>7737</v>
      </c>
      <c r="P62" s="25">
        <v>1375</v>
      </c>
      <c r="Q62" s="25">
        <v>716</v>
      </c>
      <c r="R62">
        <v>2.08</v>
      </c>
      <c r="S62">
        <v>3.75</v>
      </c>
    </row>
    <row r="63" spans="1:19" x14ac:dyDescent="0.2">
      <c r="A63" s="1">
        <v>36922</v>
      </c>
      <c r="B63">
        <v>8.3199000000000005</v>
      </c>
      <c r="C63">
        <v>6.3941999999999997</v>
      </c>
      <c r="D63">
        <v>1.75</v>
      </c>
      <c r="E63" s="24">
        <v>113.7</v>
      </c>
      <c r="F63" s="25">
        <v>26887</v>
      </c>
      <c r="G63" s="25">
        <v>49840</v>
      </c>
      <c r="H63" s="25">
        <v>393</v>
      </c>
      <c r="I63" s="25">
        <v>20277</v>
      </c>
      <c r="J63" s="25">
        <v>8284</v>
      </c>
      <c r="K63" s="25">
        <v>1396</v>
      </c>
      <c r="L63" s="25">
        <v>131</v>
      </c>
      <c r="M63">
        <v>45.48</v>
      </c>
      <c r="N63" s="25">
        <v>11826</v>
      </c>
      <c r="O63" s="25">
        <v>7081</v>
      </c>
      <c r="P63" s="25">
        <v>1262</v>
      </c>
      <c r="Q63" s="25">
        <v>639</v>
      </c>
      <c r="R63">
        <v>2.06</v>
      </c>
      <c r="S63">
        <v>3.75</v>
      </c>
    </row>
    <row r="64" spans="1:19" x14ac:dyDescent="0.2">
      <c r="A64" s="1">
        <v>36950</v>
      </c>
      <c r="B64">
        <v>8.1870999999999992</v>
      </c>
      <c r="C64">
        <v>6.1971999999999996</v>
      </c>
      <c r="D64">
        <v>1.75</v>
      </c>
      <c r="E64" s="24">
        <v>114.2</v>
      </c>
      <c r="F64" s="25">
        <v>28838</v>
      </c>
      <c r="G64" s="25">
        <v>53943</v>
      </c>
      <c r="H64" s="25">
        <v>792</v>
      </c>
      <c r="I64" s="25">
        <v>22408</v>
      </c>
      <c r="J64" s="25">
        <v>9132</v>
      </c>
      <c r="K64" s="25">
        <v>946</v>
      </c>
      <c r="L64" s="25">
        <v>65</v>
      </c>
      <c r="M64">
        <v>53.1</v>
      </c>
      <c r="N64" s="25">
        <v>13388</v>
      </c>
      <c r="O64" s="25">
        <v>7952</v>
      </c>
      <c r="P64" s="25">
        <v>1449</v>
      </c>
      <c r="Q64" s="25">
        <v>704</v>
      </c>
      <c r="R64">
        <v>2.06</v>
      </c>
      <c r="S64">
        <v>3.75</v>
      </c>
    </row>
    <row r="65" spans="1:19" x14ac:dyDescent="0.2">
      <c r="A65" s="1">
        <v>36981</v>
      </c>
      <c r="B65">
        <v>8.1762999999999995</v>
      </c>
      <c r="C65">
        <v>6.3198999999999996</v>
      </c>
      <c r="D65">
        <v>1.75</v>
      </c>
      <c r="E65" s="24">
        <v>114.8</v>
      </c>
      <c r="F65" s="25">
        <v>30257</v>
      </c>
      <c r="G65" s="25">
        <v>59761</v>
      </c>
      <c r="H65" s="25">
        <v>650</v>
      </c>
      <c r="I65" s="25">
        <v>23817</v>
      </c>
      <c r="J65" s="25">
        <v>8282</v>
      </c>
      <c r="K65" s="25">
        <v>2226</v>
      </c>
      <c r="L65" s="25">
        <v>3408</v>
      </c>
      <c r="M65">
        <v>51.88</v>
      </c>
      <c r="N65" s="25">
        <v>12891</v>
      </c>
      <c r="O65" s="25">
        <v>7626</v>
      </c>
      <c r="P65" s="25">
        <v>1322</v>
      </c>
      <c r="Q65" s="25">
        <v>726</v>
      </c>
      <c r="R65">
        <v>2.08</v>
      </c>
      <c r="S65">
        <v>3.75</v>
      </c>
    </row>
    <row r="66" spans="1:19" x14ac:dyDescent="0.2">
      <c r="A66" s="1">
        <v>37011</v>
      </c>
      <c r="B66">
        <v>8.0772999999999993</v>
      </c>
      <c r="C66">
        <v>6.3670999999999998</v>
      </c>
      <c r="D66">
        <v>1.75</v>
      </c>
      <c r="E66" s="24">
        <v>115.2</v>
      </c>
      <c r="F66" s="25">
        <v>29479</v>
      </c>
      <c r="G66" s="25">
        <v>52185</v>
      </c>
      <c r="H66" s="25">
        <v>547</v>
      </c>
      <c r="I66" s="25">
        <v>23303</v>
      </c>
      <c r="J66" s="25">
        <v>8015</v>
      </c>
      <c r="K66" s="25">
        <v>898</v>
      </c>
      <c r="L66" s="25">
        <v>432</v>
      </c>
      <c r="M66">
        <v>48.65</v>
      </c>
      <c r="N66" s="25">
        <v>13056</v>
      </c>
      <c r="O66" s="25">
        <v>7214</v>
      </c>
      <c r="P66" s="25">
        <v>1180</v>
      </c>
      <c r="Q66" s="25">
        <v>681</v>
      </c>
      <c r="R66">
        <v>2.0699999999999998</v>
      </c>
      <c r="S66">
        <v>3.75</v>
      </c>
    </row>
    <row r="67" spans="1:19" x14ac:dyDescent="0.2">
      <c r="A67" s="1">
        <v>37042</v>
      </c>
      <c r="B67">
        <v>7.8932000000000002</v>
      </c>
      <c r="C67">
        <v>6.4888000000000003</v>
      </c>
      <c r="D67">
        <v>1.75</v>
      </c>
      <c r="E67" s="24">
        <v>115.3</v>
      </c>
      <c r="F67" s="25">
        <v>30954</v>
      </c>
      <c r="G67" s="25">
        <v>49667</v>
      </c>
      <c r="H67" s="25">
        <v>123</v>
      </c>
      <c r="I67" s="25">
        <v>21716</v>
      </c>
      <c r="J67" s="25">
        <v>5967</v>
      </c>
      <c r="K67" s="25">
        <v>1035</v>
      </c>
      <c r="L67" s="25">
        <v>222</v>
      </c>
      <c r="M67">
        <v>54.35</v>
      </c>
      <c r="N67" s="25">
        <v>10733</v>
      </c>
      <c r="O67" s="25">
        <v>5352</v>
      </c>
      <c r="P67" s="25">
        <v>1128</v>
      </c>
      <c r="Q67" s="25">
        <v>661</v>
      </c>
      <c r="R67">
        <v>2.06</v>
      </c>
      <c r="S67">
        <v>3.75</v>
      </c>
    </row>
    <row r="68" spans="1:19" x14ac:dyDescent="0.2">
      <c r="A68" s="1">
        <v>37072</v>
      </c>
      <c r="B68">
        <v>7.92</v>
      </c>
      <c r="C68">
        <v>6.58</v>
      </c>
      <c r="D68">
        <v>2</v>
      </c>
      <c r="E68" s="24">
        <v>114.9</v>
      </c>
      <c r="F68" s="25">
        <v>29890</v>
      </c>
      <c r="G68" s="25">
        <v>54083</v>
      </c>
      <c r="H68" s="25">
        <v>1434</v>
      </c>
      <c r="I68" s="25">
        <v>26897</v>
      </c>
      <c r="J68" s="25">
        <v>6987</v>
      </c>
      <c r="K68" s="25">
        <v>1070</v>
      </c>
      <c r="L68" s="25">
        <v>1056</v>
      </c>
      <c r="M68">
        <v>57.52</v>
      </c>
      <c r="N68" s="25">
        <v>12684</v>
      </c>
      <c r="O68" s="25">
        <v>6174</v>
      </c>
      <c r="P68" s="25">
        <v>1266</v>
      </c>
      <c r="Q68" s="25">
        <v>642</v>
      </c>
      <c r="R68">
        <v>2.0699999999999998</v>
      </c>
      <c r="S68">
        <v>4</v>
      </c>
    </row>
    <row r="69" spans="1:19" x14ac:dyDescent="0.2">
      <c r="A69" s="1">
        <v>37103</v>
      </c>
      <c r="B69">
        <v>7.9165000000000001</v>
      </c>
      <c r="C69">
        <v>6.4404000000000003</v>
      </c>
      <c r="D69">
        <v>2</v>
      </c>
      <c r="E69" s="24">
        <v>115.1</v>
      </c>
      <c r="F69" s="25">
        <v>28996</v>
      </c>
      <c r="G69" s="25">
        <v>57128</v>
      </c>
      <c r="H69" s="25">
        <v>379</v>
      </c>
      <c r="I69" s="25">
        <v>28106</v>
      </c>
      <c r="J69" s="25">
        <v>6795</v>
      </c>
      <c r="K69" s="25">
        <v>1369</v>
      </c>
      <c r="L69" s="25">
        <v>112</v>
      </c>
      <c r="M69">
        <v>63.98</v>
      </c>
      <c r="N69" s="25">
        <v>12362</v>
      </c>
      <c r="O69" s="25">
        <v>6213</v>
      </c>
      <c r="P69" s="25">
        <v>1318</v>
      </c>
      <c r="Q69" s="25">
        <v>619</v>
      </c>
      <c r="R69">
        <v>2.06</v>
      </c>
      <c r="S69">
        <v>4</v>
      </c>
    </row>
    <row r="70" spans="1:19" x14ac:dyDescent="0.2">
      <c r="A70" s="1">
        <v>37134</v>
      </c>
      <c r="B70">
        <v>7.8087</v>
      </c>
      <c r="C70">
        <v>6.3723000000000001</v>
      </c>
      <c r="D70">
        <v>2</v>
      </c>
      <c r="E70" s="24">
        <v>116</v>
      </c>
      <c r="F70" s="25">
        <v>30755</v>
      </c>
      <c r="G70" s="25">
        <v>57541</v>
      </c>
      <c r="H70" s="25">
        <v>286</v>
      </c>
      <c r="I70" s="25">
        <v>24620</v>
      </c>
      <c r="J70" s="25">
        <v>7216</v>
      </c>
      <c r="K70" s="25">
        <v>1094</v>
      </c>
      <c r="L70" s="25">
        <v>1741</v>
      </c>
      <c r="M70">
        <v>62.91</v>
      </c>
      <c r="N70" s="25">
        <v>12125</v>
      </c>
      <c r="O70" s="25">
        <v>6567</v>
      </c>
      <c r="P70" s="25">
        <v>1237</v>
      </c>
      <c r="Q70" s="25">
        <v>553</v>
      </c>
      <c r="R70">
        <v>2.09</v>
      </c>
      <c r="S70">
        <v>4</v>
      </c>
    </row>
    <row r="71" spans="1:19" x14ac:dyDescent="0.2">
      <c r="A71" s="1">
        <v>37164</v>
      </c>
      <c r="B71">
        <v>7.8346999999999998</v>
      </c>
      <c r="C71">
        <v>6.5212000000000003</v>
      </c>
      <c r="D71">
        <v>2</v>
      </c>
      <c r="E71" s="24">
        <v>116</v>
      </c>
      <c r="F71" s="25">
        <v>32663</v>
      </c>
      <c r="G71" s="25">
        <v>64133</v>
      </c>
      <c r="H71" s="25">
        <v>851</v>
      </c>
      <c r="I71" s="25">
        <v>28627</v>
      </c>
      <c r="J71" s="25">
        <v>9994</v>
      </c>
      <c r="K71" s="25">
        <v>1029</v>
      </c>
      <c r="L71" s="25">
        <v>154</v>
      </c>
      <c r="M71">
        <v>58.54</v>
      </c>
      <c r="N71" s="25">
        <v>12171</v>
      </c>
      <c r="O71" s="25">
        <v>6938</v>
      </c>
      <c r="P71" s="25">
        <v>1205</v>
      </c>
      <c r="Q71" s="25">
        <v>492</v>
      </c>
      <c r="R71">
        <v>2.0699999999999998</v>
      </c>
      <c r="S71">
        <v>4</v>
      </c>
    </row>
    <row r="72" spans="1:19" x14ac:dyDescent="0.2">
      <c r="A72" s="1">
        <v>37195</v>
      </c>
      <c r="B72">
        <v>7.8295000000000003</v>
      </c>
      <c r="C72">
        <v>6.6437999999999997</v>
      </c>
      <c r="D72">
        <v>2.2272729999999998</v>
      </c>
      <c r="E72" s="24">
        <v>116</v>
      </c>
      <c r="F72" s="25">
        <v>33162</v>
      </c>
      <c r="G72" s="25">
        <v>58043</v>
      </c>
      <c r="H72" s="25">
        <v>788</v>
      </c>
      <c r="I72" s="25">
        <v>22144</v>
      </c>
      <c r="J72" s="25">
        <v>11376</v>
      </c>
      <c r="K72" s="25">
        <v>1413</v>
      </c>
      <c r="L72" s="25">
        <v>227</v>
      </c>
      <c r="M72">
        <v>55.24</v>
      </c>
      <c r="N72" s="25">
        <v>11873</v>
      </c>
      <c r="O72" s="25">
        <v>7887</v>
      </c>
      <c r="P72" s="25">
        <v>1441</v>
      </c>
      <c r="Q72" s="25">
        <v>707</v>
      </c>
      <c r="R72">
        <v>2.09</v>
      </c>
      <c r="S72">
        <v>4.2272730000000003</v>
      </c>
    </row>
    <row r="73" spans="1:19" x14ac:dyDescent="0.2">
      <c r="A73" s="1">
        <v>37225</v>
      </c>
      <c r="B73">
        <v>7.9737</v>
      </c>
      <c r="C73">
        <v>6.7256999999999998</v>
      </c>
      <c r="D73">
        <v>2.25</v>
      </c>
      <c r="E73" s="24">
        <v>115.9</v>
      </c>
      <c r="F73" s="25">
        <v>31402</v>
      </c>
      <c r="G73" s="25">
        <v>63783</v>
      </c>
      <c r="H73" s="25">
        <v>382</v>
      </c>
      <c r="I73" s="25">
        <v>27396</v>
      </c>
      <c r="J73" s="25">
        <v>12213</v>
      </c>
      <c r="K73" s="25">
        <v>1463</v>
      </c>
      <c r="L73" s="25">
        <v>366</v>
      </c>
      <c r="M73">
        <v>56.86</v>
      </c>
      <c r="N73" s="25">
        <v>12385</v>
      </c>
      <c r="O73" s="25">
        <v>8349</v>
      </c>
      <c r="P73" s="25">
        <v>1553</v>
      </c>
      <c r="Q73" s="25">
        <v>812</v>
      </c>
      <c r="R73">
        <v>2.2799999999999998</v>
      </c>
      <c r="S73">
        <v>4.25</v>
      </c>
    </row>
    <row r="74" spans="1:19" x14ac:dyDescent="0.2">
      <c r="A74" s="1">
        <v>37256</v>
      </c>
      <c r="B74">
        <v>8.0366</v>
      </c>
      <c r="C74">
        <v>6.6405000000000003</v>
      </c>
      <c r="D74">
        <v>2.25</v>
      </c>
      <c r="E74" s="24">
        <v>115.6</v>
      </c>
      <c r="F74" s="25">
        <v>29635</v>
      </c>
      <c r="G74" s="25">
        <v>70255</v>
      </c>
      <c r="H74" s="25">
        <v>352</v>
      </c>
      <c r="I74" s="25">
        <v>29804</v>
      </c>
      <c r="J74" s="25">
        <v>14730</v>
      </c>
      <c r="K74" s="25">
        <v>1565</v>
      </c>
      <c r="L74" s="25">
        <v>1237</v>
      </c>
      <c r="M74">
        <v>62.99</v>
      </c>
      <c r="N74" s="25">
        <v>12281</v>
      </c>
      <c r="O74" s="25">
        <v>8230</v>
      </c>
      <c r="P74" s="25">
        <v>1476</v>
      </c>
      <c r="Q74" s="25">
        <v>772</v>
      </c>
      <c r="R74">
        <v>2.33</v>
      </c>
      <c r="S74">
        <v>4.25</v>
      </c>
    </row>
    <row r="75" spans="1:19" x14ac:dyDescent="0.2">
      <c r="A75" s="1">
        <v>37287</v>
      </c>
      <c r="B75">
        <v>8.0593000000000004</v>
      </c>
      <c r="C75">
        <v>6.7510000000000003</v>
      </c>
      <c r="D75">
        <v>2.25</v>
      </c>
      <c r="E75" s="24">
        <v>116.6</v>
      </c>
      <c r="F75" s="25">
        <v>29958</v>
      </c>
      <c r="G75" s="25">
        <v>61274</v>
      </c>
      <c r="H75" s="25">
        <v>1069</v>
      </c>
      <c r="I75" s="25">
        <v>23427</v>
      </c>
      <c r="J75" s="25">
        <v>13515</v>
      </c>
      <c r="K75" s="25">
        <v>1773</v>
      </c>
      <c r="L75" s="25">
        <v>12</v>
      </c>
      <c r="M75">
        <v>60.21</v>
      </c>
      <c r="N75" s="25">
        <v>10845</v>
      </c>
      <c r="O75" s="25">
        <v>7490</v>
      </c>
      <c r="P75" s="25">
        <v>1380</v>
      </c>
      <c r="Q75" s="25">
        <v>787</v>
      </c>
      <c r="R75">
        <v>2.35</v>
      </c>
      <c r="S75">
        <v>4.25</v>
      </c>
    </row>
    <row r="76" spans="1:19" x14ac:dyDescent="0.2">
      <c r="A76" s="1">
        <v>37315</v>
      </c>
      <c r="B76">
        <v>7.9775</v>
      </c>
      <c r="C76">
        <v>6.6372</v>
      </c>
      <c r="D76">
        <v>2.3695650000000001</v>
      </c>
      <c r="E76" s="24">
        <v>116.9</v>
      </c>
      <c r="F76" s="25">
        <v>37164</v>
      </c>
      <c r="G76" s="25">
        <v>72719</v>
      </c>
      <c r="H76" s="25">
        <v>321</v>
      </c>
      <c r="I76" s="25">
        <v>27930</v>
      </c>
      <c r="J76" s="25">
        <v>14487</v>
      </c>
      <c r="K76" s="25">
        <v>2305</v>
      </c>
      <c r="L76" s="25">
        <v>462</v>
      </c>
      <c r="M76">
        <v>62.06</v>
      </c>
      <c r="N76" s="25">
        <v>12014</v>
      </c>
      <c r="O76" s="25">
        <v>8095</v>
      </c>
      <c r="P76" s="25">
        <v>1459</v>
      </c>
      <c r="Q76" s="25">
        <v>810</v>
      </c>
      <c r="R76">
        <v>2.52</v>
      </c>
      <c r="S76">
        <v>4.3695649999999997</v>
      </c>
    </row>
    <row r="77" spans="1:19" x14ac:dyDescent="0.2">
      <c r="A77" s="1">
        <v>37346</v>
      </c>
      <c r="B77">
        <v>7.8414000000000001</v>
      </c>
      <c r="C77">
        <v>6.3846999999999996</v>
      </c>
      <c r="D77">
        <v>2.5</v>
      </c>
      <c r="E77" s="24">
        <v>117.9</v>
      </c>
      <c r="F77" s="25">
        <v>28465</v>
      </c>
      <c r="G77" s="25">
        <v>62410</v>
      </c>
      <c r="H77" s="25">
        <v>643</v>
      </c>
      <c r="I77" s="25">
        <v>25726</v>
      </c>
      <c r="J77" s="25">
        <v>11290</v>
      </c>
      <c r="K77" s="25">
        <v>1814</v>
      </c>
      <c r="L77" s="25">
        <v>845</v>
      </c>
      <c r="M77">
        <v>70.260000000000005</v>
      </c>
      <c r="N77" s="25">
        <v>10608</v>
      </c>
      <c r="O77" s="25">
        <v>7190</v>
      </c>
      <c r="P77" s="25">
        <v>1314</v>
      </c>
      <c r="Q77" s="25">
        <v>849</v>
      </c>
      <c r="R77">
        <v>2.63</v>
      </c>
      <c r="S77">
        <v>4.5</v>
      </c>
    </row>
    <row r="78" spans="1:19" x14ac:dyDescent="0.2">
      <c r="A78" s="1">
        <v>37376</v>
      </c>
      <c r="B78">
        <v>7.7968000000000002</v>
      </c>
      <c r="C78">
        <v>6.1082000000000001</v>
      </c>
      <c r="D78">
        <v>2.5</v>
      </c>
      <c r="E78" s="24">
        <v>117.9</v>
      </c>
      <c r="F78" s="25">
        <v>34480</v>
      </c>
      <c r="G78" s="25">
        <v>62350</v>
      </c>
      <c r="H78" s="25">
        <v>308</v>
      </c>
      <c r="I78" s="25">
        <v>25350</v>
      </c>
      <c r="J78" s="25">
        <v>11384</v>
      </c>
      <c r="K78" s="25">
        <v>1840</v>
      </c>
      <c r="L78" s="25">
        <v>4</v>
      </c>
      <c r="M78">
        <v>69.78</v>
      </c>
      <c r="N78" s="25">
        <v>11616</v>
      </c>
      <c r="O78" s="25">
        <v>7359</v>
      </c>
      <c r="P78" s="25">
        <v>1347</v>
      </c>
      <c r="Q78" s="25">
        <v>837</v>
      </c>
      <c r="R78">
        <v>2.58</v>
      </c>
      <c r="S78">
        <v>4.5</v>
      </c>
    </row>
    <row r="79" spans="1:19" x14ac:dyDescent="0.2">
      <c r="A79" s="1">
        <v>37407</v>
      </c>
      <c r="B79">
        <v>7.8604000000000003</v>
      </c>
      <c r="C79">
        <v>6.2215999999999996</v>
      </c>
      <c r="D79">
        <v>2.75</v>
      </c>
      <c r="E79" s="24">
        <v>117.7</v>
      </c>
      <c r="F79" s="25">
        <v>36840</v>
      </c>
      <c r="G79" s="25">
        <v>65520</v>
      </c>
      <c r="H79" s="25">
        <v>382</v>
      </c>
      <c r="I79" s="25">
        <v>27874</v>
      </c>
      <c r="J79" s="25">
        <v>8725</v>
      </c>
      <c r="K79" s="25">
        <v>1840</v>
      </c>
      <c r="L79" s="25">
        <v>352</v>
      </c>
      <c r="M79">
        <v>68.56</v>
      </c>
      <c r="N79" s="25">
        <v>10703</v>
      </c>
      <c r="O79" s="25">
        <v>5656</v>
      </c>
      <c r="P79" s="25">
        <v>1130</v>
      </c>
      <c r="Q79" s="25">
        <v>583</v>
      </c>
      <c r="R79">
        <v>2.7</v>
      </c>
      <c r="S79">
        <v>4.75</v>
      </c>
    </row>
    <row r="80" spans="1:19" x14ac:dyDescent="0.2">
      <c r="A80" s="1">
        <v>37437</v>
      </c>
      <c r="B80">
        <v>7.9386000000000001</v>
      </c>
      <c r="C80">
        <v>6.2591999999999999</v>
      </c>
      <c r="D80">
        <v>2.75</v>
      </c>
      <c r="E80" s="24">
        <v>117.4</v>
      </c>
      <c r="F80" s="25">
        <v>29567</v>
      </c>
      <c r="G80" s="25">
        <v>62813</v>
      </c>
      <c r="H80" s="25">
        <v>117</v>
      </c>
      <c r="I80" s="25">
        <v>28054</v>
      </c>
      <c r="J80" s="25">
        <v>10962</v>
      </c>
      <c r="K80" s="25">
        <v>1631</v>
      </c>
      <c r="L80" s="25">
        <v>943</v>
      </c>
      <c r="M80">
        <v>73.67</v>
      </c>
      <c r="N80" s="25">
        <v>11746</v>
      </c>
      <c r="O80" s="25">
        <v>7007</v>
      </c>
      <c r="P80" s="25">
        <v>1523</v>
      </c>
      <c r="Q80" s="25">
        <v>900</v>
      </c>
      <c r="R80">
        <v>2.81</v>
      </c>
      <c r="S80">
        <v>4.75</v>
      </c>
    </row>
    <row r="81" spans="1:19" x14ac:dyDescent="0.2">
      <c r="A81" s="1">
        <v>37468</v>
      </c>
      <c r="B81">
        <v>7.992</v>
      </c>
      <c r="C81">
        <v>6.2382999999999997</v>
      </c>
      <c r="D81">
        <v>2.8695650000000001</v>
      </c>
      <c r="E81" s="24">
        <v>117.3</v>
      </c>
      <c r="F81" s="25">
        <v>34450</v>
      </c>
      <c r="G81" s="25">
        <v>65240</v>
      </c>
      <c r="H81" s="25">
        <v>2271</v>
      </c>
      <c r="I81" s="25">
        <v>25893</v>
      </c>
      <c r="J81" s="25">
        <v>10855</v>
      </c>
      <c r="K81" s="25">
        <v>1783</v>
      </c>
      <c r="L81" s="25">
        <v>465</v>
      </c>
      <c r="M81">
        <v>73.23</v>
      </c>
      <c r="N81" s="25">
        <v>11095</v>
      </c>
      <c r="O81" s="25">
        <v>7006</v>
      </c>
      <c r="P81" s="25">
        <v>1452</v>
      </c>
      <c r="Q81" s="25">
        <v>847</v>
      </c>
      <c r="R81">
        <v>2.97</v>
      </c>
      <c r="S81">
        <v>4.8695649999999997</v>
      </c>
    </row>
    <row r="82" spans="1:19" x14ac:dyDescent="0.2">
      <c r="A82" s="1">
        <v>37499</v>
      </c>
      <c r="B82">
        <v>8.2571999999999992</v>
      </c>
      <c r="C82">
        <v>6.4880000000000004</v>
      </c>
      <c r="D82">
        <v>3</v>
      </c>
      <c r="E82" s="24">
        <v>119</v>
      </c>
      <c r="F82" s="25">
        <v>34934</v>
      </c>
      <c r="G82" s="25">
        <v>60268</v>
      </c>
      <c r="H82" s="25">
        <v>462</v>
      </c>
      <c r="I82" s="25">
        <v>23443</v>
      </c>
      <c r="J82" s="25">
        <v>9574</v>
      </c>
      <c r="K82" s="25">
        <v>936</v>
      </c>
      <c r="L82" s="25">
        <v>263</v>
      </c>
      <c r="M82">
        <v>61.96</v>
      </c>
      <c r="N82" s="25">
        <v>10592</v>
      </c>
      <c r="O82" s="25">
        <v>6190</v>
      </c>
      <c r="P82" s="25">
        <v>1124</v>
      </c>
      <c r="Q82" s="25">
        <v>527</v>
      </c>
      <c r="R82">
        <v>3.04</v>
      </c>
      <c r="S82">
        <v>5</v>
      </c>
    </row>
    <row r="83" spans="1:19" x14ac:dyDescent="0.2">
      <c r="A83" s="1">
        <v>37529</v>
      </c>
      <c r="B83">
        <v>8.3960000000000008</v>
      </c>
      <c r="C83">
        <v>6.6580000000000004</v>
      </c>
      <c r="D83">
        <v>3</v>
      </c>
      <c r="E83" s="24">
        <v>119.1</v>
      </c>
      <c r="F83" s="25">
        <v>40231</v>
      </c>
      <c r="G83" s="25">
        <v>68745</v>
      </c>
      <c r="H83" s="25">
        <v>229</v>
      </c>
      <c r="I83" s="25">
        <v>25745</v>
      </c>
      <c r="J83" s="25">
        <v>11789</v>
      </c>
      <c r="K83" s="25">
        <v>1409</v>
      </c>
      <c r="L83" s="25">
        <v>1180</v>
      </c>
      <c r="M83">
        <v>57.81</v>
      </c>
      <c r="N83" s="25">
        <v>11481</v>
      </c>
      <c r="O83" s="25">
        <v>6845</v>
      </c>
      <c r="P83" s="25">
        <v>1407</v>
      </c>
      <c r="Q83" s="25">
        <v>247</v>
      </c>
      <c r="R83">
        <v>3.28</v>
      </c>
      <c r="S83">
        <v>5</v>
      </c>
    </row>
    <row r="84" spans="1:19" x14ac:dyDescent="0.2">
      <c r="A84" s="1">
        <v>37560</v>
      </c>
      <c r="B84">
        <v>8.2446000000000002</v>
      </c>
      <c r="C84">
        <v>6.4013</v>
      </c>
      <c r="D84">
        <v>3.2386360000000001</v>
      </c>
      <c r="E84" s="24">
        <v>119</v>
      </c>
      <c r="F84" s="25">
        <v>40936</v>
      </c>
      <c r="G84" s="25">
        <v>67685</v>
      </c>
      <c r="H84" s="25">
        <v>302</v>
      </c>
      <c r="I84" s="25">
        <v>23993</v>
      </c>
      <c r="J84" s="25">
        <v>14214</v>
      </c>
      <c r="K84" s="25">
        <v>260</v>
      </c>
      <c r="L84" s="25">
        <v>465</v>
      </c>
      <c r="M84">
        <v>58.76</v>
      </c>
      <c r="N84" s="25">
        <v>11528</v>
      </c>
      <c r="O84" s="25">
        <v>8160</v>
      </c>
      <c r="P84" s="25">
        <v>1472</v>
      </c>
      <c r="Q84" s="25">
        <v>204</v>
      </c>
      <c r="R84">
        <v>3.33</v>
      </c>
      <c r="S84">
        <v>5.2386359999999996</v>
      </c>
    </row>
    <row r="85" spans="1:19" x14ac:dyDescent="0.2">
      <c r="A85" s="1">
        <v>37590</v>
      </c>
      <c r="B85">
        <v>8.1575000000000006</v>
      </c>
      <c r="C85">
        <v>6.1741000000000001</v>
      </c>
      <c r="D85">
        <v>3.3815789999999999</v>
      </c>
      <c r="E85" s="24">
        <v>118.5</v>
      </c>
      <c r="F85" s="25">
        <v>35096</v>
      </c>
      <c r="G85" s="25">
        <v>63664</v>
      </c>
      <c r="H85" s="25">
        <v>171</v>
      </c>
      <c r="I85" s="25">
        <v>22013</v>
      </c>
      <c r="J85" s="25">
        <v>15355</v>
      </c>
      <c r="K85" s="25">
        <v>351</v>
      </c>
      <c r="L85" s="25">
        <v>1142</v>
      </c>
      <c r="M85">
        <v>62.47</v>
      </c>
      <c r="N85" s="25">
        <v>12069</v>
      </c>
      <c r="O85" s="25">
        <v>8714</v>
      </c>
      <c r="P85" s="25">
        <v>1588</v>
      </c>
      <c r="Q85" s="25">
        <v>263</v>
      </c>
      <c r="R85">
        <v>3.5</v>
      </c>
      <c r="S85">
        <v>5.3815790000000003</v>
      </c>
    </row>
    <row r="86" spans="1:19" x14ac:dyDescent="0.2">
      <c r="A86" s="1">
        <v>37621</v>
      </c>
      <c r="B86">
        <v>8.2780000000000005</v>
      </c>
      <c r="C86">
        <v>6.3688000000000002</v>
      </c>
      <c r="D86">
        <v>3.5568179999999998</v>
      </c>
      <c r="E86" s="24">
        <v>117</v>
      </c>
      <c r="F86" s="25">
        <v>37770</v>
      </c>
      <c r="G86" s="25">
        <v>67604</v>
      </c>
      <c r="H86" s="25">
        <v>461</v>
      </c>
      <c r="I86" s="25">
        <v>26098</v>
      </c>
      <c r="J86" s="25">
        <v>13196</v>
      </c>
      <c r="K86" s="25">
        <v>686</v>
      </c>
      <c r="L86" s="25">
        <v>358</v>
      </c>
      <c r="M86">
        <v>53.68</v>
      </c>
      <c r="N86" s="25">
        <v>11694</v>
      </c>
      <c r="O86" s="25">
        <v>8082</v>
      </c>
      <c r="P86" s="25">
        <v>1551</v>
      </c>
      <c r="Q86" s="25">
        <v>261</v>
      </c>
      <c r="R86">
        <v>3.56</v>
      </c>
      <c r="S86">
        <v>5.5568179999999998</v>
      </c>
    </row>
    <row r="87" spans="1:19" x14ac:dyDescent="0.2">
      <c r="A87" s="1">
        <v>37652</v>
      </c>
      <c r="B87">
        <v>8.0876000000000001</v>
      </c>
      <c r="C87">
        <v>6.1863000000000001</v>
      </c>
      <c r="D87">
        <v>3.75</v>
      </c>
      <c r="E87" s="24">
        <v>117.5</v>
      </c>
      <c r="F87" s="25">
        <v>34163</v>
      </c>
      <c r="G87" s="25">
        <v>59469</v>
      </c>
      <c r="H87" s="25">
        <v>172</v>
      </c>
      <c r="I87" s="25">
        <v>21762</v>
      </c>
      <c r="J87" s="25">
        <v>11664</v>
      </c>
      <c r="K87" s="25">
        <v>471</v>
      </c>
      <c r="L87" s="25">
        <v>236</v>
      </c>
      <c r="M87">
        <v>57.56</v>
      </c>
      <c r="N87" s="25">
        <v>10667</v>
      </c>
      <c r="O87" s="25">
        <v>7335</v>
      </c>
      <c r="P87" s="25">
        <v>1386</v>
      </c>
      <c r="Q87" s="25">
        <v>224</v>
      </c>
      <c r="R87">
        <v>3.57</v>
      </c>
      <c r="S87">
        <v>5.75</v>
      </c>
    </row>
    <row r="88" spans="1:19" x14ac:dyDescent="0.2">
      <c r="A88" s="1">
        <v>37680</v>
      </c>
      <c r="B88">
        <v>8.1340000000000003</v>
      </c>
      <c r="C88">
        <v>6.1429</v>
      </c>
      <c r="D88">
        <v>3.875</v>
      </c>
      <c r="E88" s="24">
        <v>118.2</v>
      </c>
      <c r="F88" s="25">
        <v>41945</v>
      </c>
      <c r="G88" s="25">
        <v>69119</v>
      </c>
      <c r="H88" s="25">
        <v>611</v>
      </c>
      <c r="I88" s="25">
        <v>26104</v>
      </c>
      <c r="J88" s="25">
        <v>11747</v>
      </c>
      <c r="K88" s="25">
        <v>0</v>
      </c>
      <c r="L88" s="25">
        <v>1234</v>
      </c>
      <c r="M88">
        <v>62.05</v>
      </c>
      <c r="N88" s="25">
        <v>11508</v>
      </c>
      <c r="O88" s="25">
        <v>7546</v>
      </c>
      <c r="P88" s="25">
        <v>1359</v>
      </c>
      <c r="Q88" s="25">
        <v>245</v>
      </c>
      <c r="R88">
        <v>3.69</v>
      </c>
      <c r="S88">
        <v>5.375</v>
      </c>
    </row>
    <row r="89" spans="1:19" x14ac:dyDescent="0.2">
      <c r="A89" s="1">
        <v>37711</v>
      </c>
      <c r="B89">
        <v>8.1191999999999993</v>
      </c>
      <c r="C89">
        <v>6.0039999999999996</v>
      </c>
      <c r="D89">
        <v>4</v>
      </c>
      <c r="E89" s="24">
        <v>118.2</v>
      </c>
      <c r="F89" s="25">
        <v>37122</v>
      </c>
      <c r="G89" s="25">
        <v>63304</v>
      </c>
      <c r="H89" s="25">
        <v>771</v>
      </c>
      <c r="I89" s="25">
        <v>23686</v>
      </c>
      <c r="J89" s="25">
        <v>11711</v>
      </c>
      <c r="K89" s="25">
        <v>1199</v>
      </c>
      <c r="L89" s="25">
        <v>637</v>
      </c>
      <c r="M89">
        <v>67.489999999999995</v>
      </c>
      <c r="N89" s="25">
        <v>11326</v>
      </c>
      <c r="O89" s="25">
        <v>8321</v>
      </c>
      <c r="P89" s="25">
        <v>1512</v>
      </c>
      <c r="Q89" s="25">
        <v>226</v>
      </c>
      <c r="R89">
        <v>3.82</v>
      </c>
      <c r="S89">
        <v>5</v>
      </c>
    </row>
    <row r="90" spans="1:19" x14ac:dyDescent="0.2">
      <c r="A90" s="1">
        <v>37741</v>
      </c>
      <c r="B90">
        <v>8.14</v>
      </c>
      <c r="C90">
        <v>6.0235000000000003</v>
      </c>
      <c r="D90">
        <v>4.0125000000000002</v>
      </c>
      <c r="E90" s="24">
        <v>118.3</v>
      </c>
      <c r="F90" s="25">
        <v>40453</v>
      </c>
      <c r="G90" s="25">
        <v>63610</v>
      </c>
      <c r="H90" s="25">
        <v>944</v>
      </c>
      <c r="I90" s="25">
        <v>26395</v>
      </c>
      <c r="J90" s="25">
        <v>9102</v>
      </c>
      <c r="K90" s="25">
        <v>0</v>
      </c>
      <c r="L90" s="25">
        <v>755</v>
      </c>
      <c r="M90">
        <v>67.209999999999994</v>
      </c>
      <c r="N90" s="25">
        <v>10470</v>
      </c>
      <c r="O90" s="25">
        <v>6858</v>
      </c>
      <c r="P90" s="25">
        <v>1383</v>
      </c>
      <c r="Q90" s="25">
        <v>250</v>
      </c>
      <c r="R90">
        <v>3.79</v>
      </c>
      <c r="S90">
        <v>5.0125000000000002</v>
      </c>
    </row>
    <row r="91" spans="1:19" x14ac:dyDescent="0.2">
      <c r="A91" s="1">
        <v>37772</v>
      </c>
      <c r="B91">
        <v>8.0589999999999993</v>
      </c>
      <c r="C91">
        <v>6.0061</v>
      </c>
      <c r="D91">
        <v>4.273809</v>
      </c>
      <c r="E91" s="24">
        <v>118.2</v>
      </c>
      <c r="F91" s="25">
        <v>39094</v>
      </c>
      <c r="G91" s="25">
        <v>63367</v>
      </c>
      <c r="H91" s="25">
        <v>258</v>
      </c>
      <c r="I91" s="25">
        <v>21320</v>
      </c>
      <c r="J91" s="25">
        <v>8161</v>
      </c>
      <c r="K91" s="25">
        <v>979</v>
      </c>
      <c r="L91" s="25">
        <v>1019</v>
      </c>
      <c r="M91">
        <v>71.05</v>
      </c>
      <c r="N91" s="25">
        <v>8900</v>
      </c>
      <c r="O91" s="25">
        <v>5858</v>
      </c>
      <c r="P91" s="25">
        <v>1170</v>
      </c>
      <c r="Q91" s="25">
        <v>234</v>
      </c>
      <c r="R91">
        <v>3.96</v>
      </c>
      <c r="S91">
        <v>5.273809</v>
      </c>
    </row>
    <row r="92" spans="1:19" x14ac:dyDescent="0.2">
      <c r="A92" s="1">
        <v>37802</v>
      </c>
      <c r="B92">
        <v>7.9379999999999997</v>
      </c>
      <c r="C92">
        <v>5.7878999999999996</v>
      </c>
      <c r="D92">
        <v>4.5</v>
      </c>
      <c r="E92" s="24">
        <v>117.9</v>
      </c>
      <c r="F92" s="25">
        <v>36326</v>
      </c>
      <c r="G92" s="25">
        <v>59884</v>
      </c>
      <c r="H92" s="25">
        <v>873</v>
      </c>
      <c r="I92" s="25">
        <v>24784</v>
      </c>
      <c r="J92" s="25">
        <v>8804</v>
      </c>
      <c r="K92" s="25">
        <v>631</v>
      </c>
      <c r="L92" s="25">
        <v>527</v>
      </c>
      <c r="M92">
        <v>76.930000000000007</v>
      </c>
      <c r="N92" s="25">
        <v>11221</v>
      </c>
      <c r="O92" s="25">
        <v>6441</v>
      </c>
      <c r="P92" s="25">
        <v>1375</v>
      </c>
      <c r="Q92" s="25">
        <v>220</v>
      </c>
      <c r="R92">
        <v>4.0599999999999996</v>
      </c>
      <c r="S92">
        <v>5.5</v>
      </c>
    </row>
    <row r="93" spans="1:19" x14ac:dyDescent="0.2">
      <c r="A93" s="1">
        <v>37833</v>
      </c>
      <c r="B93">
        <v>7.9734999999999996</v>
      </c>
      <c r="C93">
        <v>5.8536999999999999</v>
      </c>
      <c r="D93">
        <v>4.6304350000000003</v>
      </c>
      <c r="E93" s="24">
        <v>117.8</v>
      </c>
      <c r="F93" s="25">
        <v>37844</v>
      </c>
      <c r="G93" s="25">
        <v>63448</v>
      </c>
      <c r="H93" s="25">
        <v>116</v>
      </c>
      <c r="I93" s="25">
        <v>26704</v>
      </c>
      <c r="J93" s="25">
        <v>8786</v>
      </c>
      <c r="K93" s="25">
        <v>715</v>
      </c>
      <c r="L93" s="25">
        <v>428</v>
      </c>
      <c r="M93">
        <v>70.760000000000005</v>
      </c>
      <c r="N93" s="25">
        <v>10237</v>
      </c>
      <c r="O93" s="25">
        <v>6535</v>
      </c>
      <c r="P93" s="25">
        <v>1331</v>
      </c>
      <c r="Q93" s="25">
        <v>264</v>
      </c>
      <c r="R93">
        <v>4.05</v>
      </c>
      <c r="S93">
        <v>5.6304350000000003</v>
      </c>
    </row>
    <row r="94" spans="1:19" x14ac:dyDescent="0.2">
      <c r="A94" s="1">
        <v>37864</v>
      </c>
      <c r="B94">
        <v>7.8305999999999996</v>
      </c>
      <c r="C94">
        <v>5.6365999999999996</v>
      </c>
      <c r="D94">
        <v>4.7750000000000004</v>
      </c>
      <c r="E94" s="24">
        <v>118.6</v>
      </c>
      <c r="F94" s="25">
        <v>37546</v>
      </c>
      <c r="G94" s="25">
        <v>64319</v>
      </c>
      <c r="H94" s="25">
        <v>2734</v>
      </c>
      <c r="I94" s="25">
        <v>26733</v>
      </c>
      <c r="J94" s="25">
        <v>8996</v>
      </c>
      <c r="K94" s="25">
        <v>855</v>
      </c>
      <c r="L94" s="25">
        <v>2256</v>
      </c>
      <c r="M94">
        <v>77.17</v>
      </c>
      <c r="N94" s="25">
        <v>10173</v>
      </c>
      <c r="O94" s="25">
        <v>6607</v>
      </c>
      <c r="P94" s="25">
        <v>1050</v>
      </c>
      <c r="Q94" s="25">
        <v>247</v>
      </c>
      <c r="R94">
        <v>4.03</v>
      </c>
      <c r="S94">
        <v>5.7750000000000004</v>
      </c>
    </row>
    <row r="95" spans="1:19" x14ac:dyDescent="0.2">
      <c r="A95" s="1">
        <v>37894</v>
      </c>
      <c r="B95">
        <v>7.6962999999999999</v>
      </c>
      <c r="C95">
        <v>5.4097</v>
      </c>
      <c r="D95">
        <v>5</v>
      </c>
      <c r="E95" s="24">
        <v>118.9</v>
      </c>
      <c r="F95" s="25">
        <v>48439</v>
      </c>
      <c r="G95" s="25">
        <v>72463</v>
      </c>
      <c r="H95" s="25">
        <v>126</v>
      </c>
      <c r="I95" s="25">
        <v>27518</v>
      </c>
      <c r="J95" s="25">
        <v>13599</v>
      </c>
      <c r="K95" s="25">
        <v>324</v>
      </c>
      <c r="L95" s="25">
        <v>859</v>
      </c>
      <c r="M95">
        <v>82.34</v>
      </c>
      <c r="N95" s="25">
        <v>10847</v>
      </c>
      <c r="O95" s="25">
        <v>8316</v>
      </c>
      <c r="P95" s="25">
        <v>1478</v>
      </c>
      <c r="Q95" s="25">
        <v>325</v>
      </c>
      <c r="R95">
        <v>3.94</v>
      </c>
      <c r="S95">
        <v>6</v>
      </c>
    </row>
    <row r="96" spans="1:19" x14ac:dyDescent="0.2">
      <c r="A96" s="1">
        <v>37925</v>
      </c>
      <c r="B96">
        <v>7.9519000000000002</v>
      </c>
      <c r="C96">
        <v>5.4154</v>
      </c>
      <c r="D96">
        <v>5</v>
      </c>
      <c r="E96" s="24">
        <v>120.8</v>
      </c>
      <c r="F96" s="25">
        <v>41697</v>
      </c>
      <c r="G96" s="25">
        <v>72748</v>
      </c>
      <c r="H96" s="25">
        <v>837</v>
      </c>
      <c r="I96" s="25">
        <v>26233</v>
      </c>
      <c r="J96" s="25">
        <v>14171</v>
      </c>
      <c r="K96" s="25">
        <v>1065</v>
      </c>
      <c r="L96" s="25">
        <v>352</v>
      </c>
      <c r="M96">
        <v>92.41</v>
      </c>
      <c r="N96" s="25">
        <v>10550</v>
      </c>
      <c r="O96" s="25">
        <v>8768</v>
      </c>
      <c r="P96" s="25">
        <v>1516</v>
      </c>
      <c r="Q96" s="25">
        <v>330</v>
      </c>
      <c r="R96">
        <v>4.0199999999999996</v>
      </c>
      <c r="S96">
        <v>6</v>
      </c>
    </row>
    <row r="97" spans="1:19" x14ac:dyDescent="0.2">
      <c r="A97" s="1">
        <v>37955</v>
      </c>
      <c r="B97">
        <v>8.0129999999999999</v>
      </c>
      <c r="C97">
        <v>5.4965999999999999</v>
      </c>
      <c r="D97">
        <v>5.1388889999999998</v>
      </c>
      <c r="E97" s="24">
        <v>121.8</v>
      </c>
      <c r="F97" s="25">
        <v>36520</v>
      </c>
      <c r="G97" s="25">
        <v>76030</v>
      </c>
      <c r="H97" s="25">
        <v>360</v>
      </c>
      <c r="I97" s="25">
        <v>32339</v>
      </c>
      <c r="J97" s="25">
        <v>14853</v>
      </c>
      <c r="K97" s="25">
        <v>380</v>
      </c>
      <c r="L97" s="25">
        <v>383</v>
      </c>
      <c r="M97">
        <v>90.93</v>
      </c>
      <c r="N97" s="25">
        <v>10682</v>
      </c>
      <c r="O97" s="25">
        <v>9035</v>
      </c>
      <c r="P97" s="25">
        <v>1499</v>
      </c>
      <c r="Q97" s="25">
        <v>300</v>
      </c>
      <c r="R97">
        <v>3.88</v>
      </c>
      <c r="S97">
        <v>6.1388889999999998</v>
      </c>
    </row>
    <row r="98" spans="1:19" x14ac:dyDescent="0.2">
      <c r="A98" s="1">
        <v>37986</v>
      </c>
      <c r="B98">
        <v>7.9565999999999999</v>
      </c>
      <c r="C98">
        <v>5.4065000000000003</v>
      </c>
      <c r="D98">
        <v>5.25</v>
      </c>
      <c r="E98" s="24">
        <v>121.3</v>
      </c>
      <c r="F98" s="25">
        <v>39699</v>
      </c>
      <c r="G98" s="25">
        <v>78569</v>
      </c>
      <c r="H98" s="25">
        <v>642</v>
      </c>
      <c r="I98" s="25">
        <v>29075</v>
      </c>
      <c r="J98" s="25">
        <v>17707</v>
      </c>
      <c r="K98" s="25">
        <v>1136</v>
      </c>
      <c r="L98" s="25">
        <v>569</v>
      </c>
      <c r="M98">
        <v>92.18</v>
      </c>
      <c r="N98" s="25">
        <v>10644</v>
      </c>
      <c r="O98" s="25">
        <v>9222</v>
      </c>
      <c r="P98" s="25">
        <v>1561</v>
      </c>
      <c r="Q98" s="25">
        <v>314</v>
      </c>
      <c r="R98">
        <v>4.0199999999999996</v>
      </c>
      <c r="S98">
        <v>6.25</v>
      </c>
    </row>
    <row r="99" spans="1:19" x14ac:dyDescent="0.2">
      <c r="A99" s="1">
        <v>38017</v>
      </c>
      <c r="B99">
        <v>7.9480000000000004</v>
      </c>
      <c r="C99">
        <v>5.3902000000000001</v>
      </c>
      <c r="D99">
        <v>5.25</v>
      </c>
      <c r="E99" s="24">
        <v>121.9</v>
      </c>
      <c r="F99" s="25">
        <v>42522</v>
      </c>
      <c r="G99" s="25">
        <v>79394</v>
      </c>
      <c r="H99" s="25">
        <v>2606</v>
      </c>
      <c r="I99" s="25">
        <v>29190</v>
      </c>
      <c r="J99" s="25">
        <v>17508</v>
      </c>
      <c r="K99" s="25">
        <v>1677</v>
      </c>
      <c r="L99" s="25">
        <v>856</v>
      </c>
      <c r="M99">
        <v>94.99</v>
      </c>
      <c r="N99" s="25">
        <v>9701</v>
      </c>
      <c r="O99" s="25">
        <v>9197</v>
      </c>
      <c r="P99" s="25">
        <v>1444</v>
      </c>
      <c r="Q99" s="25">
        <v>348</v>
      </c>
      <c r="R99">
        <v>4.03</v>
      </c>
      <c r="S99">
        <v>6.25</v>
      </c>
    </row>
    <row r="100" spans="1:19" x14ac:dyDescent="0.2">
      <c r="A100" s="1">
        <v>38046</v>
      </c>
      <c r="B100">
        <v>7.9629000000000003</v>
      </c>
      <c r="C100">
        <v>5.1265000000000001</v>
      </c>
      <c r="D100">
        <v>5.25</v>
      </c>
      <c r="E100" s="24">
        <v>122</v>
      </c>
      <c r="F100" s="25">
        <v>36796</v>
      </c>
      <c r="G100" s="25">
        <v>78533</v>
      </c>
      <c r="H100" s="25">
        <v>316</v>
      </c>
      <c r="I100" s="25">
        <v>31842</v>
      </c>
      <c r="J100" s="25">
        <v>18287</v>
      </c>
      <c r="K100" s="25">
        <v>613</v>
      </c>
      <c r="L100" s="25">
        <v>630</v>
      </c>
      <c r="M100">
        <v>103.64</v>
      </c>
      <c r="N100" s="25">
        <v>10545</v>
      </c>
      <c r="O100" s="25">
        <v>9584</v>
      </c>
      <c r="P100" s="25">
        <v>1596</v>
      </c>
      <c r="Q100" s="25">
        <v>318</v>
      </c>
      <c r="R100">
        <v>4.09</v>
      </c>
      <c r="S100">
        <v>6.25</v>
      </c>
    </row>
    <row r="101" spans="1:19" x14ac:dyDescent="0.2">
      <c r="A101" s="1">
        <v>38077</v>
      </c>
      <c r="B101">
        <v>7.9629000000000003</v>
      </c>
      <c r="C101">
        <v>5.0561999999999996</v>
      </c>
      <c r="D101">
        <v>5.3068179999999998</v>
      </c>
      <c r="E101" s="24">
        <v>121.9</v>
      </c>
      <c r="F101" s="25">
        <v>43333</v>
      </c>
      <c r="G101" s="25">
        <v>85041</v>
      </c>
      <c r="H101" s="25">
        <v>559</v>
      </c>
      <c r="I101" s="25">
        <v>34064</v>
      </c>
      <c r="J101" s="25">
        <v>16997</v>
      </c>
      <c r="K101" s="25">
        <v>625</v>
      </c>
      <c r="L101" s="25">
        <v>1591</v>
      </c>
      <c r="M101">
        <v>109.07</v>
      </c>
      <c r="N101" s="25">
        <v>9695</v>
      </c>
      <c r="O101" s="25">
        <v>8579</v>
      </c>
      <c r="P101" s="25">
        <v>1398</v>
      </c>
      <c r="Q101" s="25">
        <v>341</v>
      </c>
      <c r="R101">
        <v>3.99</v>
      </c>
      <c r="S101">
        <v>6.3068179999999998</v>
      </c>
    </row>
    <row r="102" spans="1:19" x14ac:dyDescent="0.2">
      <c r="A102" s="1">
        <v>38107</v>
      </c>
      <c r="B102">
        <v>7.8659999999999997</v>
      </c>
      <c r="C102">
        <v>5.0545999999999998</v>
      </c>
      <c r="D102">
        <v>5.5</v>
      </c>
      <c r="E102" s="24">
        <v>122</v>
      </c>
      <c r="F102" s="25">
        <v>40462</v>
      </c>
      <c r="G102" s="25">
        <v>82807</v>
      </c>
      <c r="H102" s="25">
        <v>449</v>
      </c>
      <c r="I102" s="25">
        <v>35249</v>
      </c>
      <c r="J102" s="25">
        <v>15596</v>
      </c>
      <c r="K102" s="25">
        <v>1402</v>
      </c>
      <c r="L102" s="25">
        <v>486</v>
      </c>
      <c r="M102">
        <v>122.8</v>
      </c>
      <c r="N102" s="25">
        <v>10462</v>
      </c>
      <c r="O102" s="25">
        <v>7671</v>
      </c>
      <c r="P102" s="25">
        <v>1573</v>
      </c>
      <c r="Q102" s="25">
        <v>320</v>
      </c>
      <c r="R102">
        <v>4.01</v>
      </c>
      <c r="S102">
        <v>6.5</v>
      </c>
    </row>
    <row r="103" spans="1:19" x14ac:dyDescent="0.2">
      <c r="A103" s="1">
        <v>38138</v>
      </c>
      <c r="B103">
        <v>7.9915000000000003</v>
      </c>
      <c r="C103">
        <v>5.1387</v>
      </c>
      <c r="D103">
        <v>5.5357139999999996</v>
      </c>
      <c r="E103" s="24">
        <v>122.2</v>
      </c>
      <c r="F103" s="25">
        <v>43764</v>
      </c>
      <c r="G103" s="25">
        <v>81263</v>
      </c>
      <c r="H103" s="25">
        <v>1995</v>
      </c>
      <c r="I103" s="25">
        <v>35755</v>
      </c>
      <c r="J103" s="25">
        <v>14117</v>
      </c>
      <c r="K103" s="25">
        <v>579</v>
      </c>
      <c r="L103" s="25">
        <v>324</v>
      </c>
      <c r="M103">
        <v>132.32</v>
      </c>
      <c r="N103" s="25">
        <v>9253</v>
      </c>
      <c r="O103" s="25">
        <v>7007</v>
      </c>
      <c r="P103" s="25">
        <v>1334</v>
      </c>
      <c r="Q103" s="25">
        <v>268</v>
      </c>
      <c r="R103">
        <v>4.01</v>
      </c>
      <c r="S103">
        <v>6.5357139999999996</v>
      </c>
    </row>
    <row r="104" spans="1:19" x14ac:dyDescent="0.2">
      <c r="A104" s="1">
        <v>38168</v>
      </c>
      <c r="B104">
        <v>8.0487000000000002</v>
      </c>
      <c r="C104">
        <v>5.1040999999999999</v>
      </c>
      <c r="D104">
        <v>5.75</v>
      </c>
      <c r="E104" s="24">
        <v>123</v>
      </c>
      <c r="F104" s="25">
        <v>40341</v>
      </c>
      <c r="G104" s="25">
        <v>81115</v>
      </c>
      <c r="H104" s="25">
        <v>519</v>
      </c>
      <c r="I104" s="25">
        <v>33628</v>
      </c>
      <c r="J104" s="25">
        <v>14741</v>
      </c>
      <c r="K104" s="25">
        <v>1040</v>
      </c>
      <c r="L104" s="25">
        <v>1795</v>
      </c>
      <c r="M104">
        <v>132.72</v>
      </c>
      <c r="N104" s="25">
        <v>10984</v>
      </c>
      <c r="O104" s="25">
        <v>7510</v>
      </c>
      <c r="P104" s="25">
        <v>1556</v>
      </c>
      <c r="Q104" s="25">
        <v>346</v>
      </c>
      <c r="R104">
        <v>4.1900000000000004</v>
      </c>
      <c r="S104">
        <v>6.75</v>
      </c>
    </row>
    <row r="105" spans="1:19" x14ac:dyDescent="0.2">
      <c r="A105" s="1">
        <v>38199</v>
      </c>
      <c r="B105">
        <v>7.9722999999999997</v>
      </c>
      <c r="C105">
        <v>5.3255999999999997</v>
      </c>
      <c r="D105">
        <v>5.75</v>
      </c>
      <c r="E105" s="24">
        <v>123.1</v>
      </c>
      <c r="F105" s="25">
        <v>36716</v>
      </c>
      <c r="G105" s="25">
        <v>78140</v>
      </c>
      <c r="H105" s="25">
        <v>961</v>
      </c>
      <c r="I105" s="25">
        <v>37132</v>
      </c>
      <c r="J105" s="25">
        <v>11341</v>
      </c>
      <c r="K105" s="25">
        <v>774</v>
      </c>
      <c r="L105" s="25">
        <v>52</v>
      </c>
      <c r="M105">
        <v>113.24</v>
      </c>
      <c r="N105" s="25">
        <v>9840</v>
      </c>
      <c r="O105" s="25">
        <v>6012</v>
      </c>
      <c r="P105" s="25">
        <v>1319</v>
      </c>
      <c r="Q105" s="25">
        <v>296</v>
      </c>
      <c r="R105">
        <v>4.3</v>
      </c>
      <c r="S105">
        <v>6.75</v>
      </c>
    </row>
    <row r="106" spans="1:19" x14ac:dyDescent="0.2">
      <c r="A106" s="1">
        <v>38230</v>
      </c>
      <c r="B106">
        <v>8.1565999999999992</v>
      </c>
      <c r="C106">
        <v>5.6775000000000002</v>
      </c>
      <c r="D106">
        <v>5.75</v>
      </c>
      <c r="E106" s="24">
        <v>124.9</v>
      </c>
      <c r="F106" s="25">
        <v>47440</v>
      </c>
      <c r="G106" s="25">
        <v>74339</v>
      </c>
      <c r="H106" s="25">
        <v>1107</v>
      </c>
      <c r="I106" s="25">
        <v>26239</v>
      </c>
      <c r="J106" s="25">
        <v>12278</v>
      </c>
      <c r="K106" s="25">
        <v>1132</v>
      </c>
      <c r="L106" s="25">
        <v>1965</v>
      </c>
      <c r="M106">
        <v>97.23</v>
      </c>
      <c r="N106" s="25">
        <v>9562</v>
      </c>
      <c r="O106" s="25">
        <v>6319</v>
      </c>
      <c r="P106" s="25">
        <v>828</v>
      </c>
      <c r="Q106" s="25">
        <v>249</v>
      </c>
      <c r="R106">
        <v>4.2699999999999996</v>
      </c>
      <c r="S106">
        <v>6.75</v>
      </c>
    </row>
    <row r="107" spans="1:19" x14ac:dyDescent="0.2">
      <c r="A107" s="1">
        <v>38260</v>
      </c>
      <c r="B107">
        <v>8.5928000000000004</v>
      </c>
      <c r="C107">
        <v>6.4626999999999999</v>
      </c>
      <c r="D107">
        <v>5.4456519999999999</v>
      </c>
      <c r="E107" s="24">
        <v>125.4</v>
      </c>
      <c r="F107" s="25">
        <v>44998</v>
      </c>
      <c r="G107" s="25">
        <v>83774</v>
      </c>
      <c r="H107" s="25">
        <v>399</v>
      </c>
      <c r="I107" s="25">
        <v>26060</v>
      </c>
      <c r="J107" s="25">
        <v>24309</v>
      </c>
      <c r="K107" s="25">
        <v>322</v>
      </c>
      <c r="L107" s="25">
        <v>524</v>
      </c>
      <c r="M107">
        <v>71.58</v>
      </c>
      <c r="N107" s="25">
        <v>10727</v>
      </c>
      <c r="O107" s="25">
        <v>8864</v>
      </c>
      <c r="P107" s="25">
        <v>1424</v>
      </c>
      <c r="Q107" s="25">
        <v>283</v>
      </c>
      <c r="R107">
        <v>3.82</v>
      </c>
      <c r="S107">
        <v>6.4456519999999999</v>
      </c>
    </row>
    <row r="108" spans="1:19" x14ac:dyDescent="0.2">
      <c r="A108" s="1">
        <v>38291</v>
      </c>
      <c r="B108">
        <v>8.8094000000000001</v>
      </c>
      <c r="C108">
        <v>6.9198000000000004</v>
      </c>
      <c r="D108">
        <v>4.75</v>
      </c>
      <c r="E108" s="24">
        <v>124.7</v>
      </c>
      <c r="F108" s="25">
        <v>40160</v>
      </c>
      <c r="G108" s="25">
        <v>77775</v>
      </c>
      <c r="H108" s="25">
        <v>1219</v>
      </c>
      <c r="I108" s="25">
        <v>22569</v>
      </c>
      <c r="J108" s="25">
        <v>24360</v>
      </c>
      <c r="K108" s="25">
        <v>885</v>
      </c>
      <c r="L108" s="25">
        <v>1566</v>
      </c>
      <c r="M108">
        <v>52.45</v>
      </c>
      <c r="N108" s="25">
        <v>10421</v>
      </c>
      <c r="O108" s="25">
        <v>9368</v>
      </c>
      <c r="P108" s="25">
        <v>1453</v>
      </c>
      <c r="Q108" s="25">
        <v>410</v>
      </c>
      <c r="R108">
        <v>3.15</v>
      </c>
      <c r="S108">
        <v>5.75</v>
      </c>
    </row>
    <row r="109" spans="1:19" x14ac:dyDescent="0.2">
      <c r="A109" s="1">
        <v>38321</v>
      </c>
      <c r="B109">
        <v>9.4039000000000001</v>
      </c>
      <c r="C109">
        <v>7.0057999999999998</v>
      </c>
      <c r="D109">
        <v>4.1375000000000002</v>
      </c>
      <c r="E109" s="24">
        <v>124.4</v>
      </c>
      <c r="F109" s="25">
        <v>48249</v>
      </c>
      <c r="G109" s="25">
        <v>72403</v>
      </c>
      <c r="H109" s="25">
        <v>9729</v>
      </c>
      <c r="I109" s="25">
        <v>18565</v>
      </c>
      <c r="J109" s="25">
        <v>26420</v>
      </c>
      <c r="K109" s="25">
        <v>653</v>
      </c>
      <c r="L109" s="25">
        <v>638</v>
      </c>
      <c r="M109">
        <v>39.950000000000003</v>
      </c>
      <c r="N109" s="25">
        <v>10828</v>
      </c>
      <c r="O109" s="25">
        <v>10003</v>
      </c>
      <c r="P109" s="25">
        <v>1439</v>
      </c>
      <c r="Q109" s="25">
        <v>420</v>
      </c>
      <c r="R109">
        <v>2.4900000000000002</v>
      </c>
      <c r="S109">
        <v>5.1375000000000002</v>
      </c>
    </row>
    <row r="110" spans="1:19" x14ac:dyDescent="0.2">
      <c r="A110" s="1">
        <v>38352</v>
      </c>
      <c r="B110">
        <v>9.2164000000000001</v>
      </c>
      <c r="C110">
        <v>6.9619999999999997</v>
      </c>
      <c r="D110">
        <v>3</v>
      </c>
      <c r="E110" s="24">
        <v>124</v>
      </c>
      <c r="F110" s="25">
        <v>35660</v>
      </c>
      <c r="G110" s="25">
        <v>68333</v>
      </c>
      <c r="H110" s="25">
        <v>738</v>
      </c>
      <c r="I110" s="25">
        <v>17816</v>
      </c>
      <c r="J110" s="25">
        <v>24663</v>
      </c>
      <c r="K110" s="25">
        <v>220</v>
      </c>
      <c r="L110" s="25">
        <v>1118</v>
      </c>
      <c r="M110">
        <v>43.44</v>
      </c>
      <c r="N110" s="25">
        <v>10379</v>
      </c>
      <c r="O110" s="25">
        <v>10345</v>
      </c>
      <c r="P110" s="25">
        <v>1410</v>
      </c>
      <c r="Q110" s="25">
        <v>409</v>
      </c>
      <c r="R110">
        <v>1.81</v>
      </c>
      <c r="S110">
        <v>4</v>
      </c>
    </row>
    <row r="111" spans="1:19" x14ac:dyDescent="0.2">
      <c r="A111" s="1">
        <v>38383</v>
      </c>
      <c r="B111">
        <v>8.7837999999999994</v>
      </c>
      <c r="C111">
        <v>6.8712</v>
      </c>
      <c r="D111">
        <v>2.5750000000000002</v>
      </c>
      <c r="E111" s="24">
        <v>125</v>
      </c>
      <c r="F111" s="25">
        <v>33974</v>
      </c>
      <c r="G111" s="25">
        <v>65197</v>
      </c>
      <c r="H111" s="25">
        <v>113</v>
      </c>
      <c r="I111" s="25">
        <v>16376</v>
      </c>
      <c r="J111" s="25">
        <v>22901</v>
      </c>
      <c r="K111" s="25">
        <v>563</v>
      </c>
      <c r="L111" s="25">
        <v>1154</v>
      </c>
      <c r="M111">
        <v>43.32</v>
      </c>
      <c r="N111" s="25">
        <v>9647</v>
      </c>
      <c r="O111" s="25">
        <v>9875</v>
      </c>
      <c r="P111" s="25">
        <v>1433</v>
      </c>
      <c r="Q111" s="25">
        <v>398</v>
      </c>
      <c r="R111">
        <v>1.26</v>
      </c>
      <c r="S111">
        <v>3.5750000000000002</v>
      </c>
    </row>
    <row r="112" spans="1:19" x14ac:dyDescent="0.2">
      <c r="A112" s="1">
        <v>38411</v>
      </c>
      <c r="B112">
        <v>8.8388000000000009</v>
      </c>
      <c r="C112">
        <v>6.7812999999999999</v>
      </c>
      <c r="D112">
        <v>2.4090910000000001</v>
      </c>
      <c r="E112" s="24">
        <v>125.1</v>
      </c>
      <c r="F112" s="25">
        <v>37278</v>
      </c>
      <c r="G112" s="25">
        <v>69777</v>
      </c>
      <c r="H112" s="25">
        <v>1204</v>
      </c>
      <c r="I112" s="25">
        <v>18047</v>
      </c>
      <c r="J112" s="25">
        <v>22639</v>
      </c>
      <c r="K112" s="25">
        <v>528</v>
      </c>
      <c r="L112" s="25">
        <v>2226</v>
      </c>
      <c r="M112">
        <v>46.54</v>
      </c>
      <c r="N112" s="25">
        <v>10593</v>
      </c>
      <c r="O112" s="25">
        <v>9720</v>
      </c>
      <c r="P112" s="25">
        <v>1551</v>
      </c>
      <c r="Q112" s="25">
        <v>418</v>
      </c>
      <c r="R112">
        <v>1.06</v>
      </c>
      <c r="S112">
        <v>3.4090910000000001</v>
      </c>
    </row>
    <row r="113" spans="1:19" x14ac:dyDescent="0.2">
      <c r="A113" s="1">
        <v>38442</v>
      </c>
      <c r="B113">
        <v>8.7870000000000008</v>
      </c>
      <c r="C113">
        <v>6.6658999999999997</v>
      </c>
      <c r="D113">
        <v>2</v>
      </c>
      <c r="E113" s="24">
        <v>125.4</v>
      </c>
      <c r="F113" s="25">
        <v>34460</v>
      </c>
      <c r="G113" s="25">
        <v>55656</v>
      </c>
      <c r="H113" s="25">
        <v>852</v>
      </c>
      <c r="I113" s="25">
        <v>18460</v>
      </c>
      <c r="J113" s="25">
        <v>12577</v>
      </c>
      <c r="K113" s="25">
        <v>233</v>
      </c>
      <c r="L113" s="25">
        <v>940</v>
      </c>
      <c r="M113">
        <v>50.18</v>
      </c>
      <c r="N113" s="25">
        <v>8942</v>
      </c>
      <c r="O113" s="25">
        <v>8765</v>
      </c>
      <c r="P113" s="25">
        <v>1447</v>
      </c>
      <c r="Q113" s="25">
        <v>378</v>
      </c>
      <c r="R113">
        <v>0.84</v>
      </c>
      <c r="S113">
        <v>3</v>
      </c>
    </row>
    <row r="114" spans="1:19" x14ac:dyDescent="0.2">
      <c r="A114" s="1">
        <v>38472</v>
      </c>
      <c r="B114">
        <v>8.7919999999999998</v>
      </c>
      <c r="C114">
        <v>6.4448999999999996</v>
      </c>
      <c r="D114">
        <v>1.5789470000000001</v>
      </c>
      <c r="E114" s="24">
        <v>125.7</v>
      </c>
      <c r="F114" s="25">
        <v>33763</v>
      </c>
      <c r="G114" s="25">
        <v>53449</v>
      </c>
      <c r="H114" s="25">
        <v>471</v>
      </c>
      <c r="I114" s="25">
        <v>18700</v>
      </c>
      <c r="J114" s="25">
        <v>10887</v>
      </c>
      <c r="K114" s="25">
        <v>1183</v>
      </c>
      <c r="L114" s="25">
        <v>208</v>
      </c>
      <c r="M114">
        <v>57.3</v>
      </c>
      <c r="N114" s="25">
        <v>8910</v>
      </c>
      <c r="O114" s="25">
        <v>7881</v>
      </c>
      <c r="P114" s="25">
        <v>1340</v>
      </c>
      <c r="Q114" s="25">
        <v>399</v>
      </c>
      <c r="R114">
        <v>0.78</v>
      </c>
      <c r="S114">
        <v>2.5789469999999999</v>
      </c>
    </row>
    <row r="115" spans="1:19" x14ac:dyDescent="0.2">
      <c r="A115" s="1">
        <v>38503</v>
      </c>
      <c r="B115">
        <v>8.9450000000000003</v>
      </c>
      <c r="C115">
        <v>6.3867000000000003</v>
      </c>
      <c r="D115">
        <v>1.392857</v>
      </c>
      <c r="E115" s="24">
        <v>126.4</v>
      </c>
      <c r="F115" s="25">
        <v>36861</v>
      </c>
      <c r="G115" s="25">
        <v>56855</v>
      </c>
      <c r="H115" s="25">
        <v>1345</v>
      </c>
      <c r="I115" s="25">
        <v>18707</v>
      </c>
      <c r="J115" s="25">
        <v>9918</v>
      </c>
      <c r="K115" s="25">
        <v>1137</v>
      </c>
      <c r="L115" s="25">
        <v>1369</v>
      </c>
      <c r="M115">
        <v>68.61</v>
      </c>
      <c r="N115" s="25">
        <v>8474</v>
      </c>
      <c r="O115" s="25">
        <v>6977</v>
      </c>
      <c r="P115" s="25">
        <v>1223</v>
      </c>
      <c r="Q115" s="25">
        <v>367</v>
      </c>
      <c r="R115">
        <v>0.7</v>
      </c>
      <c r="S115">
        <v>2.3928569999999998</v>
      </c>
    </row>
    <row r="116" spans="1:19" x14ac:dyDescent="0.2">
      <c r="A116" s="1">
        <v>38533</v>
      </c>
      <c r="B116">
        <v>8.9494000000000007</v>
      </c>
      <c r="C116">
        <v>6.3533999999999997</v>
      </c>
      <c r="D116">
        <v>1.25</v>
      </c>
      <c r="E116" s="24">
        <v>125.7</v>
      </c>
      <c r="F116" s="25">
        <v>32861</v>
      </c>
      <c r="G116" s="25">
        <v>60843</v>
      </c>
      <c r="H116" s="25">
        <v>385</v>
      </c>
      <c r="I116" s="25">
        <v>23263</v>
      </c>
      <c r="J116" s="25">
        <v>9834</v>
      </c>
      <c r="K116" s="25">
        <v>785</v>
      </c>
      <c r="L116" s="25">
        <v>737</v>
      </c>
      <c r="M116">
        <v>64.44</v>
      </c>
      <c r="N116" s="25">
        <v>10213</v>
      </c>
      <c r="O116" s="25">
        <v>8124</v>
      </c>
      <c r="P116" s="25">
        <v>1471</v>
      </c>
      <c r="Q116" s="25">
        <v>373</v>
      </c>
      <c r="R116">
        <v>0.36</v>
      </c>
      <c r="S116">
        <v>2.25</v>
      </c>
    </row>
    <row r="117" spans="1:19" x14ac:dyDescent="0.2">
      <c r="A117" s="1">
        <v>38564</v>
      </c>
      <c r="B117">
        <v>8.6601999999999997</v>
      </c>
      <c r="C117">
        <v>6.07</v>
      </c>
      <c r="D117">
        <v>1.25</v>
      </c>
      <c r="E117" s="24">
        <v>125.4</v>
      </c>
      <c r="F117" s="25">
        <v>34222</v>
      </c>
      <c r="G117" s="25">
        <v>54873</v>
      </c>
      <c r="H117" s="25">
        <v>572</v>
      </c>
      <c r="I117" s="25">
        <v>22069</v>
      </c>
      <c r="J117" s="25">
        <v>9104</v>
      </c>
      <c r="K117" s="25">
        <v>323</v>
      </c>
      <c r="L117" s="25">
        <v>294</v>
      </c>
      <c r="M117">
        <v>72.510000000000005</v>
      </c>
      <c r="N117" s="25">
        <v>9304</v>
      </c>
      <c r="O117" s="25">
        <v>7428</v>
      </c>
      <c r="P117" s="25">
        <v>1411</v>
      </c>
      <c r="Q117" s="25">
        <v>389</v>
      </c>
      <c r="R117">
        <v>0.35</v>
      </c>
      <c r="S117">
        <v>2.25</v>
      </c>
    </row>
    <row r="118" spans="1:19" x14ac:dyDescent="0.2">
      <c r="A118" s="1">
        <v>38595</v>
      </c>
      <c r="B118">
        <v>8.5963999999999992</v>
      </c>
      <c r="C118">
        <v>5.9043999999999999</v>
      </c>
      <c r="D118">
        <v>1.25</v>
      </c>
      <c r="E118" s="24">
        <v>126.4</v>
      </c>
      <c r="F118" s="25">
        <v>38218</v>
      </c>
      <c r="G118" s="25">
        <v>57493</v>
      </c>
      <c r="H118" s="25">
        <v>705</v>
      </c>
      <c r="I118" s="25">
        <v>19953</v>
      </c>
      <c r="J118" s="25">
        <v>8919</v>
      </c>
      <c r="K118" s="25">
        <v>550</v>
      </c>
      <c r="L118" s="25">
        <v>390</v>
      </c>
      <c r="M118">
        <v>67.650000000000006</v>
      </c>
      <c r="N118" s="25">
        <v>8923</v>
      </c>
      <c r="O118" s="25">
        <v>7218</v>
      </c>
      <c r="P118" s="25">
        <v>1248</v>
      </c>
      <c r="Q118" s="25">
        <v>260</v>
      </c>
      <c r="R118">
        <v>0.36</v>
      </c>
      <c r="S118">
        <v>2.25</v>
      </c>
    </row>
    <row r="119" spans="1:19" x14ac:dyDescent="0.2">
      <c r="A119" s="1">
        <v>38625</v>
      </c>
      <c r="B119">
        <v>8.3596000000000004</v>
      </c>
      <c r="C119">
        <v>5.6428000000000003</v>
      </c>
      <c r="D119">
        <v>1.2727269999999999</v>
      </c>
      <c r="E119" s="24">
        <v>126.2</v>
      </c>
      <c r="F119" s="25">
        <v>39146</v>
      </c>
      <c r="G119" s="25">
        <v>63117</v>
      </c>
      <c r="H119" s="25">
        <v>731</v>
      </c>
      <c r="I119" s="25">
        <v>23727</v>
      </c>
      <c r="J119" s="25">
        <v>10313</v>
      </c>
      <c r="K119" s="25">
        <v>277</v>
      </c>
      <c r="L119" s="25">
        <v>280</v>
      </c>
      <c r="M119">
        <v>72.77</v>
      </c>
      <c r="N119" s="25">
        <v>9900</v>
      </c>
      <c r="O119" s="25">
        <v>8212</v>
      </c>
      <c r="P119" s="25">
        <v>1462</v>
      </c>
      <c r="Q119" s="25">
        <v>335</v>
      </c>
      <c r="R119">
        <v>0.36</v>
      </c>
      <c r="S119">
        <v>2.2727270000000002</v>
      </c>
    </row>
    <row r="120" spans="1:19" x14ac:dyDescent="0.2">
      <c r="A120" s="1">
        <v>38656</v>
      </c>
      <c r="B120">
        <v>8.4143000000000008</v>
      </c>
      <c r="C120">
        <v>5.6420000000000003</v>
      </c>
      <c r="D120">
        <v>1.5</v>
      </c>
      <c r="E120" s="24">
        <v>126.6</v>
      </c>
      <c r="F120" s="25">
        <v>40883</v>
      </c>
      <c r="G120" s="25">
        <v>63890</v>
      </c>
      <c r="H120" s="25">
        <v>875</v>
      </c>
      <c r="I120" s="25">
        <v>23383</v>
      </c>
      <c r="J120" s="25">
        <v>11490</v>
      </c>
      <c r="K120" s="25">
        <v>678</v>
      </c>
      <c r="L120" s="25">
        <v>665</v>
      </c>
      <c r="M120">
        <v>76.66</v>
      </c>
      <c r="N120" s="25">
        <v>9804</v>
      </c>
      <c r="O120" s="25">
        <v>9096</v>
      </c>
      <c r="P120" s="25">
        <v>1477</v>
      </c>
      <c r="Q120" s="25">
        <v>326</v>
      </c>
      <c r="R120">
        <v>0.36</v>
      </c>
      <c r="S120">
        <v>2.5</v>
      </c>
    </row>
    <row r="121" spans="1:19" x14ac:dyDescent="0.2">
      <c r="A121" s="1">
        <v>38686</v>
      </c>
      <c r="B121">
        <v>8.4107000000000003</v>
      </c>
      <c r="C121">
        <v>5.7530999999999999</v>
      </c>
      <c r="D121">
        <v>1.607143</v>
      </c>
      <c r="E121" s="24">
        <v>126.9</v>
      </c>
      <c r="F121" s="25">
        <v>33036</v>
      </c>
      <c r="G121" s="25">
        <v>61823</v>
      </c>
      <c r="H121" s="25">
        <v>201</v>
      </c>
      <c r="I121" s="25">
        <v>23019</v>
      </c>
      <c r="J121" s="25">
        <v>12737</v>
      </c>
      <c r="K121" s="25">
        <v>9</v>
      </c>
      <c r="L121" s="25">
        <v>949</v>
      </c>
      <c r="M121">
        <v>74.459999999999994</v>
      </c>
      <c r="N121" s="25">
        <v>9848</v>
      </c>
      <c r="O121" s="25">
        <v>10125</v>
      </c>
      <c r="P121" s="25">
        <v>1457</v>
      </c>
      <c r="Q121" s="25">
        <v>370</v>
      </c>
      <c r="R121">
        <v>0.35</v>
      </c>
      <c r="S121">
        <v>2.6071430000000002</v>
      </c>
    </row>
    <row r="122" spans="1:19" x14ac:dyDescent="0.2">
      <c r="A122" s="1">
        <v>38717</v>
      </c>
      <c r="B122">
        <v>8.1816999999999993</v>
      </c>
      <c r="C122">
        <v>5.7336</v>
      </c>
      <c r="D122">
        <v>1.75</v>
      </c>
      <c r="E122" s="24">
        <v>127.1</v>
      </c>
      <c r="F122" s="25">
        <v>30217</v>
      </c>
      <c r="G122" s="25">
        <v>63909</v>
      </c>
      <c r="H122" s="25">
        <v>1124</v>
      </c>
      <c r="I122" s="25">
        <v>21142</v>
      </c>
      <c r="J122" s="25">
        <v>15242</v>
      </c>
      <c r="K122" s="25">
        <v>614</v>
      </c>
      <c r="L122" s="25">
        <v>585</v>
      </c>
      <c r="M122">
        <v>76.17</v>
      </c>
      <c r="N122" s="25">
        <v>9796</v>
      </c>
      <c r="O122" s="25">
        <v>10735</v>
      </c>
      <c r="P122" s="25">
        <v>1448</v>
      </c>
      <c r="Q122" s="25">
        <v>356</v>
      </c>
      <c r="R122">
        <v>0.34</v>
      </c>
      <c r="S122">
        <v>2.75</v>
      </c>
    </row>
    <row r="123" spans="1:19" x14ac:dyDescent="0.2">
      <c r="A123" s="1">
        <v>38748</v>
      </c>
      <c r="B123">
        <v>8.0970999999999993</v>
      </c>
      <c r="C123">
        <v>5.9168000000000003</v>
      </c>
      <c r="D123">
        <v>1.75</v>
      </c>
      <c r="E123" s="24">
        <v>128.69999999999999</v>
      </c>
      <c r="F123" s="25">
        <v>33643</v>
      </c>
      <c r="G123" s="25">
        <v>66175</v>
      </c>
      <c r="H123" s="25">
        <v>959</v>
      </c>
      <c r="I123" s="25">
        <v>24978</v>
      </c>
      <c r="J123" s="25">
        <v>13928</v>
      </c>
      <c r="K123" s="25">
        <v>140</v>
      </c>
      <c r="L123" s="25">
        <v>1775</v>
      </c>
      <c r="M123">
        <v>73.75</v>
      </c>
      <c r="N123" s="25">
        <v>8713</v>
      </c>
      <c r="O123" s="25">
        <v>9770</v>
      </c>
      <c r="P123" s="25">
        <v>1356</v>
      </c>
      <c r="Q123" s="25">
        <v>357</v>
      </c>
      <c r="R123">
        <v>0.34</v>
      </c>
      <c r="S123">
        <v>2.75</v>
      </c>
    </row>
    <row r="124" spans="1:19" x14ac:dyDescent="0.2">
      <c r="A124" s="1">
        <v>38776</v>
      </c>
      <c r="B124">
        <v>8.0367999999999995</v>
      </c>
      <c r="C124">
        <v>5.9248000000000003</v>
      </c>
      <c r="D124">
        <v>1.75</v>
      </c>
      <c r="E124" s="24">
        <v>129.30000000000001</v>
      </c>
      <c r="F124" s="25">
        <v>42928</v>
      </c>
      <c r="G124" s="25">
        <v>71130</v>
      </c>
      <c r="H124" s="25">
        <v>1649</v>
      </c>
      <c r="I124" s="25">
        <v>24442</v>
      </c>
      <c r="J124" s="25">
        <v>15028</v>
      </c>
      <c r="K124" s="25">
        <v>540</v>
      </c>
      <c r="L124" s="25">
        <v>989</v>
      </c>
      <c r="M124">
        <v>78.83</v>
      </c>
      <c r="N124" s="25">
        <v>9424</v>
      </c>
      <c r="O124" s="25">
        <v>10514</v>
      </c>
      <c r="P124" s="25">
        <v>1451</v>
      </c>
      <c r="Q124" s="25">
        <v>348</v>
      </c>
      <c r="R124">
        <v>0.35</v>
      </c>
      <c r="S124">
        <v>2.75</v>
      </c>
    </row>
    <row r="125" spans="1:19" x14ac:dyDescent="0.2">
      <c r="A125" s="1">
        <v>38807</v>
      </c>
      <c r="B125">
        <v>7.9278000000000004</v>
      </c>
      <c r="C125">
        <v>5.9154</v>
      </c>
      <c r="D125">
        <v>1.75</v>
      </c>
      <c r="E125" s="24">
        <v>129.6</v>
      </c>
      <c r="F125" s="25">
        <v>38532</v>
      </c>
      <c r="G125" s="25">
        <v>63015</v>
      </c>
      <c r="H125" s="25">
        <v>2369</v>
      </c>
      <c r="I125" s="25">
        <v>25703</v>
      </c>
      <c r="J125" s="25">
        <v>11451</v>
      </c>
      <c r="K125" s="25">
        <v>472</v>
      </c>
      <c r="L125" s="25">
        <v>559</v>
      </c>
      <c r="M125">
        <v>84.82</v>
      </c>
      <c r="N125" s="25">
        <v>8994</v>
      </c>
      <c r="O125" s="25">
        <v>8568</v>
      </c>
      <c r="P125" s="25">
        <v>1379</v>
      </c>
      <c r="Q125" s="25">
        <v>386</v>
      </c>
      <c r="R125">
        <v>0.35</v>
      </c>
      <c r="S125">
        <v>2.75</v>
      </c>
    </row>
    <row r="126" spans="1:19" x14ac:dyDescent="0.2">
      <c r="A126" s="1">
        <v>38837</v>
      </c>
      <c r="B126">
        <v>7.8971999999999998</v>
      </c>
      <c r="C126">
        <v>6.2784000000000004</v>
      </c>
      <c r="D126">
        <v>1.9583330000000001</v>
      </c>
      <c r="E126" s="24">
        <v>128.9</v>
      </c>
      <c r="F126" s="25">
        <v>38168</v>
      </c>
      <c r="G126" s="25">
        <v>59043</v>
      </c>
      <c r="H126" s="25">
        <v>2545</v>
      </c>
      <c r="I126" s="25">
        <v>19625</v>
      </c>
      <c r="J126" s="25">
        <v>12529</v>
      </c>
      <c r="K126" s="25">
        <v>478</v>
      </c>
      <c r="L126" s="25">
        <v>50</v>
      </c>
      <c r="M126">
        <v>75.95</v>
      </c>
      <c r="N126" s="25">
        <v>9132</v>
      </c>
      <c r="O126" s="25">
        <v>9097</v>
      </c>
      <c r="P126" s="25">
        <v>1431</v>
      </c>
      <c r="Q126" s="25">
        <v>335</v>
      </c>
      <c r="R126">
        <v>0.34</v>
      </c>
      <c r="S126">
        <v>2.9583339999999998</v>
      </c>
    </row>
    <row r="127" spans="1:19" x14ac:dyDescent="0.2">
      <c r="A127" s="1">
        <v>38868</v>
      </c>
      <c r="B127">
        <v>7.9062000000000001</v>
      </c>
      <c r="C127">
        <v>6.4767999999999999</v>
      </c>
      <c r="D127">
        <v>2</v>
      </c>
      <c r="E127" s="24">
        <v>128.80000000000001</v>
      </c>
      <c r="F127" s="25">
        <v>43319</v>
      </c>
      <c r="G127" s="25">
        <v>66522</v>
      </c>
      <c r="H127" s="25">
        <v>498</v>
      </c>
      <c r="I127" s="25">
        <v>23760</v>
      </c>
      <c r="J127" s="25">
        <v>11654</v>
      </c>
      <c r="K127" s="25">
        <v>488</v>
      </c>
      <c r="L127" s="25">
        <v>868</v>
      </c>
      <c r="M127">
        <v>74.760000000000005</v>
      </c>
      <c r="N127" s="25">
        <v>7303</v>
      </c>
      <c r="O127" s="25">
        <v>8510</v>
      </c>
      <c r="P127" s="25">
        <v>1322</v>
      </c>
      <c r="Q127" s="25">
        <v>382</v>
      </c>
      <c r="R127">
        <v>0.35</v>
      </c>
      <c r="S127">
        <v>3.0000010000000001</v>
      </c>
    </row>
    <row r="128" spans="1:19" x14ac:dyDescent="0.2">
      <c r="A128" s="1">
        <v>38898</v>
      </c>
      <c r="B128">
        <v>8.0200999999999993</v>
      </c>
      <c r="C128">
        <v>6.2821999999999996</v>
      </c>
      <c r="D128">
        <v>2</v>
      </c>
      <c r="E128" s="24">
        <v>128.1</v>
      </c>
      <c r="F128" s="25">
        <v>35149</v>
      </c>
      <c r="G128" s="25">
        <v>60853</v>
      </c>
      <c r="H128" s="25">
        <v>1233</v>
      </c>
      <c r="I128" s="25">
        <v>22630</v>
      </c>
      <c r="J128" s="25">
        <v>10936</v>
      </c>
      <c r="K128" s="25">
        <v>851</v>
      </c>
      <c r="L128" s="25">
        <v>55</v>
      </c>
      <c r="M128">
        <v>75.58</v>
      </c>
      <c r="N128" s="25">
        <v>8915</v>
      </c>
      <c r="O128" s="25">
        <v>7630</v>
      </c>
      <c r="P128" s="25">
        <v>1327</v>
      </c>
      <c r="Q128" s="25">
        <v>315</v>
      </c>
      <c r="R128">
        <v>0.48</v>
      </c>
      <c r="S128">
        <v>3.0000010000000001</v>
      </c>
    </row>
    <row r="129" spans="1:19" x14ac:dyDescent="0.2">
      <c r="A129" s="1">
        <v>38929</v>
      </c>
      <c r="B129">
        <v>7.9325000000000001</v>
      </c>
      <c r="C129">
        <v>6.1542000000000003</v>
      </c>
      <c r="D129">
        <v>2</v>
      </c>
      <c r="E129" s="24">
        <v>127.8</v>
      </c>
      <c r="F129" s="25">
        <v>36125</v>
      </c>
      <c r="G129" s="25">
        <v>56488</v>
      </c>
      <c r="H129" s="25">
        <v>213</v>
      </c>
      <c r="I129" s="25">
        <v>20319</v>
      </c>
      <c r="J129" s="25">
        <v>8587</v>
      </c>
      <c r="K129" s="25">
        <v>763</v>
      </c>
      <c r="L129" s="25">
        <v>361</v>
      </c>
      <c r="M129">
        <v>77.040000000000006</v>
      </c>
      <c r="N129" s="25">
        <v>7938</v>
      </c>
      <c r="O129" s="25">
        <v>6054</v>
      </c>
      <c r="P129" s="25">
        <v>883</v>
      </c>
      <c r="Q129" s="25">
        <v>222</v>
      </c>
      <c r="R129">
        <v>0.43</v>
      </c>
      <c r="S129">
        <v>3.0000010000000001</v>
      </c>
    </row>
    <row r="130" spans="1:19" x14ac:dyDescent="0.2">
      <c r="A130" s="1">
        <v>38960</v>
      </c>
      <c r="B130">
        <v>7.9156000000000004</v>
      </c>
      <c r="C130">
        <v>6.0606</v>
      </c>
      <c r="D130">
        <v>2</v>
      </c>
      <c r="E130" s="24">
        <v>128.6</v>
      </c>
      <c r="F130" s="25">
        <v>44277</v>
      </c>
      <c r="G130" s="25">
        <v>63770</v>
      </c>
      <c r="H130" s="25">
        <v>3165</v>
      </c>
      <c r="I130" s="25">
        <v>23631</v>
      </c>
      <c r="J130" s="25">
        <v>8228</v>
      </c>
      <c r="K130" s="25">
        <v>712</v>
      </c>
      <c r="L130" s="25">
        <v>726</v>
      </c>
      <c r="M130">
        <v>77.84</v>
      </c>
      <c r="N130" s="25">
        <v>7581</v>
      </c>
      <c r="O130" s="25">
        <v>5774</v>
      </c>
      <c r="P130" s="25">
        <v>891</v>
      </c>
      <c r="Q130" s="25">
        <v>250</v>
      </c>
      <c r="R130">
        <v>0.45</v>
      </c>
      <c r="S130">
        <v>3.0000010000000001</v>
      </c>
    </row>
    <row r="131" spans="1:19" x14ac:dyDescent="0.2">
      <c r="A131" s="1">
        <v>38990</v>
      </c>
      <c r="B131">
        <v>8.1110000000000007</v>
      </c>
      <c r="C131">
        <v>5.8365</v>
      </c>
      <c r="D131">
        <v>2</v>
      </c>
      <c r="E131" s="24">
        <v>128.69999999999999</v>
      </c>
      <c r="F131" s="25">
        <v>41365</v>
      </c>
      <c r="G131" s="25">
        <v>66955</v>
      </c>
      <c r="H131" s="25">
        <v>534</v>
      </c>
      <c r="I131" s="25">
        <v>22586</v>
      </c>
      <c r="J131" s="25">
        <v>15803</v>
      </c>
      <c r="K131" s="25">
        <v>427</v>
      </c>
      <c r="L131" s="25">
        <v>29</v>
      </c>
      <c r="M131">
        <v>82.67</v>
      </c>
      <c r="N131" s="25">
        <v>9198</v>
      </c>
      <c r="O131" s="25">
        <v>9417</v>
      </c>
      <c r="P131" s="25">
        <v>1381</v>
      </c>
      <c r="Q131" s="25">
        <v>412</v>
      </c>
      <c r="R131">
        <v>0.7</v>
      </c>
      <c r="S131">
        <v>3.0000010000000001</v>
      </c>
    </row>
    <row r="132" spans="1:19" x14ac:dyDescent="0.2">
      <c r="A132" s="1">
        <v>39021</v>
      </c>
      <c r="B132">
        <v>8.1463000000000001</v>
      </c>
      <c r="C132">
        <v>5.9663000000000004</v>
      </c>
      <c r="D132">
        <v>2</v>
      </c>
      <c r="E132" s="24">
        <v>129</v>
      </c>
      <c r="F132" s="25">
        <v>43856</v>
      </c>
      <c r="G132" s="25">
        <v>73166</v>
      </c>
      <c r="H132" s="25">
        <v>3042</v>
      </c>
      <c r="I132" s="25">
        <v>24290</v>
      </c>
      <c r="J132" s="25">
        <v>17104</v>
      </c>
      <c r="K132" s="25">
        <v>429</v>
      </c>
      <c r="L132" s="25">
        <v>163</v>
      </c>
      <c r="M132">
        <v>85.28</v>
      </c>
      <c r="N132" s="25">
        <v>8553</v>
      </c>
      <c r="O132" s="25">
        <v>10135</v>
      </c>
      <c r="P132" s="25">
        <v>1298</v>
      </c>
      <c r="Q132" s="25">
        <v>393</v>
      </c>
      <c r="R132">
        <v>0.59</v>
      </c>
      <c r="S132">
        <v>3.0000010000000001</v>
      </c>
    </row>
    <row r="133" spans="1:19" x14ac:dyDescent="0.2">
      <c r="A133" s="1">
        <v>39051</v>
      </c>
      <c r="B133">
        <v>7.9059999999999997</v>
      </c>
      <c r="C133">
        <v>5.9785000000000004</v>
      </c>
      <c r="D133">
        <v>2</v>
      </c>
      <c r="E133" s="24">
        <v>130.4</v>
      </c>
      <c r="F133" s="25">
        <v>39706</v>
      </c>
      <c r="G133" s="25">
        <v>77093</v>
      </c>
      <c r="H133" s="25">
        <v>451</v>
      </c>
      <c r="I133" s="25">
        <v>28879</v>
      </c>
      <c r="J133" s="25">
        <v>18891</v>
      </c>
      <c r="K133" s="25">
        <v>302</v>
      </c>
      <c r="L133" s="25">
        <v>892</v>
      </c>
      <c r="M133">
        <v>91.45</v>
      </c>
      <c r="N133" s="25">
        <v>8841</v>
      </c>
      <c r="O133" s="25">
        <v>11061</v>
      </c>
      <c r="P133" s="25">
        <v>1318</v>
      </c>
      <c r="Q133" s="25">
        <v>365</v>
      </c>
      <c r="R133">
        <v>0.5</v>
      </c>
      <c r="S133">
        <v>3.0000010000000001</v>
      </c>
    </row>
    <row r="134" spans="1:19" x14ac:dyDescent="0.2">
      <c r="A134" s="1">
        <v>39082</v>
      </c>
      <c r="B134">
        <v>7.8198999999999996</v>
      </c>
      <c r="C134">
        <v>5.8547000000000002</v>
      </c>
      <c r="D134">
        <v>2</v>
      </c>
      <c r="E134" s="24">
        <v>129.69999999999999</v>
      </c>
      <c r="F134" s="25">
        <v>39263</v>
      </c>
      <c r="G134" s="25">
        <v>76393</v>
      </c>
      <c r="H134" s="25">
        <v>968</v>
      </c>
      <c r="I134" s="25">
        <v>28341</v>
      </c>
      <c r="J134" s="25">
        <v>19790</v>
      </c>
      <c r="K134" s="25">
        <v>831</v>
      </c>
      <c r="L134" s="25">
        <v>212</v>
      </c>
      <c r="M134">
        <v>96.52</v>
      </c>
      <c r="N134" s="25">
        <v>8979</v>
      </c>
      <c r="O134" s="25">
        <v>10422</v>
      </c>
      <c r="P134" s="25">
        <v>1344</v>
      </c>
      <c r="Q134" s="25">
        <v>339</v>
      </c>
      <c r="R134">
        <v>0.66</v>
      </c>
      <c r="S134">
        <v>3.0000010000000001</v>
      </c>
    </row>
    <row r="135" spans="1:19" x14ac:dyDescent="0.2">
      <c r="A135" s="1">
        <v>39113</v>
      </c>
      <c r="B135">
        <v>7.8205999999999998</v>
      </c>
      <c r="C135">
        <v>5.7304000000000004</v>
      </c>
      <c r="D135">
        <v>2</v>
      </c>
      <c r="E135" s="24">
        <v>130.19999999999999</v>
      </c>
      <c r="F135" s="25">
        <v>39215</v>
      </c>
      <c r="G135" s="25">
        <v>71457</v>
      </c>
      <c r="H135" s="25">
        <v>929</v>
      </c>
      <c r="I135" s="25">
        <v>24815</v>
      </c>
      <c r="J135" s="25">
        <v>17367</v>
      </c>
      <c r="K135" s="25">
        <v>499</v>
      </c>
      <c r="L135" s="25">
        <v>863</v>
      </c>
      <c r="M135">
        <v>103.72</v>
      </c>
      <c r="N135" s="25">
        <v>8157</v>
      </c>
      <c r="O135" s="25">
        <v>9500</v>
      </c>
      <c r="P135" s="25">
        <v>1263</v>
      </c>
      <c r="Q135" s="25">
        <v>349</v>
      </c>
      <c r="R135">
        <v>0.71</v>
      </c>
      <c r="S135">
        <v>3.0000010000000001</v>
      </c>
    </row>
    <row r="136" spans="1:19" x14ac:dyDescent="0.2">
      <c r="A136" s="1">
        <v>39141</v>
      </c>
      <c r="B136">
        <v>7.8295000000000003</v>
      </c>
      <c r="C136">
        <v>5.593</v>
      </c>
      <c r="D136">
        <v>2</v>
      </c>
      <c r="E136" s="24">
        <v>130.6</v>
      </c>
      <c r="F136" s="25">
        <v>57202</v>
      </c>
      <c r="G136" s="25">
        <v>82203</v>
      </c>
      <c r="H136" s="25">
        <v>9237</v>
      </c>
      <c r="I136" s="25">
        <v>28532</v>
      </c>
      <c r="J136" s="25">
        <v>18960</v>
      </c>
      <c r="K136" s="25">
        <v>1491</v>
      </c>
      <c r="L136" s="25">
        <v>2</v>
      </c>
      <c r="M136">
        <v>114.64</v>
      </c>
      <c r="N136" s="25">
        <v>8555</v>
      </c>
      <c r="O136" s="25">
        <v>10253</v>
      </c>
      <c r="P136" s="25">
        <v>1256</v>
      </c>
      <c r="Q136" s="25">
        <v>394</v>
      </c>
      <c r="R136">
        <v>0.66</v>
      </c>
      <c r="S136">
        <v>3.0000010000000001</v>
      </c>
    </row>
    <row r="137" spans="1:19" x14ac:dyDescent="0.2">
      <c r="A137" s="1">
        <v>39172</v>
      </c>
      <c r="B137">
        <v>7.8068999999999997</v>
      </c>
      <c r="C137">
        <v>5.4116</v>
      </c>
      <c r="D137">
        <v>2</v>
      </c>
      <c r="E137" s="24">
        <v>131.30000000000001</v>
      </c>
      <c r="F137" s="25">
        <v>36629</v>
      </c>
      <c r="G137" s="25">
        <v>78141</v>
      </c>
      <c r="H137" s="25">
        <v>654</v>
      </c>
      <c r="I137" s="25">
        <v>31916</v>
      </c>
      <c r="J137" s="25">
        <v>14498</v>
      </c>
      <c r="K137" s="25">
        <v>1057</v>
      </c>
      <c r="L137" s="25">
        <v>712</v>
      </c>
      <c r="M137">
        <v>123.26</v>
      </c>
      <c r="N137" s="25">
        <v>8411</v>
      </c>
      <c r="O137" s="25">
        <v>7429</v>
      </c>
      <c r="P137" s="25">
        <v>1274</v>
      </c>
      <c r="Q137" s="25">
        <v>434</v>
      </c>
      <c r="R137">
        <v>0.97</v>
      </c>
      <c r="S137">
        <v>3.0000010000000001</v>
      </c>
    </row>
    <row r="138" spans="1:19" x14ac:dyDescent="0.2">
      <c r="A138" s="1">
        <v>39202</v>
      </c>
      <c r="B138">
        <v>7.8335999999999997</v>
      </c>
      <c r="C138">
        <v>5.4579000000000004</v>
      </c>
      <c r="D138">
        <v>2.1428569999999998</v>
      </c>
      <c r="E138" s="24">
        <v>131</v>
      </c>
      <c r="F138" s="25">
        <v>43932</v>
      </c>
      <c r="G138" s="25">
        <v>69312</v>
      </c>
      <c r="H138" s="25">
        <v>330</v>
      </c>
      <c r="I138" s="25">
        <v>23924</v>
      </c>
      <c r="J138" s="25">
        <v>12516</v>
      </c>
      <c r="K138" s="25">
        <v>753</v>
      </c>
      <c r="L138" s="25">
        <v>885</v>
      </c>
      <c r="M138">
        <v>114.99</v>
      </c>
      <c r="N138" s="25">
        <v>7599</v>
      </c>
      <c r="O138" s="25">
        <v>6326</v>
      </c>
      <c r="P138" s="25">
        <v>1297</v>
      </c>
      <c r="Q138" s="25">
        <v>341</v>
      </c>
      <c r="R138">
        <v>1.03</v>
      </c>
      <c r="S138">
        <v>3.1428569999999998</v>
      </c>
    </row>
    <row r="139" spans="1:19" x14ac:dyDescent="0.2">
      <c r="A139" s="1">
        <v>39233</v>
      </c>
      <c r="B139">
        <v>7.8319999999999999</v>
      </c>
      <c r="C139">
        <v>5.4446000000000003</v>
      </c>
      <c r="D139">
        <v>2.25</v>
      </c>
      <c r="E139" s="24">
        <v>130.5</v>
      </c>
      <c r="F139" s="25">
        <v>40679</v>
      </c>
      <c r="G139" s="25">
        <v>67057</v>
      </c>
      <c r="H139" s="25">
        <v>66</v>
      </c>
      <c r="I139" s="25">
        <v>23629</v>
      </c>
      <c r="J139" s="25">
        <v>12233</v>
      </c>
      <c r="K139" s="25">
        <v>920</v>
      </c>
      <c r="L139" s="25">
        <v>104</v>
      </c>
      <c r="M139">
        <v>113.83</v>
      </c>
      <c r="N139" s="25">
        <v>7705</v>
      </c>
      <c r="O139" s="25">
        <v>6301</v>
      </c>
      <c r="P139" s="25">
        <v>1304</v>
      </c>
      <c r="Q139" s="25">
        <v>262</v>
      </c>
      <c r="R139">
        <v>1.1200000000000001</v>
      </c>
      <c r="S139">
        <v>3.25</v>
      </c>
    </row>
    <row r="140" spans="1:19" x14ac:dyDescent="0.2">
      <c r="A140" s="1">
        <v>39263</v>
      </c>
      <c r="B140">
        <v>7.7828999999999997</v>
      </c>
      <c r="C140">
        <v>5.4569999999999999</v>
      </c>
      <c r="D140">
        <v>2.25</v>
      </c>
      <c r="E140" s="24">
        <v>130.19999999999999</v>
      </c>
      <c r="F140" s="25">
        <v>36536</v>
      </c>
      <c r="G140" s="25">
        <v>71986</v>
      </c>
      <c r="H140" s="25">
        <v>1057</v>
      </c>
      <c r="I140" s="25">
        <v>28831</v>
      </c>
      <c r="J140" s="25">
        <v>13908</v>
      </c>
      <c r="K140" s="25">
        <v>765</v>
      </c>
      <c r="L140" s="25">
        <v>410</v>
      </c>
      <c r="M140">
        <v>116.97</v>
      </c>
      <c r="N140" s="25">
        <v>8403</v>
      </c>
      <c r="O140" s="25">
        <v>7270</v>
      </c>
      <c r="P140" s="25">
        <v>1426</v>
      </c>
      <c r="Q140" s="25">
        <v>366</v>
      </c>
      <c r="R140">
        <v>1.01</v>
      </c>
      <c r="S140">
        <v>3.2500010000000001</v>
      </c>
    </row>
    <row r="141" spans="1:19" x14ac:dyDescent="0.2">
      <c r="A141" s="1">
        <v>39294</v>
      </c>
      <c r="B141">
        <v>7.7881999999999998</v>
      </c>
      <c r="C141">
        <v>5.4301000000000004</v>
      </c>
      <c r="D141">
        <v>2.25</v>
      </c>
      <c r="E141" s="24">
        <v>129.4</v>
      </c>
      <c r="F141" s="25">
        <v>40767</v>
      </c>
      <c r="G141" s="25">
        <v>71827</v>
      </c>
      <c r="H141" s="25">
        <v>457</v>
      </c>
      <c r="I141" s="25">
        <v>25757</v>
      </c>
      <c r="J141" s="25">
        <v>14477</v>
      </c>
      <c r="K141" s="25">
        <v>923</v>
      </c>
      <c r="L141" s="25">
        <v>1358</v>
      </c>
      <c r="M141">
        <v>110.22</v>
      </c>
      <c r="N141" s="25">
        <v>7993</v>
      </c>
      <c r="O141" s="25">
        <v>7865</v>
      </c>
      <c r="P141" s="25">
        <v>1386</v>
      </c>
      <c r="Q141" s="25">
        <v>459</v>
      </c>
      <c r="R141">
        <v>0.91</v>
      </c>
      <c r="S141">
        <v>3.2500010000000001</v>
      </c>
    </row>
    <row r="142" spans="1:19" x14ac:dyDescent="0.2">
      <c r="A142" s="1">
        <v>39325</v>
      </c>
      <c r="B142">
        <v>7.7243000000000004</v>
      </c>
      <c r="C142">
        <v>5.6123000000000003</v>
      </c>
      <c r="D142">
        <v>2.25</v>
      </c>
      <c r="E142" s="24">
        <v>130.6</v>
      </c>
      <c r="F142" s="25">
        <v>43450</v>
      </c>
      <c r="G142" s="25">
        <v>74834</v>
      </c>
      <c r="H142" s="25">
        <v>1332</v>
      </c>
      <c r="I142" s="25">
        <v>26238</v>
      </c>
      <c r="J142" s="25">
        <v>13941</v>
      </c>
      <c r="K142" s="25">
        <v>1359</v>
      </c>
      <c r="L142" s="25">
        <v>935</v>
      </c>
      <c r="M142">
        <v>112.83</v>
      </c>
      <c r="N142" s="25">
        <v>7348</v>
      </c>
      <c r="O142" s="25">
        <v>7453</v>
      </c>
      <c r="P142" s="25">
        <v>1381</v>
      </c>
      <c r="Q142" s="25">
        <v>398</v>
      </c>
      <c r="R142">
        <v>1.01</v>
      </c>
      <c r="S142">
        <v>3.2500010000000001</v>
      </c>
    </row>
    <row r="143" spans="1:19" x14ac:dyDescent="0.2">
      <c r="A143" s="1">
        <v>39355</v>
      </c>
      <c r="B143">
        <v>7.7473999999999998</v>
      </c>
      <c r="C143">
        <v>5.6551999999999998</v>
      </c>
      <c r="D143">
        <v>2.25</v>
      </c>
      <c r="E143" s="24">
        <v>130.5</v>
      </c>
      <c r="F143" s="25">
        <v>45027</v>
      </c>
      <c r="G143" s="25">
        <v>72089</v>
      </c>
      <c r="H143" s="25">
        <v>953</v>
      </c>
      <c r="I143" s="25">
        <v>23453</v>
      </c>
      <c r="J143" s="25">
        <v>18328</v>
      </c>
      <c r="K143" s="25">
        <v>919</v>
      </c>
      <c r="L143" s="25">
        <v>158</v>
      </c>
      <c r="M143">
        <v>109.55</v>
      </c>
      <c r="N143" s="25">
        <v>8179</v>
      </c>
      <c r="O143" s="25">
        <v>8240</v>
      </c>
      <c r="P143" s="25">
        <v>1479</v>
      </c>
      <c r="Q143" s="25">
        <v>382</v>
      </c>
      <c r="R143">
        <v>0.96</v>
      </c>
      <c r="S143">
        <v>3.2500010000000001</v>
      </c>
    </row>
    <row r="144" spans="1:19" x14ac:dyDescent="0.2">
      <c r="A144" s="1">
        <v>39386</v>
      </c>
      <c r="B144">
        <v>7.7868000000000004</v>
      </c>
      <c r="C144">
        <v>5.7454000000000001</v>
      </c>
      <c r="D144">
        <v>2.25</v>
      </c>
      <c r="E144" s="24">
        <v>130.5</v>
      </c>
      <c r="F144" s="25">
        <v>45123</v>
      </c>
      <c r="G144" s="25">
        <v>81756</v>
      </c>
      <c r="H144" s="25">
        <v>1251</v>
      </c>
      <c r="I144" s="25">
        <v>26778</v>
      </c>
      <c r="J144" s="25">
        <v>21760</v>
      </c>
      <c r="K144" s="25">
        <v>708</v>
      </c>
      <c r="L144" s="25">
        <v>270</v>
      </c>
      <c r="M144">
        <v>110.77</v>
      </c>
      <c r="N144" s="25">
        <v>7975</v>
      </c>
      <c r="O144" s="25">
        <v>9723</v>
      </c>
      <c r="P144" s="25">
        <v>1366</v>
      </c>
      <c r="Q144" s="25">
        <v>438</v>
      </c>
      <c r="R144">
        <v>0.79</v>
      </c>
      <c r="S144">
        <v>3.2500010000000001</v>
      </c>
    </row>
    <row r="145" spans="1:19" x14ac:dyDescent="0.2">
      <c r="A145" s="1">
        <v>39416</v>
      </c>
      <c r="B145">
        <v>7.7450999999999999</v>
      </c>
      <c r="C145">
        <v>5.8783000000000003</v>
      </c>
      <c r="D145">
        <v>1.9880949999999999</v>
      </c>
      <c r="E145" s="24">
        <v>130.6</v>
      </c>
      <c r="F145" s="25">
        <v>40805</v>
      </c>
      <c r="G145" s="25">
        <v>81538</v>
      </c>
      <c r="H145" s="25">
        <v>232</v>
      </c>
      <c r="I145" s="25">
        <v>29034</v>
      </c>
      <c r="J145" s="25">
        <v>22307</v>
      </c>
      <c r="K145" s="25">
        <v>800</v>
      </c>
      <c r="L145" s="25">
        <v>203</v>
      </c>
      <c r="M145">
        <v>107.87</v>
      </c>
      <c r="N145" s="25">
        <v>8205</v>
      </c>
      <c r="O145" s="25">
        <v>10480</v>
      </c>
      <c r="P145" s="25">
        <v>1513</v>
      </c>
      <c r="Q145" s="25">
        <v>390</v>
      </c>
      <c r="R145">
        <v>0.63</v>
      </c>
      <c r="S145">
        <v>2.9880949999999999</v>
      </c>
    </row>
    <row r="146" spans="1:19" x14ac:dyDescent="0.2">
      <c r="A146" s="1">
        <v>39447</v>
      </c>
      <c r="B146">
        <v>7.6752000000000002</v>
      </c>
      <c r="C146">
        <v>5.9482999999999997</v>
      </c>
      <c r="D146">
        <v>1.75</v>
      </c>
      <c r="E146" s="24">
        <v>130.4</v>
      </c>
      <c r="F146" s="25">
        <v>38739</v>
      </c>
      <c r="G146" s="25">
        <v>83204</v>
      </c>
      <c r="H146" s="25">
        <v>753</v>
      </c>
      <c r="I146" s="25">
        <v>26480</v>
      </c>
      <c r="J146" s="25">
        <v>25631</v>
      </c>
      <c r="K146" s="25">
        <v>965</v>
      </c>
      <c r="L146" s="25">
        <v>220</v>
      </c>
      <c r="M146">
        <v>110.69</v>
      </c>
      <c r="N146" s="25">
        <v>8264</v>
      </c>
      <c r="O146" s="25">
        <v>11160</v>
      </c>
      <c r="P146" s="25">
        <v>1710</v>
      </c>
      <c r="Q146" s="25">
        <v>421</v>
      </c>
      <c r="R146">
        <v>0.38</v>
      </c>
      <c r="S146">
        <v>2.75</v>
      </c>
    </row>
    <row r="147" spans="1:19" x14ac:dyDescent="0.2">
      <c r="A147" s="1">
        <v>39478</v>
      </c>
      <c r="B147">
        <v>7.5522</v>
      </c>
      <c r="C147">
        <v>5.7117000000000004</v>
      </c>
      <c r="D147">
        <v>1.75</v>
      </c>
      <c r="E147" s="24">
        <v>131.69999999999999</v>
      </c>
      <c r="F147" s="25">
        <v>40427</v>
      </c>
      <c r="G147" s="25">
        <v>86518</v>
      </c>
      <c r="H147" s="25">
        <v>1098</v>
      </c>
      <c r="I147" s="25">
        <v>30710</v>
      </c>
      <c r="J147" s="25">
        <v>24183</v>
      </c>
      <c r="K147" s="25">
        <v>1434</v>
      </c>
      <c r="L147" s="25">
        <v>291</v>
      </c>
      <c r="M147">
        <v>119.33</v>
      </c>
      <c r="N147" s="25">
        <v>7675</v>
      </c>
      <c r="O147" s="25">
        <v>10693</v>
      </c>
      <c r="P147" s="25">
        <v>1608</v>
      </c>
      <c r="Q147" s="25">
        <v>407</v>
      </c>
      <c r="R147">
        <v>0.37</v>
      </c>
      <c r="S147">
        <v>2.75</v>
      </c>
    </row>
    <row r="148" spans="1:19" x14ac:dyDescent="0.2">
      <c r="A148" s="1">
        <v>39507</v>
      </c>
      <c r="B148">
        <v>7.5315000000000003</v>
      </c>
      <c r="C148">
        <v>5.7054</v>
      </c>
      <c r="D148">
        <v>1.613637</v>
      </c>
      <c r="E148" s="24">
        <v>131.6</v>
      </c>
      <c r="F148" s="25">
        <v>43341</v>
      </c>
      <c r="G148" s="25">
        <v>91001</v>
      </c>
      <c r="H148" s="25">
        <v>518</v>
      </c>
      <c r="I148" s="25">
        <v>30438</v>
      </c>
      <c r="J148" s="25">
        <v>25168</v>
      </c>
      <c r="K148" s="25">
        <v>992</v>
      </c>
      <c r="L148" s="25">
        <v>928</v>
      </c>
      <c r="M148">
        <v>125.45</v>
      </c>
      <c r="N148" s="25">
        <v>8001</v>
      </c>
      <c r="O148" s="25">
        <v>10739</v>
      </c>
      <c r="P148" s="25">
        <v>1574</v>
      </c>
      <c r="Q148" s="25">
        <v>417</v>
      </c>
      <c r="R148">
        <v>0.36</v>
      </c>
      <c r="S148">
        <v>2.6136370000000002</v>
      </c>
    </row>
    <row r="149" spans="1:19" x14ac:dyDescent="0.2">
      <c r="A149" s="1">
        <v>39538</v>
      </c>
      <c r="B149">
        <v>7.5697999999999999</v>
      </c>
      <c r="C149">
        <v>5.7481</v>
      </c>
      <c r="D149">
        <v>1.5</v>
      </c>
      <c r="E149" s="24">
        <v>131.69999999999999</v>
      </c>
      <c r="F149" s="25">
        <v>38483</v>
      </c>
      <c r="G149" s="25">
        <v>75951</v>
      </c>
      <c r="H149" s="25">
        <v>592</v>
      </c>
      <c r="I149" s="25">
        <v>26279</v>
      </c>
      <c r="J149" s="25">
        <v>20155</v>
      </c>
      <c r="K149" s="25">
        <v>1616</v>
      </c>
      <c r="L149" s="25">
        <v>454</v>
      </c>
      <c r="M149">
        <v>119.75</v>
      </c>
      <c r="N149" s="25">
        <v>7852</v>
      </c>
      <c r="O149" s="25">
        <v>9411</v>
      </c>
      <c r="P149" s="25">
        <v>1559</v>
      </c>
      <c r="Q149" s="25">
        <v>425</v>
      </c>
      <c r="R149">
        <v>0.35</v>
      </c>
      <c r="S149">
        <v>2.5</v>
      </c>
    </row>
    <row r="150" spans="1:19" x14ac:dyDescent="0.2">
      <c r="A150" s="1">
        <v>39568</v>
      </c>
      <c r="B150">
        <v>7.5663</v>
      </c>
      <c r="C150">
        <v>5.9104000000000001</v>
      </c>
      <c r="D150">
        <v>1.5</v>
      </c>
      <c r="E150" s="24">
        <v>131.69999999999999</v>
      </c>
      <c r="F150" s="25">
        <v>44388</v>
      </c>
      <c r="G150" s="25">
        <v>82049</v>
      </c>
      <c r="H150" s="25">
        <v>875</v>
      </c>
      <c r="I150" s="25">
        <v>28279</v>
      </c>
      <c r="J150" s="25">
        <v>20013</v>
      </c>
      <c r="K150" s="25">
        <v>960</v>
      </c>
      <c r="L150" s="25">
        <v>1187</v>
      </c>
      <c r="M150">
        <v>110.34</v>
      </c>
      <c r="N150" s="25">
        <v>8043</v>
      </c>
      <c r="O150" s="25">
        <v>8863</v>
      </c>
      <c r="P150" s="25">
        <v>1562</v>
      </c>
      <c r="Q150" s="25">
        <v>367</v>
      </c>
      <c r="R150">
        <v>0.34</v>
      </c>
      <c r="S150">
        <v>2.5</v>
      </c>
    </row>
    <row r="151" spans="1:19" x14ac:dyDescent="0.2">
      <c r="A151" s="1">
        <v>39599</v>
      </c>
      <c r="B151">
        <v>7.5400999999999998</v>
      </c>
      <c r="C151">
        <v>6.0198999999999998</v>
      </c>
      <c r="D151">
        <v>1.5</v>
      </c>
      <c r="E151" s="24">
        <v>131.1</v>
      </c>
      <c r="F151" s="25">
        <v>44263</v>
      </c>
      <c r="G151" s="25">
        <v>71957</v>
      </c>
      <c r="H151" s="25">
        <v>788</v>
      </c>
      <c r="I151" s="25">
        <v>21307</v>
      </c>
      <c r="J151" s="25">
        <v>18346</v>
      </c>
      <c r="K151" s="25">
        <v>589</v>
      </c>
      <c r="L151" s="25">
        <v>389</v>
      </c>
      <c r="M151">
        <v>95.16</v>
      </c>
      <c r="N151" s="25">
        <v>7106</v>
      </c>
      <c r="O151" s="25">
        <v>8514</v>
      </c>
      <c r="P151" s="25">
        <v>1356</v>
      </c>
      <c r="Q151" s="25">
        <v>403</v>
      </c>
      <c r="R151">
        <v>0.33</v>
      </c>
      <c r="S151">
        <v>2.5</v>
      </c>
    </row>
    <row r="152" spans="1:19" x14ac:dyDescent="0.2">
      <c r="A152" s="1">
        <v>39629</v>
      </c>
      <c r="B152">
        <v>7.4579000000000004</v>
      </c>
      <c r="C152">
        <v>6.0694999999999997</v>
      </c>
      <c r="D152">
        <v>1.5</v>
      </c>
      <c r="E152" s="24">
        <v>130.5</v>
      </c>
      <c r="F152" s="25">
        <v>41032</v>
      </c>
      <c r="G152" s="25">
        <v>71956</v>
      </c>
      <c r="H152" s="25">
        <v>198</v>
      </c>
      <c r="I152" s="25">
        <v>24077</v>
      </c>
      <c r="J152" s="25">
        <v>19186</v>
      </c>
      <c r="K152" s="25">
        <v>784</v>
      </c>
      <c r="L152" s="25">
        <v>1266</v>
      </c>
      <c r="M152">
        <v>102.62</v>
      </c>
      <c r="N152" s="25">
        <v>7393</v>
      </c>
      <c r="O152" s="25">
        <v>9027</v>
      </c>
      <c r="P152" s="25">
        <v>1529</v>
      </c>
      <c r="Q152" s="25">
        <v>355</v>
      </c>
      <c r="R152">
        <v>0.18</v>
      </c>
      <c r="S152">
        <v>2.5</v>
      </c>
    </row>
    <row r="153" spans="1:19" x14ac:dyDescent="0.2">
      <c r="A153" s="1">
        <v>39660</v>
      </c>
      <c r="B153">
        <v>7.3239000000000001</v>
      </c>
      <c r="C153">
        <v>5.9069000000000003</v>
      </c>
      <c r="D153">
        <v>1.5</v>
      </c>
      <c r="E153" s="24">
        <v>130</v>
      </c>
      <c r="F153" s="25">
        <v>41441</v>
      </c>
      <c r="G153" s="25">
        <v>74052</v>
      </c>
      <c r="H153" s="25">
        <v>187</v>
      </c>
      <c r="I153" s="25">
        <v>27116</v>
      </c>
      <c r="J153" s="25">
        <v>16602</v>
      </c>
      <c r="K153" s="25">
        <v>765</v>
      </c>
      <c r="L153" s="25">
        <v>92</v>
      </c>
      <c r="M153">
        <v>113.36</v>
      </c>
      <c r="N153" s="25">
        <v>7440</v>
      </c>
      <c r="O153" s="25">
        <v>8134</v>
      </c>
      <c r="P153" s="25">
        <v>1355</v>
      </c>
      <c r="Q153" s="25">
        <v>303</v>
      </c>
      <c r="R153">
        <v>0.11</v>
      </c>
      <c r="S153">
        <v>2.5</v>
      </c>
    </row>
    <row r="154" spans="1:19" x14ac:dyDescent="0.2">
      <c r="A154" s="1">
        <v>39691</v>
      </c>
      <c r="B154">
        <v>7.3944999999999999</v>
      </c>
      <c r="C154">
        <v>5.7523999999999997</v>
      </c>
      <c r="D154">
        <v>1.5</v>
      </c>
      <c r="E154" s="24">
        <v>131.19999999999999</v>
      </c>
      <c r="F154" s="25">
        <v>43057</v>
      </c>
      <c r="G154" s="25">
        <v>65120</v>
      </c>
      <c r="H154" s="25">
        <v>1231</v>
      </c>
      <c r="I154" s="25">
        <v>19655</v>
      </c>
      <c r="J154" s="25">
        <v>14245</v>
      </c>
      <c r="K154" s="25">
        <v>560</v>
      </c>
      <c r="L154" s="25">
        <v>63</v>
      </c>
      <c r="M154">
        <v>112.86</v>
      </c>
      <c r="N154" s="25">
        <v>5941</v>
      </c>
      <c r="O154" s="25">
        <v>6543</v>
      </c>
      <c r="P154" s="25">
        <v>1000</v>
      </c>
      <c r="Q154" s="25">
        <v>305</v>
      </c>
      <c r="R154">
        <v>0.1</v>
      </c>
      <c r="S154">
        <v>2.5</v>
      </c>
    </row>
    <row r="155" spans="1:19" x14ac:dyDescent="0.2">
      <c r="A155" s="1">
        <v>39721</v>
      </c>
      <c r="B155">
        <v>7.4076000000000004</v>
      </c>
      <c r="C155">
        <v>5.7096</v>
      </c>
      <c r="D155">
        <v>1.5</v>
      </c>
      <c r="E155" s="24">
        <v>131.9</v>
      </c>
      <c r="F155" s="25">
        <v>49443</v>
      </c>
      <c r="G155" s="25">
        <v>82065</v>
      </c>
      <c r="H155" s="25">
        <v>726</v>
      </c>
      <c r="I155" s="25">
        <v>27739</v>
      </c>
      <c r="J155" s="25">
        <v>21814</v>
      </c>
      <c r="K155" s="25">
        <v>913</v>
      </c>
      <c r="L155" s="25">
        <v>75</v>
      </c>
      <c r="M155">
        <v>111.71</v>
      </c>
      <c r="N155" s="25">
        <v>7301</v>
      </c>
      <c r="O155" s="25">
        <v>9981</v>
      </c>
      <c r="P155" s="25">
        <v>1340</v>
      </c>
      <c r="Q155" s="25">
        <v>387</v>
      </c>
      <c r="R155">
        <v>0.09</v>
      </c>
      <c r="S155">
        <v>2.5</v>
      </c>
    </row>
    <row r="156" spans="1:19" x14ac:dyDescent="0.2">
      <c r="A156" s="1">
        <v>39752</v>
      </c>
      <c r="B156">
        <v>7.3371000000000004</v>
      </c>
      <c r="C156">
        <v>5.72</v>
      </c>
      <c r="D156">
        <v>1.5</v>
      </c>
      <c r="E156" s="24">
        <v>132</v>
      </c>
      <c r="F156" s="25">
        <v>44763</v>
      </c>
      <c r="G156" s="25">
        <v>77196</v>
      </c>
      <c r="H156" s="25">
        <v>1045</v>
      </c>
      <c r="I156" s="25">
        <v>22212</v>
      </c>
      <c r="J156" s="25">
        <v>22354</v>
      </c>
      <c r="K156" s="25">
        <v>570</v>
      </c>
      <c r="L156" s="25">
        <v>213</v>
      </c>
      <c r="M156">
        <v>109.06</v>
      </c>
      <c r="N156" s="25">
        <v>6872</v>
      </c>
      <c r="O156" s="25">
        <v>10032</v>
      </c>
      <c r="P156" s="25">
        <v>1397</v>
      </c>
      <c r="Q156" s="25">
        <v>362</v>
      </c>
      <c r="R156">
        <v>0.08</v>
      </c>
      <c r="S156">
        <v>2.5</v>
      </c>
    </row>
    <row r="157" spans="1:19" x14ac:dyDescent="0.2">
      <c r="A157" s="1">
        <v>39782</v>
      </c>
      <c r="B157">
        <v>7.3489000000000004</v>
      </c>
      <c r="C157">
        <v>5.6043000000000003</v>
      </c>
      <c r="D157">
        <v>1.5</v>
      </c>
      <c r="E157" s="24">
        <v>132.4</v>
      </c>
      <c r="F157" s="25">
        <v>38272</v>
      </c>
      <c r="G157" s="25">
        <v>74651</v>
      </c>
      <c r="H157" s="25">
        <v>411</v>
      </c>
      <c r="I157" s="25">
        <v>22534</v>
      </c>
      <c r="J157" s="25">
        <v>24557</v>
      </c>
      <c r="K157" s="25">
        <v>632</v>
      </c>
      <c r="L157" s="25">
        <v>551</v>
      </c>
      <c r="M157">
        <v>109.49</v>
      </c>
      <c r="N157" s="25">
        <v>7313</v>
      </c>
      <c r="O157" s="25">
        <v>10958</v>
      </c>
      <c r="P157" s="25">
        <v>1655</v>
      </c>
      <c r="Q157" s="25">
        <v>396</v>
      </c>
      <c r="R157">
        <v>7.0000000000000007E-2</v>
      </c>
      <c r="S157">
        <v>2.5</v>
      </c>
    </row>
    <row r="158" spans="1:19" x14ac:dyDescent="0.2">
      <c r="A158" s="1">
        <v>39813</v>
      </c>
      <c r="B158">
        <v>7.3821000000000003</v>
      </c>
      <c r="C158">
        <v>5.5557999999999996</v>
      </c>
      <c r="D158">
        <v>1.5</v>
      </c>
      <c r="E158" s="24">
        <v>132.1</v>
      </c>
      <c r="F158" s="25">
        <v>42935</v>
      </c>
      <c r="G158" s="25">
        <v>77368</v>
      </c>
      <c r="H158" s="25">
        <v>1014</v>
      </c>
      <c r="I158" s="25">
        <v>21090</v>
      </c>
      <c r="J158" s="25">
        <v>23787</v>
      </c>
      <c r="K158" s="25">
        <v>1253</v>
      </c>
      <c r="L158" s="25">
        <v>440</v>
      </c>
      <c r="M158">
        <v>112.96</v>
      </c>
      <c r="N158" s="25">
        <v>7268</v>
      </c>
      <c r="O158" s="25">
        <v>10566</v>
      </c>
      <c r="P158" s="25">
        <v>1603</v>
      </c>
      <c r="Q158" s="25">
        <v>367</v>
      </c>
      <c r="R158">
        <v>7.0000000000000007E-2</v>
      </c>
      <c r="S158">
        <v>2.5</v>
      </c>
    </row>
    <row r="159" spans="1:19" x14ac:dyDescent="0.2">
      <c r="A159" s="1">
        <v>39844</v>
      </c>
      <c r="B159">
        <v>7.4231999999999996</v>
      </c>
      <c r="C159">
        <v>5.5575999999999999</v>
      </c>
      <c r="D159">
        <v>1.5</v>
      </c>
      <c r="E159" s="24">
        <v>133</v>
      </c>
      <c r="F159" s="25">
        <v>40115</v>
      </c>
      <c r="G159" s="25">
        <v>74552</v>
      </c>
      <c r="H159" s="25">
        <v>656</v>
      </c>
      <c r="I159" s="25">
        <v>24018</v>
      </c>
      <c r="J159" s="25">
        <v>20869</v>
      </c>
      <c r="K159" s="25">
        <v>466</v>
      </c>
      <c r="L159" s="25">
        <v>415</v>
      </c>
      <c r="M159">
        <v>116.05</v>
      </c>
      <c r="N159" s="25">
        <v>6455</v>
      </c>
      <c r="O159" s="25">
        <v>8861</v>
      </c>
      <c r="P159" s="25">
        <v>1369</v>
      </c>
      <c r="Q159" s="25">
        <v>277</v>
      </c>
      <c r="R159">
        <v>7.0000000000000007E-2</v>
      </c>
      <c r="S159">
        <v>2.5</v>
      </c>
    </row>
    <row r="160" spans="1:19" x14ac:dyDescent="0.2">
      <c r="A160" s="1">
        <v>39872</v>
      </c>
      <c r="B160">
        <v>7.4851000000000001</v>
      </c>
      <c r="C160">
        <v>5.7690000000000001</v>
      </c>
      <c r="D160">
        <v>1.5</v>
      </c>
      <c r="E160" s="24">
        <v>133.4</v>
      </c>
      <c r="F160" s="25">
        <v>38394</v>
      </c>
      <c r="G160" s="25">
        <v>77132</v>
      </c>
      <c r="H160" s="25">
        <v>544</v>
      </c>
      <c r="I160" s="25">
        <v>24398</v>
      </c>
      <c r="J160" s="25">
        <v>21441</v>
      </c>
      <c r="K160" s="25">
        <v>805</v>
      </c>
      <c r="L160" s="25">
        <v>582</v>
      </c>
      <c r="M160">
        <v>108.47</v>
      </c>
      <c r="N160" s="25">
        <v>7136</v>
      </c>
      <c r="O160" s="25">
        <v>9555</v>
      </c>
      <c r="P160" s="25">
        <v>1535</v>
      </c>
      <c r="Q160" s="25">
        <v>288</v>
      </c>
      <c r="R160">
        <v>7.0000000000000007E-2</v>
      </c>
      <c r="S160">
        <v>2.5</v>
      </c>
    </row>
    <row r="161" spans="1:19" x14ac:dyDescent="0.2">
      <c r="A161" s="1">
        <v>39903</v>
      </c>
      <c r="B161">
        <v>7.5444000000000004</v>
      </c>
      <c r="C161">
        <v>5.7919</v>
      </c>
      <c r="D161">
        <v>1.5</v>
      </c>
      <c r="E161" s="24">
        <v>134.19999999999999</v>
      </c>
      <c r="F161" s="25">
        <v>45531</v>
      </c>
      <c r="G161" s="25">
        <v>70337</v>
      </c>
      <c r="H161" s="25">
        <v>0</v>
      </c>
      <c r="I161" s="25">
        <v>19776</v>
      </c>
      <c r="J161" s="25">
        <v>20273</v>
      </c>
      <c r="K161" s="25">
        <v>538</v>
      </c>
      <c r="L161" s="25">
        <v>100</v>
      </c>
      <c r="M161">
        <v>102.25</v>
      </c>
      <c r="N161" s="25">
        <v>7170</v>
      </c>
      <c r="O161" s="25">
        <v>9120</v>
      </c>
      <c r="P161" s="25">
        <v>1539</v>
      </c>
      <c r="Q161" s="25">
        <v>311</v>
      </c>
      <c r="R161">
        <v>0.08</v>
      </c>
      <c r="S161">
        <v>2.5</v>
      </c>
    </row>
    <row r="162" spans="1:19" x14ac:dyDescent="0.2">
      <c r="A162" s="1">
        <v>39933</v>
      </c>
      <c r="B162">
        <v>7.5628000000000002</v>
      </c>
      <c r="C162">
        <v>5.8238000000000003</v>
      </c>
      <c r="D162">
        <v>1.5</v>
      </c>
      <c r="E162" s="24">
        <v>134.30000000000001</v>
      </c>
      <c r="F162" s="25">
        <v>44032</v>
      </c>
      <c r="G162" s="25">
        <v>73455</v>
      </c>
      <c r="H162" s="25">
        <v>1009</v>
      </c>
      <c r="I162" s="25">
        <v>23589</v>
      </c>
      <c r="J162" s="25">
        <v>19395</v>
      </c>
      <c r="K162" s="25">
        <v>789</v>
      </c>
      <c r="L162" s="25">
        <v>612</v>
      </c>
      <c r="M162">
        <v>102.56</v>
      </c>
      <c r="N162" s="25">
        <v>7447</v>
      </c>
      <c r="O162" s="25">
        <v>9023</v>
      </c>
      <c r="P162" s="25">
        <v>1606</v>
      </c>
      <c r="Q162" s="25">
        <v>340</v>
      </c>
      <c r="R162">
        <v>0.08</v>
      </c>
      <c r="S162">
        <v>2.5</v>
      </c>
    </row>
    <row r="163" spans="1:19" x14ac:dyDescent="0.2">
      <c r="A163" s="1">
        <v>39964</v>
      </c>
      <c r="B163">
        <v>7.7393999999999998</v>
      </c>
      <c r="C163">
        <v>5.8689999999999998</v>
      </c>
      <c r="D163">
        <v>1.5</v>
      </c>
      <c r="E163" s="24">
        <v>133.80000000000001</v>
      </c>
      <c r="F163" s="25">
        <v>41813</v>
      </c>
      <c r="G163" s="25">
        <v>73264</v>
      </c>
      <c r="H163" s="25">
        <v>1290</v>
      </c>
      <c r="I163" s="25">
        <v>21057</v>
      </c>
      <c r="J163" s="25">
        <v>19012</v>
      </c>
      <c r="K163" s="25">
        <v>390</v>
      </c>
      <c r="L163" s="25">
        <v>503</v>
      </c>
      <c r="M163">
        <v>102.92</v>
      </c>
      <c r="N163" s="25">
        <v>6299</v>
      </c>
      <c r="O163" s="25">
        <v>8275</v>
      </c>
      <c r="P163" s="25">
        <v>1519</v>
      </c>
      <c r="Q163" s="25">
        <v>327</v>
      </c>
      <c r="R163">
        <v>0.09</v>
      </c>
      <c r="S163">
        <v>2.5</v>
      </c>
    </row>
    <row r="164" spans="1:19" x14ac:dyDescent="0.2">
      <c r="A164" s="1">
        <v>39994</v>
      </c>
      <c r="B164">
        <v>7.8837000000000002</v>
      </c>
      <c r="C164">
        <v>6.0282</v>
      </c>
      <c r="D164">
        <v>1.5</v>
      </c>
      <c r="E164" s="24">
        <v>134.4</v>
      </c>
      <c r="F164" s="25">
        <v>42704</v>
      </c>
      <c r="G164" s="25">
        <v>78544</v>
      </c>
      <c r="H164" s="25">
        <v>355</v>
      </c>
      <c r="I164" s="25">
        <v>27312</v>
      </c>
      <c r="J164" s="25">
        <v>19476</v>
      </c>
      <c r="K164" s="25">
        <v>794</v>
      </c>
      <c r="L164" s="25">
        <v>1310</v>
      </c>
      <c r="M164">
        <v>107.93</v>
      </c>
      <c r="R164">
        <v>0.09</v>
      </c>
      <c r="S164">
        <v>2.5</v>
      </c>
    </row>
    <row r="165" spans="1:19" x14ac:dyDescent="0.2">
      <c r="A165" s="1">
        <v>40025</v>
      </c>
      <c r="B165">
        <v>7.9386000000000001</v>
      </c>
      <c r="C165">
        <v>5.9645999999999999</v>
      </c>
      <c r="D165">
        <v>1.5</v>
      </c>
      <c r="E165" s="24">
        <v>134.19999999999999</v>
      </c>
      <c r="F165" s="25">
        <v>43548</v>
      </c>
      <c r="G165" s="25">
        <v>72692</v>
      </c>
      <c r="H165" s="25">
        <v>1082</v>
      </c>
      <c r="I165" s="25">
        <v>25752</v>
      </c>
      <c r="J165" s="25">
        <v>16416</v>
      </c>
      <c r="K165" s="25">
        <v>563</v>
      </c>
      <c r="L165" s="25">
        <v>460</v>
      </c>
      <c r="M165">
        <v>111.28</v>
      </c>
      <c r="R165">
        <v>0.08</v>
      </c>
      <c r="S165">
        <v>2.5</v>
      </c>
    </row>
    <row r="166" spans="1:19" x14ac:dyDescent="0.2">
      <c r="A166" s="1">
        <v>40056</v>
      </c>
      <c r="B166">
        <v>7.9725000000000001</v>
      </c>
      <c r="C166">
        <v>5.9733999999999998</v>
      </c>
      <c r="D166">
        <v>1.5</v>
      </c>
      <c r="E166" s="24">
        <v>134.9</v>
      </c>
      <c r="F166" s="25">
        <v>46775</v>
      </c>
      <c r="G166" s="25">
        <v>67281</v>
      </c>
      <c r="H166" s="25">
        <v>995</v>
      </c>
      <c r="I166" s="25">
        <v>20588</v>
      </c>
      <c r="J166" s="25">
        <v>16402</v>
      </c>
      <c r="K166" s="25">
        <v>573</v>
      </c>
      <c r="L166" s="25">
        <v>6</v>
      </c>
      <c r="M166">
        <v>111.6</v>
      </c>
      <c r="R166">
        <v>0.08</v>
      </c>
      <c r="S166">
        <v>2.5</v>
      </c>
    </row>
    <row r="167" spans="1:19" x14ac:dyDescent="0.2">
      <c r="A167" s="1">
        <v>40086</v>
      </c>
      <c r="B167">
        <v>8.1207999999999991</v>
      </c>
      <c r="C167">
        <v>5.9561999999999999</v>
      </c>
      <c r="D167">
        <v>1.5</v>
      </c>
      <c r="E167" s="24">
        <v>135.1</v>
      </c>
      <c r="F167" s="25">
        <v>48896</v>
      </c>
      <c r="G167" s="25">
        <v>75643</v>
      </c>
      <c r="H167" s="25">
        <v>518</v>
      </c>
      <c r="I167" s="25">
        <v>21731</v>
      </c>
      <c r="J167" s="25">
        <v>19787</v>
      </c>
      <c r="K167" s="25">
        <v>745</v>
      </c>
      <c r="L167" s="25">
        <v>344</v>
      </c>
      <c r="M167">
        <v>109.08</v>
      </c>
      <c r="R167">
        <v>0.09</v>
      </c>
      <c r="S167">
        <v>2.5</v>
      </c>
    </row>
    <row r="168" spans="1:19" x14ac:dyDescent="0.2">
      <c r="A168" s="1">
        <v>40117</v>
      </c>
      <c r="B168">
        <v>8.2055000000000007</v>
      </c>
      <c r="C168">
        <v>6.0814000000000004</v>
      </c>
      <c r="D168">
        <v>1.5</v>
      </c>
      <c r="E168" s="24">
        <v>135.30000000000001</v>
      </c>
      <c r="M168">
        <v>107.79</v>
      </c>
      <c r="R168">
        <v>0.1</v>
      </c>
      <c r="S168">
        <v>2.5</v>
      </c>
    </row>
    <row r="169" spans="1:19" x14ac:dyDescent="0.2">
      <c r="A169" s="1">
        <v>40147</v>
      </c>
      <c r="B169">
        <v>8.4047999999999998</v>
      </c>
      <c r="C169">
        <v>6.1332000000000004</v>
      </c>
      <c r="D169">
        <v>1.5</v>
      </c>
      <c r="E169">
        <v>135.1</v>
      </c>
      <c r="R169">
        <v>0.17</v>
      </c>
      <c r="S169">
        <v>2.5</v>
      </c>
    </row>
    <row r="170" spans="1:19" x14ac:dyDescent="0.2">
      <c r="A170" s="1">
        <v>40178</v>
      </c>
      <c r="B170">
        <v>8.3926999999999996</v>
      </c>
      <c r="C170">
        <v>6.1665999999999999</v>
      </c>
      <c r="D170">
        <v>1.5</v>
      </c>
      <c r="E170">
        <v>135.1</v>
      </c>
      <c r="R170">
        <v>0.2</v>
      </c>
      <c r="S170">
        <v>2.5</v>
      </c>
    </row>
    <row r="171" spans="1:19" x14ac:dyDescent="0.2">
      <c r="A171" s="1">
        <v>40209</v>
      </c>
      <c r="B171">
        <v>8.3561999999999994</v>
      </c>
      <c r="C171">
        <v>6.1185</v>
      </c>
      <c r="D171">
        <v>1.5</v>
      </c>
      <c r="E171">
        <v>135.80000000000001</v>
      </c>
      <c r="R171">
        <v>0.16</v>
      </c>
      <c r="S171">
        <v>2.5</v>
      </c>
    </row>
    <row r="172" spans="1:19" x14ac:dyDescent="0.2">
      <c r="A172" s="1">
        <v>40237</v>
      </c>
      <c r="B172">
        <v>8.2905999999999995</v>
      </c>
      <c r="C172">
        <v>5.9981</v>
      </c>
      <c r="D172">
        <v>1.5</v>
      </c>
      <c r="E172">
        <v>136.1</v>
      </c>
      <c r="R172">
        <v>0.19</v>
      </c>
      <c r="S172">
        <v>2.5</v>
      </c>
    </row>
    <row r="173" spans="1:19" x14ac:dyDescent="0.2">
      <c r="A173" s="1">
        <v>40268</v>
      </c>
      <c r="B173">
        <v>8.2484000000000002</v>
      </c>
      <c r="C173">
        <v>5.9729999999999999</v>
      </c>
      <c r="D173">
        <v>1.5</v>
      </c>
      <c r="E173">
        <v>136.6</v>
      </c>
      <c r="R173">
        <v>0.25</v>
      </c>
      <c r="S173">
        <v>2.5</v>
      </c>
    </row>
    <row r="174" spans="1:19" x14ac:dyDescent="0.2">
      <c r="A174" s="1">
        <v>40298</v>
      </c>
      <c r="B174">
        <v>8.1532999999999998</v>
      </c>
      <c r="C174">
        <v>5.9349999999999996</v>
      </c>
      <c r="D174">
        <v>1.5</v>
      </c>
      <c r="E174">
        <v>136.69999999999999</v>
      </c>
      <c r="R174">
        <v>0.25</v>
      </c>
      <c r="S174">
        <v>2.5</v>
      </c>
    </row>
    <row r="175" spans="1:19" x14ac:dyDescent="0.2">
      <c r="A175" s="1">
        <v>40329</v>
      </c>
      <c r="B175">
        <v>8.2207000000000008</v>
      </c>
      <c r="C175">
        <v>6.0481999999999996</v>
      </c>
      <c r="D175">
        <v>1.5</v>
      </c>
      <c r="E175">
        <v>136.4</v>
      </c>
      <c r="R175">
        <v>0.08</v>
      </c>
      <c r="S175">
        <v>2.5</v>
      </c>
    </row>
    <row r="176" spans="1:19" x14ac:dyDescent="0.2">
      <c r="A176" s="1">
        <v>40359</v>
      </c>
      <c r="B176">
        <v>8.3879999999999999</v>
      </c>
      <c r="C176">
        <v>6.1955</v>
      </c>
      <c r="D176">
        <v>1.5</v>
      </c>
      <c r="E176">
        <v>137.4</v>
      </c>
      <c r="R176">
        <v>0.04</v>
      </c>
      <c r="S176">
        <v>2.5</v>
      </c>
    </row>
    <row r="177" spans="1:19" x14ac:dyDescent="0.2">
      <c r="A177" s="1">
        <v>40390</v>
      </c>
      <c r="B177">
        <v>8.2522000000000002</v>
      </c>
      <c r="C177">
        <v>6.1970999999999998</v>
      </c>
      <c r="D177">
        <v>1.5</v>
      </c>
      <c r="E177">
        <v>137</v>
      </c>
      <c r="R177">
        <v>0.02</v>
      </c>
      <c r="S177">
        <v>2.5</v>
      </c>
    </row>
    <row r="178" spans="1:19" x14ac:dyDescent="0.2">
      <c r="A178" s="1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9"/>
  <sheetViews>
    <sheetView workbookViewId="0">
      <selection activeCell="C13" sqref="C13"/>
    </sheetView>
  </sheetViews>
  <sheetFormatPr baseColWidth="10" defaultRowHeight="16" x14ac:dyDescent="0.2"/>
  <cols>
    <col min="1" max="1" width="14.6640625" customWidth="1"/>
    <col min="2" max="2" width="60" bestFit="1" customWidth="1"/>
    <col min="3" max="3" width="96.6640625" bestFit="1" customWidth="1"/>
    <col min="4" max="4" width="77.6640625" bestFit="1" customWidth="1"/>
  </cols>
  <sheetData>
    <row r="1" spans="1:4" x14ac:dyDescent="0.2">
      <c r="A1" s="5" t="s">
        <v>134</v>
      </c>
      <c r="B1" s="5" t="s">
        <v>3</v>
      </c>
      <c r="C1" t="s">
        <v>82</v>
      </c>
      <c r="D1" t="s">
        <v>83</v>
      </c>
    </row>
    <row r="2" spans="1:4" x14ac:dyDescent="0.2">
      <c r="A2" t="s">
        <v>1</v>
      </c>
      <c r="B2" t="s">
        <v>4</v>
      </c>
      <c r="C2" t="s">
        <v>74</v>
      </c>
    </row>
    <row r="3" spans="1:4" x14ac:dyDescent="0.2">
      <c r="A3" t="s">
        <v>2</v>
      </c>
      <c r="B3" t="s">
        <v>5</v>
      </c>
      <c r="C3" t="s">
        <v>74</v>
      </c>
    </row>
    <row r="4" spans="1:4" x14ac:dyDescent="0.2">
      <c r="A4" t="s">
        <v>6</v>
      </c>
      <c r="B4" t="s">
        <v>24</v>
      </c>
      <c r="C4" t="s">
        <v>73</v>
      </c>
    </row>
    <row r="5" spans="1:4" x14ac:dyDescent="0.2">
      <c r="A5" t="s">
        <v>7</v>
      </c>
      <c r="B5" t="s">
        <v>8</v>
      </c>
      <c r="C5" t="s">
        <v>81</v>
      </c>
      <c r="D5" t="s">
        <v>84</v>
      </c>
    </row>
    <row r="6" spans="1:4" x14ac:dyDescent="0.2">
      <c r="A6" s="6" t="s">
        <v>10</v>
      </c>
      <c r="B6" s="2" t="s">
        <v>17</v>
      </c>
      <c r="C6" t="s">
        <v>85</v>
      </c>
    </row>
    <row r="7" spans="1:4" x14ac:dyDescent="0.2">
      <c r="A7" s="4" t="s">
        <v>11</v>
      </c>
      <c r="B7" s="2" t="s">
        <v>18</v>
      </c>
      <c r="C7" t="s">
        <v>85</v>
      </c>
    </row>
    <row r="8" spans="1:4" x14ac:dyDescent="0.2">
      <c r="A8" s="6" t="s">
        <v>12</v>
      </c>
      <c r="B8" s="2" t="s">
        <v>19</v>
      </c>
      <c r="C8" t="s">
        <v>42</v>
      </c>
    </row>
    <row r="9" spans="1:4" x14ac:dyDescent="0.2">
      <c r="A9" s="4" t="s">
        <v>13</v>
      </c>
      <c r="B9" s="2" t="s">
        <v>20</v>
      </c>
      <c r="C9" t="s">
        <v>42</v>
      </c>
    </row>
    <row r="10" spans="1:4" x14ac:dyDescent="0.2">
      <c r="A10" s="4" t="s">
        <v>14</v>
      </c>
      <c r="B10" s="2" t="s">
        <v>21</v>
      </c>
      <c r="C10" t="s">
        <v>42</v>
      </c>
    </row>
    <row r="11" spans="1:4" x14ac:dyDescent="0.2">
      <c r="A11" s="4" t="s">
        <v>15</v>
      </c>
      <c r="B11" s="2" t="s">
        <v>22</v>
      </c>
      <c r="C11" t="s">
        <v>42</v>
      </c>
    </row>
    <row r="12" spans="1:4" x14ac:dyDescent="0.2">
      <c r="A12" s="4" t="s">
        <v>16</v>
      </c>
      <c r="B12" s="2" t="s">
        <v>23</v>
      </c>
      <c r="C12" t="s">
        <v>9</v>
      </c>
    </row>
    <row r="13" spans="1:4" x14ac:dyDescent="0.2">
      <c r="A13" t="s">
        <v>26</v>
      </c>
      <c r="B13" t="s">
        <v>25</v>
      </c>
      <c r="C13" t="s">
        <v>27</v>
      </c>
    </row>
    <row r="14" spans="1:4" x14ac:dyDescent="0.2">
      <c r="A14" s="3" t="s">
        <v>32</v>
      </c>
      <c r="B14" s="2" t="s">
        <v>36</v>
      </c>
      <c r="C14" t="s">
        <v>40</v>
      </c>
      <c r="D14" t="s">
        <v>41</v>
      </c>
    </row>
    <row r="15" spans="1:4" x14ac:dyDescent="0.2">
      <c r="A15" s="3" t="s">
        <v>33</v>
      </c>
      <c r="B15" s="2" t="s">
        <v>37</v>
      </c>
      <c r="C15" t="s">
        <v>40</v>
      </c>
      <c r="D15" t="s">
        <v>41</v>
      </c>
    </row>
    <row r="16" spans="1:4" x14ac:dyDescent="0.2">
      <c r="A16" s="3" t="s">
        <v>34</v>
      </c>
      <c r="B16" s="2" t="s">
        <v>38</v>
      </c>
      <c r="C16" t="s">
        <v>40</v>
      </c>
      <c r="D16" t="s">
        <v>41</v>
      </c>
    </row>
    <row r="17" spans="1:4" x14ac:dyDescent="0.2">
      <c r="A17" s="3" t="s">
        <v>35</v>
      </c>
      <c r="B17" s="2" t="s">
        <v>39</v>
      </c>
      <c r="C17" t="s">
        <v>40</v>
      </c>
      <c r="D17" t="s">
        <v>41</v>
      </c>
    </row>
    <row r="18" spans="1:4" x14ac:dyDescent="0.2">
      <c r="A18" t="s">
        <v>68</v>
      </c>
      <c r="B18" s="19" t="s">
        <v>69</v>
      </c>
      <c r="C18" t="s">
        <v>70</v>
      </c>
    </row>
    <row r="19" spans="1:4" x14ac:dyDescent="0.2">
      <c r="A19" s="2" t="s">
        <v>71</v>
      </c>
      <c r="B19" s="2" t="s">
        <v>72</v>
      </c>
      <c r="C19" t="s">
        <v>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"/>
  <sheetViews>
    <sheetView showGridLines="0" workbookViewId="0">
      <selection sqref="A1:F6"/>
    </sheetView>
  </sheetViews>
  <sheetFormatPr baseColWidth="10" defaultRowHeight="16" x14ac:dyDescent="0.2"/>
  <cols>
    <col min="1" max="1" width="18" customWidth="1"/>
    <col min="2" max="2" width="22.6640625" bestFit="1" customWidth="1"/>
    <col min="3" max="3" width="19.83203125" bestFit="1" customWidth="1"/>
    <col min="4" max="4" width="20" bestFit="1" customWidth="1"/>
    <col min="5" max="6" width="24.5" bestFit="1" customWidth="1"/>
  </cols>
  <sheetData>
    <row r="1" spans="1:6" x14ac:dyDescent="0.2">
      <c r="A1" s="8" t="s">
        <v>43</v>
      </c>
      <c r="B1" s="9" t="s">
        <v>44</v>
      </c>
      <c r="C1" s="9" t="s">
        <v>45</v>
      </c>
      <c r="D1" s="9" t="s">
        <v>46</v>
      </c>
      <c r="E1" s="9" t="s">
        <v>47</v>
      </c>
      <c r="F1" s="9" t="s">
        <v>48</v>
      </c>
    </row>
    <row r="2" spans="1:6" ht="17" thickBot="1" x14ac:dyDescent="0.25">
      <c r="A2" s="17" t="s">
        <v>63</v>
      </c>
      <c r="B2" s="18" t="s">
        <v>62</v>
      </c>
      <c r="C2" s="18" t="s">
        <v>64</v>
      </c>
      <c r="D2" s="18" t="s">
        <v>64</v>
      </c>
      <c r="E2" s="18" t="s">
        <v>65</v>
      </c>
      <c r="F2" s="18" t="s">
        <v>66</v>
      </c>
    </row>
    <row r="3" spans="1:6" x14ac:dyDescent="0.2">
      <c r="A3" s="13" t="s">
        <v>61</v>
      </c>
      <c r="B3" s="10" t="s">
        <v>49</v>
      </c>
      <c r="C3" s="7" t="s">
        <v>53</v>
      </c>
      <c r="D3" s="7" t="s">
        <v>55</v>
      </c>
      <c r="E3" s="13" t="s">
        <v>59</v>
      </c>
      <c r="F3" s="7" t="s">
        <v>60</v>
      </c>
    </row>
    <row r="4" spans="1:6" x14ac:dyDescent="0.2">
      <c r="A4" s="13"/>
      <c r="B4" s="11" t="s">
        <v>50</v>
      </c>
      <c r="C4" s="12" t="s">
        <v>54</v>
      </c>
      <c r="D4" s="15" t="s">
        <v>56</v>
      </c>
      <c r="E4" s="76" t="s">
        <v>67</v>
      </c>
      <c r="F4" s="16" t="s">
        <v>8</v>
      </c>
    </row>
    <row r="5" spans="1:6" x14ac:dyDescent="0.2">
      <c r="A5" s="13"/>
      <c r="B5" s="14" t="s">
        <v>51</v>
      </c>
      <c r="C5" s="12"/>
      <c r="D5" s="14" t="s">
        <v>57</v>
      </c>
      <c r="E5" s="77"/>
      <c r="F5" s="12"/>
    </row>
    <row r="6" spans="1:6" x14ac:dyDescent="0.2">
      <c r="A6" s="7"/>
      <c r="B6" s="14" t="s">
        <v>52</v>
      </c>
      <c r="C6" s="7"/>
      <c r="D6" s="14" t="s">
        <v>58</v>
      </c>
      <c r="E6" s="78"/>
      <c r="F6" s="7"/>
    </row>
  </sheetData>
  <mergeCells count="1">
    <mergeCell ref="E4:E6"/>
  </mergeCells>
  <phoneticPr fontId="8" type="noConversion"/>
  <printOptions horizontalCentered="1"/>
  <pageMargins left="0.39000000000000007" right="0.39000000000000007" top="0.39000000000000007" bottom="0.39000000000000007" header="0" footer="0"/>
  <pageSetup paperSize="9" scale="9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11</vt:i4>
      </vt:variant>
      <vt:variant>
        <vt:lpstr>Navngitte områder</vt:lpstr>
      </vt:variant>
      <vt:variant>
        <vt:i4>2</vt:i4>
      </vt:variant>
    </vt:vector>
  </HeadingPairs>
  <TitlesOfParts>
    <vt:vector size="13" baseType="lpstr">
      <vt:lpstr>FinalData</vt:lpstr>
      <vt:lpstr>FinalCodeBook</vt:lpstr>
      <vt:lpstr>Settings</vt:lpstr>
      <vt:lpstr>ExtData</vt:lpstr>
      <vt:lpstr>ExtDataCode</vt:lpstr>
      <vt:lpstr>ExtData Code Book</vt:lpstr>
      <vt:lpstr>Data</vt:lpstr>
      <vt:lpstr>Code Book</vt:lpstr>
      <vt:lpstr>Relationship</vt:lpstr>
      <vt:lpstr>Interest Rates</vt:lpstr>
      <vt:lpstr>Exchange Rate</vt:lpstr>
      <vt:lpstr>DataTable</vt:lpstr>
      <vt:lpstr>Relationship!Utskriftsområde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Rimal</dc:creator>
  <cp:lastModifiedBy>Kristian Hovde Liland</cp:lastModifiedBy>
  <cp:lastPrinted>2014-06-28T17:48:10Z</cp:lastPrinted>
  <dcterms:created xsi:type="dcterms:W3CDTF">2013-12-13T18:07:14Z</dcterms:created>
  <dcterms:modified xsi:type="dcterms:W3CDTF">2023-10-25T13:48:33Z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2023-10-25T13:48:19Z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e428e8f2-6c83-4299-aac6-4a5d8ab70b75</vt:lpwstr>
  </property>
  <property fmtid="{D5CDD505-2E9C-101B-9397-08002B2CF9AE}" pid="8" name="MSIP_Label_d0484126-3486-41a9-802e-7f1e2277276c_ContentBits">
    <vt:lpwstr>0</vt:lpwstr>
  </property>
</Properties>
</file>