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Kyle Miller\Documents\Water Resources System Analysis\Semester Project\"/>
    </mc:Choice>
  </mc:AlternateContent>
  <xr:revisionPtr revIDLastSave="0" documentId="13_ncr:1_{5BF97FE9-2F10-4DFC-8D1C-471A34621663}" xr6:coauthVersionLast="47" xr6:coauthVersionMax="47" xr10:uidLastSave="{00000000-0000-0000-0000-000000000000}"/>
  <bookViews>
    <workbookView xWindow="0" yWindow="0" windowWidth="17496" windowHeight="1224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5" i="1" l="1"/>
  <c r="M51" i="1"/>
  <c r="M47" i="1"/>
  <c r="M43" i="1"/>
  <c r="M39" i="1"/>
  <c r="M35" i="1"/>
  <c r="M31" i="1"/>
  <c r="M27" i="1"/>
  <c r="M23" i="1"/>
  <c r="M19" i="1"/>
  <c r="M15" i="1"/>
  <c r="M11" i="1"/>
  <c r="M7" i="1"/>
  <c r="G57" i="1"/>
  <c r="F57" i="1"/>
  <c r="H56" i="1"/>
  <c r="I55" i="1"/>
  <c r="H55" i="1"/>
  <c r="G53" i="1"/>
  <c r="F53" i="1"/>
  <c r="H52" i="1"/>
  <c r="I51" i="1"/>
  <c r="H51" i="1"/>
  <c r="G49" i="1"/>
  <c r="F49" i="1"/>
  <c r="H48" i="1"/>
  <c r="I47" i="1"/>
  <c r="H47" i="1"/>
  <c r="H49" i="1" s="1"/>
  <c r="J49" i="1" s="1"/>
  <c r="G45" i="1"/>
  <c r="F45" i="1"/>
  <c r="H44" i="1"/>
  <c r="I43" i="1"/>
  <c r="H43" i="1"/>
  <c r="G41" i="1"/>
  <c r="F41" i="1"/>
  <c r="H40" i="1"/>
  <c r="I39" i="1"/>
  <c r="H39" i="1"/>
  <c r="N39" i="1" s="1"/>
  <c r="O39" i="1" s="1"/>
  <c r="G37" i="1"/>
  <c r="F37" i="1"/>
  <c r="H36" i="1"/>
  <c r="I35" i="1"/>
  <c r="H35" i="1"/>
  <c r="G33" i="1"/>
  <c r="F33" i="1"/>
  <c r="H32" i="1"/>
  <c r="I31" i="1"/>
  <c r="J32" i="1" s="1"/>
  <c r="H31" i="1"/>
  <c r="G29" i="1"/>
  <c r="F29" i="1"/>
  <c r="H28" i="1"/>
  <c r="I27" i="1"/>
  <c r="H27" i="1"/>
  <c r="G25" i="1"/>
  <c r="F25" i="1"/>
  <c r="H24" i="1"/>
  <c r="I23" i="1"/>
  <c r="H23" i="1"/>
  <c r="G21" i="1"/>
  <c r="F21" i="1"/>
  <c r="H20" i="1"/>
  <c r="I19" i="1"/>
  <c r="H19" i="1"/>
  <c r="N19" i="1" s="1"/>
  <c r="O19" i="1" s="1"/>
  <c r="G17" i="1"/>
  <c r="F17" i="1"/>
  <c r="H16" i="1"/>
  <c r="I15" i="1"/>
  <c r="H15" i="1"/>
  <c r="G13" i="1"/>
  <c r="F13" i="1"/>
  <c r="H12" i="1"/>
  <c r="I11" i="1"/>
  <c r="J11" i="1" s="1"/>
  <c r="H11" i="1"/>
  <c r="G9" i="1"/>
  <c r="F9" i="1"/>
  <c r="H8" i="1"/>
  <c r="I7" i="1"/>
  <c r="H7" i="1"/>
  <c r="J12" i="1" l="1"/>
  <c r="N43" i="1"/>
  <c r="O43" i="1" s="1"/>
  <c r="N47" i="1"/>
  <c r="O47" i="1" s="1"/>
  <c r="H33" i="1"/>
  <c r="J7" i="1"/>
  <c r="H9" i="1"/>
  <c r="J8" i="1"/>
  <c r="J20" i="1"/>
  <c r="H37" i="1"/>
  <c r="J51" i="1"/>
  <c r="H13" i="1"/>
  <c r="J40" i="1"/>
  <c r="J15" i="1"/>
  <c r="H25" i="1"/>
  <c r="J36" i="1"/>
  <c r="H45" i="1"/>
  <c r="J45" i="1" s="1"/>
  <c r="J56" i="1"/>
  <c r="H57" i="1"/>
  <c r="H53" i="1"/>
  <c r="J48" i="1"/>
  <c r="J43" i="1"/>
  <c r="H41" i="1"/>
  <c r="J41" i="1" s="1"/>
  <c r="H29" i="1"/>
  <c r="J27" i="1"/>
  <c r="J24" i="1"/>
  <c r="H21" i="1"/>
  <c r="J21" i="1" s="1"/>
  <c r="J19" i="1"/>
  <c r="H17" i="1"/>
  <c r="J55" i="1"/>
  <c r="J52" i="1"/>
  <c r="J47" i="1"/>
  <c r="J44" i="1"/>
  <c r="J39" i="1"/>
  <c r="J35" i="1"/>
  <c r="J31" i="1"/>
  <c r="J28" i="1"/>
  <c r="J23" i="1"/>
  <c r="J16" i="1"/>
  <c r="J17" i="1" l="1"/>
  <c r="N15" i="1"/>
  <c r="O15" i="1" s="1"/>
  <c r="J33" i="1"/>
  <c r="N31" i="1"/>
  <c r="O31" i="1" s="1"/>
  <c r="J53" i="1"/>
  <c r="N51" i="1"/>
  <c r="O51" i="1" s="1"/>
  <c r="J13" i="1"/>
  <c r="N11" i="1"/>
  <c r="O11" i="1" s="1"/>
  <c r="J57" i="1"/>
  <c r="N55" i="1"/>
  <c r="O55" i="1" s="1"/>
  <c r="J37" i="1"/>
  <c r="N35" i="1"/>
  <c r="O35" i="1" s="1"/>
  <c r="J29" i="1"/>
  <c r="N27" i="1"/>
  <c r="O27" i="1" s="1"/>
  <c r="J25" i="1"/>
  <c r="N23" i="1"/>
  <c r="O23" i="1" s="1"/>
  <c r="J9" i="1"/>
  <c r="N7" i="1"/>
  <c r="O7" i="1" s="1"/>
</calcChain>
</file>

<file path=xl/sharedStrings.xml><?xml version="1.0" encoding="utf-8"?>
<sst xmlns="http://schemas.openxmlformats.org/spreadsheetml/2006/main" count="170" uniqueCount="14">
  <si>
    <t>Porcupine Highline Canal Company</t>
  </si>
  <si>
    <t>Paradise Irrigation and Reservoir Company</t>
  </si>
  <si>
    <t>Unit Price Per Acre-Foot of Water ($)</t>
  </si>
  <si>
    <t>Total</t>
  </si>
  <si>
    <t>Water Right (ac-ft/year)</t>
  </si>
  <si>
    <t>Water Diverted (ac-ft/year)</t>
  </si>
  <si>
    <t>Water Available for Instream Flow (ac-ft/year)</t>
  </si>
  <si>
    <t xml:space="preserve">Total Tradeoff Cost to UDNR/UDWR </t>
  </si>
  <si>
    <t>Yearly Confluence Goal (ac-ft)</t>
  </si>
  <si>
    <t>Water Volume Needed from Irrigation Companies to Meet Goal (ac-ft)</t>
  </si>
  <si>
    <t>UDWR Release (ac-ft)</t>
  </si>
  <si>
    <t>Can Goal Be Met With Available Instream Flow?</t>
  </si>
  <si>
    <t>Actual Tradeoff Cost to Meet Goal</t>
  </si>
  <si>
    <t xml:space="preserve">After the model was simulated dozens of times in GAMS along with rigorous analysis of decision variables, constraints, and possible objective functions, the model reported that the scenario would be infeasible. This result may be caused by improper model formulation, however, the infeasibility of reservoir operation for optimizing flow to the East and South Fork confluence is a possible scenario. Because the Porcupine Highline Canal Company and Paradise Irrigation and Reservoir Company have been appropriated nearly all volumes released from the reservoir and considering the reservoir’s inflows, capacity, and threshold volume, managing allocation to instream flows may prove infeasible.  
Seeing that the model resulted is an infeasible solution, we decided to take an analytical approach to discover how to optimize instream flow through the East Fork of the Little Bear River. Each year, both primary irrigation companies using reservoir releases are allocated a specific water right. The Porcupine Highline Canal Company has access to 6,300 acre-feet of water each year. The Paradise Irrigation and Reservoir Company has access to 5524.71 acre-feet. However, due to varying agricultural needs and yearly precipitation patterns, the volume of water diverted by these irrigation companies may be less or more than their water right. 
To optimize water flow and thus BCT habitat in the East Fork leading to the confluence, Utah Division of Natural Resources (UDNR) and UDWR could purchase the rights to unused water rights of the primary irrigation companies. This tradeoff would compensate the irrigation companies financially and promote the natural ecosystem of BCT in the Little Bear River.  
As described in the model formulation, the cost per acre-foot of water is equivalent to $33.94. Based on this unit price, the consumptive use of irrigation companies from 2010 to 2022, and the available water rights, an analysis of irrigation benefits and instream flow retention was completed. Appendix A shows the table detailing the analysis. 
The total water right from the irrigation companies was first calculated. The amount diverted by each irrigation company from 2010 to 2022 was then inputted from the Cache Valley Water Bank Model. The difference between the total water right and the actual amount diverted is the total water available for potential instream flow. The total compensation to the irrigation companies to purchase this volume was then calculated based on the unit price. As shown in the table, the tradeoff cost varies from $2,930.38 to $215,763.03. The UDWR would presumably work within a specific budget for purchasing the rights to these diversions. However, based on the yearly instream flow goal, the UDNR/UDWR may or may not have to purchase all available water. 
The yearly instream flow goal from the East Fork to the confluence is 2,190 acre-feet. It is assumed that the UDWR would begin to send their entire 500 ac-ft supply each year downstream to increase BCT habitat in the East Fork of the Little Bear River. This constant discharge leaves the yearly amount of 1,690 acre-feet needed to be acquired from the irrigation companies. 
The previously mentioned analysis revealed in which years this would be a feasible solution based on the total water available for potential instream flow. In years 2010, 2011, 2014, 2015, 2017, 2021, and 2022 the yearly instream flow goal could be met with use of unused irrigation water rights. It is recommended that UDNR/UDWR purchase the needed water rights to meet the yearly instream flow goal in years when total water available for potential instream flow is sufficient. The annual cost of this purchase is detailed in Table 1 in Appendix A. This approach to water management would financially benefit irrigation companies and restore the BCT habitat in the East Fork of the Little Bear River.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</si>
</sst>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family val="2"/>
      <scheme val="minor"/>
    </font>
    <font>
      <b/>
      <sz val="16"/>
      <color theme="1"/>
      <name val="Calibri"/>
      <family val="2"/>
      <scheme val="minor"/>
    </font>
    <font>
      <b/>
      <sz val="9"/>
      <color theme="1"/>
      <name val="Calibri"/>
      <family val="2"/>
      <scheme val="minor"/>
    </font>
    <font>
      <b/>
      <sz val="14"/>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s>
  <borders count="3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1">
    <xf numFmtId="0" fontId="0" fillId="0" borderId="0"/>
  </cellStyleXfs>
  <cellXfs count="54">
    <xf numFmtId="0" fontId="0" fillId="0" borderId="0" xfId="0"/>
    <xf numFmtId="0" fontId="4" fillId="0" borderId="14" xfId="0" applyFont="1" applyBorder="1" applyAlignment="1">
      <alignment horizontal="center" wrapText="1"/>
    </xf>
    <xf numFmtId="0" fontId="4" fillId="0" borderId="11" xfId="0" applyFont="1" applyBorder="1" applyAlignment="1">
      <alignment horizontal="center" wrapText="1"/>
    </xf>
    <xf numFmtId="0" fontId="4" fillId="0" borderId="8" xfId="0" applyFont="1" applyBorder="1"/>
    <xf numFmtId="0" fontId="4" fillId="0" borderId="13" xfId="0" applyFont="1" applyBorder="1"/>
    <xf numFmtId="0" fontId="4" fillId="3" borderId="13" xfId="0" applyFont="1" applyFill="1" applyBorder="1"/>
    <xf numFmtId="0" fontId="4" fillId="3" borderId="8" xfId="0" applyFont="1" applyFill="1" applyBorder="1"/>
    <xf numFmtId="0" fontId="4" fillId="0" borderId="23" xfId="0" applyFont="1" applyBorder="1" applyAlignment="1">
      <alignment horizontal="center" wrapText="1"/>
    </xf>
    <xf numFmtId="164" fontId="4" fillId="0" borderId="9" xfId="0" applyNumberFormat="1" applyFont="1" applyBorder="1"/>
    <xf numFmtId="164" fontId="4" fillId="3" borderId="24" xfId="0" applyNumberFormat="1" applyFont="1" applyFill="1" applyBorder="1"/>
    <xf numFmtId="164" fontId="4" fillId="3" borderId="9" xfId="0" applyNumberFormat="1" applyFont="1" applyFill="1" applyBorder="1"/>
    <xf numFmtId="164" fontId="4" fillId="0" borderId="24" xfId="0" applyNumberFormat="1" applyFont="1" applyBorder="1"/>
    <xf numFmtId="0" fontId="4" fillId="0" borderId="10" xfId="0" applyFont="1" applyBorder="1" applyAlignment="1">
      <alignment horizontal="center" wrapText="1"/>
    </xf>
    <xf numFmtId="0" fontId="4" fillId="0" borderId="12" xfId="0" applyFont="1" applyBorder="1" applyAlignment="1">
      <alignment horizontal="center" wrapText="1"/>
    </xf>
    <xf numFmtId="0" fontId="2" fillId="0" borderId="11" xfId="0" applyFont="1" applyBorder="1" applyAlignment="1">
      <alignment horizontal="center" wrapText="1"/>
    </xf>
    <xf numFmtId="164" fontId="3" fillId="0" borderId="35" xfId="0" applyNumberFormat="1" applyFont="1" applyBorder="1" applyAlignment="1">
      <alignment horizontal="center" vertical="center"/>
    </xf>
    <xf numFmtId="164" fontId="3" fillId="0" borderId="36" xfId="0" applyNumberFormat="1" applyFont="1" applyBorder="1" applyAlignment="1">
      <alignment horizontal="center" vertical="center"/>
    </xf>
    <xf numFmtId="164" fontId="3" fillId="0" borderId="1" xfId="0" applyNumberFormat="1" applyFont="1" applyBorder="1" applyAlignment="1">
      <alignment horizontal="center" vertical="center"/>
    </xf>
    <xf numFmtId="164" fontId="3" fillId="0" borderId="2" xfId="0" applyNumberFormat="1" applyFont="1" applyBorder="1" applyAlignment="1">
      <alignment horizontal="center" vertical="center"/>
    </xf>
    <xf numFmtId="164" fontId="3" fillId="0" borderId="3" xfId="0" applyNumberFormat="1" applyFont="1" applyBorder="1" applyAlignment="1">
      <alignment horizontal="center" vertical="center"/>
    </xf>
    <xf numFmtId="164" fontId="3" fillId="0" borderId="4" xfId="0" applyNumberFormat="1" applyFont="1" applyBorder="1" applyAlignment="1">
      <alignment horizontal="center" vertical="center"/>
    </xf>
    <xf numFmtId="0" fontId="4" fillId="0" borderId="31" xfId="0" applyFont="1" applyBorder="1" applyAlignment="1">
      <alignment horizontal="center" wrapText="1"/>
    </xf>
    <xf numFmtId="0" fontId="4" fillId="0" borderId="34" xfId="0" applyFont="1" applyBorder="1" applyAlignment="1">
      <alignment horizontal="center" wrapText="1"/>
    </xf>
    <xf numFmtId="164" fontId="4" fillId="0" borderId="35" xfId="0" applyNumberFormat="1" applyFont="1" applyBorder="1" applyAlignment="1">
      <alignment horizontal="center" vertical="center"/>
    </xf>
    <xf numFmtId="164" fontId="4" fillId="0" borderId="36" xfId="0" applyNumberFormat="1" applyFont="1" applyBorder="1" applyAlignment="1">
      <alignment horizontal="center" vertical="center"/>
    </xf>
    <xf numFmtId="164" fontId="4" fillId="0" borderId="1" xfId="0" applyNumberFormat="1" applyFont="1" applyBorder="1" applyAlignment="1">
      <alignment horizontal="center" vertical="center"/>
    </xf>
    <xf numFmtId="164" fontId="4" fillId="0" borderId="2" xfId="0" applyNumberFormat="1" applyFont="1" applyBorder="1" applyAlignment="1">
      <alignment horizontal="center" vertical="center"/>
    </xf>
    <xf numFmtId="164" fontId="4" fillId="0" borderId="3"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1" fillId="0" borderId="22" xfId="0" applyFont="1" applyBorder="1" applyAlignment="1">
      <alignment horizontal="center" vertical="center"/>
    </xf>
    <xf numFmtId="0" fontId="1" fillId="0" borderId="20" xfId="0" applyFont="1" applyBorder="1" applyAlignment="1">
      <alignment horizontal="center" vertical="center"/>
    </xf>
    <xf numFmtId="0" fontId="1" fillId="0" borderId="19" xfId="0" applyFont="1" applyBorder="1" applyAlignment="1">
      <alignment horizontal="center" vertical="center"/>
    </xf>
    <xf numFmtId="0" fontId="4" fillId="0" borderId="21" xfId="0" applyFont="1" applyBorder="1" applyAlignment="1">
      <alignment horizontal="center" vertical="center"/>
    </xf>
    <xf numFmtId="0" fontId="4" fillId="0" borderId="33" xfId="0" applyFont="1" applyBorder="1" applyAlignment="1">
      <alignment horizontal="center" vertical="center"/>
    </xf>
    <xf numFmtId="0" fontId="4" fillId="0" borderId="18"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28" xfId="0" applyFont="1" applyBorder="1" applyAlignment="1">
      <alignment horizontal="center" wrapText="1"/>
    </xf>
    <xf numFmtId="0" fontId="4" fillId="0" borderId="29" xfId="0" applyFont="1" applyBorder="1" applyAlignment="1">
      <alignment horizontal="center" wrapText="1"/>
    </xf>
    <xf numFmtId="0" fontId="4" fillId="0" borderId="30" xfId="0" applyFont="1" applyBorder="1" applyAlignment="1">
      <alignment horizontal="center" wrapText="1"/>
    </xf>
    <xf numFmtId="0" fontId="4" fillId="0" borderId="25" xfId="0" applyFont="1" applyBorder="1" applyAlignment="1">
      <alignment horizontal="center" wrapText="1"/>
    </xf>
    <xf numFmtId="0" fontId="4" fillId="0" borderId="26" xfId="0" applyFont="1" applyBorder="1" applyAlignment="1">
      <alignment horizontal="center" wrapText="1"/>
    </xf>
    <xf numFmtId="0" fontId="4" fillId="0" borderId="27" xfId="0" applyFont="1" applyBorder="1" applyAlignment="1">
      <alignment horizontal="center" wrapText="1"/>
    </xf>
    <xf numFmtId="164" fontId="4" fillId="0" borderId="15" xfId="0" applyNumberFormat="1" applyFont="1" applyBorder="1" applyAlignment="1">
      <alignment horizontal="center" vertical="center"/>
    </xf>
    <xf numFmtId="164" fontId="4" fillId="0" borderId="16" xfId="0" applyNumberFormat="1" applyFont="1" applyBorder="1" applyAlignment="1">
      <alignment horizontal="center" vertical="center"/>
    </xf>
    <xf numFmtId="164" fontId="4" fillId="0" borderId="17" xfId="0" applyNumberFormat="1" applyFont="1" applyBorder="1" applyAlignment="1">
      <alignment horizontal="center" vertical="center"/>
    </xf>
    <xf numFmtId="0" fontId="4" fillId="0" borderId="32" xfId="0" applyFont="1" applyBorder="1" applyAlignment="1">
      <alignment horizontal="center" wrapText="1"/>
    </xf>
    <xf numFmtId="0" fontId="4" fillId="0" borderId="14" xfId="0" applyFont="1" applyBorder="1" applyAlignment="1">
      <alignment horizont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P57"/>
  <sheetViews>
    <sheetView tabSelected="1" zoomScale="61" zoomScaleNormal="63" workbookViewId="0">
      <selection activeCell="S12" sqref="S12"/>
    </sheetView>
  </sheetViews>
  <sheetFormatPr defaultRowHeight="14.4" x14ac:dyDescent="0.3"/>
  <cols>
    <col min="3" max="3" width="3.77734375" customWidth="1"/>
    <col min="5" max="5" width="0.88671875" customWidth="1"/>
    <col min="6" max="6" width="13.109375" customWidth="1"/>
    <col min="7" max="7" width="15.6640625" customWidth="1"/>
    <col min="8" max="8" width="17.88671875" customWidth="1"/>
    <col min="9" max="9" width="17.44140625" customWidth="1"/>
    <col min="10" max="10" width="17" customWidth="1"/>
    <col min="11" max="11" width="14.33203125" customWidth="1"/>
    <col min="12" max="12" width="13.44140625" customWidth="1"/>
    <col min="13" max="13" width="14.5546875" customWidth="1"/>
    <col min="14" max="14" width="19.33203125" customWidth="1"/>
  </cols>
  <sheetData>
    <row r="5" spans="2:16" ht="15" thickBot="1" x14ac:dyDescent="0.35"/>
    <row r="6" spans="2:16" ht="61.2" customHeight="1" thickBot="1" x14ac:dyDescent="0.35">
      <c r="B6" s="49">
        <v>2010</v>
      </c>
      <c r="C6" s="50"/>
      <c r="D6" s="50"/>
      <c r="E6" s="51"/>
      <c r="F6" s="1" t="s">
        <v>4</v>
      </c>
      <c r="G6" s="2" t="s">
        <v>5</v>
      </c>
      <c r="H6" s="2" t="s">
        <v>6</v>
      </c>
      <c r="I6" s="2" t="s">
        <v>2</v>
      </c>
      <c r="J6" s="7" t="s">
        <v>7</v>
      </c>
      <c r="K6" s="12" t="s">
        <v>10</v>
      </c>
      <c r="L6" s="2" t="s">
        <v>8</v>
      </c>
      <c r="M6" s="14" t="s">
        <v>9</v>
      </c>
      <c r="N6" s="7" t="s">
        <v>11</v>
      </c>
      <c r="O6" s="21" t="s">
        <v>12</v>
      </c>
      <c r="P6" s="22"/>
    </row>
    <row r="7" spans="2:16" ht="31.2" customHeight="1" x14ac:dyDescent="0.3">
      <c r="B7" s="21" t="s">
        <v>0</v>
      </c>
      <c r="C7" s="47"/>
      <c r="D7" s="47"/>
      <c r="E7" s="48"/>
      <c r="F7" s="3">
        <v>6300</v>
      </c>
      <c r="G7" s="3">
        <v>4274.58</v>
      </c>
      <c r="H7" s="3">
        <f>F7-G7</f>
        <v>2025.42</v>
      </c>
      <c r="I7" s="44">
        <f>33.94</f>
        <v>33.94</v>
      </c>
      <c r="J7" s="8">
        <f>I7*H7</f>
        <v>68742.754799999995</v>
      </c>
      <c r="K7" s="32">
        <v>500</v>
      </c>
      <c r="L7" s="35">
        <v>2190</v>
      </c>
      <c r="M7" s="35">
        <f>L7-K7</f>
        <v>1690</v>
      </c>
      <c r="N7" s="29" t="str">
        <f>IF(H9&gt;M7, "YES", "NO")</f>
        <v>YES</v>
      </c>
      <c r="O7" s="15" t="str">
        <f>IF(N7="YES", "$57,358.60", "NA")</f>
        <v>$57,358.60</v>
      </c>
      <c r="P7" s="16"/>
    </row>
    <row r="8" spans="2:16" ht="31.2" customHeight="1" x14ac:dyDescent="0.3">
      <c r="B8" s="38" t="s">
        <v>1</v>
      </c>
      <c r="C8" s="39"/>
      <c r="D8" s="39"/>
      <c r="E8" s="40"/>
      <c r="F8" s="3">
        <v>5524.71</v>
      </c>
      <c r="G8" s="3">
        <v>2400</v>
      </c>
      <c r="H8" s="3">
        <f>F8-G8</f>
        <v>3124.71</v>
      </c>
      <c r="I8" s="45"/>
      <c r="J8" s="8">
        <f>I7*H8</f>
        <v>106052.6574</v>
      </c>
      <c r="K8" s="33"/>
      <c r="L8" s="36"/>
      <c r="M8" s="36"/>
      <c r="N8" s="30"/>
      <c r="O8" s="17"/>
      <c r="P8" s="18"/>
    </row>
    <row r="9" spans="2:16" ht="16.2" customHeight="1" thickBot="1" x14ac:dyDescent="0.35">
      <c r="B9" s="41" t="s">
        <v>3</v>
      </c>
      <c r="C9" s="42"/>
      <c r="D9" s="42"/>
      <c r="E9" s="43"/>
      <c r="F9" s="4">
        <f>SUM(F7:F8)</f>
        <v>11824.71</v>
      </c>
      <c r="G9" s="4">
        <f t="shared" ref="G9:H9" si="0">SUM(G7:G8)</f>
        <v>6674.58</v>
      </c>
      <c r="H9" s="5">
        <f t="shared" si="0"/>
        <v>5150.13</v>
      </c>
      <c r="I9" s="46"/>
      <c r="J9" s="9">
        <f>H9*I7</f>
        <v>174795.41219999999</v>
      </c>
      <c r="K9" s="34"/>
      <c r="L9" s="37"/>
      <c r="M9" s="37"/>
      <c r="N9" s="31"/>
      <c r="O9" s="19"/>
      <c r="P9" s="20"/>
    </row>
    <row r="10" spans="2:16" ht="61.2" customHeight="1" thickBot="1" x14ac:dyDescent="0.35">
      <c r="B10" s="49">
        <v>2011</v>
      </c>
      <c r="C10" s="50"/>
      <c r="D10" s="50"/>
      <c r="E10" s="51"/>
      <c r="F10" s="1" t="s">
        <v>4</v>
      </c>
      <c r="G10" s="2" t="s">
        <v>5</v>
      </c>
      <c r="H10" s="2" t="s">
        <v>6</v>
      </c>
      <c r="I10" s="2" t="s">
        <v>2</v>
      </c>
      <c r="J10" s="7" t="s">
        <v>7</v>
      </c>
      <c r="K10" s="12" t="s">
        <v>10</v>
      </c>
      <c r="L10" s="2" t="s">
        <v>8</v>
      </c>
      <c r="M10" s="14" t="s">
        <v>9</v>
      </c>
      <c r="N10" s="13" t="s">
        <v>11</v>
      </c>
      <c r="O10" s="21" t="s">
        <v>12</v>
      </c>
      <c r="P10" s="22"/>
    </row>
    <row r="11" spans="2:16" ht="31.2" customHeight="1" x14ac:dyDescent="0.3">
      <c r="B11" s="21" t="s">
        <v>0</v>
      </c>
      <c r="C11" s="47"/>
      <c r="D11" s="47"/>
      <c r="E11" s="48"/>
      <c r="F11" s="3">
        <v>6300</v>
      </c>
      <c r="G11" s="3">
        <v>2147.7199999999998</v>
      </c>
      <c r="H11" s="3">
        <f>F11-G11</f>
        <v>4152.2800000000007</v>
      </c>
      <c r="I11" s="44">
        <f>33.94</f>
        <v>33.94</v>
      </c>
      <c r="J11" s="8">
        <f>I11*H11</f>
        <v>140928.38320000001</v>
      </c>
      <c r="K11" s="32">
        <v>500</v>
      </c>
      <c r="L11" s="35">
        <v>2190</v>
      </c>
      <c r="M11" s="35">
        <f>L11-K11</f>
        <v>1690</v>
      </c>
      <c r="N11" s="29" t="str">
        <f>IF(H13&gt;M11, "YES", "NO")</f>
        <v>YES</v>
      </c>
      <c r="O11" s="15" t="str">
        <f>IF(N11="YES", "$57,358.60", "NA")</f>
        <v>$57,358.60</v>
      </c>
      <c r="P11" s="16"/>
    </row>
    <row r="12" spans="2:16" ht="31.2" customHeight="1" x14ac:dyDescent="0.3">
      <c r="B12" s="38" t="s">
        <v>1</v>
      </c>
      <c r="C12" s="39"/>
      <c r="D12" s="39"/>
      <c r="E12" s="40"/>
      <c r="F12" s="3">
        <v>5524.71</v>
      </c>
      <c r="G12" s="3">
        <v>3319.8</v>
      </c>
      <c r="H12" s="3">
        <f>F12-G12</f>
        <v>2204.91</v>
      </c>
      <c r="I12" s="45"/>
      <c r="J12" s="8">
        <f>I11*H12</f>
        <v>74834.645399999994</v>
      </c>
      <c r="K12" s="33"/>
      <c r="L12" s="36"/>
      <c r="M12" s="36"/>
      <c r="N12" s="30"/>
      <c r="O12" s="17"/>
      <c r="P12" s="18"/>
    </row>
    <row r="13" spans="2:16" ht="16.2" customHeight="1" thickBot="1" x14ac:dyDescent="0.35">
      <c r="B13" s="41" t="s">
        <v>3</v>
      </c>
      <c r="C13" s="42"/>
      <c r="D13" s="42"/>
      <c r="E13" s="43"/>
      <c r="F13" s="4">
        <f>SUM(F11:F12)</f>
        <v>11824.71</v>
      </c>
      <c r="G13" s="4">
        <f t="shared" ref="G13" si="1">SUM(G11:G12)</f>
        <v>5467.52</v>
      </c>
      <c r="H13" s="5">
        <f t="shared" ref="H13" si="2">SUM(H11:H12)</f>
        <v>6357.1900000000005</v>
      </c>
      <c r="I13" s="46"/>
      <c r="J13" s="9">
        <f>H13*I11</f>
        <v>215763.02859999999</v>
      </c>
      <c r="K13" s="34"/>
      <c r="L13" s="37"/>
      <c r="M13" s="37"/>
      <c r="N13" s="31"/>
      <c r="O13" s="19"/>
      <c r="P13" s="20"/>
    </row>
    <row r="14" spans="2:16" ht="61.2" customHeight="1" thickBot="1" x14ac:dyDescent="0.35">
      <c r="B14" s="49">
        <v>2012</v>
      </c>
      <c r="C14" s="50"/>
      <c r="D14" s="50"/>
      <c r="E14" s="51"/>
      <c r="F14" s="1" t="s">
        <v>4</v>
      </c>
      <c r="G14" s="2" t="s">
        <v>5</v>
      </c>
      <c r="H14" s="2" t="s">
        <v>6</v>
      </c>
      <c r="I14" s="2" t="s">
        <v>2</v>
      </c>
      <c r="J14" s="7" t="s">
        <v>7</v>
      </c>
      <c r="K14" s="12" t="s">
        <v>10</v>
      </c>
      <c r="L14" s="2" t="s">
        <v>8</v>
      </c>
      <c r="M14" s="14" t="s">
        <v>9</v>
      </c>
      <c r="N14" s="13" t="s">
        <v>11</v>
      </c>
      <c r="O14" s="21" t="s">
        <v>12</v>
      </c>
      <c r="P14" s="22"/>
    </row>
    <row r="15" spans="2:16" ht="31.2" customHeight="1" x14ac:dyDescent="0.3">
      <c r="B15" s="21" t="s">
        <v>0</v>
      </c>
      <c r="C15" s="47"/>
      <c r="D15" s="47"/>
      <c r="E15" s="48"/>
      <c r="F15" s="3">
        <v>6300</v>
      </c>
      <c r="G15" s="3">
        <v>6159.52</v>
      </c>
      <c r="H15" s="3">
        <f>F15-G15</f>
        <v>140.47999999999956</v>
      </c>
      <c r="I15" s="44">
        <f>33.94</f>
        <v>33.94</v>
      </c>
      <c r="J15" s="8">
        <f>I15*H15</f>
        <v>4767.8911999999846</v>
      </c>
      <c r="K15" s="32">
        <v>500</v>
      </c>
      <c r="L15" s="35">
        <v>2190</v>
      </c>
      <c r="M15" s="35">
        <f>L15-K15</f>
        <v>1690</v>
      </c>
      <c r="N15" s="29" t="str">
        <f>IF(H17&gt;M15, "YES", "NO")</f>
        <v>NO</v>
      </c>
      <c r="O15" s="23" t="str">
        <f>IF(N15="YES", "$57,358.60", "NA")</f>
        <v>NA</v>
      </c>
      <c r="P15" s="24"/>
    </row>
    <row r="16" spans="2:16" ht="31.2" customHeight="1" x14ac:dyDescent="0.3">
      <c r="B16" s="38" t="s">
        <v>1</v>
      </c>
      <c r="C16" s="39"/>
      <c r="D16" s="39"/>
      <c r="E16" s="40"/>
      <c r="F16" s="3">
        <v>5524.71</v>
      </c>
      <c r="G16" s="3">
        <v>5155.1000000000004</v>
      </c>
      <c r="H16" s="3">
        <f>F16-G16</f>
        <v>369.60999999999967</v>
      </c>
      <c r="I16" s="45"/>
      <c r="J16" s="8">
        <f>I15*H16</f>
        <v>12544.563399999988</v>
      </c>
      <c r="K16" s="33"/>
      <c r="L16" s="36"/>
      <c r="M16" s="36"/>
      <c r="N16" s="30"/>
      <c r="O16" s="25"/>
      <c r="P16" s="26"/>
    </row>
    <row r="17" spans="2:16" ht="16.2" customHeight="1" thickBot="1" x14ac:dyDescent="0.35">
      <c r="B17" s="41" t="s">
        <v>3</v>
      </c>
      <c r="C17" s="42"/>
      <c r="D17" s="42"/>
      <c r="E17" s="43"/>
      <c r="F17" s="4">
        <f>SUM(F15:F16)</f>
        <v>11824.71</v>
      </c>
      <c r="G17" s="4">
        <f t="shared" ref="G17" si="3">SUM(G15:G16)</f>
        <v>11314.62</v>
      </c>
      <c r="H17" s="5">
        <f t="shared" ref="H17" si="4">SUM(H15:H16)</f>
        <v>510.08999999999924</v>
      </c>
      <c r="I17" s="46"/>
      <c r="J17" s="9">
        <f>H17*I15</f>
        <v>17312.454599999972</v>
      </c>
      <c r="K17" s="34"/>
      <c r="L17" s="37"/>
      <c r="M17" s="37"/>
      <c r="N17" s="31"/>
      <c r="O17" s="27"/>
      <c r="P17" s="28"/>
    </row>
    <row r="18" spans="2:16" ht="61.2" customHeight="1" thickBot="1" x14ac:dyDescent="0.35">
      <c r="B18" s="49">
        <v>2013</v>
      </c>
      <c r="C18" s="50"/>
      <c r="D18" s="50"/>
      <c r="E18" s="51"/>
      <c r="F18" s="1" t="s">
        <v>4</v>
      </c>
      <c r="G18" s="2" t="s">
        <v>5</v>
      </c>
      <c r="H18" s="2" t="s">
        <v>6</v>
      </c>
      <c r="I18" s="2" t="s">
        <v>2</v>
      </c>
      <c r="J18" s="7" t="s">
        <v>7</v>
      </c>
      <c r="K18" s="12" t="s">
        <v>10</v>
      </c>
      <c r="L18" s="2" t="s">
        <v>8</v>
      </c>
      <c r="M18" s="14" t="s">
        <v>9</v>
      </c>
      <c r="N18" s="13" t="s">
        <v>11</v>
      </c>
      <c r="O18" s="21" t="s">
        <v>12</v>
      </c>
      <c r="P18" s="22"/>
    </row>
    <row r="19" spans="2:16" ht="31.2" customHeight="1" x14ac:dyDescent="0.3">
      <c r="B19" s="21" t="s">
        <v>0</v>
      </c>
      <c r="C19" s="47"/>
      <c r="D19" s="47"/>
      <c r="E19" s="48"/>
      <c r="F19" s="3">
        <v>6300</v>
      </c>
      <c r="G19" s="3">
        <v>6213.66</v>
      </c>
      <c r="H19" s="6">
        <f>F19-G19</f>
        <v>86.340000000000146</v>
      </c>
      <c r="I19" s="44">
        <f>33.94</f>
        <v>33.94</v>
      </c>
      <c r="J19" s="10">
        <f>I19*H19</f>
        <v>2930.3796000000048</v>
      </c>
      <c r="K19" s="32">
        <v>500</v>
      </c>
      <c r="L19" s="35">
        <v>2190</v>
      </c>
      <c r="M19" s="35">
        <f>L19-K19</f>
        <v>1690</v>
      </c>
      <c r="N19" s="29" t="str">
        <f>IF(H19&gt;M19, "YES", "NO")</f>
        <v>NO</v>
      </c>
      <c r="O19" s="23" t="str">
        <f>IF(N19="YES", "$57,358.60", "NA")</f>
        <v>NA</v>
      </c>
      <c r="P19" s="24"/>
    </row>
    <row r="20" spans="2:16" ht="31.2" customHeight="1" x14ac:dyDescent="0.3">
      <c r="B20" s="38" t="s">
        <v>1</v>
      </c>
      <c r="C20" s="39"/>
      <c r="D20" s="39"/>
      <c r="E20" s="40"/>
      <c r="F20" s="3">
        <v>5524.71</v>
      </c>
      <c r="G20" s="3">
        <v>5775.2</v>
      </c>
      <c r="H20" s="3">
        <f>F20-G20</f>
        <v>-250.48999999999978</v>
      </c>
      <c r="I20" s="45"/>
      <c r="J20" s="8">
        <f>I19*H20</f>
        <v>-8501.6305999999913</v>
      </c>
      <c r="K20" s="33"/>
      <c r="L20" s="36"/>
      <c r="M20" s="36"/>
      <c r="N20" s="30"/>
      <c r="O20" s="25"/>
      <c r="P20" s="26"/>
    </row>
    <row r="21" spans="2:16" ht="16.2" customHeight="1" thickBot="1" x14ac:dyDescent="0.35">
      <c r="B21" s="41" t="s">
        <v>3</v>
      </c>
      <c r="C21" s="42"/>
      <c r="D21" s="42"/>
      <c r="E21" s="43"/>
      <c r="F21" s="4">
        <f>SUM(F19:F20)</f>
        <v>11824.71</v>
      </c>
      <c r="G21" s="4">
        <f t="shared" ref="G21" si="5">SUM(G19:G20)</f>
        <v>11988.86</v>
      </c>
      <c r="H21" s="4">
        <f t="shared" ref="H21" si="6">SUM(H19:H20)</f>
        <v>-164.14999999999964</v>
      </c>
      <c r="I21" s="46"/>
      <c r="J21" s="11">
        <f>H21*I19</f>
        <v>-5571.2509999999875</v>
      </c>
      <c r="K21" s="34"/>
      <c r="L21" s="37"/>
      <c r="M21" s="37"/>
      <c r="N21" s="31"/>
      <c r="O21" s="27"/>
      <c r="P21" s="28"/>
    </row>
    <row r="22" spans="2:16" ht="61.2" customHeight="1" thickBot="1" x14ac:dyDescent="0.35">
      <c r="B22" s="49">
        <v>2014</v>
      </c>
      <c r="C22" s="50"/>
      <c r="D22" s="50"/>
      <c r="E22" s="51"/>
      <c r="F22" s="1" t="s">
        <v>4</v>
      </c>
      <c r="G22" s="2" t="s">
        <v>5</v>
      </c>
      <c r="H22" s="2" t="s">
        <v>6</v>
      </c>
      <c r="I22" s="2" t="s">
        <v>2</v>
      </c>
      <c r="J22" s="7" t="s">
        <v>7</v>
      </c>
      <c r="K22" s="12" t="s">
        <v>10</v>
      </c>
      <c r="L22" s="2" t="s">
        <v>8</v>
      </c>
      <c r="M22" s="14" t="s">
        <v>9</v>
      </c>
      <c r="N22" s="13" t="s">
        <v>11</v>
      </c>
      <c r="O22" s="21" t="s">
        <v>12</v>
      </c>
      <c r="P22" s="22"/>
    </row>
    <row r="23" spans="2:16" ht="31.2" customHeight="1" x14ac:dyDescent="0.3">
      <c r="B23" s="21" t="s">
        <v>0</v>
      </c>
      <c r="C23" s="47"/>
      <c r="D23" s="47"/>
      <c r="E23" s="48"/>
      <c r="F23" s="3">
        <v>6300</v>
      </c>
      <c r="G23" s="3">
        <v>3643.13</v>
      </c>
      <c r="H23" s="3">
        <f>F23-G23</f>
        <v>2656.87</v>
      </c>
      <c r="I23" s="44">
        <f>33.94</f>
        <v>33.94</v>
      </c>
      <c r="J23" s="8">
        <f>I23*H23</f>
        <v>90174.167799999996</v>
      </c>
      <c r="K23" s="32">
        <v>500</v>
      </c>
      <c r="L23" s="35">
        <v>2190</v>
      </c>
      <c r="M23" s="35">
        <f>L23-K23</f>
        <v>1690</v>
      </c>
      <c r="N23" s="29" t="str">
        <f>IF(H25&gt;M23, "YES", "NO")</f>
        <v>YES</v>
      </c>
      <c r="O23" s="15" t="str">
        <f>IF(N23="YES", "$57,358.60", "NA")</f>
        <v>$57,358.60</v>
      </c>
      <c r="P23" s="16"/>
    </row>
    <row r="24" spans="2:16" ht="31.2" customHeight="1" x14ac:dyDescent="0.3">
      <c r="B24" s="38" t="s">
        <v>1</v>
      </c>
      <c r="C24" s="39"/>
      <c r="D24" s="39"/>
      <c r="E24" s="40"/>
      <c r="F24" s="3">
        <v>5524.71</v>
      </c>
      <c r="G24" s="3">
        <v>4072.7</v>
      </c>
      <c r="H24" s="3">
        <f>F24-G24</f>
        <v>1452.0100000000002</v>
      </c>
      <c r="I24" s="45"/>
      <c r="J24" s="8">
        <f>I23*H24</f>
        <v>49281.219400000002</v>
      </c>
      <c r="K24" s="33"/>
      <c r="L24" s="36"/>
      <c r="M24" s="36"/>
      <c r="N24" s="30"/>
      <c r="O24" s="17"/>
      <c r="P24" s="18"/>
    </row>
    <row r="25" spans="2:16" ht="16.2" customHeight="1" thickBot="1" x14ac:dyDescent="0.35">
      <c r="B25" s="41" t="s">
        <v>3</v>
      </c>
      <c r="C25" s="42"/>
      <c r="D25" s="42"/>
      <c r="E25" s="43"/>
      <c r="F25" s="4">
        <f>SUM(F23:F24)</f>
        <v>11824.71</v>
      </c>
      <c r="G25" s="4">
        <f t="shared" ref="G25" si="7">SUM(G23:G24)</f>
        <v>7715.83</v>
      </c>
      <c r="H25" s="5">
        <f t="shared" ref="H25" si="8">SUM(H23:H24)</f>
        <v>4108.88</v>
      </c>
      <c r="I25" s="46"/>
      <c r="J25" s="9">
        <f>H25*I23</f>
        <v>139455.3872</v>
      </c>
      <c r="K25" s="34"/>
      <c r="L25" s="37"/>
      <c r="M25" s="37"/>
      <c r="N25" s="31"/>
      <c r="O25" s="19"/>
      <c r="P25" s="20"/>
    </row>
    <row r="26" spans="2:16" ht="61.2" customHeight="1" thickBot="1" x14ac:dyDescent="0.35">
      <c r="B26" s="49">
        <v>2015</v>
      </c>
      <c r="C26" s="50"/>
      <c r="D26" s="50"/>
      <c r="E26" s="51"/>
      <c r="F26" s="1" t="s">
        <v>4</v>
      </c>
      <c r="G26" s="2" t="s">
        <v>5</v>
      </c>
      <c r="H26" s="2" t="s">
        <v>6</v>
      </c>
      <c r="I26" s="2" t="s">
        <v>2</v>
      </c>
      <c r="J26" s="7" t="s">
        <v>7</v>
      </c>
      <c r="K26" s="12" t="s">
        <v>10</v>
      </c>
      <c r="L26" s="2" t="s">
        <v>8</v>
      </c>
      <c r="M26" s="14" t="s">
        <v>9</v>
      </c>
      <c r="N26" s="13" t="s">
        <v>11</v>
      </c>
      <c r="O26" s="21" t="s">
        <v>12</v>
      </c>
      <c r="P26" s="22"/>
    </row>
    <row r="27" spans="2:16" ht="31.2" customHeight="1" x14ac:dyDescent="0.3">
      <c r="B27" s="21" t="s">
        <v>0</v>
      </c>
      <c r="C27" s="47"/>
      <c r="D27" s="47"/>
      <c r="E27" s="48"/>
      <c r="F27" s="3">
        <v>6300</v>
      </c>
      <c r="G27" s="3">
        <v>4869.6000000000004</v>
      </c>
      <c r="H27" s="3">
        <f>F27-G27</f>
        <v>1430.3999999999996</v>
      </c>
      <c r="I27" s="44">
        <f>33.94</f>
        <v>33.94</v>
      </c>
      <c r="J27" s="8">
        <f>I27*H27</f>
        <v>48547.775999999983</v>
      </c>
      <c r="K27" s="32">
        <v>500</v>
      </c>
      <c r="L27" s="35">
        <v>2190</v>
      </c>
      <c r="M27" s="35">
        <f>L27-K27</f>
        <v>1690</v>
      </c>
      <c r="N27" s="29" t="str">
        <f>IF(H29&gt;M27, "YES", "NO")</f>
        <v>YES</v>
      </c>
      <c r="O27" s="15" t="str">
        <f>IF(N27="YES", "$57,358.60", "NA")</f>
        <v>$57,358.60</v>
      </c>
      <c r="P27" s="16"/>
    </row>
    <row r="28" spans="2:16" ht="31.2" customHeight="1" x14ac:dyDescent="0.3">
      <c r="B28" s="38" t="s">
        <v>1</v>
      </c>
      <c r="C28" s="39"/>
      <c r="D28" s="39"/>
      <c r="E28" s="40"/>
      <c r="F28" s="3">
        <v>5524.71</v>
      </c>
      <c r="G28" s="3">
        <v>4428.7</v>
      </c>
      <c r="H28" s="3">
        <f>F28-G28</f>
        <v>1096.0100000000002</v>
      </c>
      <c r="I28" s="45"/>
      <c r="J28" s="8">
        <f>I27*H28</f>
        <v>37198.579400000002</v>
      </c>
      <c r="K28" s="33"/>
      <c r="L28" s="36"/>
      <c r="M28" s="36"/>
      <c r="N28" s="30"/>
      <c r="O28" s="17"/>
      <c r="P28" s="18"/>
    </row>
    <row r="29" spans="2:16" ht="16.2" customHeight="1" thickBot="1" x14ac:dyDescent="0.35">
      <c r="B29" s="41" t="s">
        <v>3</v>
      </c>
      <c r="C29" s="42"/>
      <c r="D29" s="42"/>
      <c r="E29" s="43"/>
      <c r="F29" s="4">
        <f>SUM(F27:F28)</f>
        <v>11824.71</v>
      </c>
      <c r="G29" s="4">
        <f t="shared" ref="G29" si="9">SUM(G27:G28)</f>
        <v>9298.2999999999993</v>
      </c>
      <c r="H29" s="5">
        <f t="shared" ref="H29" si="10">SUM(H27:H28)</f>
        <v>2526.41</v>
      </c>
      <c r="I29" s="46"/>
      <c r="J29" s="9">
        <f>H29*I27</f>
        <v>85746.355399999986</v>
      </c>
      <c r="K29" s="34"/>
      <c r="L29" s="37"/>
      <c r="M29" s="37"/>
      <c r="N29" s="31"/>
      <c r="O29" s="19"/>
      <c r="P29" s="20"/>
    </row>
    <row r="30" spans="2:16" ht="61.2" customHeight="1" thickBot="1" x14ac:dyDescent="0.35">
      <c r="B30" s="49">
        <v>2016</v>
      </c>
      <c r="C30" s="50"/>
      <c r="D30" s="50"/>
      <c r="E30" s="51"/>
      <c r="F30" s="1" t="s">
        <v>4</v>
      </c>
      <c r="G30" s="2" t="s">
        <v>5</v>
      </c>
      <c r="H30" s="2" t="s">
        <v>6</v>
      </c>
      <c r="I30" s="2" t="s">
        <v>2</v>
      </c>
      <c r="J30" s="7" t="s">
        <v>7</v>
      </c>
      <c r="K30" s="12" t="s">
        <v>10</v>
      </c>
      <c r="L30" s="2" t="s">
        <v>8</v>
      </c>
      <c r="M30" s="14" t="s">
        <v>9</v>
      </c>
      <c r="N30" s="13" t="s">
        <v>11</v>
      </c>
      <c r="O30" s="21" t="s">
        <v>12</v>
      </c>
      <c r="P30" s="22"/>
    </row>
    <row r="31" spans="2:16" ht="31.2" customHeight="1" x14ac:dyDescent="0.3">
      <c r="B31" s="21" t="s">
        <v>0</v>
      </c>
      <c r="C31" s="47"/>
      <c r="D31" s="47"/>
      <c r="E31" s="48"/>
      <c r="F31" s="3">
        <v>6300</v>
      </c>
      <c r="G31" s="3">
        <v>6148.2</v>
      </c>
      <c r="H31" s="3">
        <f>F31-G31</f>
        <v>151.80000000000018</v>
      </c>
      <c r="I31" s="44">
        <f>33.94</f>
        <v>33.94</v>
      </c>
      <c r="J31" s="8">
        <f>I31*H31</f>
        <v>5152.092000000006</v>
      </c>
      <c r="K31" s="32">
        <v>500</v>
      </c>
      <c r="L31" s="35">
        <v>2190</v>
      </c>
      <c r="M31" s="35">
        <f>L31-K31</f>
        <v>1690</v>
      </c>
      <c r="N31" s="29" t="str">
        <f>IF(H33&gt;M31, "YES", "NO")</f>
        <v>NO</v>
      </c>
      <c r="O31" s="23" t="str">
        <f>IF(N31="YES", "$57,358.60", "NA")</f>
        <v>NA</v>
      </c>
      <c r="P31" s="24"/>
    </row>
    <row r="32" spans="2:16" ht="31.2" customHeight="1" x14ac:dyDescent="0.3">
      <c r="B32" s="38" t="s">
        <v>1</v>
      </c>
      <c r="C32" s="39"/>
      <c r="D32" s="39"/>
      <c r="E32" s="40"/>
      <c r="F32" s="3">
        <v>5524.71</v>
      </c>
      <c r="G32" s="3">
        <v>5192.5</v>
      </c>
      <c r="H32" s="3">
        <f>F32-G32</f>
        <v>332.21000000000004</v>
      </c>
      <c r="I32" s="45"/>
      <c r="J32" s="8">
        <f>I31*H32</f>
        <v>11275.207400000001</v>
      </c>
      <c r="K32" s="33"/>
      <c r="L32" s="36"/>
      <c r="M32" s="36"/>
      <c r="N32" s="30"/>
      <c r="O32" s="25"/>
      <c r="P32" s="26"/>
    </row>
    <row r="33" spans="2:16" ht="16.2" customHeight="1" thickBot="1" x14ac:dyDescent="0.35">
      <c r="B33" s="41" t="s">
        <v>3</v>
      </c>
      <c r="C33" s="42"/>
      <c r="D33" s="42"/>
      <c r="E33" s="43"/>
      <c r="F33" s="4">
        <f>SUM(F31:F32)</f>
        <v>11824.71</v>
      </c>
      <c r="G33" s="4">
        <f t="shared" ref="G33" si="11">SUM(G31:G32)</f>
        <v>11340.7</v>
      </c>
      <c r="H33" s="5">
        <f t="shared" ref="H33" si="12">SUM(H31:H32)</f>
        <v>484.01000000000022</v>
      </c>
      <c r="I33" s="46"/>
      <c r="J33" s="9">
        <f>H33*I31</f>
        <v>16427.299400000007</v>
      </c>
      <c r="K33" s="34"/>
      <c r="L33" s="37"/>
      <c r="M33" s="37"/>
      <c r="N33" s="31"/>
      <c r="O33" s="27"/>
      <c r="P33" s="28"/>
    </row>
    <row r="34" spans="2:16" ht="61.2" customHeight="1" thickBot="1" x14ac:dyDescent="0.35">
      <c r="B34" s="49">
        <v>2017</v>
      </c>
      <c r="C34" s="50"/>
      <c r="D34" s="50"/>
      <c r="E34" s="51"/>
      <c r="F34" s="1" t="s">
        <v>4</v>
      </c>
      <c r="G34" s="2" t="s">
        <v>5</v>
      </c>
      <c r="H34" s="2" t="s">
        <v>6</v>
      </c>
      <c r="I34" s="2" t="s">
        <v>2</v>
      </c>
      <c r="J34" s="7" t="s">
        <v>7</v>
      </c>
      <c r="K34" s="12" t="s">
        <v>10</v>
      </c>
      <c r="L34" s="2" t="s">
        <v>8</v>
      </c>
      <c r="M34" s="14" t="s">
        <v>9</v>
      </c>
      <c r="N34" s="13" t="s">
        <v>11</v>
      </c>
      <c r="O34" s="21" t="s">
        <v>12</v>
      </c>
      <c r="P34" s="22"/>
    </row>
    <row r="35" spans="2:16" ht="31.2" customHeight="1" x14ac:dyDescent="0.3">
      <c r="B35" s="21" t="s">
        <v>0</v>
      </c>
      <c r="C35" s="47"/>
      <c r="D35" s="47"/>
      <c r="E35" s="48"/>
      <c r="F35" s="3">
        <v>6300</v>
      </c>
      <c r="G35" s="3">
        <v>5124.3999999999996</v>
      </c>
      <c r="H35" s="3">
        <f>F35-G35</f>
        <v>1175.6000000000004</v>
      </c>
      <c r="I35" s="44">
        <f>33.94</f>
        <v>33.94</v>
      </c>
      <c r="J35" s="8">
        <f>I35*H35</f>
        <v>39899.864000000009</v>
      </c>
      <c r="K35" s="32">
        <v>500</v>
      </c>
      <c r="L35" s="35">
        <v>2190</v>
      </c>
      <c r="M35" s="35">
        <f>L35-K35</f>
        <v>1690</v>
      </c>
      <c r="N35" s="29" t="str">
        <f>IF(H37&gt;M35, "YES", "NO")</f>
        <v>YES</v>
      </c>
      <c r="O35" s="15" t="str">
        <f>IF(N35="YES", "$57,358.60", "NA")</f>
        <v>$57,358.60</v>
      </c>
      <c r="P35" s="16"/>
    </row>
    <row r="36" spans="2:16" ht="31.2" customHeight="1" x14ac:dyDescent="0.3">
      <c r="B36" s="38" t="s">
        <v>1</v>
      </c>
      <c r="C36" s="39"/>
      <c r="D36" s="39"/>
      <c r="E36" s="40"/>
      <c r="F36" s="3">
        <v>5524.71</v>
      </c>
      <c r="G36" s="3">
        <v>4052.1</v>
      </c>
      <c r="H36" s="3">
        <f>F36-G36</f>
        <v>1472.6100000000001</v>
      </c>
      <c r="I36" s="45"/>
      <c r="J36" s="8">
        <f>I35*H36</f>
        <v>49980.383399999999</v>
      </c>
      <c r="K36" s="33"/>
      <c r="L36" s="36"/>
      <c r="M36" s="36"/>
      <c r="N36" s="30"/>
      <c r="O36" s="17"/>
      <c r="P36" s="18"/>
    </row>
    <row r="37" spans="2:16" ht="16.2" customHeight="1" thickBot="1" x14ac:dyDescent="0.35">
      <c r="B37" s="41" t="s">
        <v>3</v>
      </c>
      <c r="C37" s="42"/>
      <c r="D37" s="42"/>
      <c r="E37" s="43"/>
      <c r="F37" s="4">
        <f>SUM(F35:F36)</f>
        <v>11824.71</v>
      </c>
      <c r="G37" s="4">
        <f t="shared" ref="G37" si="13">SUM(G35:G36)</f>
        <v>9176.5</v>
      </c>
      <c r="H37" s="5">
        <f t="shared" ref="H37" si="14">SUM(H35:H36)</f>
        <v>2648.2100000000005</v>
      </c>
      <c r="I37" s="46"/>
      <c r="J37" s="9">
        <f>H37*I35</f>
        <v>89880.247400000007</v>
      </c>
      <c r="K37" s="34"/>
      <c r="L37" s="37"/>
      <c r="M37" s="37"/>
      <c r="N37" s="31"/>
      <c r="O37" s="19"/>
      <c r="P37" s="20"/>
    </row>
    <row r="38" spans="2:16" ht="61.2" customHeight="1" thickBot="1" x14ac:dyDescent="0.35">
      <c r="B38" s="49">
        <v>2018</v>
      </c>
      <c r="C38" s="50"/>
      <c r="D38" s="50"/>
      <c r="E38" s="51"/>
      <c r="F38" s="1" t="s">
        <v>4</v>
      </c>
      <c r="G38" s="2" t="s">
        <v>5</v>
      </c>
      <c r="H38" s="2" t="s">
        <v>6</v>
      </c>
      <c r="I38" s="2" t="s">
        <v>2</v>
      </c>
      <c r="J38" s="7" t="s">
        <v>7</v>
      </c>
      <c r="K38" s="12" t="s">
        <v>10</v>
      </c>
      <c r="L38" s="2" t="s">
        <v>8</v>
      </c>
      <c r="M38" s="14" t="s">
        <v>9</v>
      </c>
      <c r="N38" s="13" t="s">
        <v>11</v>
      </c>
      <c r="O38" s="21" t="s">
        <v>12</v>
      </c>
      <c r="P38" s="22"/>
    </row>
    <row r="39" spans="2:16" ht="31.2" customHeight="1" x14ac:dyDescent="0.3">
      <c r="B39" s="21" t="s">
        <v>0</v>
      </c>
      <c r="C39" s="47"/>
      <c r="D39" s="47"/>
      <c r="E39" s="48"/>
      <c r="F39" s="3">
        <v>6300</v>
      </c>
      <c r="G39" s="3">
        <v>5004.51</v>
      </c>
      <c r="H39" s="6">
        <f>F39-G39</f>
        <v>1295.4899999999998</v>
      </c>
      <c r="I39" s="44">
        <f>33.94</f>
        <v>33.94</v>
      </c>
      <c r="J39" s="10">
        <f>I39*H39</f>
        <v>43968.930599999992</v>
      </c>
      <c r="K39" s="32">
        <v>500</v>
      </c>
      <c r="L39" s="35">
        <v>2190</v>
      </c>
      <c r="M39" s="35">
        <f>L39-K39</f>
        <v>1690</v>
      </c>
      <c r="N39" s="29" t="str">
        <f>IF(H39&gt;M39, "YES", "NO")</f>
        <v>NO</v>
      </c>
      <c r="O39" s="23" t="str">
        <f>IF(N39="YES", "$57,358.60", "NA")</f>
        <v>NA</v>
      </c>
      <c r="P39" s="24"/>
    </row>
    <row r="40" spans="2:16" ht="31.2" customHeight="1" x14ac:dyDescent="0.3">
      <c r="B40" s="38" t="s">
        <v>1</v>
      </c>
      <c r="C40" s="39"/>
      <c r="D40" s="39"/>
      <c r="E40" s="40"/>
      <c r="F40" s="3">
        <v>5524.71</v>
      </c>
      <c r="G40" s="3">
        <v>7183</v>
      </c>
      <c r="H40" s="3">
        <f>F40-G40</f>
        <v>-1658.29</v>
      </c>
      <c r="I40" s="45"/>
      <c r="J40" s="8">
        <f>I39*H40</f>
        <v>-56282.362599999993</v>
      </c>
      <c r="K40" s="33"/>
      <c r="L40" s="36"/>
      <c r="M40" s="36"/>
      <c r="N40" s="30"/>
      <c r="O40" s="25"/>
      <c r="P40" s="26"/>
    </row>
    <row r="41" spans="2:16" ht="16.2" customHeight="1" thickBot="1" x14ac:dyDescent="0.35">
      <c r="B41" s="41" t="s">
        <v>3</v>
      </c>
      <c r="C41" s="42"/>
      <c r="D41" s="42"/>
      <c r="E41" s="43"/>
      <c r="F41" s="4">
        <f>SUM(F39:F40)</f>
        <v>11824.71</v>
      </c>
      <c r="G41" s="4">
        <f t="shared" ref="G41" si="15">SUM(G39:G40)</f>
        <v>12187.51</v>
      </c>
      <c r="H41" s="4">
        <f t="shared" ref="H41" si="16">SUM(H39:H40)</f>
        <v>-362.80000000000018</v>
      </c>
      <c r="I41" s="46"/>
      <c r="J41" s="11">
        <f>H41*I39</f>
        <v>-12313.432000000006</v>
      </c>
      <c r="K41" s="34"/>
      <c r="L41" s="37"/>
      <c r="M41" s="37"/>
      <c r="N41" s="31"/>
      <c r="O41" s="27"/>
      <c r="P41" s="28"/>
    </row>
    <row r="42" spans="2:16" ht="61.2" customHeight="1" thickBot="1" x14ac:dyDescent="0.35">
      <c r="B42" s="49">
        <v>2019</v>
      </c>
      <c r="C42" s="50"/>
      <c r="D42" s="50"/>
      <c r="E42" s="51"/>
      <c r="F42" s="1" t="s">
        <v>4</v>
      </c>
      <c r="G42" s="2" t="s">
        <v>5</v>
      </c>
      <c r="H42" s="2" t="s">
        <v>6</v>
      </c>
      <c r="I42" s="2" t="s">
        <v>2</v>
      </c>
      <c r="J42" s="7" t="s">
        <v>7</v>
      </c>
      <c r="K42" s="12" t="s">
        <v>10</v>
      </c>
      <c r="L42" s="2" t="s">
        <v>8</v>
      </c>
      <c r="M42" s="14" t="s">
        <v>9</v>
      </c>
      <c r="N42" s="13" t="s">
        <v>11</v>
      </c>
      <c r="O42" s="21" t="s">
        <v>12</v>
      </c>
      <c r="P42" s="22"/>
    </row>
    <row r="43" spans="2:16" ht="31.2" customHeight="1" x14ac:dyDescent="0.3">
      <c r="B43" s="21" t="s">
        <v>0</v>
      </c>
      <c r="C43" s="47"/>
      <c r="D43" s="47"/>
      <c r="E43" s="48"/>
      <c r="F43" s="3">
        <v>6300</v>
      </c>
      <c r="G43" s="3">
        <v>4755.76</v>
      </c>
      <c r="H43" s="6">
        <f>F43-G43</f>
        <v>1544.2399999999998</v>
      </c>
      <c r="I43" s="44">
        <f>33.94</f>
        <v>33.94</v>
      </c>
      <c r="J43" s="10">
        <f>I43*H43</f>
        <v>52411.505599999989</v>
      </c>
      <c r="K43" s="32">
        <v>500</v>
      </c>
      <c r="L43" s="35">
        <v>2190</v>
      </c>
      <c r="M43" s="35">
        <f>L43-K43</f>
        <v>1690</v>
      </c>
      <c r="N43" s="29" t="str">
        <f>IF(H43&gt;M43, "YES", "NO")</f>
        <v>NO</v>
      </c>
      <c r="O43" s="23" t="str">
        <f>IF(N43="YES", "$57,358.60", "NA")</f>
        <v>NA</v>
      </c>
      <c r="P43" s="24"/>
    </row>
    <row r="44" spans="2:16" ht="31.2" customHeight="1" x14ac:dyDescent="0.3">
      <c r="B44" s="38" t="s">
        <v>1</v>
      </c>
      <c r="C44" s="39"/>
      <c r="D44" s="39"/>
      <c r="E44" s="40"/>
      <c r="F44" s="3">
        <v>5524.71</v>
      </c>
      <c r="G44" s="3">
        <v>5843</v>
      </c>
      <c r="H44" s="3">
        <f>F44-G44</f>
        <v>-318.28999999999996</v>
      </c>
      <c r="I44" s="45"/>
      <c r="J44" s="8">
        <f>I43*H44</f>
        <v>-10802.762599999998</v>
      </c>
      <c r="K44" s="33"/>
      <c r="L44" s="36"/>
      <c r="M44" s="36"/>
      <c r="N44" s="30"/>
      <c r="O44" s="25"/>
      <c r="P44" s="26"/>
    </row>
    <row r="45" spans="2:16" ht="16.2" customHeight="1" thickBot="1" x14ac:dyDescent="0.35">
      <c r="B45" s="41" t="s">
        <v>3</v>
      </c>
      <c r="C45" s="42"/>
      <c r="D45" s="42"/>
      <c r="E45" s="43"/>
      <c r="F45" s="4">
        <f>SUM(F43:F44)</f>
        <v>11824.71</v>
      </c>
      <c r="G45" s="4">
        <f t="shared" ref="G45" si="17">SUM(G43:G44)</f>
        <v>10598.76</v>
      </c>
      <c r="H45" s="4">
        <f t="shared" ref="H45" si="18">SUM(H43:H44)</f>
        <v>1225.9499999999998</v>
      </c>
      <c r="I45" s="46"/>
      <c r="J45" s="11">
        <f>H45*I43</f>
        <v>41608.742999999988</v>
      </c>
      <c r="K45" s="34"/>
      <c r="L45" s="37"/>
      <c r="M45" s="37"/>
      <c r="N45" s="31"/>
      <c r="O45" s="27"/>
      <c r="P45" s="28"/>
    </row>
    <row r="46" spans="2:16" ht="61.2" customHeight="1" thickBot="1" x14ac:dyDescent="0.35">
      <c r="B46" s="49">
        <v>2020</v>
      </c>
      <c r="C46" s="50"/>
      <c r="D46" s="50"/>
      <c r="E46" s="51"/>
      <c r="F46" s="1" t="s">
        <v>4</v>
      </c>
      <c r="G46" s="2" t="s">
        <v>5</v>
      </c>
      <c r="H46" s="2" t="s">
        <v>6</v>
      </c>
      <c r="I46" s="2" t="s">
        <v>2</v>
      </c>
      <c r="J46" s="7" t="s">
        <v>7</v>
      </c>
      <c r="K46" s="12" t="s">
        <v>10</v>
      </c>
      <c r="L46" s="2" t="s">
        <v>8</v>
      </c>
      <c r="M46" s="14" t="s">
        <v>9</v>
      </c>
      <c r="N46" s="13" t="s">
        <v>11</v>
      </c>
      <c r="O46" s="21" t="s">
        <v>12</v>
      </c>
      <c r="P46" s="22"/>
    </row>
    <row r="47" spans="2:16" ht="31.2" customHeight="1" x14ac:dyDescent="0.3">
      <c r="B47" s="21" t="s">
        <v>0</v>
      </c>
      <c r="C47" s="47"/>
      <c r="D47" s="47"/>
      <c r="E47" s="48"/>
      <c r="F47" s="3">
        <v>6300</v>
      </c>
      <c r="G47" s="3">
        <v>7285.5</v>
      </c>
      <c r="H47" s="3">
        <f>F47-G47</f>
        <v>-985.5</v>
      </c>
      <c r="I47" s="44">
        <f>33.94</f>
        <v>33.94</v>
      </c>
      <c r="J47" s="8">
        <f>I47*H47</f>
        <v>-33447.869999999995</v>
      </c>
      <c r="K47" s="32">
        <v>500</v>
      </c>
      <c r="L47" s="35">
        <v>2190</v>
      </c>
      <c r="M47" s="35">
        <f>L47-K47</f>
        <v>1690</v>
      </c>
      <c r="N47" s="29" t="str">
        <f>IF(H49&gt;M47, "YES", "NO")</f>
        <v>NO</v>
      </c>
      <c r="O47" s="23" t="str">
        <f>IF(N47="YES", "$57,358.60", "NA")</f>
        <v>NA</v>
      </c>
      <c r="P47" s="24"/>
    </row>
    <row r="48" spans="2:16" ht="31.2" customHeight="1" x14ac:dyDescent="0.3">
      <c r="B48" s="38" t="s">
        <v>1</v>
      </c>
      <c r="C48" s="39"/>
      <c r="D48" s="39"/>
      <c r="E48" s="40"/>
      <c r="F48" s="3">
        <v>5524.71</v>
      </c>
      <c r="G48" s="3">
        <v>8459</v>
      </c>
      <c r="H48" s="3">
        <f>F48-G48</f>
        <v>-2934.29</v>
      </c>
      <c r="I48" s="45"/>
      <c r="J48" s="8">
        <f>I47*H48</f>
        <v>-99589.802599999995</v>
      </c>
      <c r="K48" s="33"/>
      <c r="L48" s="36"/>
      <c r="M48" s="36"/>
      <c r="N48" s="30"/>
      <c r="O48" s="25"/>
      <c r="P48" s="26"/>
    </row>
    <row r="49" spans="2:16" ht="16.2" customHeight="1" thickBot="1" x14ac:dyDescent="0.35">
      <c r="B49" s="41" t="s">
        <v>3</v>
      </c>
      <c r="C49" s="42"/>
      <c r="D49" s="42"/>
      <c r="E49" s="43"/>
      <c r="F49" s="4">
        <f>SUM(F47:F48)</f>
        <v>11824.71</v>
      </c>
      <c r="G49" s="4">
        <f t="shared" ref="G49" si="19">SUM(G47:G48)</f>
        <v>15744.5</v>
      </c>
      <c r="H49" s="4">
        <f t="shared" ref="H49" si="20">SUM(H47:H48)</f>
        <v>-3919.79</v>
      </c>
      <c r="I49" s="46"/>
      <c r="J49" s="11">
        <f>H49*I47</f>
        <v>-133037.67259999999</v>
      </c>
      <c r="K49" s="34"/>
      <c r="L49" s="37"/>
      <c r="M49" s="37"/>
      <c r="N49" s="31"/>
      <c r="O49" s="27"/>
      <c r="P49" s="28"/>
    </row>
    <row r="50" spans="2:16" ht="61.2" customHeight="1" thickBot="1" x14ac:dyDescent="0.35">
      <c r="B50" s="49">
        <v>2021</v>
      </c>
      <c r="C50" s="50"/>
      <c r="D50" s="50"/>
      <c r="E50" s="51"/>
      <c r="F50" s="1" t="s">
        <v>4</v>
      </c>
      <c r="G50" s="2" t="s">
        <v>5</v>
      </c>
      <c r="H50" s="2" t="s">
        <v>6</v>
      </c>
      <c r="I50" s="2" t="s">
        <v>2</v>
      </c>
      <c r="J50" s="7" t="s">
        <v>7</v>
      </c>
      <c r="K50" s="12" t="s">
        <v>10</v>
      </c>
      <c r="L50" s="2" t="s">
        <v>8</v>
      </c>
      <c r="M50" s="14" t="s">
        <v>9</v>
      </c>
      <c r="N50" s="13" t="s">
        <v>11</v>
      </c>
      <c r="O50" s="21" t="s">
        <v>12</v>
      </c>
      <c r="P50" s="22"/>
    </row>
    <row r="51" spans="2:16" ht="31.2" customHeight="1" x14ac:dyDescent="0.3">
      <c r="B51" s="21" t="s">
        <v>0</v>
      </c>
      <c r="C51" s="47"/>
      <c r="D51" s="47"/>
      <c r="E51" s="48"/>
      <c r="F51" s="3">
        <v>6300</v>
      </c>
      <c r="G51" s="3">
        <v>5225.8500000000004</v>
      </c>
      <c r="H51" s="3">
        <f>F51-G51</f>
        <v>1074.1499999999996</v>
      </c>
      <c r="I51" s="44">
        <f>33.94</f>
        <v>33.94</v>
      </c>
      <c r="J51" s="8">
        <f>I51*H51</f>
        <v>36456.650999999983</v>
      </c>
      <c r="K51" s="32">
        <v>500</v>
      </c>
      <c r="L51" s="35">
        <v>2190</v>
      </c>
      <c r="M51" s="35">
        <f>L51-K51</f>
        <v>1690</v>
      </c>
      <c r="N51" s="29" t="str">
        <f>IF(H53&gt;M51, "YES", "NO")</f>
        <v>YES</v>
      </c>
      <c r="O51" s="15" t="str">
        <f>IF(N51="YES", "$57,358.60", "NA")</f>
        <v>$57,358.60</v>
      </c>
      <c r="P51" s="16"/>
    </row>
    <row r="52" spans="2:16" ht="31.2" customHeight="1" x14ac:dyDescent="0.3">
      <c r="B52" s="38" t="s">
        <v>1</v>
      </c>
      <c r="C52" s="39"/>
      <c r="D52" s="39"/>
      <c r="E52" s="40"/>
      <c r="F52" s="3">
        <v>5524.71</v>
      </c>
      <c r="G52" s="3">
        <v>4875</v>
      </c>
      <c r="H52" s="3">
        <f>F52-G52</f>
        <v>649.71</v>
      </c>
      <c r="I52" s="45"/>
      <c r="J52" s="8">
        <f>I51*H52</f>
        <v>22051.1574</v>
      </c>
      <c r="K52" s="33"/>
      <c r="L52" s="36"/>
      <c r="M52" s="36"/>
      <c r="N52" s="30"/>
      <c r="O52" s="17"/>
      <c r="P52" s="18"/>
    </row>
    <row r="53" spans="2:16" ht="16.2" customHeight="1" thickBot="1" x14ac:dyDescent="0.35">
      <c r="B53" s="41" t="s">
        <v>3</v>
      </c>
      <c r="C53" s="42"/>
      <c r="D53" s="42"/>
      <c r="E53" s="43"/>
      <c r="F53" s="4">
        <f>SUM(F51:F52)</f>
        <v>11824.71</v>
      </c>
      <c r="G53" s="4">
        <f t="shared" ref="G53" si="21">SUM(G51:G52)</f>
        <v>10100.85</v>
      </c>
      <c r="H53" s="5">
        <f t="shared" ref="H53" si="22">SUM(H51:H52)</f>
        <v>1723.8599999999997</v>
      </c>
      <c r="I53" s="46"/>
      <c r="J53" s="9">
        <f>H53*I51</f>
        <v>58507.808399999987</v>
      </c>
      <c r="K53" s="34"/>
      <c r="L53" s="37"/>
      <c r="M53" s="37"/>
      <c r="N53" s="31"/>
      <c r="O53" s="19"/>
      <c r="P53" s="20"/>
    </row>
    <row r="54" spans="2:16" ht="61.2" customHeight="1" thickBot="1" x14ac:dyDescent="0.35">
      <c r="B54" s="49">
        <v>2022</v>
      </c>
      <c r="C54" s="50"/>
      <c r="D54" s="50"/>
      <c r="E54" s="51"/>
      <c r="F54" s="1" t="s">
        <v>4</v>
      </c>
      <c r="G54" s="2" t="s">
        <v>5</v>
      </c>
      <c r="H54" s="2" t="s">
        <v>6</v>
      </c>
      <c r="I54" s="2" t="s">
        <v>2</v>
      </c>
      <c r="J54" s="7" t="s">
        <v>7</v>
      </c>
      <c r="K54" s="12" t="s">
        <v>10</v>
      </c>
      <c r="L54" s="2" t="s">
        <v>8</v>
      </c>
      <c r="M54" s="14" t="s">
        <v>9</v>
      </c>
      <c r="N54" s="13" t="s">
        <v>11</v>
      </c>
      <c r="O54" s="21" t="s">
        <v>12</v>
      </c>
      <c r="P54" s="22"/>
    </row>
    <row r="55" spans="2:16" ht="31.2" customHeight="1" x14ac:dyDescent="0.3">
      <c r="B55" s="21" t="s">
        <v>0</v>
      </c>
      <c r="C55" s="47"/>
      <c r="D55" s="47"/>
      <c r="E55" s="48"/>
      <c r="F55" s="3">
        <v>6300</v>
      </c>
      <c r="G55" s="3">
        <v>4783.43</v>
      </c>
      <c r="H55" s="3">
        <f>F55-G55</f>
        <v>1516.5699999999997</v>
      </c>
      <c r="I55" s="44">
        <f>33.94</f>
        <v>33.94</v>
      </c>
      <c r="J55" s="8">
        <f>I55*H55</f>
        <v>51472.385799999989</v>
      </c>
      <c r="K55" s="32">
        <v>500</v>
      </c>
      <c r="L55" s="35">
        <v>2190</v>
      </c>
      <c r="M55" s="35">
        <f>L55-K55</f>
        <v>1690</v>
      </c>
      <c r="N55" s="29" t="str">
        <f>IF(H57&gt;M55, "YES", "NO")</f>
        <v>YES</v>
      </c>
      <c r="O55" s="15" t="str">
        <f>IF(N55="YES", "$57,358.60", "NA")</f>
        <v>$57,358.60</v>
      </c>
      <c r="P55" s="16"/>
    </row>
    <row r="56" spans="2:16" ht="31.2" customHeight="1" x14ac:dyDescent="0.3">
      <c r="B56" s="38" t="s">
        <v>1</v>
      </c>
      <c r="C56" s="39"/>
      <c r="D56" s="39"/>
      <c r="E56" s="40"/>
      <c r="F56" s="3">
        <v>5524.71</v>
      </c>
      <c r="G56" s="3">
        <v>4183</v>
      </c>
      <c r="H56" s="3">
        <f>F56-G56</f>
        <v>1341.71</v>
      </c>
      <c r="I56" s="45"/>
      <c r="J56" s="8">
        <f>I55*H56</f>
        <v>45537.6374</v>
      </c>
      <c r="K56" s="33"/>
      <c r="L56" s="36"/>
      <c r="M56" s="36"/>
      <c r="N56" s="30"/>
      <c r="O56" s="17"/>
      <c r="P56" s="18"/>
    </row>
    <row r="57" spans="2:16" ht="16.2" customHeight="1" thickBot="1" x14ac:dyDescent="0.35">
      <c r="B57" s="41" t="s">
        <v>3</v>
      </c>
      <c r="C57" s="42"/>
      <c r="D57" s="42"/>
      <c r="E57" s="43"/>
      <c r="F57" s="4">
        <f>SUM(F55:F56)</f>
        <v>11824.71</v>
      </c>
      <c r="G57" s="4">
        <f t="shared" ref="G57" si="23">SUM(G55:G56)</f>
        <v>8966.43</v>
      </c>
      <c r="H57" s="5">
        <f t="shared" ref="H57" si="24">SUM(H55:H56)</f>
        <v>2858.2799999999997</v>
      </c>
      <c r="I57" s="46"/>
      <c r="J57" s="9">
        <f>H57*I55</f>
        <v>97010.023199999981</v>
      </c>
      <c r="K57" s="34"/>
      <c r="L57" s="37"/>
      <c r="M57" s="37"/>
      <c r="N57" s="31"/>
      <c r="O57" s="19"/>
      <c r="P57" s="20"/>
    </row>
  </sheetData>
  <mergeCells count="143">
    <mergeCell ref="B7:E7"/>
    <mergeCell ref="B8:E8"/>
    <mergeCell ref="B6:E6"/>
    <mergeCell ref="B9:E9"/>
    <mergeCell ref="B10:E10"/>
    <mergeCell ref="B16:E16"/>
    <mergeCell ref="B17:E17"/>
    <mergeCell ref="B18:E18"/>
    <mergeCell ref="B19:E19"/>
    <mergeCell ref="B20:E20"/>
    <mergeCell ref="B11:E11"/>
    <mergeCell ref="B12:E12"/>
    <mergeCell ref="B13:E13"/>
    <mergeCell ref="B14:E14"/>
    <mergeCell ref="B15:E15"/>
    <mergeCell ref="B26:E26"/>
    <mergeCell ref="B27:E27"/>
    <mergeCell ref="B28:E28"/>
    <mergeCell ref="B29:E29"/>
    <mergeCell ref="B30:E30"/>
    <mergeCell ref="B21:E21"/>
    <mergeCell ref="B22:E22"/>
    <mergeCell ref="B23:E23"/>
    <mergeCell ref="B24:E24"/>
    <mergeCell ref="B25:E25"/>
    <mergeCell ref="B36:E36"/>
    <mergeCell ref="B37:E37"/>
    <mergeCell ref="B38:E38"/>
    <mergeCell ref="B39:E39"/>
    <mergeCell ref="B40:E40"/>
    <mergeCell ref="B31:E31"/>
    <mergeCell ref="B32:E32"/>
    <mergeCell ref="B33:E33"/>
    <mergeCell ref="B34:E34"/>
    <mergeCell ref="B35:E35"/>
    <mergeCell ref="B47:E47"/>
    <mergeCell ref="B48:E48"/>
    <mergeCell ref="B49:E49"/>
    <mergeCell ref="B50:E50"/>
    <mergeCell ref="B41:E41"/>
    <mergeCell ref="B42:E42"/>
    <mergeCell ref="B43:E43"/>
    <mergeCell ref="B44:E44"/>
    <mergeCell ref="B45:E45"/>
    <mergeCell ref="L7:L9"/>
    <mergeCell ref="M7:M9"/>
    <mergeCell ref="K7:K9"/>
    <mergeCell ref="B56:E56"/>
    <mergeCell ref="B57:E57"/>
    <mergeCell ref="I7:I9"/>
    <mergeCell ref="I11:I13"/>
    <mergeCell ref="I15:I17"/>
    <mergeCell ref="I19:I21"/>
    <mergeCell ref="I23:I25"/>
    <mergeCell ref="I27:I29"/>
    <mergeCell ref="I31:I33"/>
    <mergeCell ref="I35:I37"/>
    <mergeCell ref="I39:I41"/>
    <mergeCell ref="I43:I45"/>
    <mergeCell ref="I47:I49"/>
    <mergeCell ref="I51:I53"/>
    <mergeCell ref="I55:I57"/>
    <mergeCell ref="B51:E51"/>
    <mergeCell ref="B52:E52"/>
    <mergeCell ref="B53:E53"/>
    <mergeCell ref="B54:E54"/>
    <mergeCell ref="B55:E55"/>
    <mergeCell ref="B46:E46"/>
    <mergeCell ref="L31:L33"/>
    <mergeCell ref="M31:M33"/>
    <mergeCell ref="K19:K21"/>
    <mergeCell ref="L19:L21"/>
    <mergeCell ref="M19:M21"/>
    <mergeCell ref="K23:K25"/>
    <mergeCell ref="L23:L25"/>
    <mergeCell ref="M23:M25"/>
    <mergeCell ref="K11:K13"/>
    <mergeCell ref="L11:L13"/>
    <mergeCell ref="M11:M13"/>
    <mergeCell ref="K15:K17"/>
    <mergeCell ref="L15:L17"/>
    <mergeCell ref="M15:M17"/>
    <mergeCell ref="N19:N21"/>
    <mergeCell ref="N23:N25"/>
    <mergeCell ref="K51:K53"/>
    <mergeCell ref="L51:L53"/>
    <mergeCell ref="M51:M53"/>
    <mergeCell ref="K55:K57"/>
    <mergeCell ref="L55:L57"/>
    <mergeCell ref="M55:M57"/>
    <mergeCell ref="K43:K45"/>
    <mergeCell ref="L43:L45"/>
    <mergeCell ref="M43:M45"/>
    <mergeCell ref="K47:K49"/>
    <mergeCell ref="L47:L49"/>
    <mergeCell ref="M47:M49"/>
    <mergeCell ref="K35:K37"/>
    <mergeCell ref="L35:L37"/>
    <mergeCell ref="M35:M37"/>
    <mergeCell ref="K39:K41"/>
    <mergeCell ref="L39:L41"/>
    <mergeCell ref="M39:M41"/>
    <mergeCell ref="K27:K29"/>
    <mergeCell ref="L27:L29"/>
    <mergeCell ref="M27:M29"/>
    <mergeCell ref="K31:K33"/>
    <mergeCell ref="N47:N49"/>
    <mergeCell ref="N51:N53"/>
    <mergeCell ref="N55:N57"/>
    <mergeCell ref="O6:P6"/>
    <mergeCell ref="O7:P9"/>
    <mergeCell ref="O10:P10"/>
    <mergeCell ref="O11:P13"/>
    <mergeCell ref="O14:P14"/>
    <mergeCell ref="O15:P17"/>
    <mergeCell ref="O18:P18"/>
    <mergeCell ref="O19:P21"/>
    <mergeCell ref="O22:P22"/>
    <mergeCell ref="O23:P25"/>
    <mergeCell ref="O26:P26"/>
    <mergeCell ref="O27:P29"/>
    <mergeCell ref="O30:P30"/>
    <mergeCell ref="N27:N29"/>
    <mergeCell ref="N31:N33"/>
    <mergeCell ref="N35:N37"/>
    <mergeCell ref="N39:N41"/>
    <mergeCell ref="N43:N45"/>
    <mergeCell ref="N7:N9"/>
    <mergeCell ref="N11:N13"/>
    <mergeCell ref="N15:N17"/>
    <mergeCell ref="O51:P53"/>
    <mergeCell ref="O54:P54"/>
    <mergeCell ref="O55:P57"/>
    <mergeCell ref="O42:P42"/>
    <mergeCell ref="O43:P45"/>
    <mergeCell ref="O46:P46"/>
    <mergeCell ref="O47:P49"/>
    <mergeCell ref="O50:P50"/>
    <mergeCell ref="O31:P33"/>
    <mergeCell ref="O34:P34"/>
    <mergeCell ref="O35:P37"/>
    <mergeCell ref="O38:P38"/>
    <mergeCell ref="O39:P41"/>
  </mergeCells>
  <pageMargins left="0.7" right="0.7" top="0.75" bottom="0.75" header="0.3" footer="0.3"/>
  <pageSetup paperSize="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962A7-EB03-4CB1-9839-AC49343B61BE}">
  <dimension ref="B10:V29"/>
  <sheetViews>
    <sheetView topLeftCell="A6" workbookViewId="0">
      <selection activeCell="B30" sqref="B30"/>
    </sheetView>
  </sheetViews>
  <sheetFormatPr defaultRowHeight="14.4" x14ac:dyDescent="0.3"/>
  <sheetData>
    <row r="10" spans="2:22" x14ac:dyDescent="0.3">
      <c r="B10" s="52" t="s">
        <v>13</v>
      </c>
      <c r="C10" s="53"/>
      <c r="D10" s="53"/>
      <c r="E10" s="53"/>
      <c r="F10" s="53"/>
      <c r="G10" s="53"/>
      <c r="H10" s="53"/>
      <c r="I10" s="53"/>
      <c r="J10" s="53"/>
      <c r="K10" s="53"/>
      <c r="L10" s="53"/>
      <c r="M10" s="53"/>
      <c r="N10" s="53"/>
      <c r="O10" s="53"/>
      <c r="P10" s="53"/>
      <c r="Q10" s="53"/>
      <c r="R10" s="53"/>
      <c r="S10" s="53"/>
      <c r="T10" s="53"/>
      <c r="U10" s="53"/>
      <c r="V10" s="53"/>
    </row>
    <row r="11" spans="2:22" x14ac:dyDescent="0.3">
      <c r="B11" s="53"/>
      <c r="C11" s="53"/>
      <c r="D11" s="53"/>
      <c r="E11" s="53"/>
      <c r="F11" s="53"/>
      <c r="G11" s="53"/>
      <c r="H11" s="53"/>
      <c r="I11" s="53"/>
      <c r="J11" s="53"/>
      <c r="K11" s="53"/>
      <c r="L11" s="53"/>
      <c r="M11" s="53"/>
      <c r="N11" s="53"/>
      <c r="O11" s="53"/>
      <c r="P11" s="53"/>
      <c r="Q11" s="53"/>
      <c r="R11" s="53"/>
      <c r="S11" s="53"/>
      <c r="T11" s="53"/>
      <c r="U11" s="53"/>
      <c r="V11" s="53"/>
    </row>
    <row r="12" spans="2:22" x14ac:dyDescent="0.3">
      <c r="B12" s="53"/>
      <c r="C12" s="53"/>
      <c r="D12" s="53"/>
      <c r="E12" s="53"/>
      <c r="F12" s="53"/>
      <c r="G12" s="53"/>
      <c r="H12" s="53"/>
      <c r="I12" s="53"/>
      <c r="J12" s="53"/>
      <c r="K12" s="53"/>
      <c r="L12" s="53"/>
      <c r="M12" s="53"/>
      <c r="N12" s="53"/>
      <c r="O12" s="53"/>
      <c r="P12" s="53"/>
      <c r="Q12" s="53"/>
      <c r="R12" s="53"/>
      <c r="S12" s="53"/>
      <c r="T12" s="53"/>
      <c r="U12" s="53"/>
      <c r="V12" s="53"/>
    </row>
    <row r="13" spans="2:22" x14ac:dyDescent="0.3">
      <c r="B13" s="53"/>
      <c r="C13" s="53"/>
      <c r="D13" s="53"/>
      <c r="E13" s="53"/>
      <c r="F13" s="53"/>
      <c r="G13" s="53"/>
      <c r="H13" s="53"/>
      <c r="I13" s="53"/>
      <c r="J13" s="53"/>
      <c r="K13" s="53"/>
      <c r="L13" s="53"/>
      <c r="M13" s="53"/>
      <c r="N13" s="53"/>
      <c r="O13" s="53"/>
      <c r="P13" s="53"/>
      <c r="Q13" s="53"/>
      <c r="R13" s="53"/>
      <c r="S13" s="53"/>
      <c r="T13" s="53"/>
      <c r="U13" s="53"/>
      <c r="V13" s="53"/>
    </row>
    <row r="14" spans="2:22" x14ac:dyDescent="0.3">
      <c r="B14" s="53"/>
      <c r="C14" s="53"/>
      <c r="D14" s="53"/>
      <c r="E14" s="53"/>
      <c r="F14" s="53"/>
      <c r="G14" s="53"/>
      <c r="H14" s="53"/>
      <c r="I14" s="53"/>
      <c r="J14" s="53"/>
      <c r="K14" s="53"/>
      <c r="L14" s="53"/>
      <c r="M14" s="53"/>
      <c r="N14" s="53"/>
      <c r="O14" s="53"/>
      <c r="P14" s="53"/>
      <c r="Q14" s="53"/>
      <c r="R14" s="53"/>
      <c r="S14" s="53"/>
      <c r="T14" s="53"/>
      <c r="U14" s="53"/>
      <c r="V14" s="53"/>
    </row>
    <row r="15" spans="2:22" x14ac:dyDescent="0.3">
      <c r="B15" s="53"/>
      <c r="C15" s="53"/>
      <c r="D15" s="53"/>
      <c r="E15" s="53"/>
      <c r="F15" s="53"/>
      <c r="G15" s="53"/>
      <c r="H15" s="53"/>
      <c r="I15" s="53"/>
      <c r="J15" s="53"/>
      <c r="K15" s="53"/>
      <c r="L15" s="53"/>
      <c r="M15" s="53"/>
      <c r="N15" s="53"/>
      <c r="O15" s="53"/>
      <c r="P15" s="53"/>
      <c r="Q15" s="53"/>
      <c r="R15" s="53"/>
      <c r="S15" s="53"/>
      <c r="T15" s="53"/>
      <c r="U15" s="53"/>
      <c r="V15" s="53"/>
    </row>
    <row r="16" spans="2:22" x14ac:dyDescent="0.3">
      <c r="B16" s="53"/>
      <c r="C16" s="53"/>
      <c r="D16" s="53"/>
      <c r="E16" s="53"/>
      <c r="F16" s="53"/>
      <c r="G16" s="53"/>
      <c r="H16" s="53"/>
      <c r="I16" s="53"/>
      <c r="J16" s="53"/>
      <c r="K16" s="53"/>
      <c r="L16" s="53"/>
      <c r="M16" s="53"/>
      <c r="N16" s="53"/>
      <c r="O16" s="53"/>
      <c r="P16" s="53"/>
      <c r="Q16" s="53"/>
      <c r="R16" s="53"/>
      <c r="S16" s="53"/>
      <c r="T16" s="53"/>
      <c r="U16" s="53"/>
      <c r="V16" s="53"/>
    </row>
    <row r="17" spans="2:22" x14ac:dyDescent="0.3">
      <c r="B17" s="53"/>
      <c r="C17" s="53"/>
      <c r="D17" s="53"/>
      <c r="E17" s="53"/>
      <c r="F17" s="53"/>
      <c r="G17" s="53"/>
      <c r="H17" s="53"/>
      <c r="I17" s="53"/>
      <c r="J17" s="53"/>
      <c r="K17" s="53"/>
      <c r="L17" s="53"/>
      <c r="M17" s="53"/>
      <c r="N17" s="53"/>
      <c r="O17" s="53"/>
      <c r="P17" s="53"/>
      <c r="Q17" s="53"/>
      <c r="R17" s="53"/>
      <c r="S17" s="53"/>
      <c r="T17" s="53"/>
      <c r="U17" s="53"/>
      <c r="V17" s="53"/>
    </row>
    <row r="18" spans="2:22" x14ac:dyDescent="0.3">
      <c r="B18" s="53"/>
      <c r="C18" s="53"/>
      <c r="D18" s="53"/>
      <c r="E18" s="53"/>
      <c r="F18" s="53"/>
      <c r="G18" s="53"/>
      <c r="H18" s="53"/>
      <c r="I18" s="53"/>
      <c r="J18" s="53"/>
      <c r="K18" s="53"/>
      <c r="L18" s="53"/>
      <c r="M18" s="53"/>
      <c r="N18" s="53"/>
      <c r="O18" s="53"/>
      <c r="P18" s="53"/>
      <c r="Q18" s="53"/>
      <c r="R18" s="53"/>
      <c r="S18" s="53"/>
      <c r="T18" s="53"/>
      <c r="U18" s="53"/>
      <c r="V18" s="53"/>
    </row>
    <row r="19" spans="2:22" x14ac:dyDescent="0.3">
      <c r="B19" s="53"/>
      <c r="C19" s="53"/>
      <c r="D19" s="53"/>
      <c r="E19" s="53"/>
      <c r="F19" s="53"/>
      <c r="G19" s="53"/>
      <c r="H19" s="53"/>
      <c r="I19" s="53"/>
      <c r="J19" s="53"/>
      <c r="K19" s="53"/>
      <c r="L19" s="53"/>
      <c r="M19" s="53"/>
      <c r="N19" s="53"/>
      <c r="O19" s="53"/>
      <c r="P19" s="53"/>
      <c r="Q19" s="53"/>
      <c r="R19" s="53"/>
      <c r="S19" s="53"/>
      <c r="T19" s="53"/>
      <c r="U19" s="53"/>
      <c r="V19" s="53"/>
    </row>
    <row r="20" spans="2:22" x14ac:dyDescent="0.3">
      <c r="B20" s="53"/>
      <c r="C20" s="53"/>
      <c r="D20" s="53"/>
      <c r="E20" s="53"/>
      <c r="F20" s="53"/>
      <c r="G20" s="53"/>
      <c r="H20" s="53"/>
      <c r="I20" s="53"/>
      <c r="J20" s="53"/>
      <c r="K20" s="53"/>
      <c r="L20" s="53"/>
      <c r="M20" s="53"/>
      <c r="N20" s="53"/>
      <c r="O20" s="53"/>
      <c r="P20" s="53"/>
      <c r="Q20" s="53"/>
      <c r="R20" s="53"/>
      <c r="S20" s="53"/>
      <c r="T20" s="53"/>
      <c r="U20" s="53"/>
      <c r="V20" s="53"/>
    </row>
    <row r="21" spans="2:22" x14ac:dyDescent="0.3">
      <c r="B21" s="53"/>
      <c r="C21" s="53"/>
      <c r="D21" s="53"/>
      <c r="E21" s="53"/>
      <c r="F21" s="53"/>
      <c r="G21" s="53"/>
      <c r="H21" s="53"/>
      <c r="I21" s="53"/>
      <c r="J21" s="53"/>
      <c r="K21" s="53"/>
      <c r="L21" s="53"/>
      <c r="M21" s="53"/>
      <c r="N21" s="53"/>
      <c r="O21" s="53"/>
      <c r="P21" s="53"/>
      <c r="Q21" s="53"/>
      <c r="R21" s="53"/>
      <c r="S21" s="53"/>
      <c r="T21" s="53"/>
      <c r="U21" s="53"/>
      <c r="V21" s="53"/>
    </row>
    <row r="22" spans="2:22" x14ac:dyDescent="0.3">
      <c r="B22" s="53"/>
      <c r="C22" s="53"/>
      <c r="D22" s="53"/>
      <c r="E22" s="53"/>
      <c r="F22" s="53"/>
      <c r="G22" s="53"/>
      <c r="H22" s="53"/>
      <c r="I22" s="53"/>
      <c r="J22" s="53"/>
      <c r="K22" s="53"/>
      <c r="L22" s="53"/>
      <c r="M22" s="53"/>
      <c r="N22" s="53"/>
      <c r="O22" s="53"/>
      <c r="P22" s="53"/>
      <c r="Q22" s="53"/>
      <c r="R22" s="53"/>
      <c r="S22" s="53"/>
      <c r="T22" s="53"/>
      <c r="U22" s="53"/>
      <c r="V22" s="53"/>
    </row>
    <row r="23" spans="2:22" x14ac:dyDescent="0.3">
      <c r="B23" s="53"/>
      <c r="C23" s="53"/>
      <c r="D23" s="53"/>
      <c r="E23" s="53"/>
      <c r="F23" s="53"/>
      <c r="G23" s="53"/>
      <c r="H23" s="53"/>
      <c r="I23" s="53"/>
      <c r="J23" s="53"/>
      <c r="K23" s="53"/>
      <c r="L23" s="53"/>
      <c r="M23" s="53"/>
      <c r="N23" s="53"/>
      <c r="O23" s="53"/>
      <c r="P23" s="53"/>
      <c r="Q23" s="53"/>
      <c r="R23" s="53"/>
      <c r="S23" s="53"/>
      <c r="T23" s="53"/>
      <c r="U23" s="53"/>
      <c r="V23" s="53"/>
    </row>
    <row r="24" spans="2:22" x14ac:dyDescent="0.3">
      <c r="B24" s="53"/>
      <c r="C24" s="53"/>
      <c r="D24" s="53"/>
      <c r="E24" s="53"/>
      <c r="F24" s="53"/>
      <c r="G24" s="53"/>
      <c r="H24" s="53"/>
      <c r="I24" s="53"/>
      <c r="J24" s="53"/>
      <c r="K24" s="53"/>
      <c r="L24" s="53"/>
      <c r="M24" s="53"/>
      <c r="N24" s="53"/>
      <c r="O24" s="53"/>
      <c r="P24" s="53"/>
      <c r="Q24" s="53"/>
      <c r="R24" s="53"/>
      <c r="S24" s="53"/>
      <c r="T24" s="53"/>
      <c r="U24" s="53"/>
      <c r="V24" s="53"/>
    </row>
    <row r="25" spans="2:22" x14ac:dyDescent="0.3">
      <c r="B25" s="53"/>
      <c r="C25" s="53"/>
      <c r="D25" s="53"/>
      <c r="E25" s="53"/>
      <c r="F25" s="53"/>
      <c r="G25" s="53"/>
      <c r="H25" s="53"/>
      <c r="I25" s="53"/>
      <c r="J25" s="53"/>
      <c r="K25" s="53"/>
      <c r="L25" s="53"/>
      <c r="M25" s="53"/>
      <c r="N25" s="53"/>
      <c r="O25" s="53"/>
      <c r="P25" s="53"/>
      <c r="Q25" s="53"/>
      <c r="R25" s="53"/>
      <c r="S25" s="53"/>
      <c r="T25" s="53"/>
      <c r="U25" s="53"/>
      <c r="V25" s="53"/>
    </row>
    <row r="26" spans="2:22" x14ac:dyDescent="0.3">
      <c r="B26" s="53"/>
      <c r="C26" s="53"/>
      <c r="D26" s="53"/>
      <c r="E26" s="53"/>
      <c r="F26" s="53"/>
      <c r="G26" s="53"/>
      <c r="H26" s="53"/>
      <c r="I26" s="53"/>
      <c r="J26" s="53"/>
      <c r="K26" s="53"/>
      <c r="L26" s="53"/>
      <c r="M26" s="53"/>
      <c r="N26" s="53"/>
      <c r="O26" s="53"/>
      <c r="P26" s="53"/>
      <c r="Q26" s="53"/>
      <c r="R26" s="53"/>
      <c r="S26" s="53"/>
      <c r="T26" s="53"/>
      <c r="U26" s="53"/>
      <c r="V26" s="53"/>
    </row>
    <row r="27" spans="2:22" x14ac:dyDescent="0.3">
      <c r="B27" s="53"/>
      <c r="C27" s="53"/>
      <c r="D27" s="53"/>
      <c r="E27" s="53"/>
      <c r="F27" s="53"/>
      <c r="G27" s="53"/>
      <c r="H27" s="53"/>
      <c r="I27" s="53"/>
      <c r="J27" s="53"/>
      <c r="K27" s="53"/>
      <c r="L27" s="53"/>
      <c r="M27" s="53"/>
      <c r="N27" s="53"/>
      <c r="O27" s="53"/>
      <c r="P27" s="53"/>
      <c r="Q27" s="53"/>
      <c r="R27" s="53"/>
      <c r="S27" s="53"/>
      <c r="T27" s="53"/>
      <c r="U27" s="53"/>
      <c r="V27" s="53"/>
    </row>
    <row r="28" spans="2:22" x14ac:dyDescent="0.3">
      <c r="B28" s="53"/>
      <c r="C28" s="53"/>
      <c r="D28" s="53"/>
      <c r="E28" s="53"/>
      <c r="F28" s="53"/>
      <c r="G28" s="53"/>
      <c r="H28" s="53"/>
      <c r="I28" s="53"/>
      <c r="J28" s="53"/>
      <c r="K28" s="53"/>
      <c r="L28" s="53"/>
      <c r="M28" s="53"/>
      <c r="N28" s="53"/>
      <c r="O28" s="53"/>
      <c r="P28" s="53"/>
      <c r="Q28" s="53"/>
      <c r="R28" s="53"/>
      <c r="S28" s="53"/>
      <c r="T28" s="53"/>
      <c r="U28" s="53"/>
      <c r="V28" s="53"/>
    </row>
    <row r="29" spans="2:22" x14ac:dyDescent="0.3">
      <c r="B29" s="53"/>
      <c r="C29" s="53"/>
      <c r="D29" s="53"/>
      <c r="E29" s="53"/>
      <c r="F29" s="53"/>
      <c r="G29" s="53"/>
      <c r="H29" s="53"/>
      <c r="I29" s="53"/>
      <c r="J29" s="53"/>
      <c r="K29" s="53"/>
      <c r="L29" s="53"/>
      <c r="M29" s="53"/>
      <c r="N29" s="53"/>
      <c r="O29" s="53"/>
      <c r="P29" s="53"/>
      <c r="Q29" s="53"/>
      <c r="R29" s="53"/>
      <c r="S29" s="53"/>
      <c r="T29" s="53"/>
      <c r="U29" s="53"/>
      <c r="V29" s="53"/>
    </row>
  </sheetData>
  <mergeCells count="1">
    <mergeCell ref="B10:V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Miller</dc:creator>
  <cp:lastModifiedBy>Kyle Miller</cp:lastModifiedBy>
  <cp:lastPrinted>2024-12-08T07:00:25Z</cp:lastPrinted>
  <dcterms:created xsi:type="dcterms:W3CDTF">2015-06-05T18:17:20Z</dcterms:created>
  <dcterms:modified xsi:type="dcterms:W3CDTF">2024-12-08T07:23:08Z</dcterms:modified>
</cp:coreProperties>
</file>