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3rd informal\"/>
    </mc:Choice>
  </mc:AlternateContent>
  <xr:revisionPtr revIDLastSave="0" documentId="13_ncr:1_{16CADA28-FD78-42CD-BEFE-7510D77A47ED}" xr6:coauthVersionLast="47" xr6:coauthVersionMax="47" xr10:uidLastSave="{00000000-0000-0000-0000-000000000000}"/>
  <bookViews>
    <workbookView xWindow="-108" yWindow="-108" windowWidth="23256" windowHeight="12576" xr2:uid="{923F91E4-B154-4071-A896-C0EC046D14C9}"/>
  </bookViews>
  <sheets>
    <sheet name="Sheet1" sheetId="1" r:id="rId1"/>
  </sheets>
  <definedNames>
    <definedName name="solver_adj" localSheetId="0" hidden="1">Sheet1!$BS$2:$CB$2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Sheet1!$BQ$38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F44" i="1" l="1"/>
  <c r="BF45" i="1"/>
  <c r="BF46" i="1"/>
  <c r="BF4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2" i="1"/>
  <c r="Q50" i="1"/>
  <c r="X50" i="1" s="1"/>
  <c r="B53" i="1"/>
  <c r="Q44" i="1"/>
  <c r="U44" i="1"/>
  <c r="C44" i="1"/>
  <c r="D44" i="1"/>
  <c r="E44" i="1"/>
  <c r="F44" i="1"/>
  <c r="G44" i="1"/>
  <c r="B44" i="1"/>
  <c r="U50" i="1"/>
  <c r="Q49" i="1"/>
  <c r="X49" i="1" s="1"/>
  <c r="B49" i="1"/>
  <c r="AJ50" i="1"/>
  <c r="AK50" i="1"/>
  <c r="Y48" i="1"/>
  <c r="Z48" i="1"/>
  <c r="Y49" i="1"/>
  <c r="Z49" i="1"/>
  <c r="Y50" i="1"/>
  <c r="Z50" i="1"/>
  <c r="Y51" i="1"/>
  <c r="Z51" i="1"/>
  <c r="Y52" i="1"/>
  <c r="Z52" i="1"/>
  <c r="Y53" i="1"/>
  <c r="Z53" i="1"/>
  <c r="AZ48" i="1"/>
  <c r="AZ49" i="1"/>
  <c r="AZ50" i="1"/>
  <c r="AZ51" i="1"/>
  <c r="AZ52" i="1"/>
  <c r="AZ53" i="1"/>
  <c r="X52" i="1"/>
  <c r="U53" i="1"/>
  <c r="U52" i="1"/>
  <c r="U51" i="1"/>
  <c r="U49" i="1"/>
  <c r="Q53" i="1"/>
  <c r="X53" i="1" s="1"/>
  <c r="Q52" i="1"/>
  <c r="Q51" i="1"/>
  <c r="X51" i="1" s="1"/>
  <c r="C49" i="1"/>
  <c r="D49" i="1"/>
  <c r="AK49" i="1" s="1"/>
  <c r="E49" i="1"/>
  <c r="F49" i="1"/>
  <c r="G49" i="1"/>
  <c r="C50" i="1"/>
  <c r="D50" i="1"/>
  <c r="E50" i="1"/>
  <c r="F50" i="1"/>
  <c r="G50" i="1"/>
  <c r="C51" i="1"/>
  <c r="D51" i="1"/>
  <c r="AK51" i="1" s="1"/>
  <c r="E51" i="1"/>
  <c r="F51" i="1"/>
  <c r="G51" i="1"/>
  <c r="C52" i="1"/>
  <c r="AJ52" i="1" s="1"/>
  <c r="D52" i="1"/>
  <c r="AK52" i="1" s="1"/>
  <c r="E52" i="1"/>
  <c r="F52" i="1"/>
  <c r="G52" i="1"/>
  <c r="C53" i="1"/>
  <c r="D53" i="1"/>
  <c r="AK53" i="1" s="1"/>
  <c r="E53" i="1"/>
  <c r="AJ53" i="1" s="1"/>
  <c r="F53" i="1"/>
  <c r="G53" i="1"/>
  <c r="B47" i="1"/>
  <c r="B52" i="1"/>
  <c r="B46" i="1"/>
  <c r="B51" i="1"/>
  <c r="AJ51" i="1" s="1"/>
  <c r="B45" i="1"/>
  <c r="B50" i="1"/>
  <c r="B43" i="1"/>
  <c r="U47" i="1"/>
  <c r="U46" i="1"/>
  <c r="U45" i="1"/>
  <c r="U43" i="1"/>
  <c r="X43" i="1" s="1"/>
  <c r="Q47" i="1"/>
  <c r="X47" i="1" s="1"/>
  <c r="Q46" i="1"/>
  <c r="X46" i="1" s="1"/>
  <c r="Q45" i="1"/>
  <c r="X45" i="1" s="1"/>
  <c r="Q43" i="1"/>
  <c r="Q42" i="1"/>
  <c r="C45" i="1"/>
  <c r="D45" i="1"/>
  <c r="E45" i="1"/>
  <c r="F45" i="1"/>
  <c r="G45" i="1"/>
  <c r="C46" i="1"/>
  <c r="D46" i="1"/>
  <c r="E46" i="1"/>
  <c r="F46" i="1"/>
  <c r="G46" i="1"/>
  <c r="C47" i="1"/>
  <c r="D47" i="1"/>
  <c r="E47" i="1"/>
  <c r="F47" i="1"/>
  <c r="G47" i="1"/>
  <c r="C43" i="1"/>
  <c r="D43" i="1"/>
  <c r="AK43" i="1" s="1"/>
  <c r="E43" i="1"/>
  <c r="F43" i="1"/>
  <c r="G43" i="1"/>
  <c r="AV47" i="1"/>
  <c r="AU47" i="1"/>
  <c r="AT47" i="1"/>
  <c r="AS47" i="1"/>
  <c r="AR47" i="1"/>
  <c r="AX47" i="1" s="1"/>
  <c r="AQ47" i="1"/>
  <c r="AW47" i="1" s="1"/>
  <c r="Z47" i="1"/>
  <c r="Y47" i="1"/>
  <c r="AX46" i="1"/>
  <c r="AW46" i="1"/>
  <c r="AV46" i="1"/>
  <c r="AU46" i="1"/>
  <c r="AT46" i="1"/>
  <c r="AS46" i="1"/>
  <c r="AR46" i="1"/>
  <c r="BA46" i="1" s="1"/>
  <c r="AQ46" i="1"/>
  <c r="AZ46" i="1" s="1"/>
  <c r="AP46" i="1"/>
  <c r="AI46" i="1"/>
  <c r="AH46" i="1"/>
  <c r="AF46" i="1"/>
  <c r="AE46" i="1"/>
  <c r="AD46" i="1"/>
  <c r="AC46" i="1"/>
  <c r="AB46" i="1"/>
  <c r="AA46" i="1"/>
  <c r="BA45" i="1"/>
  <c r="AV45" i="1"/>
  <c r="AU45" i="1"/>
  <c r="AT45" i="1"/>
  <c r="AS45" i="1"/>
  <c r="BB45" i="1" s="1"/>
  <c r="AR45" i="1"/>
  <c r="AX45" i="1" s="1"/>
  <c r="AQ45" i="1"/>
  <c r="AZ45" i="1" s="1"/>
  <c r="Z45" i="1"/>
  <c r="AN45" i="1" s="1"/>
  <c r="Y45" i="1"/>
  <c r="AV44" i="1"/>
  <c r="AU44" i="1"/>
  <c r="BB44" i="1" s="1"/>
  <c r="AT44" i="1"/>
  <c r="AS44" i="1"/>
  <c r="AY44" i="1" s="1"/>
  <c r="AR44" i="1"/>
  <c r="AX44" i="1" s="1"/>
  <c r="AQ44" i="1"/>
  <c r="AZ44" i="1" s="1"/>
  <c r="Z44" i="1"/>
  <c r="Y44" i="1"/>
  <c r="AV43" i="1"/>
  <c r="AU43" i="1"/>
  <c r="BB43" i="1" s="1"/>
  <c r="BE43" i="1" s="1"/>
  <c r="AT43" i="1"/>
  <c r="AS43" i="1"/>
  <c r="AY43" i="1" s="1"/>
  <c r="AR43" i="1"/>
  <c r="BA43" i="1" s="1"/>
  <c r="AQ43" i="1"/>
  <c r="AW43" i="1" s="1"/>
  <c r="Z43" i="1"/>
  <c r="Y43" i="1"/>
  <c r="AW42" i="1"/>
  <c r="AV42" i="1"/>
  <c r="AU42" i="1"/>
  <c r="AT42" i="1"/>
  <c r="AS42" i="1"/>
  <c r="AY42" i="1" s="1"/>
  <c r="AR42" i="1"/>
  <c r="BA42" i="1" s="1"/>
  <c r="BD42" i="1" s="1"/>
  <c r="AQ42" i="1"/>
  <c r="AZ42" i="1" s="1"/>
  <c r="AM42" i="1"/>
  <c r="Z42" i="1"/>
  <c r="AN42" i="1" s="1"/>
  <c r="Y42" i="1"/>
  <c r="X42" i="1"/>
  <c r="AL42" i="1" s="1"/>
  <c r="AK42" i="1"/>
  <c r="AJ42" i="1"/>
  <c r="AV41" i="1"/>
  <c r="AU41" i="1"/>
  <c r="AT41" i="1"/>
  <c r="AS41" i="1"/>
  <c r="AY41" i="1" s="1"/>
  <c r="AR41" i="1"/>
  <c r="BA41" i="1" s="1"/>
  <c r="AQ41" i="1"/>
  <c r="AW41" i="1" s="1"/>
  <c r="Z41" i="1"/>
  <c r="AN41" i="1" s="1"/>
  <c r="Y41" i="1"/>
  <c r="AM41" i="1" s="1"/>
  <c r="X41" i="1"/>
  <c r="AL41" i="1" s="1"/>
  <c r="Q41" i="1"/>
  <c r="AJ41" i="1"/>
  <c r="BL42" i="1" l="1"/>
  <c r="BM42" i="1" s="1"/>
  <c r="BN42" i="1" s="1"/>
  <c r="BR42" i="1" s="1"/>
  <c r="BE45" i="1"/>
  <c r="BC42" i="1"/>
  <c r="AW44" i="1"/>
  <c r="AM47" i="1"/>
  <c r="AZ47" i="1"/>
  <c r="AJ49" i="1"/>
  <c r="AN44" i="1"/>
  <c r="BE44" i="1"/>
  <c r="BB46" i="1"/>
  <c r="AK47" i="1"/>
  <c r="BD41" i="1"/>
  <c r="AX41" i="1"/>
  <c r="BD45" i="1"/>
  <c r="BL45" i="1" s="1"/>
  <c r="BM45" i="1" s="1"/>
  <c r="BN45" i="1" s="1"/>
  <c r="AW45" i="1"/>
  <c r="BB42" i="1"/>
  <c r="BE42" i="1" s="1"/>
  <c r="CD42" i="1" s="1"/>
  <c r="BB47" i="1"/>
  <c r="BE47" i="1" s="1"/>
  <c r="AM45" i="1"/>
  <c r="X44" i="1"/>
  <c r="BH42" i="1"/>
  <c r="AJ47" i="1"/>
  <c r="AJ45" i="1"/>
  <c r="AK45" i="1"/>
  <c r="AM44" i="1"/>
  <c r="AJ43" i="1"/>
  <c r="AM43" i="1"/>
  <c r="AN43" i="1"/>
  <c r="AJ44" i="1"/>
  <c r="AN47" i="1"/>
  <c r="BG41" i="1"/>
  <c r="BG42" i="1"/>
  <c r="BF42" i="1"/>
  <c r="BH41" i="1"/>
  <c r="BI42" i="1"/>
  <c r="BB41" i="1"/>
  <c r="BE41" i="1" s="1"/>
  <c r="BL41" i="1" s="1"/>
  <c r="AZ41" i="1"/>
  <c r="BC41" i="1" s="1"/>
  <c r="AX43" i="1"/>
  <c r="BA44" i="1"/>
  <c r="AY47" i="1"/>
  <c r="AK41" i="1"/>
  <c r="BF41" i="1" s="1"/>
  <c r="AX42" i="1"/>
  <c r="BD44" i="1"/>
  <c r="AY45" i="1"/>
  <c r="AY46" i="1"/>
  <c r="AK44" i="1"/>
  <c r="AZ43" i="1"/>
  <c r="BA47" i="1"/>
  <c r="BD47" i="1" s="1"/>
  <c r="BL47" i="1" s="1"/>
  <c r="BD43" i="1"/>
  <c r="BL43" i="1" s="1"/>
  <c r="BQ42" i="1" l="1"/>
  <c r="BL44" i="1"/>
  <c r="CG42" i="1"/>
  <c r="BG43" i="1"/>
  <c r="BM41" i="1"/>
  <c r="BN41" i="1" s="1"/>
  <c r="BR41" i="1" s="1"/>
  <c r="BR48" i="1" s="1" a="1"/>
  <c r="BR48" i="1" s="1"/>
  <c r="BQ41" i="1"/>
  <c r="BQ48" i="1" s="1" a="1"/>
  <c r="BQ48" i="1" s="1"/>
  <c r="BM44" i="1"/>
  <c r="BN44" i="1" s="1"/>
  <c r="BM47" i="1"/>
  <c r="BN47" i="1" s="1"/>
  <c r="BI41" i="1"/>
  <c r="CD41" i="1"/>
  <c r="BM43" i="1"/>
  <c r="BN43" i="1" s="1"/>
  <c r="BQ43" i="1"/>
  <c r="BJ42" i="1"/>
  <c r="BK42" i="1" s="1"/>
  <c r="BP42" i="1" s="1"/>
  <c r="BO42" i="1"/>
  <c r="CD48" i="1" l="1" a="1"/>
  <c r="CD48" i="1" s="1"/>
  <c r="CG41" i="1"/>
  <c r="BO41" i="1"/>
  <c r="BO48" i="1" s="1" a="1"/>
  <c r="BO48" i="1" s="1"/>
  <c r="BJ41" i="1"/>
  <c r="BK41" i="1" s="1"/>
  <c r="BP41" i="1" s="1"/>
  <c r="BP48" i="1" s="1" a="1"/>
  <c r="BP48" i="1" s="1"/>
  <c r="AJ2" i="1" l="1"/>
  <c r="AK32" i="1"/>
  <c r="AM70" i="1"/>
  <c r="AM71" i="1"/>
  <c r="AM72" i="1"/>
  <c r="AM73" i="1"/>
  <c r="AM74" i="1"/>
  <c r="AM75" i="1"/>
  <c r="AM76" i="1"/>
  <c r="X76" i="1"/>
  <c r="AL76" i="1" s="1"/>
  <c r="AK76" i="1"/>
  <c r="X75" i="1"/>
  <c r="AL75" i="1" s="1"/>
  <c r="AK75" i="1"/>
  <c r="AK74" i="1"/>
  <c r="X74" i="1"/>
  <c r="AL74" i="1" s="1"/>
  <c r="AK73" i="1"/>
  <c r="X73" i="1"/>
  <c r="AL73" i="1" s="1"/>
  <c r="AK72" i="1"/>
  <c r="X72" i="1"/>
  <c r="AL72" i="1" s="1"/>
  <c r="AK71" i="1"/>
  <c r="X71" i="1"/>
  <c r="AL71" i="1" s="1"/>
  <c r="X70" i="1"/>
  <c r="AL70" i="1" s="1"/>
  <c r="AK70" i="1"/>
  <c r="Y69" i="1"/>
  <c r="AM69" i="1" s="1"/>
  <c r="Z69" i="1"/>
  <c r="X69" i="1"/>
  <c r="AL69" i="1" s="1"/>
  <c r="AK69" i="1"/>
  <c r="AK68" i="1"/>
  <c r="X68" i="1"/>
  <c r="X67" i="1"/>
  <c r="AL67" i="1" s="1"/>
  <c r="AK67" i="1"/>
  <c r="AK66" i="1"/>
  <c r="Y66" i="1"/>
  <c r="Z66" i="1"/>
  <c r="AN66" i="1" s="1"/>
  <c r="Y67" i="1"/>
  <c r="AM67" i="1" s="1"/>
  <c r="Z67" i="1"/>
  <c r="AN67" i="1" s="1"/>
  <c r="Y68" i="1"/>
  <c r="Z68" i="1"/>
  <c r="AN68" i="1" s="1"/>
  <c r="X66" i="1"/>
  <c r="AK37" i="1"/>
  <c r="AJ37" i="1"/>
  <c r="X37" i="1"/>
  <c r="Y37" i="1"/>
  <c r="AM37" i="1" s="1"/>
  <c r="Z37" i="1"/>
  <c r="AN37" i="1" s="1"/>
  <c r="AJ36" i="1"/>
  <c r="AK36" i="1"/>
  <c r="AJ29" i="1"/>
  <c r="AK29" i="1"/>
  <c r="AJ30" i="1"/>
  <c r="AK30" i="1"/>
  <c r="AJ31" i="1"/>
  <c r="AK31" i="1"/>
  <c r="AJ32" i="1"/>
  <c r="AJ33" i="1"/>
  <c r="AK33" i="1"/>
  <c r="AJ34" i="1"/>
  <c r="AK34" i="1"/>
  <c r="AJ35" i="1"/>
  <c r="AK35" i="1"/>
  <c r="X29" i="1"/>
  <c r="Y29" i="1"/>
  <c r="AM29" i="1" s="1"/>
  <c r="Z29" i="1"/>
  <c r="AN29" i="1" s="1"/>
  <c r="X30" i="1"/>
  <c r="AL30" i="1" s="1"/>
  <c r="Y30" i="1"/>
  <c r="Z30" i="1"/>
  <c r="AN30" i="1" s="1"/>
  <c r="X31" i="1"/>
  <c r="Y31" i="1"/>
  <c r="AM31" i="1" s="1"/>
  <c r="Z31" i="1"/>
  <c r="AN31" i="1" s="1"/>
  <c r="X32" i="1"/>
  <c r="Y32" i="1"/>
  <c r="AM32" i="1" s="1"/>
  <c r="Z32" i="1"/>
  <c r="AN32" i="1" s="1"/>
  <c r="X33" i="1"/>
  <c r="AL33" i="1" s="1"/>
  <c r="Y33" i="1"/>
  <c r="Z33" i="1"/>
  <c r="AN33" i="1" s="1"/>
  <c r="X34" i="1"/>
  <c r="AL34" i="1" s="1"/>
  <c r="Y34" i="1"/>
  <c r="AM34" i="1" s="1"/>
  <c r="Z34" i="1"/>
  <c r="AN34" i="1" s="1"/>
  <c r="X35" i="1"/>
  <c r="AL35" i="1" s="1"/>
  <c r="Y35" i="1"/>
  <c r="AM35" i="1" s="1"/>
  <c r="Z35" i="1"/>
  <c r="X36" i="1"/>
  <c r="Y36" i="1"/>
  <c r="AM36" i="1" s="1"/>
  <c r="Z36" i="1"/>
  <c r="AN36" i="1" s="1"/>
  <c r="X17" i="1"/>
  <c r="AL17" i="1" s="1"/>
  <c r="AZ2" i="1"/>
  <c r="AZ37" i="1"/>
  <c r="BA37" i="1"/>
  <c r="BB37" i="1"/>
  <c r="AZ66" i="1"/>
  <c r="BA66" i="1"/>
  <c r="BB66" i="1"/>
  <c r="AZ67" i="1"/>
  <c r="BA67" i="1"/>
  <c r="BB67" i="1"/>
  <c r="AZ68" i="1"/>
  <c r="BA68" i="1"/>
  <c r="BB68" i="1"/>
  <c r="AZ69" i="1"/>
  <c r="BA69" i="1"/>
  <c r="BB69" i="1"/>
  <c r="AZ70" i="1"/>
  <c r="BA70" i="1"/>
  <c r="BB70" i="1"/>
  <c r="AZ3" i="1"/>
  <c r="BA3" i="1"/>
  <c r="BB3" i="1"/>
  <c r="AZ4" i="1"/>
  <c r="BA4" i="1"/>
  <c r="BB4" i="1"/>
  <c r="AZ5" i="1"/>
  <c r="BA5" i="1"/>
  <c r="BB5" i="1"/>
  <c r="AZ6" i="1"/>
  <c r="BA6" i="1"/>
  <c r="BB6" i="1"/>
  <c r="AZ7" i="1"/>
  <c r="BA7" i="1"/>
  <c r="BB7" i="1"/>
  <c r="AZ8" i="1"/>
  <c r="BA8" i="1"/>
  <c r="BB8" i="1"/>
  <c r="AZ9" i="1"/>
  <c r="BA9" i="1"/>
  <c r="BB9" i="1"/>
  <c r="AZ10" i="1"/>
  <c r="BA10" i="1"/>
  <c r="BB10" i="1"/>
  <c r="AZ11" i="1"/>
  <c r="BA11" i="1"/>
  <c r="BB11" i="1"/>
  <c r="AZ12" i="1"/>
  <c r="BA12" i="1"/>
  <c r="BB12" i="1"/>
  <c r="AZ13" i="1"/>
  <c r="BA13" i="1"/>
  <c r="BB13" i="1"/>
  <c r="AZ14" i="1"/>
  <c r="BA14" i="1"/>
  <c r="BB14" i="1"/>
  <c r="AZ15" i="1"/>
  <c r="BA15" i="1"/>
  <c r="BB15" i="1"/>
  <c r="AZ16" i="1"/>
  <c r="BA16" i="1"/>
  <c r="BB16" i="1"/>
  <c r="AZ17" i="1"/>
  <c r="BA17" i="1"/>
  <c r="BB17" i="1"/>
  <c r="AZ18" i="1"/>
  <c r="BA18" i="1"/>
  <c r="BB18" i="1"/>
  <c r="AZ19" i="1"/>
  <c r="BA19" i="1"/>
  <c r="BB19" i="1"/>
  <c r="AZ20" i="1"/>
  <c r="BA20" i="1"/>
  <c r="BB20" i="1"/>
  <c r="AZ21" i="1"/>
  <c r="BA21" i="1"/>
  <c r="BB21" i="1"/>
  <c r="AZ22" i="1"/>
  <c r="BA22" i="1"/>
  <c r="BB22" i="1"/>
  <c r="AZ23" i="1"/>
  <c r="BA23" i="1"/>
  <c r="BB23" i="1"/>
  <c r="AZ24" i="1"/>
  <c r="BA24" i="1"/>
  <c r="BB24" i="1"/>
  <c r="AZ25" i="1"/>
  <c r="BA25" i="1"/>
  <c r="BB25" i="1"/>
  <c r="AZ26" i="1"/>
  <c r="BA26" i="1"/>
  <c r="BB26" i="1"/>
  <c r="AZ27" i="1"/>
  <c r="BA27" i="1"/>
  <c r="BB27" i="1"/>
  <c r="AZ28" i="1"/>
  <c r="BA28" i="1"/>
  <c r="BB28" i="1"/>
  <c r="AZ29" i="1"/>
  <c r="BA29" i="1"/>
  <c r="BB29" i="1"/>
  <c r="AZ30" i="1"/>
  <c r="BA30" i="1"/>
  <c r="BB30" i="1"/>
  <c r="AZ31" i="1"/>
  <c r="BA31" i="1"/>
  <c r="BB31" i="1"/>
  <c r="AZ32" i="1"/>
  <c r="BA32" i="1"/>
  <c r="BB32" i="1"/>
  <c r="AZ33" i="1"/>
  <c r="BA33" i="1"/>
  <c r="BB33" i="1"/>
  <c r="AZ34" i="1"/>
  <c r="BA34" i="1"/>
  <c r="BB34" i="1"/>
  <c r="AZ35" i="1"/>
  <c r="BA35" i="1"/>
  <c r="BB35" i="1"/>
  <c r="AZ36" i="1"/>
  <c r="BA36" i="1"/>
  <c r="BB36" i="1"/>
  <c r="BB2" i="1"/>
  <c r="BA2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K8" i="1"/>
  <c r="AJ8" i="1"/>
  <c r="AK7" i="1"/>
  <c r="AJ7" i="1"/>
  <c r="AG6" i="1"/>
  <c r="AK6" i="1"/>
  <c r="AJ6" i="1"/>
  <c r="AW3" i="1"/>
  <c r="AX3" i="1"/>
  <c r="AY3" i="1"/>
  <c r="AW4" i="1"/>
  <c r="AX4" i="1"/>
  <c r="AY4" i="1"/>
  <c r="AW5" i="1"/>
  <c r="AX5" i="1"/>
  <c r="AY5" i="1"/>
  <c r="AW6" i="1"/>
  <c r="AX6" i="1"/>
  <c r="AY6" i="1"/>
  <c r="AW7" i="1"/>
  <c r="AX7" i="1"/>
  <c r="AY7" i="1"/>
  <c r="AW8" i="1"/>
  <c r="AX8" i="1"/>
  <c r="AY8" i="1"/>
  <c r="AW9" i="1"/>
  <c r="AX9" i="1"/>
  <c r="AY9" i="1"/>
  <c r="AW10" i="1"/>
  <c r="AX10" i="1"/>
  <c r="AY10" i="1"/>
  <c r="AW11" i="1"/>
  <c r="AX11" i="1"/>
  <c r="AY11" i="1"/>
  <c r="AW12" i="1"/>
  <c r="AX12" i="1"/>
  <c r="AY12" i="1"/>
  <c r="AW13" i="1"/>
  <c r="AX13" i="1"/>
  <c r="AY13" i="1"/>
  <c r="AW14" i="1"/>
  <c r="AX14" i="1"/>
  <c r="AY14" i="1"/>
  <c r="AW15" i="1"/>
  <c r="AX15" i="1"/>
  <c r="AY15" i="1"/>
  <c r="AW16" i="1"/>
  <c r="AX16" i="1"/>
  <c r="AY16" i="1"/>
  <c r="AW17" i="1"/>
  <c r="AX17" i="1"/>
  <c r="AY17" i="1"/>
  <c r="AW18" i="1"/>
  <c r="AX18" i="1"/>
  <c r="AY18" i="1"/>
  <c r="AW19" i="1"/>
  <c r="AX19" i="1"/>
  <c r="AY19" i="1"/>
  <c r="AW20" i="1"/>
  <c r="AX20" i="1"/>
  <c r="AY20" i="1"/>
  <c r="AW21" i="1"/>
  <c r="AX21" i="1"/>
  <c r="AY21" i="1"/>
  <c r="AW22" i="1"/>
  <c r="AX22" i="1"/>
  <c r="AY22" i="1"/>
  <c r="AW23" i="1"/>
  <c r="AX23" i="1"/>
  <c r="AY23" i="1"/>
  <c r="AW24" i="1"/>
  <c r="AX24" i="1"/>
  <c r="AY24" i="1"/>
  <c r="AW25" i="1"/>
  <c r="AX25" i="1"/>
  <c r="AY25" i="1"/>
  <c r="AW26" i="1"/>
  <c r="AX26" i="1"/>
  <c r="AY26" i="1"/>
  <c r="AW27" i="1"/>
  <c r="AX27" i="1"/>
  <c r="AY27" i="1"/>
  <c r="AW28" i="1"/>
  <c r="AX28" i="1"/>
  <c r="AY28" i="1"/>
  <c r="AW29" i="1"/>
  <c r="AX29" i="1"/>
  <c r="AY29" i="1"/>
  <c r="AW30" i="1"/>
  <c r="AX30" i="1"/>
  <c r="AY30" i="1"/>
  <c r="AW31" i="1"/>
  <c r="AX31" i="1"/>
  <c r="AY31" i="1"/>
  <c r="AW32" i="1"/>
  <c r="AX32" i="1"/>
  <c r="AY32" i="1"/>
  <c r="AW33" i="1"/>
  <c r="AX33" i="1"/>
  <c r="AY33" i="1"/>
  <c r="AW34" i="1"/>
  <c r="AX34" i="1"/>
  <c r="AY34" i="1"/>
  <c r="AW35" i="1"/>
  <c r="AX35" i="1"/>
  <c r="AY35" i="1"/>
  <c r="AW36" i="1"/>
  <c r="AX36" i="1"/>
  <c r="AY36" i="1"/>
  <c r="AW37" i="1"/>
  <c r="AX37" i="1"/>
  <c r="AY37" i="1"/>
  <c r="AW66" i="1"/>
  <c r="AX66" i="1"/>
  <c r="AY66" i="1"/>
  <c r="AW67" i="1"/>
  <c r="AX67" i="1"/>
  <c r="AY67" i="1"/>
  <c r="AW68" i="1"/>
  <c r="AX68" i="1"/>
  <c r="AY68" i="1"/>
  <c r="AW69" i="1"/>
  <c r="AX69" i="1"/>
  <c r="AY69" i="1"/>
  <c r="AY2" i="1"/>
  <c r="AX2" i="1"/>
  <c r="AW2" i="1"/>
  <c r="AJ3" i="1"/>
  <c r="AK3" i="1"/>
  <c r="AJ4" i="1"/>
  <c r="AK4" i="1"/>
  <c r="AJ5" i="1"/>
  <c r="AK5" i="1"/>
  <c r="AK2" i="1"/>
  <c r="AG3" i="1"/>
  <c r="AG4" i="1"/>
  <c r="AG5" i="1"/>
  <c r="AG7" i="1"/>
  <c r="AG8" i="1"/>
  <c r="AG9" i="1"/>
  <c r="AG10" i="1"/>
  <c r="AG11" i="1"/>
  <c r="AG46" i="1" s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X3" i="1"/>
  <c r="AL3" i="1" s="1"/>
  <c r="Y3" i="1"/>
  <c r="Z3" i="1"/>
  <c r="X4" i="1"/>
  <c r="Y4" i="1"/>
  <c r="AM4" i="1" s="1"/>
  <c r="Z4" i="1"/>
  <c r="AN4" i="1" s="1"/>
  <c r="X5" i="1"/>
  <c r="AL5" i="1" s="1"/>
  <c r="Y5" i="1"/>
  <c r="AM5" i="1" s="1"/>
  <c r="Z5" i="1"/>
  <c r="AN5" i="1" s="1"/>
  <c r="X6" i="1"/>
  <c r="AL6" i="1" s="1"/>
  <c r="Y6" i="1"/>
  <c r="Z6" i="1"/>
  <c r="X7" i="1"/>
  <c r="AL7" i="1" s="1"/>
  <c r="Y7" i="1"/>
  <c r="AM7" i="1" s="1"/>
  <c r="Z7" i="1"/>
  <c r="X8" i="1"/>
  <c r="Y8" i="1"/>
  <c r="AM8" i="1" s="1"/>
  <c r="Z8" i="1"/>
  <c r="AN8" i="1" s="1"/>
  <c r="X9" i="1"/>
  <c r="Y9" i="1"/>
  <c r="Z9" i="1"/>
  <c r="AN9" i="1" s="1"/>
  <c r="X10" i="1"/>
  <c r="Y10" i="1"/>
  <c r="AM10" i="1" s="1"/>
  <c r="Z10" i="1"/>
  <c r="AN10" i="1" s="1"/>
  <c r="X11" i="1"/>
  <c r="AL11" i="1" s="1"/>
  <c r="Y11" i="1"/>
  <c r="Z11" i="1"/>
  <c r="X12" i="1"/>
  <c r="Y12" i="1"/>
  <c r="AM12" i="1" s="1"/>
  <c r="Z12" i="1"/>
  <c r="AN12" i="1" s="1"/>
  <c r="X13" i="1"/>
  <c r="Y13" i="1"/>
  <c r="AM13" i="1" s="1"/>
  <c r="Z13" i="1"/>
  <c r="AN13" i="1" s="1"/>
  <c r="X14" i="1"/>
  <c r="AL14" i="1" s="1"/>
  <c r="Y14" i="1"/>
  <c r="Z14" i="1"/>
  <c r="X15" i="1"/>
  <c r="Y15" i="1"/>
  <c r="AM15" i="1" s="1"/>
  <c r="Z15" i="1"/>
  <c r="X16" i="1"/>
  <c r="Y16" i="1"/>
  <c r="AM16" i="1" s="1"/>
  <c r="Z16" i="1"/>
  <c r="AN16" i="1" s="1"/>
  <c r="Y17" i="1"/>
  <c r="Z17" i="1"/>
  <c r="AN17" i="1" s="1"/>
  <c r="AO17" i="1" s="1"/>
  <c r="X18" i="1"/>
  <c r="AL18" i="1" s="1"/>
  <c r="Y18" i="1"/>
  <c r="AM18" i="1" s="1"/>
  <c r="Z18" i="1"/>
  <c r="AN18" i="1" s="1"/>
  <c r="X19" i="1"/>
  <c r="AL19" i="1" s="1"/>
  <c r="Y19" i="1"/>
  <c r="AM19" i="1" s="1"/>
  <c r="Z19" i="1"/>
  <c r="X20" i="1"/>
  <c r="Y20" i="1"/>
  <c r="AM20" i="1" s="1"/>
  <c r="Z20" i="1"/>
  <c r="AN20" i="1" s="1"/>
  <c r="X21" i="1"/>
  <c r="Y21" i="1"/>
  <c r="AM21" i="1" s="1"/>
  <c r="Z21" i="1"/>
  <c r="AN21" i="1" s="1"/>
  <c r="X22" i="1"/>
  <c r="AL22" i="1" s="1"/>
  <c r="Y22" i="1"/>
  <c r="Z22" i="1"/>
  <c r="X23" i="1"/>
  <c r="AL23" i="1" s="1"/>
  <c r="Y23" i="1"/>
  <c r="AM23" i="1" s="1"/>
  <c r="Z23" i="1"/>
  <c r="X24" i="1"/>
  <c r="Y24" i="1"/>
  <c r="AM24" i="1" s="1"/>
  <c r="Z24" i="1"/>
  <c r="AN24" i="1" s="1"/>
  <c r="X25" i="1"/>
  <c r="Y25" i="1"/>
  <c r="Z25" i="1"/>
  <c r="AN25" i="1" s="1"/>
  <c r="X26" i="1"/>
  <c r="AL26" i="1" s="1"/>
  <c r="Y26" i="1"/>
  <c r="AM26" i="1" s="1"/>
  <c r="Z26" i="1"/>
  <c r="AN26" i="1" s="1"/>
  <c r="X27" i="1"/>
  <c r="AL27" i="1" s="1"/>
  <c r="Y27" i="1"/>
  <c r="Z27" i="1"/>
  <c r="X28" i="1"/>
  <c r="Y28" i="1"/>
  <c r="AM28" i="1" s="1"/>
  <c r="Z28" i="1"/>
  <c r="AN28" i="1" s="1"/>
  <c r="Z2" i="1"/>
  <c r="AN2" i="1" s="1"/>
  <c r="Y2" i="1"/>
  <c r="AM2" i="1" s="1"/>
  <c r="BG2" i="1" s="1"/>
  <c r="X2" i="1"/>
  <c r="BC2" i="1" s="1"/>
  <c r="AG2" i="1"/>
  <c r="AO34" i="1" l="1"/>
  <c r="AO18" i="1"/>
  <c r="AL10" i="1"/>
  <c r="AO10" i="1" s="1"/>
  <c r="BC10" i="1"/>
  <c r="BC12" i="1"/>
  <c r="AO33" i="1"/>
  <c r="AO30" i="1"/>
  <c r="AO26" i="1"/>
  <c r="AK46" i="1"/>
  <c r="AL47" i="1"/>
  <c r="BH47" i="1" s="1"/>
  <c r="AM11" i="1"/>
  <c r="Y46" i="1"/>
  <c r="BD46" i="1" s="1"/>
  <c r="AJ46" i="1"/>
  <c r="Z46" i="1"/>
  <c r="BE46" i="1" s="1"/>
  <c r="AL45" i="1"/>
  <c r="AL4" i="1"/>
  <c r="AO5" i="1"/>
  <c r="AO4" i="1"/>
  <c r="BC28" i="1"/>
  <c r="BD25" i="1"/>
  <c r="BE22" i="1"/>
  <c r="BC20" i="1"/>
  <c r="BD17" i="1"/>
  <c r="BE31" i="1"/>
  <c r="BE67" i="1"/>
  <c r="BE14" i="1"/>
  <c r="BD9" i="1"/>
  <c r="BE6" i="1"/>
  <c r="BD32" i="1"/>
  <c r="BE29" i="1"/>
  <c r="BD3" i="1"/>
  <c r="BD27" i="1"/>
  <c r="BG8" i="1"/>
  <c r="BF3" i="1"/>
  <c r="BE30" i="1"/>
  <c r="BD34" i="1"/>
  <c r="BE15" i="1"/>
  <c r="BC13" i="1"/>
  <c r="BE7" i="1"/>
  <c r="BE23" i="1"/>
  <c r="BC21" i="1"/>
  <c r="BC17" i="1"/>
  <c r="BG7" i="1"/>
  <c r="BC67" i="1"/>
  <c r="BH67" i="1"/>
  <c r="BE27" i="1"/>
  <c r="BC25" i="1"/>
  <c r="BD22" i="1"/>
  <c r="BE19" i="1"/>
  <c r="BD14" i="1"/>
  <c r="BE11" i="1"/>
  <c r="BC9" i="1"/>
  <c r="BD6" i="1"/>
  <c r="BE3" i="1"/>
  <c r="BE68" i="1"/>
  <c r="BE9" i="1"/>
  <c r="BE32" i="1"/>
  <c r="BF6" i="1"/>
  <c r="BC24" i="1"/>
  <c r="BC16" i="1"/>
  <c r="BC8" i="1"/>
  <c r="BE35" i="1"/>
  <c r="BD30" i="1"/>
  <c r="BD66" i="1"/>
  <c r="AM14" i="1"/>
  <c r="BG14" i="1" s="1"/>
  <c r="BG5" i="1"/>
  <c r="BE2" i="1"/>
  <c r="BE34" i="1"/>
  <c r="BD29" i="1"/>
  <c r="BD37" i="1"/>
  <c r="AN11" i="1"/>
  <c r="BF5" i="1"/>
  <c r="AL2" i="1"/>
  <c r="BF2" i="1" s="1"/>
  <c r="AL9" i="1"/>
  <c r="BH9" i="1" s="1"/>
  <c r="AN27" i="1"/>
  <c r="AM6" i="1"/>
  <c r="BG6" i="1" s="1"/>
  <c r="AN19" i="1"/>
  <c r="BG12" i="1"/>
  <c r="BF7" i="1"/>
  <c r="BG4" i="1"/>
  <c r="AL25" i="1"/>
  <c r="BH25" i="1" s="1"/>
  <c r="AN3" i="1"/>
  <c r="BF4" i="1"/>
  <c r="BE66" i="1"/>
  <c r="AM22" i="1"/>
  <c r="BG22" i="1" s="1"/>
  <c r="BE8" i="1"/>
  <c r="BC31" i="1"/>
  <c r="AL31" i="1"/>
  <c r="BH31" i="1" s="1"/>
  <c r="AL15" i="1"/>
  <c r="BF15" i="1" s="1"/>
  <c r="BC33" i="1"/>
  <c r="BC36" i="1"/>
  <c r="BD33" i="1"/>
  <c r="BC37" i="1"/>
  <c r="AL36" i="1"/>
  <c r="BH36" i="1" s="1"/>
  <c r="AM33" i="1"/>
  <c r="BG33" i="1" s="1"/>
  <c r="AL28" i="1"/>
  <c r="BF28" i="1" s="1"/>
  <c r="AM25" i="1"/>
  <c r="BG25" i="1" s="1"/>
  <c r="AN22" i="1"/>
  <c r="AL20" i="1"/>
  <c r="BH20" i="1" s="1"/>
  <c r="AM17" i="1"/>
  <c r="BG17" i="1" s="1"/>
  <c r="AN14" i="1"/>
  <c r="AL12" i="1"/>
  <c r="BF12" i="1" s="1"/>
  <c r="AM9" i="1"/>
  <c r="BG9" i="1" s="1"/>
  <c r="AN6" i="1"/>
  <c r="AN35" i="1"/>
  <c r="AM30" i="1"/>
  <c r="BG30" i="1" s="1"/>
  <c r="BE69" i="1"/>
  <c r="AM27" i="1"/>
  <c r="BG27" i="1" s="1"/>
  <c r="AM3" i="1"/>
  <c r="BG3" i="1" s="1"/>
  <c r="AM66" i="1"/>
  <c r="BG66" i="1" s="1"/>
  <c r="BD67" i="1"/>
  <c r="BL67" i="1" s="1"/>
  <c r="BM67" i="1" s="1"/>
  <c r="BN67" i="1" s="1"/>
  <c r="BC66" i="1"/>
  <c r="BI66" i="1" s="1"/>
  <c r="AL66" i="1"/>
  <c r="BH66" i="1" s="1"/>
  <c r="BC32" i="1"/>
  <c r="AL32" i="1"/>
  <c r="BH32" i="1" s="1"/>
  <c r="AL24" i="1"/>
  <c r="BF24" i="1" s="1"/>
  <c r="AL16" i="1"/>
  <c r="BF16" i="1" s="1"/>
  <c r="AL8" i="1"/>
  <c r="BF8" i="1" s="1"/>
  <c r="BC5" i="1"/>
  <c r="BC29" i="1"/>
  <c r="BD68" i="1"/>
  <c r="AL37" i="1"/>
  <c r="BF37" i="1" s="1"/>
  <c r="AL29" i="1"/>
  <c r="BF29" i="1" s="1"/>
  <c r="AN23" i="1"/>
  <c r="AL21" i="1"/>
  <c r="BF21" i="1" s="1"/>
  <c r="AN15" i="1"/>
  <c r="AO15" i="1" s="1"/>
  <c r="AL13" i="1"/>
  <c r="BF13" i="1" s="1"/>
  <c r="AN7" i="1"/>
  <c r="AM68" i="1"/>
  <c r="BG68" i="1" s="1"/>
  <c r="BF67" i="1"/>
  <c r="BG36" i="1"/>
  <c r="BE37" i="1"/>
  <c r="BC68" i="1"/>
  <c r="AL68" i="1"/>
  <c r="BH68" i="1" s="1"/>
  <c r="BH4" i="1"/>
  <c r="BG13" i="1"/>
  <c r="BG37" i="1"/>
  <c r="BC70" i="1"/>
  <c r="BD69" i="1"/>
  <c r="BL69" i="1" s="1"/>
  <c r="BM69" i="1" s="1"/>
  <c r="BN69" i="1" s="1"/>
  <c r="BC69" i="1"/>
  <c r="BH69" i="1"/>
  <c r="BF69" i="1"/>
  <c r="BG69" i="1"/>
  <c r="BG67" i="1"/>
  <c r="BD35" i="1"/>
  <c r="BG35" i="1"/>
  <c r="BF35" i="1"/>
  <c r="BG34" i="1"/>
  <c r="BH34" i="1"/>
  <c r="BF33" i="1"/>
  <c r="BF30" i="1"/>
  <c r="BG29" i="1"/>
  <c r="BF34" i="1"/>
  <c r="BG31" i="1"/>
  <c r="BH33" i="1"/>
  <c r="BH30" i="1"/>
  <c r="BC30" i="1"/>
  <c r="BC35" i="1"/>
  <c r="BE36" i="1"/>
  <c r="BC34" i="1"/>
  <c r="BD31" i="1"/>
  <c r="BD36" i="1"/>
  <c r="BE33" i="1"/>
  <c r="BF27" i="1"/>
  <c r="BG26" i="1"/>
  <c r="BF26" i="1"/>
  <c r="BF23" i="1"/>
  <c r="BE24" i="1"/>
  <c r="BG24" i="1"/>
  <c r="BH26" i="1"/>
  <c r="BG28" i="1"/>
  <c r="BF22" i="1"/>
  <c r="BC22" i="1"/>
  <c r="BG21" i="1"/>
  <c r="BF19" i="1"/>
  <c r="BG19" i="1"/>
  <c r="BF18" i="1"/>
  <c r="BG18" i="1"/>
  <c r="BF17" i="1"/>
  <c r="BF14" i="1"/>
  <c r="BC14" i="1"/>
  <c r="BE16" i="1"/>
  <c r="BC6" i="1"/>
  <c r="BC27" i="1"/>
  <c r="BD24" i="1"/>
  <c r="BC19" i="1"/>
  <c r="BD16" i="1"/>
  <c r="BC11" i="1"/>
  <c r="BD8" i="1"/>
  <c r="BC26" i="1"/>
  <c r="BD23" i="1"/>
  <c r="BL23" i="1" s="1"/>
  <c r="BC18" i="1"/>
  <c r="BD15" i="1"/>
  <c r="BD7" i="1"/>
  <c r="BD28" i="1"/>
  <c r="BE25" i="1"/>
  <c r="BC23" i="1"/>
  <c r="BD20" i="1"/>
  <c r="BE17" i="1"/>
  <c r="BC15" i="1"/>
  <c r="BD12" i="1"/>
  <c r="BC7" i="1"/>
  <c r="BG23" i="1"/>
  <c r="BG15" i="1"/>
  <c r="BG20" i="1"/>
  <c r="BG16" i="1"/>
  <c r="BD19" i="1"/>
  <c r="BH18" i="1"/>
  <c r="BH17" i="1"/>
  <c r="BD11" i="1"/>
  <c r="BF11" i="1"/>
  <c r="BG10" i="1"/>
  <c r="BF10" i="1"/>
  <c r="BD21" i="1"/>
  <c r="BD13" i="1"/>
  <c r="BD5" i="1"/>
  <c r="BD26" i="1"/>
  <c r="BD18" i="1"/>
  <c r="BL18" i="1" s="1"/>
  <c r="BD10" i="1"/>
  <c r="BE21" i="1"/>
  <c r="BE13" i="1"/>
  <c r="BE5" i="1"/>
  <c r="BE26" i="1"/>
  <c r="BE18" i="1"/>
  <c r="BE10" i="1"/>
  <c r="BE28" i="1"/>
  <c r="BE20" i="1"/>
  <c r="BE12" i="1"/>
  <c r="BC3" i="1"/>
  <c r="BE4" i="1"/>
  <c r="BD4" i="1"/>
  <c r="BL4" i="1" s="1"/>
  <c r="BQ4" i="1" s="1"/>
  <c r="BC4" i="1"/>
  <c r="BD2" i="1"/>
  <c r="BG50" i="1" l="1"/>
  <c r="BI50" i="1" s="1"/>
  <c r="BG44" i="1"/>
  <c r="BQ44" i="1" s="1"/>
  <c r="AO2" i="1"/>
  <c r="BL46" i="1"/>
  <c r="BQ46" i="1" s="1"/>
  <c r="BG47" i="1"/>
  <c r="BQ47" i="1" s="1"/>
  <c r="BG53" i="1"/>
  <c r="BI53" i="1" s="1"/>
  <c r="BG46" i="1"/>
  <c r="BG52" i="1"/>
  <c r="BL11" i="1"/>
  <c r="BM11" i="1" s="1"/>
  <c r="BN11" i="1" s="1"/>
  <c r="BC46" i="1"/>
  <c r="BC52" i="1"/>
  <c r="BD52" i="1" s="1"/>
  <c r="BC47" i="1"/>
  <c r="CD47" i="1" s="1"/>
  <c r="BC53" i="1"/>
  <c r="AM46" i="1"/>
  <c r="AO25" i="1"/>
  <c r="AO24" i="1"/>
  <c r="BC43" i="1"/>
  <c r="BC44" i="1"/>
  <c r="BC50" i="1"/>
  <c r="BD50" i="1" s="1"/>
  <c r="BC49" i="1"/>
  <c r="BC45" i="1"/>
  <c r="BC51" i="1"/>
  <c r="BI68" i="1"/>
  <c r="BG45" i="1"/>
  <c r="BQ45" i="1" s="1"/>
  <c r="BG51" i="1"/>
  <c r="BR47" i="1"/>
  <c r="AO12" i="1"/>
  <c r="BH45" i="1"/>
  <c r="BR45" i="1" s="1"/>
  <c r="AO11" i="1"/>
  <c r="AN46" i="1"/>
  <c r="AO28" i="1"/>
  <c r="BL7" i="1"/>
  <c r="AO21" i="1"/>
  <c r="AL43" i="1"/>
  <c r="BF43" i="1" s="1"/>
  <c r="AL46" i="1"/>
  <c r="AL44" i="1"/>
  <c r="BG11" i="1"/>
  <c r="CE31" i="1"/>
  <c r="CH31" i="1" s="1"/>
  <c r="CD31" i="1"/>
  <c r="CE26" i="1"/>
  <c r="CD26" i="1"/>
  <c r="CE35" i="1"/>
  <c r="CD35" i="1"/>
  <c r="BL8" i="1"/>
  <c r="BQ8" i="1" s="1"/>
  <c r="CD14" i="1"/>
  <c r="CG14" i="1" s="1"/>
  <c r="CE14" i="1"/>
  <c r="CE22" i="1"/>
  <c r="CD22" i="1"/>
  <c r="CD30" i="1"/>
  <c r="CE30" i="1"/>
  <c r="CH30" i="1" s="1"/>
  <c r="BH14" i="1"/>
  <c r="AO14" i="1"/>
  <c r="CD37" i="1"/>
  <c r="CG37" i="1" s="1"/>
  <c r="CE37" i="1"/>
  <c r="BH19" i="1"/>
  <c r="AO19" i="1"/>
  <c r="CE8" i="1"/>
  <c r="CD8" i="1"/>
  <c r="CD13" i="1"/>
  <c r="CE13" i="1"/>
  <c r="CD2" i="1"/>
  <c r="CG2" i="1" s="1"/>
  <c r="CE2" i="1"/>
  <c r="AO9" i="1"/>
  <c r="AO16" i="1"/>
  <c r="CD11" i="1"/>
  <c r="CE11" i="1"/>
  <c r="BH23" i="1"/>
  <c r="AO23" i="1"/>
  <c r="CE16" i="1"/>
  <c r="CD16" i="1"/>
  <c r="CG16" i="1" s="1"/>
  <c r="AO20" i="1"/>
  <c r="AO29" i="1"/>
  <c r="CD7" i="1"/>
  <c r="CG7" i="1" s="1"/>
  <c r="CE7" i="1"/>
  <c r="BL16" i="1"/>
  <c r="CD20" i="1"/>
  <c r="CG20" i="1" s="1"/>
  <c r="CE20" i="1"/>
  <c r="CH20" i="1" s="1"/>
  <c r="CD6" i="1"/>
  <c r="CG6" i="1" s="1"/>
  <c r="CE6" i="1"/>
  <c r="CE3" i="1"/>
  <c r="CD3" i="1"/>
  <c r="CG3" i="1" s="1"/>
  <c r="CD23" i="1"/>
  <c r="CE23" i="1"/>
  <c r="CD36" i="1"/>
  <c r="CG36" i="1" s="1"/>
  <c r="CE36" i="1"/>
  <c r="CH36" i="1" s="1"/>
  <c r="BH27" i="1"/>
  <c r="AO27" i="1"/>
  <c r="CE24" i="1"/>
  <c r="CD24" i="1"/>
  <c r="CE9" i="1"/>
  <c r="CH9" i="1" s="1"/>
  <c r="CD9" i="1"/>
  <c r="CE10" i="1"/>
  <c r="CD10" i="1"/>
  <c r="CG10" i="1" s="1"/>
  <c r="CD19" i="1"/>
  <c r="CG19" i="1" s="1"/>
  <c r="CE19" i="1"/>
  <c r="CH19" i="1" s="1"/>
  <c r="CE32" i="1"/>
  <c r="CD32" i="1"/>
  <c r="BH22" i="1"/>
  <c r="CH22" i="1" s="1"/>
  <c r="AO22" i="1"/>
  <c r="CE33" i="1"/>
  <c r="CH33" i="1" s="1"/>
  <c r="CD33" i="1"/>
  <c r="CG33" i="1" s="1"/>
  <c r="BH3" i="1"/>
  <c r="CH3" i="1" s="1"/>
  <c r="AO3" i="1"/>
  <c r="AO37" i="1"/>
  <c r="AO32" i="1"/>
  <c r="CD4" i="1"/>
  <c r="CG4" i="1" s="1"/>
  <c r="CE4" i="1"/>
  <c r="CE15" i="1"/>
  <c r="CD15" i="1"/>
  <c r="CG15" i="1" s="1"/>
  <c r="BL35" i="1"/>
  <c r="BM35" i="1" s="1"/>
  <c r="BN35" i="1" s="1"/>
  <c r="BR35" i="1" s="1"/>
  <c r="BH35" i="1"/>
  <c r="AO35" i="1"/>
  <c r="CE17" i="1"/>
  <c r="CH17" i="1" s="1"/>
  <c r="CD17" i="1"/>
  <c r="CG17" i="1" s="1"/>
  <c r="CD12" i="1"/>
  <c r="CG12" i="1" s="1"/>
  <c r="CE12" i="1"/>
  <c r="CH12" i="1" s="1"/>
  <c r="AO31" i="1"/>
  <c r="CD18" i="1"/>
  <c r="CG18" i="1" s="1"/>
  <c r="CE18" i="1"/>
  <c r="CD27" i="1"/>
  <c r="CE27" i="1"/>
  <c r="CE34" i="1"/>
  <c r="CH34" i="1" s="1"/>
  <c r="CD34" i="1"/>
  <c r="BH7" i="1"/>
  <c r="AO7" i="1"/>
  <c r="CD29" i="1"/>
  <c r="CG29" i="1" s="1"/>
  <c r="CE29" i="1"/>
  <c r="BH6" i="1"/>
  <c r="AO6" i="1"/>
  <c r="CD21" i="1"/>
  <c r="CG21" i="1" s="1"/>
  <c r="CE21" i="1"/>
  <c r="CD28" i="1"/>
  <c r="CG28" i="1" s="1"/>
  <c r="CE28" i="1"/>
  <c r="AO13" i="1"/>
  <c r="CD5" i="1"/>
  <c r="CE5" i="1"/>
  <c r="CE25" i="1"/>
  <c r="CH25" i="1" s="1"/>
  <c r="CD25" i="1"/>
  <c r="CG25" i="1" s="1"/>
  <c r="AO36" i="1"/>
  <c r="AO8" i="1"/>
  <c r="CH14" i="1"/>
  <c r="CC2" i="1"/>
  <c r="CC30" i="1"/>
  <c r="CF30" i="1" s="1"/>
  <c r="CG30" i="1"/>
  <c r="CH18" i="1"/>
  <c r="CG27" i="1"/>
  <c r="CG34" i="1"/>
  <c r="CG22" i="1"/>
  <c r="CG8" i="1"/>
  <c r="CG11" i="1"/>
  <c r="CG13" i="1"/>
  <c r="CG24" i="1"/>
  <c r="CH32" i="1"/>
  <c r="CG9" i="1"/>
  <c r="CH4" i="1"/>
  <c r="CH6" i="1"/>
  <c r="CG5" i="1"/>
  <c r="CG31" i="1"/>
  <c r="CG23" i="1"/>
  <c r="CH23" i="1"/>
  <c r="CG26" i="1"/>
  <c r="CH26" i="1"/>
  <c r="CG35" i="1"/>
  <c r="BI69" i="1"/>
  <c r="BJ69" i="1" s="1"/>
  <c r="BK69" i="1" s="1"/>
  <c r="BP69" i="1" s="1"/>
  <c r="CC16" i="1"/>
  <c r="CF16" i="1" s="1"/>
  <c r="CC10" i="1"/>
  <c r="CF10" i="1" s="1"/>
  <c r="CC32" i="1"/>
  <c r="CC33" i="1"/>
  <c r="CF33" i="1" s="1"/>
  <c r="CC20" i="1"/>
  <c r="CC4" i="1"/>
  <c r="CF4" i="1" s="1"/>
  <c r="BL2" i="1"/>
  <c r="BQ2" i="1" s="1"/>
  <c r="CC19" i="1"/>
  <c r="CF19" i="1" s="1"/>
  <c r="CC18" i="1"/>
  <c r="CF18" i="1" s="1"/>
  <c r="CC29" i="1"/>
  <c r="CF29" i="1" s="1"/>
  <c r="CC17" i="1"/>
  <c r="CF17" i="1" s="1"/>
  <c r="CC6" i="1"/>
  <c r="CF6" i="1" s="1"/>
  <c r="CC3" i="1"/>
  <c r="CF3" i="1" s="1"/>
  <c r="CC23" i="1"/>
  <c r="CF23" i="1" s="1"/>
  <c r="CC35" i="1"/>
  <c r="CF35" i="1" s="1"/>
  <c r="BL10" i="1"/>
  <c r="BQ10" i="1" s="1"/>
  <c r="BI11" i="1"/>
  <c r="BJ11" i="1" s="1"/>
  <c r="BK11" i="1" s="1"/>
  <c r="BP11" i="1" s="1"/>
  <c r="CC11" i="1"/>
  <c r="CF11" i="1" s="1"/>
  <c r="CC13" i="1"/>
  <c r="CF13" i="1" s="1"/>
  <c r="BI2" i="1"/>
  <c r="BQ11" i="1"/>
  <c r="BI7" i="1"/>
  <c r="BJ7" i="1" s="1"/>
  <c r="BK7" i="1" s="1"/>
  <c r="BP7" i="1" s="1"/>
  <c r="CC7" i="1"/>
  <c r="CF7" i="1" s="1"/>
  <c r="CC36" i="1"/>
  <c r="CC24" i="1"/>
  <c r="CF24" i="1" s="1"/>
  <c r="BL6" i="1"/>
  <c r="BQ6" i="1" s="1"/>
  <c r="BI15" i="1"/>
  <c r="BJ15" i="1" s="1"/>
  <c r="BK15" i="1" s="1"/>
  <c r="BP15" i="1" s="1"/>
  <c r="CC15" i="1"/>
  <c r="CF15" i="1" s="1"/>
  <c r="BL24" i="1"/>
  <c r="BQ24" i="1" s="1"/>
  <c r="CC5" i="1"/>
  <c r="CF5" i="1" s="1"/>
  <c r="CC31" i="1"/>
  <c r="CC21" i="1"/>
  <c r="CF21" i="1" s="1"/>
  <c r="CC28" i="1"/>
  <c r="CF28" i="1" s="1"/>
  <c r="BI27" i="1"/>
  <c r="BO27" i="1" s="1"/>
  <c r="CC27" i="1"/>
  <c r="CF27" i="1" s="1"/>
  <c r="CC26" i="1"/>
  <c r="CF26" i="1" s="1"/>
  <c r="BI9" i="1"/>
  <c r="BJ9" i="1" s="1"/>
  <c r="BK9" i="1" s="1"/>
  <c r="BP9" i="1" s="1"/>
  <c r="CC9" i="1"/>
  <c r="CC34" i="1"/>
  <c r="CF34" i="1" s="1"/>
  <c r="CC12" i="1"/>
  <c r="CF12" i="1" s="1"/>
  <c r="BI14" i="1"/>
  <c r="BO14" i="1" s="1"/>
  <c r="CC14" i="1"/>
  <c r="CF14" i="1" s="1"/>
  <c r="BI22" i="1"/>
  <c r="BJ22" i="1" s="1"/>
  <c r="BK22" i="1" s="1"/>
  <c r="BP22" i="1" s="1"/>
  <c r="CC22" i="1"/>
  <c r="CF22" i="1" s="1"/>
  <c r="BI37" i="1"/>
  <c r="BO37" i="1" s="1"/>
  <c r="CC37" i="1"/>
  <c r="CF37" i="1" s="1"/>
  <c r="CC8" i="1"/>
  <c r="CF8" i="1" s="1"/>
  <c r="BI25" i="1"/>
  <c r="BJ25" i="1" s="1"/>
  <c r="BK25" i="1" s="1"/>
  <c r="BP25" i="1" s="1"/>
  <c r="CC25" i="1"/>
  <c r="BL28" i="1"/>
  <c r="BQ28" i="1" s="1"/>
  <c r="BI4" i="1"/>
  <c r="BJ4" i="1" s="1"/>
  <c r="BK4" i="1" s="1"/>
  <c r="BP4" i="1" s="1"/>
  <c r="BQ23" i="1"/>
  <c r="BI23" i="1"/>
  <c r="BJ23" i="1" s="1"/>
  <c r="BK23" i="1" s="1"/>
  <c r="BP23" i="1" s="1"/>
  <c r="BI30" i="1"/>
  <c r="BO30" i="1" s="1"/>
  <c r="BR69" i="1"/>
  <c r="BL29" i="1"/>
  <c r="BM29" i="1" s="1"/>
  <c r="BN29" i="1" s="1"/>
  <c r="BL3" i="1"/>
  <c r="BQ3" i="1" s="1"/>
  <c r="BL33" i="1"/>
  <c r="BM33" i="1" s="1"/>
  <c r="BN33" i="1" s="1"/>
  <c r="BR33" i="1" s="1"/>
  <c r="BI16" i="1"/>
  <c r="BO16" i="1" s="1"/>
  <c r="BI13" i="1"/>
  <c r="BJ13" i="1" s="1"/>
  <c r="BK13" i="1" s="1"/>
  <c r="BP13" i="1" s="1"/>
  <c r="BI36" i="1"/>
  <c r="BJ36" i="1" s="1"/>
  <c r="BK36" i="1" s="1"/>
  <c r="BP36" i="1" s="1"/>
  <c r="BI24" i="1"/>
  <c r="BO24" i="1" s="1"/>
  <c r="BL32" i="1"/>
  <c r="BM32" i="1" s="1"/>
  <c r="BN32" i="1" s="1"/>
  <c r="BR32" i="1" s="1"/>
  <c r="BL17" i="1"/>
  <c r="BQ17" i="1" s="1"/>
  <c r="BM4" i="1"/>
  <c r="BN4" i="1" s="1"/>
  <c r="BR4" i="1" s="1"/>
  <c r="BL26" i="1"/>
  <c r="BM26" i="1" s="1"/>
  <c r="BN26" i="1" s="1"/>
  <c r="BR26" i="1" s="1"/>
  <c r="BI19" i="1"/>
  <c r="BO19" i="1" s="1"/>
  <c r="BL36" i="1"/>
  <c r="BM36" i="1" s="1"/>
  <c r="BN36" i="1" s="1"/>
  <c r="BR36" i="1" s="1"/>
  <c r="BI67" i="1"/>
  <c r="BO67" i="1" s="1"/>
  <c r="BI20" i="1"/>
  <c r="BL9" i="1"/>
  <c r="BQ9" i="1" s="1"/>
  <c r="BQ16" i="1"/>
  <c r="BL13" i="1"/>
  <c r="BQ13" i="1" s="1"/>
  <c r="BL19" i="1"/>
  <c r="BQ67" i="1"/>
  <c r="BL14" i="1"/>
  <c r="BM14" i="1" s="1"/>
  <c r="BN14" i="1" s="1"/>
  <c r="BR14" i="1" s="1"/>
  <c r="BM18" i="1"/>
  <c r="BN18" i="1" s="1"/>
  <c r="BR18" i="1" s="1"/>
  <c r="BQ18" i="1"/>
  <c r="BI10" i="1"/>
  <c r="BO10" i="1" s="1"/>
  <c r="BI33" i="1"/>
  <c r="BO33" i="1" s="1"/>
  <c r="BL5" i="1"/>
  <c r="BI5" i="1"/>
  <c r="BL15" i="1"/>
  <c r="BL31" i="1"/>
  <c r="BM31" i="1" s="1"/>
  <c r="BN31" i="1" s="1"/>
  <c r="BR31" i="1" s="1"/>
  <c r="BL68" i="1"/>
  <c r="BM23" i="1"/>
  <c r="BN23" i="1" s="1"/>
  <c r="BR23" i="1" s="1"/>
  <c r="BM16" i="1"/>
  <c r="BN16" i="1" s="1"/>
  <c r="BI8" i="1"/>
  <c r="BJ8" i="1" s="1"/>
  <c r="BK8" i="1" s="1"/>
  <c r="BP8" i="1" s="1"/>
  <c r="BI32" i="1"/>
  <c r="BJ32" i="1" s="1"/>
  <c r="BK32" i="1" s="1"/>
  <c r="BL34" i="1"/>
  <c r="BM34" i="1" s="1"/>
  <c r="BN34" i="1" s="1"/>
  <c r="BR34" i="1" s="1"/>
  <c r="BI18" i="1"/>
  <c r="BO18" i="1" s="1"/>
  <c r="BI34" i="1"/>
  <c r="BO34" i="1" s="1"/>
  <c r="BI29" i="1"/>
  <c r="BJ29" i="1" s="1"/>
  <c r="BK29" i="1" s="1"/>
  <c r="BP29" i="1" s="1"/>
  <c r="BL66" i="1"/>
  <c r="BI17" i="1"/>
  <c r="BO17" i="1" s="1"/>
  <c r="BI12" i="1"/>
  <c r="BJ12" i="1" s="1"/>
  <c r="BK12" i="1" s="1"/>
  <c r="BP12" i="1" s="1"/>
  <c r="BL25" i="1"/>
  <c r="BI3" i="1"/>
  <c r="BJ3" i="1" s="1"/>
  <c r="BK3" i="1" s="1"/>
  <c r="BP3" i="1" s="1"/>
  <c r="BL21" i="1"/>
  <c r="BL20" i="1"/>
  <c r="BI6" i="1"/>
  <c r="BO6" i="1" s="1"/>
  <c r="BQ69" i="1"/>
  <c r="BI31" i="1"/>
  <c r="BJ31" i="1" s="1"/>
  <c r="BK31" i="1" s="1"/>
  <c r="BP31" i="1" s="1"/>
  <c r="BL30" i="1"/>
  <c r="BM30" i="1" s="1"/>
  <c r="BN30" i="1" s="1"/>
  <c r="BR30" i="1" s="1"/>
  <c r="BI21" i="1"/>
  <c r="BO21" i="1" s="1"/>
  <c r="BI28" i="1"/>
  <c r="BO28" i="1" s="1"/>
  <c r="BM8" i="1"/>
  <c r="BN8" i="1" s="1"/>
  <c r="BL12" i="1"/>
  <c r="BI26" i="1"/>
  <c r="BI35" i="1"/>
  <c r="BJ35" i="1" s="1"/>
  <c r="BK35" i="1" s="1"/>
  <c r="BP35" i="1" s="1"/>
  <c r="BL37" i="1"/>
  <c r="BM37" i="1" s="1"/>
  <c r="BN37" i="1" s="1"/>
  <c r="BL22" i="1"/>
  <c r="BL27" i="1"/>
  <c r="BJ68" i="1"/>
  <c r="BK68" i="1" s="1"/>
  <c r="BP68" i="1" s="1"/>
  <c r="BR67" i="1"/>
  <c r="BJ66" i="1"/>
  <c r="BK66" i="1" s="1"/>
  <c r="BP66" i="1" s="1"/>
  <c r="BH12" i="1"/>
  <c r="BF25" i="1"/>
  <c r="BF51" i="1" s="1"/>
  <c r="BH15" i="1"/>
  <c r="BF20" i="1"/>
  <c r="BF66" i="1"/>
  <c r="BO66" i="1" s="1"/>
  <c r="BF9" i="1"/>
  <c r="BH2" i="1"/>
  <c r="BH21" i="1"/>
  <c r="CH21" i="1" s="1"/>
  <c r="BF68" i="1"/>
  <c r="BO68" i="1" s="1"/>
  <c r="BH8" i="1"/>
  <c r="CH8" i="1" s="1"/>
  <c r="BF31" i="1"/>
  <c r="BH37" i="1"/>
  <c r="BF36" i="1"/>
  <c r="BF53" i="1" s="1"/>
  <c r="BF32" i="1"/>
  <c r="BH29" i="1"/>
  <c r="CH29" i="1" s="1"/>
  <c r="BH28" i="1"/>
  <c r="BH24" i="1"/>
  <c r="CH24" i="1" s="1"/>
  <c r="BH16" i="1"/>
  <c r="BH13" i="1"/>
  <c r="CH13" i="1" s="1"/>
  <c r="BH11" i="1"/>
  <c r="BH10" i="1"/>
  <c r="BH5" i="1"/>
  <c r="CH5" i="1" s="1"/>
  <c r="BM46" i="1" l="1"/>
  <c r="BN46" i="1" s="1"/>
  <c r="BH51" i="1"/>
  <c r="BD51" i="1"/>
  <c r="BF52" i="1"/>
  <c r="BH52" i="1" s="1"/>
  <c r="BI52" i="1"/>
  <c r="BH53" i="1"/>
  <c r="CH10" i="1"/>
  <c r="BI47" i="1"/>
  <c r="CH27" i="1"/>
  <c r="BF50" i="1"/>
  <c r="BH50" i="1" s="1"/>
  <c r="CH15" i="1"/>
  <c r="BI51" i="1"/>
  <c r="BD53" i="1"/>
  <c r="CH2" i="1"/>
  <c r="AO46" i="1"/>
  <c r="CD43" i="1"/>
  <c r="BI43" i="1"/>
  <c r="CH28" i="1"/>
  <c r="AO38" i="1"/>
  <c r="CH16" i="1"/>
  <c r="BH43" i="1"/>
  <c r="BR43" i="1" s="1"/>
  <c r="CH37" i="1"/>
  <c r="AO56" i="1"/>
  <c r="CD46" i="1"/>
  <c r="CG46" i="1" s="1"/>
  <c r="BI46" i="1"/>
  <c r="BH44" i="1"/>
  <c r="BR44" i="1" s="1"/>
  <c r="CH7" i="1"/>
  <c r="CH11" i="1"/>
  <c r="CH35" i="1"/>
  <c r="BI44" i="1"/>
  <c r="CD44" i="1"/>
  <c r="CD45" i="1"/>
  <c r="BI45" i="1"/>
  <c r="BR46" i="1"/>
  <c r="BJ47" i="1"/>
  <c r="BK47" i="1" s="1"/>
  <c r="BP47" i="1" s="1"/>
  <c r="BO47" i="1"/>
  <c r="BQ35" i="1"/>
  <c r="BH46" i="1"/>
  <c r="CG38" i="1" a="1"/>
  <c r="CG38" i="1" s="1"/>
  <c r="BO69" i="1"/>
  <c r="CF9" i="1"/>
  <c r="CF20" i="1"/>
  <c r="CF32" i="1"/>
  <c r="CF36" i="1"/>
  <c r="CF25" i="1"/>
  <c r="CF31" i="1"/>
  <c r="BM10" i="1"/>
  <c r="BN10" i="1" s="1"/>
  <c r="BR10" i="1" s="1"/>
  <c r="BM6" i="1"/>
  <c r="BN6" i="1" s="1"/>
  <c r="BR6" i="1" s="1"/>
  <c r="BO25" i="1"/>
  <c r="BO11" i="1"/>
  <c r="BO15" i="1"/>
  <c r="BJ14" i="1"/>
  <c r="BK14" i="1" s="1"/>
  <c r="BP14" i="1" s="1"/>
  <c r="BO9" i="1"/>
  <c r="CF2" i="1"/>
  <c r="BO7" i="1"/>
  <c r="BJ37" i="1"/>
  <c r="BK37" i="1" s="1"/>
  <c r="BP37" i="1" s="1"/>
  <c r="BM24" i="1"/>
  <c r="BN24" i="1" s="1"/>
  <c r="BR24" i="1" s="1"/>
  <c r="BJ27" i="1"/>
  <c r="BK27" i="1" s="1"/>
  <c r="BP27" i="1" s="1"/>
  <c r="BO22" i="1"/>
  <c r="BM28" i="1"/>
  <c r="BN28" i="1" s="1"/>
  <c r="BR28" i="1" s="1"/>
  <c r="BO20" i="1"/>
  <c r="BO23" i="1"/>
  <c r="BJ33" i="1"/>
  <c r="BK33" i="1" s="1"/>
  <c r="BP33" i="1" s="1"/>
  <c r="BM17" i="1"/>
  <c r="BN17" i="1" s="1"/>
  <c r="BR17" i="1" s="1"/>
  <c r="BM13" i="1"/>
  <c r="BN13" i="1" s="1"/>
  <c r="BR13" i="1" s="1"/>
  <c r="BM9" i="1"/>
  <c r="BN9" i="1" s="1"/>
  <c r="BR9" i="1" s="1"/>
  <c r="BM3" i="1"/>
  <c r="BN3" i="1" s="1"/>
  <c r="BR3" i="1" s="1"/>
  <c r="BJ16" i="1"/>
  <c r="BK16" i="1" s="1"/>
  <c r="BP16" i="1" s="1"/>
  <c r="BO32" i="1"/>
  <c r="BO36" i="1"/>
  <c r="BO29" i="1"/>
  <c r="BO3" i="1"/>
  <c r="BQ14" i="1"/>
  <c r="BQ30" i="1"/>
  <c r="BO4" i="1"/>
  <c r="BJ19" i="1"/>
  <c r="BK19" i="1" s="1"/>
  <c r="BP19" i="1" s="1"/>
  <c r="BQ33" i="1"/>
  <c r="BO13" i="1"/>
  <c r="BO12" i="1"/>
  <c r="BR11" i="1"/>
  <c r="BJ17" i="1"/>
  <c r="BK17" i="1" s="1"/>
  <c r="BP17" i="1" s="1"/>
  <c r="BQ26" i="1"/>
  <c r="BJ18" i="1"/>
  <c r="BK18" i="1" s="1"/>
  <c r="BP18" i="1" s="1"/>
  <c r="BJ30" i="1"/>
  <c r="BK30" i="1" s="1"/>
  <c r="BP30" i="1" s="1"/>
  <c r="BJ24" i="1"/>
  <c r="BK24" i="1" s="1"/>
  <c r="BP24" i="1" s="1"/>
  <c r="BJ34" i="1"/>
  <c r="BK34" i="1" s="1"/>
  <c r="BP34" i="1" s="1"/>
  <c r="BO31" i="1"/>
  <c r="BJ67" i="1"/>
  <c r="BK67" i="1" s="1"/>
  <c r="BP67" i="1" s="1"/>
  <c r="BO8" i="1"/>
  <c r="BJ20" i="1"/>
  <c r="BK20" i="1" s="1"/>
  <c r="BP20" i="1" s="1"/>
  <c r="BQ36" i="1"/>
  <c r="BQ19" i="1"/>
  <c r="BM19" i="1"/>
  <c r="BN19" i="1" s="1"/>
  <c r="BR19" i="1" s="1"/>
  <c r="BR29" i="1"/>
  <c r="BQ29" i="1"/>
  <c r="BO35" i="1"/>
  <c r="BQ34" i="1"/>
  <c r="BM25" i="1"/>
  <c r="BN25" i="1" s="1"/>
  <c r="BR25" i="1" s="1"/>
  <c r="BQ25" i="1"/>
  <c r="BQ7" i="1"/>
  <c r="BM7" i="1"/>
  <c r="BN7" i="1" s="1"/>
  <c r="BR7" i="1" s="1"/>
  <c r="BM21" i="1"/>
  <c r="BN21" i="1" s="1"/>
  <c r="BR21" i="1" s="1"/>
  <c r="BQ21" i="1"/>
  <c r="BQ12" i="1"/>
  <c r="BM12" i="1"/>
  <c r="BN12" i="1" s="1"/>
  <c r="BR12" i="1" s="1"/>
  <c r="BM66" i="1"/>
  <c r="BN66" i="1" s="1"/>
  <c r="BR66" i="1" s="1"/>
  <c r="BQ66" i="1"/>
  <c r="BR16" i="1"/>
  <c r="BQ15" i="1"/>
  <c r="BM15" i="1"/>
  <c r="BN15" i="1" s="1"/>
  <c r="BR15" i="1" s="1"/>
  <c r="BM22" i="1"/>
  <c r="BN22" i="1" s="1"/>
  <c r="BR22" i="1" s="1"/>
  <c r="BQ22" i="1"/>
  <c r="BQ68" i="1"/>
  <c r="BM68" i="1"/>
  <c r="BN68" i="1" s="1"/>
  <c r="BR68" i="1" s="1"/>
  <c r="BO26" i="1"/>
  <c r="BJ26" i="1"/>
  <c r="BK26" i="1" s="1"/>
  <c r="BP26" i="1" s="1"/>
  <c r="BQ37" i="1"/>
  <c r="BJ6" i="1"/>
  <c r="BK6" i="1" s="1"/>
  <c r="BP6" i="1" s="1"/>
  <c r="BJ28" i="1"/>
  <c r="BK28" i="1" s="1"/>
  <c r="BP28" i="1" s="1"/>
  <c r="BJ10" i="1"/>
  <c r="BK10" i="1" s="1"/>
  <c r="BP10" i="1" s="1"/>
  <c r="BR8" i="1"/>
  <c r="BQ31" i="1"/>
  <c r="BJ5" i="1"/>
  <c r="BK5" i="1" s="1"/>
  <c r="BP5" i="1" s="1"/>
  <c r="BO5" i="1"/>
  <c r="BQ20" i="1"/>
  <c r="BM20" i="1"/>
  <c r="BN20" i="1" s="1"/>
  <c r="BR20" i="1" s="1"/>
  <c r="BR37" i="1"/>
  <c r="BJ21" i="1"/>
  <c r="BK21" i="1" s="1"/>
  <c r="BP21" i="1" s="1"/>
  <c r="BQ27" i="1"/>
  <c r="BM27" i="1"/>
  <c r="BN27" i="1" s="1"/>
  <c r="BR27" i="1" s="1"/>
  <c r="BM5" i="1"/>
  <c r="BN5" i="1" s="1"/>
  <c r="BR5" i="1" s="1"/>
  <c r="BQ5" i="1"/>
  <c r="BJ2" i="1"/>
  <c r="BK2" i="1" s="1"/>
  <c r="BP2" i="1" s="1"/>
  <c r="BO2" i="1"/>
  <c r="BM2" i="1"/>
  <c r="BN2" i="1" s="1"/>
  <c r="BR2" i="1" s="1"/>
  <c r="CG45" i="1" l="1"/>
  <c r="CG47" i="1"/>
  <c r="CH38" i="1" a="1"/>
  <c r="CH38" i="1" s="1"/>
  <c r="BJ46" i="1"/>
  <c r="BK46" i="1" s="1"/>
  <c r="BP46" i="1" s="1"/>
  <c r="BO46" i="1"/>
  <c r="CG44" i="1"/>
  <c r="BJ43" i="1"/>
  <c r="BK43" i="1" s="1"/>
  <c r="BP43" i="1" s="1"/>
  <c r="BO43" i="1"/>
  <c r="BJ45" i="1"/>
  <c r="BK45" i="1" s="1"/>
  <c r="BP45" i="1" s="1"/>
  <c r="BO45" i="1"/>
  <c r="BJ44" i="1"/>
  <c r="BK44" i="1" s="1"/>
  <c r="BP44" i="1" s="1"/>
  <c r="BO44" i="1"/>
  <c r="CG43" i="1"/>
  <c r="BQ38" i="1" a="1"/>
  <c r="BQ38" i="1" s="1"/>
  <c r="BR38" i="1" a="1"/>
  <c r="BR38" i="1" s="1"/>
  <c r="CF38" i="1" a="1"/>
  <c r="CF38" i="1" s="1"/>
  <c r="BP38" i="1" a="1"/>
  <c r="BP38" i="1" s="1"/>
  <c r="BO38" i="1" a="1"/>
  <c r="BO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<sst xmlns="http://schemas.openxmlformats.org/spreadsheetml/2006/main" count="110" uniqueCount="80">
  <si>
    <t>T1,in</t>
  </si>
  <si>
    <t>T1,out</t>
  </si>
  <si>
    <t>T2, in</t>
  </si>
  <si>
    <t>T2, out</t>
  </si>
  <si>
    <t>T3, in</t>
  </si>
  <si>
    <t xml:space="preserve"> T3,out</t>
  </si>
  <si>
    <t>w1</t>
  </si>
  <si>
    <t>w2</t>
  </si>
  <si>
    <t>w3</t>
  </si>
  <si>
    <t>dT_counter1</t>
  </si>
  <si>
    <t>dT_counter2</t>
  </si>
  <si>
    <t>Q1</t>
  </si>
  <si>
    <t>Q2</t>
  </si>
  <si>
    <t>Q3</t>
  </si>
  <si>
    <t>Q_1</t>
  </si>
  <si>
    <t>Q_2</t>
  </si>
  <si>
    <t>Gi_1</t>
  </si>
  <si>
    <t>Gs_2</t>
  </si>
  <si>
    <t>D2</t>
  </si>
  <si>
    <t>D3</t>
  </si>
  <si>
    <t>Gs_3</t>
  </si>
  <si>
    <t>A1_tot (inner tube)</t>
  </si>
  <si>
    <t>A2_tot (2nd tube)</t>
  </si>
  <si>
    <t>A3_tot (outter tube)</t>
  </si>
  <si>
    <t>A1_cross</t>
  </si>
  <si>
    <t>A2_cross</t>
  </si>
  <si>
    <t>A3_cross</t>
  </si>
  <si>
    <t>mass1</t>
  </si>
  <si>
    <t>mass2</t>
  </si>
  <si>
    <t>mass3</t>
  </si>
  <si>
    <t>t1</t>
  </si>
  <si>
    <t>t2</t>
  </si>
  <si>
    <t>t3</t>
  </si>
  <si>
    <t>beaker mass1 (kg)</t>
  </si>
  <si>
    <t>beaker mass2</t>
  </si>
  <si>
    <t>beaker mass3</t>
  </si>
  <si>
    <t>T3,in</t>
  </si>
  <si>
    <t>T3,out</t>
  </si>
  <si>
    <t>D1_out</t>
  </si>
  <si>
    <t>D2_out</t>
  </si>
  <si>
    <t>D3_out</t>
  </si>
  <si>
    <t>D1 (in.)</t>
  </si>
  <si>
    <t>orientation</t>
  </si>
  <si>
    <t>tilt</t>
  </si>
  <si>
    <t>close to vertical</t>
  </si>
  <si>
    <t>a</t>
  </si>
  <si>
    <t>b</t>
  </si>
  <si>
    <t>c</t>
  </si>
  <si>
    <t>d</t>
  </si>
  <si>
    <t>e</t>
  </si>
  <si>
    <t>a2</t>
  </si>
  <si>
    <t>b2</t>
  </si>
  <si>
    <t>c2</t>
  </si>
  <si>
    <t>d2</t>
  </si>
  <si>
    <t>e2</t>
  </si>
  <si>
    <t xml:space="preserve">U1out_model </t>
  </si>
  <si>
    <t>U2out_model</t>
  </si>
  <si>
    <t>U1_in</t>
  </si>
  <si>
    <t>U2_in</t>
  </si>
  <si>
    <t>U2in_model (from U1)</t>
  </si>
  <si>
    <t>U2in_model (fit)</t>
  </si>
  <si>
    <t>U1in_model (fit)</t>
  </si>
  <si>
    <t>U3in_model (from U2)</t>
  </si>
  <si>
    <t>U3_in (possibly not needed)</t>
  </si>
  <si>
    <t>U1in_model - U1_in</t>
  </si>
  <si>
    <t>U2in (from U1) - U2_in</t>
  </si>
  <si>
    <t>U2in (fit) - U2_in</t>
  </si>
  <si>
    <t>U3in (from U2) - U3_in</t>
  </si>
  <si>
    <t>f</t>
  </si>
  <si>
    <t>g</t>
  </si>
  <si>
    <t>h</t>
  </si>
  <si>
    <t>U_overall_1</t>
  </si>
  <si>
    <t>U_overall_2</t>
  </si>
  <si>
    <t>U_overall_3</t>
  </si>
  <si>
    <t>U_overall - U_in2</t>
  </si>
  <si>
    <t>U_overall - U_in3</t>
  </si>
  <si>
    <t>U_overall - U_in1</t>
  </si>
  <si>
    <t>Group average</t>
  </si>
  <si>
    <t>std %</t>
  </si>
  <si>
    <t>minus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</si>
</sst>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000000000000"/>
    <numFmt numFmtId="166" formatCode="0.00000000000000000"/>
    <numFmt numFmtId="167" formatCode="0.0000"/>
    <numFmt numFmtId="168" formatCode="0.00000000000000"/>
    <numFmt numFmtId="169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5CA5-CD1A-41C6-9D18-4E4FEF933726}">
  <dimension ref="A1:CQ76"/>
  <sheetViews>
    <sheetView tabSelected="1" topLeftCell="AM1" zoomScale="55" zoomScaleNormal="55" workbookViewId="0">
      <selection activeCell="BF44" sqref="BF44"/>
    </sheetView>
  </sheetViews>
  <sheetFormatPr defaultRowHeight="14.4" x14ac:dyDescent="0.3"/>
  <cols>
    <col min="1" max="1" width="18.77734375" customWidth="1"/>
    <col min="14" max="16" width="14.5546875" customWidth="1"/>
    <col min="36" max="36" width="16.21875" customWidth="1"/>
    <col min="37" max="37" width="17.33203125" customWidth="1"/>
    <col min="41" max="41" width="10.33203125" customWidth="1"/>
    <col min="49" max="49" width="20.44140625" customWidth="1"/>
    <col min="50" max="50" width="18.88671875" customWidth="1"/>
    <col min="51" max="54" width="13.44140625" customWidth="1"/>
    <col min="55" max="55" width="12.6640625" customWidth="1"/>
    <col min="56" max="56" width="15.21875" customWidth="1"/>
    <col min="57" max="57" width="10.33203125" bestFit="1" customWidth="1"/>
    <col min="58" max="58" width="12.44140625" customWidth="1"/>
    <col min="59" max="59" width="13.33203125" customWidth="1"/>
    <col min="60" max="60" width="26.88671875" customWidth="1"/>
    <col min="61" max="61" width="17.6640625" customWidth="1"/>
    <col min="62" max="62" width="15.21875" customWidth="1"/>
    <col min="63" max="64" width="21.44140625" customWidth="1"/>
    <col min="65" max="65" width="15.21875" customWidth="1"/>
    <col min="66" max="66" width="22.6640625" customWidth="1"/>
    <col min="67" max="67" width="25.21875" customWidth="1"/>
    <col min="68" max="68" width="22.6640625" customWidth="1"/>
    <col min="69" max="70" width="33.88671875" customWidth="1"/>
    <col min="81" max="83" width="17.5546875" customWidth="1"/>
    <col min="84" max="86" width="26.6640625" customWidth="1"/>
  </cols>
  <sheetData>
    <row r="1" spans="1:95" x14ac:dyDescent="0.3">
      <c r="A1" t="s">
        <v>42</v>
      </c>
      <c r="B1" t="s">
        <v>36</v>
      </c>
      <c r="C1" t="s">
        <v>37</v>
      </c>
      <c r="D1" t="s">
        <v>2</v>
      </c>
      <c r="E1" t="s">
        <v>3</v>
      </c>
      <c r="F1" t="s">
        <v>0</v>
      </c>
      <c r="G1" t="s">
        <v>1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33</v>
      </c>
      <c r="O1" t="s">
        <v>34</v>
      </c>
      <c r="P1" t="s">
        <v>35</v>
      </c>
      <c r="Q1" t="s">
        <v>27</v>
      </c>
      <c r="R1" t="s">
        <v>79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6</v>
      </c>
      <c r="Y1" t="s">
        <v>7</v>
      </c>
      <c r="Z1" t="s">
        <v>8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6</v>
      </c>
      <c r="AH1" t="s">
        <v>7</v>
      </c>
      <c r="AI1" t="s">
        <v>8</v>
      </c>
      <c r="AJ1" t="s">
        <v>10</v>
      </c>
      <c r="AK1" t="s">
        <v>9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41</v>
      </c>
      <c r="AR1" t="s">
        <v>18</v>
      </c>
      <c r="AS1" t="s">
        <v>19</v>
      </c>
      <c r="AT1" t="s">
        <v>38</v>
      </c>
      <c r="AU1" t="s">
        <v>39</v>
      </c>
      <c r="AV1" t="s">
        <v>40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16</v>
      </c>
      <c r="BD1" t="s">
        <v>17</v>
      </c>
      <c r="BE1" t="s">
        <v>20</v>
      </c>
      <c r="BF1" t="s">
        <v>57</v>
      </c>
      <c r="BG1" t="s">
        <v>58</v>
      </c>
      <c r="BH1" t="s">
        <v>63</v>
      </c>
      <c r="BI1" t="s">
        <v>61</v>
      </c>
      <c r="BJ1" t="s">
        <v>55</v>
      </c>
      <c r="BK1" t="s">
        <v>59</v>
      </c>
      <c r="BL1" t="s">
        <v>60</v>
      </c>
      <c r="BM1" t="s">
        <v>56</v>
      </c>
      <c r="BN1" t="s">
        <v>62</v>
      </c>
      <c r="BO1" t="s">
        <v>64</v>
      </c>
      <c r="BP1" t="s">
        <v>65</v>
      </c>
      <c r="BQ1" t="s">
        <v>66</v>
      </c>
      <c r="BR1" t="s">
        <v>67</v>
      </c>
      <c r="BS1" t="s">
        <v>45</v>
      </c>
      <c r="BT1" t="s">
        <v>46</v>
      </c>
      <c r="BU1" t="s">
        <v>47</v>
      </c>
      <c r="BV1" t="s">
        <v>48</v>
      </c>
      <c r="BW1" t="s">
        <v>49</v>
      </c>
      <c r="BX1" t="s">
        <v>50</v>
      </c>
      <c r="BY1" t="s">
        <v>51</v>
      </c>
      <c r="BZ1" t="s">
        <v>52</v>
      </c>
      <c r="CA1" t="s">
        <v>53</v>
      </c>
      <c r="CB1" t="s">
        <v>54</v>
      </c>
      <c r="CC1" t="s">
        <v>71</v>
      </c>
      <c r="CD1" t="s">
        <v>72</v>
      </c>
      <c r="CE1" t="s">
        <v>73</v>
      </c>
      <c r="CF1" t="s">
        <v>76</v>
      </c>
      <c r="CG1" t="s">
        <v>74</v>
      </c>
      <c r="CH1" t="s">
        <v>75</v>
      </c>
      <c r="CI1" t="s">
        <v>45</v>
      </c>
      <c r="CJ1" t="s">
        <v>46</v>
      </c>
      <c r="CK1" t="s">
        <v>47</v>
      </c>
      <c r="CL1" t="s">
        <v>48</v>
      </c>
      <c r="CM1" t="s">
        <v>49</v>
      </c>
      <c r="CN1" t="s">
        <v>68</v>
      </c>
      <c r="CO1" t="s">
        <v>69</v>
      </c>
      <c r="CP1" t="s">
        <v>70</v>
      </c>
    </row>
    <row r="2" spans="1:95" x14ac:dyDescent="0.3">
      <c r="A2" t="s">
        <v>43</v>
      </c>
      <c r="B2">
        <v>59.8</v>
      </c>
      <c r="C2">
        <v>57.3</v>
      </c>
      <c r="D2">
        <v>41.1</v>
      </c>
      <c r="E2">
        <v>49.6</v>
      </c>
      <c r="F2">
        <v>24.2</v>
      </c>
      <c r="G2">
        <v>27.4</v>
      </c>
      <c r="N2">
        <v>0.185</v>
      </c>
      <c r="O2">
        <v>0.185</v>
      </c>
      <c r="P2">
        <v>0.22</v>
      </c>
      <c r="Q2">
        <v>0.3695</v>
      </c>
      <c r="R2">
        <f>Q2-N2</f>
        <v>0.1845</v>
      </c>
      <c r="S2">
        <v>0.46949999999999997</v>
      </c>
      <c r="T2">
        <v>0.54849999999999999</v>
      </c>
      <c r="U2">
        <v>60.46</v>
      </c>
      <c r="V2">
        <v>12.4</v>
      </c>
      <c r="W2">
        <v>15.37</v>
      </c>
      <c r="X2">
        <f>(Q2-N2)/U2</f>
        <v>3.0516043665233211E-3</v>
      </c>
      <c r="Y2">
        <f t="shared" ref="Y2" si="0">(S2-O2)/V2</f>
        <v>2.2943548387096772E-2</v>
      </c>
      <c r="Z2">
        <f>(T2-P2)/W2</f>
        <v>2.1372804163955761E-2</v>
      </c>
      <c r="AA2">
        <v>0.36899999999999999</v>
      </c>
      <c r="AD2">
        <v>60.38</v>
      </c>
      <c r="AG2">
        <f>(AA2-N2)/AD2</f>
        <v>3.04736667770785E-3</v>
      </c>
      <c r="AJ2">
        <f>((B2-E2)-(C2-D2))/LN((B2-E2)/(C2-D2))</f>
        <v>12.969509148030193</v>
      </c>
      <c r="AK2">
        <f>((D2-G2)-(E2-F2))/LN((D2-G2)/(E2-F2))</f>
        <v>18.95186956863224</v>
      </c>
      <c r="AL2">
        <f>ABS(X2*4200*(G2-F2))</f>
        <v>41.013562686073428</v>
      </c>
      <c r="AM2">
        <f>ABS(Y2*4200*(E2-D2))</f>
        <v>819.08467741935476</v>
      </c>
      <c r="AN2">
        <f>ABS(Z2*4200*(C2-B2))</f>
        <v>224.41444372153546</v>
      </c>
      <c r="AO2">
        <f>AN2/AL2</f>
        <v>5.4717129901455177</v>
      </c>
      <c r="AQ2">
        <v>0.60299999999999998</v>
      </c>
      <c r="AR2">
        <v>1.014</v>
      </c>
      <c r="AS2">
        <v>1.5680000000000001</v>
      </c>
      <c r="AT2">
        <v>0.84099999999999997</v>
      </c>
      <c r="AU2">
        <v>1.3140000000000001</v>
      </c>
      <c r="AV2">
        <v>1.9</v>
      </c>
      <c r="AW2">
        <f>PI()*AQ2*24</f>
        <v>45.465128882751486</v>
      </c>
      <c r="AX2">
        <f>PI()*AR2*18</f>
        <v>57.340349113320904</v>
      </c>
      <c r="AY2">
        <f>PI()*AS2*12</f>
        <v>59.112207369945551</v>
      </c>
      <c r="AZ2">
        <f>PI()*(AQ2^2)/4</f>
        <v>0.28557784079478277</v>
      </c>
      <c r="BA2">
        <f>PI()*((AR2^2)/4-(AT2^2)/4)</f>
        <v>0.25204605160669225</v>
      </c>
      <c r="BB2">
        <f>PI()*((AS2^2)/4-(AU2^2)/4)</f>
        <v>0.57493344675550739</v>
      </c>
      <c r="BC2" s="5">
        <f>X2/AZ2</f>
        <v>1.0685718324749904E-2</v>
      </c>
      <c r="BD2" s="6">
        <f>Y2/BA2</f>
        <v>9.1029191851413171E-2</v>
      </c>
      <c r="BE2" s="6">
        <f>Z2/BB2</f>
        <v>3.7174396940320341E-2</v>
      </c>
      <c r="BF2" s="5">
        <f>AL2/(AW2*AK2)</f>
        <v>4.759891037180089E-2</v>
      </c>
      <c r="BG2" s="6">
        <f>AM2/(AX2*AJ2)</f>
        <v>1.1013996371403505</v>
      </c>
      <c r="BH2" s="6">
        <f>AN2/(AY2*AL2)</f>
        <v>9.2564856458524053E-2</v>
      </c>
      <c r="BI2" s="6">
        <f>1/($BS$2/(BC2^$BT$2) +$BU$2 + $BV$2/(BD2^$BW$2))</f>
        <v>2.3866451954101153E-2</v>
      </c>
      <c r="BJ2" s="6">
        <f>1/(1/(BI2*AT2/AQ2))</f>
        <v>3.32863782643434E-2</v>
      </c>
      <c r="BK2" s="6">
        <f>1/(1/(BJ2*AR2/AT2) )</f>
        <v>4.0133635624309404E-2</v>
      </c>
      <c r="BL2" s="6">
        <f>1/($BX$2/(BD2^$BY$2) +$BZ$2 + $CA$2/(BE2^$CB$2))</f>
        <v>5.0337253661358758E-2</v>
      </c>
      <c r="BM2" s="6">
        <f>1/(1/(BL2*AU2/AR2))</f>
        <v>6.52299322593939E-2</v>
      </c>
      <c r="BN2" s="6">
        <f>1/(1/(BM2*AS2/AU2))</f>
        <v>7.7839066805730314E-2</v>
      </c>
      <c r="BO2" s="6">
        <f>BI2-BF2</f>
        <v>-2.3732458417699737E-2</v>
      </c>
      <c r="BP2" s="6">
        <f>BK2-BG2</f>
        <v>-1.0612660015160411</v>
      </c>
      <c r="BQ2" s="6">
        <f>BL2-BG2</f>
        <v>-1.0510623834789918</v>
      </c>
      <c r="BR2" s="6">
        <f>BN2-BH2</f>
        <v>-1.4725789652793739E-2</v>
      </c>
      <c r="BS2">
        <v>39.183773711462202</v>
      </c>
      <c r="BT2">
        <v>1.3548346568339002E-2</v>
      </c>
      <c r="BU2">
        <v>0.10052385815425395</v>
      </c>
      <c r="BV2">
        <v>0.10066128206005794</v>
      </c>
      <c r="BW2">
        <v>0.10778150859951742</v>
      </c>
      <c r="BX2">
        <v>1.7299780264166642</v>
      </c>
      <c r="BY2">
        <v>0.7304913461968584</v>
      </c>
      <c r="BZ2">
        <v>1.9970824087919969</v>
      </c>
      <c r="CA2">
        <v>5.3372011890079332E-3</v>
      </c>
      <c r="CB2">
        <v>2.2176435305088114</v>
      </c>
      <c r="CC2">
        <f>1/($CI$2/(BC2^$CJ$2) +$CK$2 + $CL$2/(BD2^$CM$2) + $CN$2 +$CO$2/($BE$2^$CP$2))</f>
        <v>2.4068334920113392E-2</v>
      </c>
      <c r="CD2">
        <f>1/(($CI$3/(BC2^$CJ$3) +$CK$3 + $CL$3/(BD2^$CM$3) + $CN$3 +$CO$3/($BE$2^$CP$3)))</f>
        <v>5.9399527376118262E-2</v>
      </c>
      <c r="CE2">
        <f>1/((($CI$4/(BC2^$CJ$4)+$CK$4+$CL$4/(BD2^$CM$4)+$CN$4+$CO$4/($BE$2^$CP$4))))</f>
        <v>0.26829071311681985</v>
      </c>
      <c r="CF2" s="6">
        <f>CC2-BF2</f>
        <v>-2.3530575451687498E-2</v>
      </c>
      <c r="CG2" s="6">
        <f>CD2-BG2</f>
        <v>-1.0420001097642322</v>
      </c>
      <c r="CH2" s="6">
        <f>CE2-BH2</f>
        <v>0.17572585665829579</v>
      </c>
      <c r="CI2">
        <v>1.2741598189071253</v>
      </c>
      <c r="CJ2">
        <v>8.1806835753728629E-2</v>
      </c>
      <c r="CK2">
        <v>0.75227500768398881</v>
      </c>
      <c r="CL2">
        <v>0</v>
      </c>
      <c r="CM2">
        <v>0.64312227489903973</v>
      </c>
      <c r="CN2">
        <v>1.0832089311554358</v>
      </c>
      <c r="CO2">
        <v>1.2831148156935155</v>
      </c>
      <c r="CP2">
        <v>1.0281347267318537</v>
      </c>
    </row>
    <row r="3" spans="1:95" x14ac:dyDescent="0.3">
      <c r="A3" t="s">
        <v>43</v>
      </c>
      <c r="B3">
        <v>59.5</v>
      </c>
      <c r="C3">
        <v>57.3</v>
      </c>
      <c r="D3">
        <v>44</v>
      </c>
      <c r="E3">
        <v>49.4</v>
      </c>
      <c r="F3">
        <v>24.2</v>
      </c>
      <c r="G3">
        <v>27.4</v>
      </c>
      <c r="N3">
        <v>0.185</v>
      </c>
      <c r="O3">
        <v>0.185</v>
      </c>
      <c r="P3">
        <v>0.22</v>
      </c>
      <c r="Q3">
        <v>0.34549999999999997</v>
      </c>
      <c r="R3">
        <f t="shared" ref="R3:R37" si="1">Q3-N3</f>
        <v>0.16049999999999998</v>
      </c>
      <c r="S3">
        <v>0.51900000000000002</v>
      </c>
      <c r="T3">
        <v>0.504</v>
      </c>
      <c r="U3">
        <v>60.35</v>
      </c>
      <c r="V3">
        <v>13.95</v>
      </c>
      <c r="W3">
        <v>13.35</v>
      </c>
      <c r="X3">
        <f t="shared" ref="X3:X28" si="2">(Q3-N3)/U3</f>
        <v>2.6594863297431646E-3</v>
      </c>
      <c r="Y3">
        <f t="shared" ref="Y3:Y28" si="3">(S3-O3)/V3</f>
        <v>2.3942652329749108E-2</v>
      </c>
      <c r="Z3">
        <f t="shared" ref="Z3:Z28" si="4">(T3-P3)/W3</f>
        <v>2.1273408239700378E-2</v>
      </c>
      <c r="AA3">
        <v>0.34549999999999997</v>
      </c>
      <c r="AD3">
        <v>60.26</v>
      </c>
      <c r="AG3">
        <f t="shared" ref="AG3:AG28" si="5">(AA3-N3)/AD3</f>
        <v>2.6634583471622964E-3</v>
      </c>
      <c r="AJ3">
        <f t="shared" ref="AJ3:AJ8" si="6">((B3-E3)-(C3-D3))/LN((B3-E3)/(C3-D3))</f>
        <v>11.626698198088523</v>
      </c>
      <c r="AK3">
        <f t="shared" ref="AK3:AK8" si="7">((D3-G3)-(E3-F3))/LN((D3-G3)/(E3-F3))</f>
        <v>20.601699011120623</v>
      </c>
      <c r="AL3">
        <f t="shared" ref="AL3:AL37" si="8">ABS(X3*4200*(G3-F3))</f>
        <v>35.743496271748121</v>
      </c>
      <c r="AM3">
        <f t="shared" ref="AM3:AM37" si="9">ABS(Y3*4200*(E3-D3))</f>
        <v>543.01935483870966</v>
      </c>
      <c r="AN3">
        <f t="shared" ref="AN3:AN37" si="10">ABS(Z3*4200*(C3-B3))</f>
        <v>196.56629213483174</v>
      </c>
      <c r="AO3">
        <f t="shared" ref="AO3:AO37" si="11">AN3/AL3</f>
        <v>5.4993582787870405</v>
      </c>
      <c r="AQ3">
        <v>0.60299999999999998</v>
      </c>
      <c r="AR3">
        <v>1.014</v>
      </c>
      <c r="AS3">
        <v>1.5680000000000001</v>
      </c>
      <c r="AT3">
        <v>0.84099999999999997</v>
      </c>
      <c r="AU3">
        <v>1.3140000000000001</v>
      </c>
      <c r="AV3">
        <v>1.9</v>
      </c>
      <c r="AW3">
        <f t="shared" ref="AW3:AW69" si="12">PI()*AQ3*24</f>
        <v>45.465128882751486</v>
      </c>
      <c r="AX3">
        <f t="shared" ref="AX3:AX69" si="13">PI()*AR3*18</f>
        <v>57.340349113320904</v>
      </c>
      <c r="AY3">
        <f t="shared" ref="AY3:AY69" si="14">PI()*AS3*12</f>
        <v>59.112207369945551</v>
      </c>
      <c r="AZ3">
        <f t="shared" ref="AZ3:AZ36" si="15">PI()*(AQ3^2)/4</f>
        <v>0.28557784079478277</v>
      </c>
      <c r="BA3">
        <f t="shared" ref="BA3:BA36" si="16">PI()*((AR3^2)/4-(AT3^2)/4)</f>
        <v>0.25204605160669225</v>
      </c>
      <c r="BB3">
        <f t="shared" ref="BB3:BB36" si="17">PI()*((AS3^2)/4-(AU3^2)/4)</f>
        <v>0.57493344675550739</v>
      </c>
      <c r="BC3" s="5">
        <f t="shared" ref="BC3:BC37" si="18">X3/AZ3</f>
        <v>9.3126494770799841E-3</v>
      </c>
      <c r="BD3" s="6">
        <f t="shared" ref="BD3:BD37" si="19">Y3/BA3</f>
        <v>9.4993165642248023E-2</v>
      </c>
      <c r="BE3" s="6">
        <f t="shared" ref="BE3:BE37" si="20">Z3/BB3</f>
        <v>3.7001514453110215E-2</v>
      </c>
      <c r="BF3" s="5">
        <f t="shared" ref="BF3:BF20" si="21">AL3/(AW3*AK3)</f>
        <v>3.8160632694940452E-2</v>
      </c>
      <c r="BG3" s="6">
        <f t="shared" ref="BG3:BG20" si="22">AM3/(AX3*AJ3)</f>
        <v>0.81451404473502431</v>
      </c>
      <c r="BH3" s="6">
        <f t="shared" ref="BH3:BH37" si="23">AN3/(AY3*AL3)</f>
        <v>9.3032531239614677E-2</v>
      </c>
      <c r="BI3" s="6">
        <f t="shared" ref="BI3:BI69" si="24">1/($BS$2/(BC3^$BT$2) +$BU$2 + $BV$2/(BD3^$BW$2))</f>
        <v>2.3822604818611971E-2</v>
      </c>
      <c r="BJ3" s="6">
        <f t="shared" ref="BJ3:BJ69" si="25">1/(1/(BI3*AT3/AQ3))</f>
        <v>3.3225224962608067E-2</v>
      </c>
      <c r="BK3" s="6">
        <f t="shared" ref="BK3:BK69" si="26">1/(1/(BJ3*AR3/AT3) )</f>
        <v>4.0059902630302707E-2</v>
      </c>
      <c r="BL3" s="6">
        <f t="shared" ref="BL3:BL69" si="27">1/($BX$2/(BD3^$BY$2) +$BZ$2 + $CA$2/(BE3^$CB$2))</f>
        <v>5.0909361734012559E-2</v>
      </c>
      <c r="BM3" s="6">
        <f t="shared" ref="BM3:BM69" si="28">1/(1/(BL3*AU3/AR3))</f>
        <v>6.5971303075436388E-2</v>
      </c>
      <c r="BN3" s="6">
        <f t="shared" ref="BN3:BN69" si="29">1/(1/(BM3*AS3/AU3))</f>
        <v>7.8723746744508577E-2</v>
      </c>
      <c r="BO3" s="6">
        <f t="shared" ref="BO3:BO69" si="30">BI3-BF3</f>
        <v>-1.4338027876328482E-2</v>
      </c>
      <c r="BP3" s="6">
        <f t="shared" ref="BP3:BP69" si="31">BK3-BG3</f>
        <v>-0.77445414210472163</v>
      </c>
      <c r="BQ3" s="6">
        <f t="shared" ref="BQ3:BQ69" si="32">BL3-BG3</f>
        <v>-0.7636046830010117</v>
      </c>
      <c r="BR3" s="6">
        <f t="shared" ref="BR3:BR69" si="33">BN3-BH3</f>
        <v>-1.43087844951061E-2</v>
      </c>
      <c r="CC3">
        <f t="shared" ref="CC3:CC37" si="34">1/($CI$2/(BC3^$CJ$2) +$CK$2 + $CL$2/(BD3^$CM$2) + $CN$2 +$CO$2/($BE$2^$CP$2))</f>
        <v>2.4056234468417759E-2</v>
      </c>
      <c r="CD3">
        <f t="shared" ref="CD3:CD37" si="35">1/(($CI$3/(BC3^$CJ$3) +$CK$3 + $CL$3/(BD3^$CM$3) + $CN$3 +$CO$3/($BE$2^$CP$3)))</f>
        <v>5.9400312689581E-2</v>
      </c>
      <c r="CE3">
        <f t="shared" ref="CE3:CE37" si="36">1/((($CI$4/(BC3^$CJ$4)+$CK$4+$CL$4/(BD3^$CM$4)+$CN$4+$CO$4/($BE$2^$CP$4))))</f>
        <v>0.26838179720310362</v>
      </c>
      <c r="CF3" s="6">
        <f t="shared" ref="CF3:CF37" si="37">CC3-BF3</f>
        <v>-1.4104398226522694E-2</v>
      </c>
      <c r="CG3" s="6">
        <f t="shared" ref="CG3:CG37" si="38">CD3-BG3</f>
        <v>-0.7551137320454433</v>
      </c>
      <c r="CH3" s="6">
        <f t="shared" ref="CH3:CH37" si="39">CE3-BH3</f>
        <v>0.17534926596348893</v>
      </c>
      <c r="CI3">
        <v>0.30664279143104839</v>
      </c>
      <c r="CJ3">
        <v>0</v>
      </c>
      <c r="CK3">
        <v>0.85093006710377328</v>
      </c>
      <c r="CL3">
        <v>8.4989598752402529E-2</v>
      </c>
      <c r="CM3">
        <v>5.4038130063852295E-2</v>
      </c>
      <c r="CN3">
        <v>1.2945888132329968</v>
      </c>
      <c r="CO3">
        <v>1.7038921318057161</v>
      </c>
      <c r="CP3">
        <v>0.64589765864889992</v>
      </c>
      <c r="CQ3">
        <v>0.34101643974967394</v>
      </c>
    </row>
    <row r="4" spans="1:95" x14ac:dyDescent="0.3">
      <c r="A4" t="s">
        <v>43</v>
      </c>
      <c r="B4">
        <v>59.9</v>
      </c>
      <c r="C4">
        <v>56.9</v>
      </c>
      <c r="D4">
        <v>39.6</v>
      </c>
      <c r="E4">
        <v>49.4</v>
      </c>
      <c r="F4">
        <v>25.3</v>
      </c>
      <c r="G4">
        <v>25.9</v>
      </c>
      <c r="N4">
        <v>0.185</v>
      </c>
      <c r="O4">
        <v>0.185</v>
      </c>
      <c r="P4">
        <v>0.22</v>
      </c>
      <c r="Q4">
        <v>0.49049999999999999</v>
      </c>
      <c r="R4">
        <f t="shared" si="1"/>
        <v>0.30549999999999999</v>
      </c>
      <c r="S4">
        <v>0.51900000000000002</v>
      </c>
      <c r="T4">
        <v>0.504</v>
      </c>
      <c r="U4">
        <v>44.94</v>
      </c>
      <c r="V4">
        <v>13.95</v>
      </c>
      <c r="W4">
        <v>13.35</v>
      </c>
      <c r="X4">
        <f t="shared" si="2"/>
        <v>6.7979528259902097E-3</v>
      </c>
      <c r="Y4">
        <f t="shared" si="3"/>
        <v>2.3942652329749108E-2</v>
      </c>
      <c r="Z4">
        <f t="shared" si="4"/>
        <v>2.1273408239700378E-2</v>
      </c>
      <c r="AA4">
        <v>0.48</v>
      </c>
      <c r="AD4">
        <v>45.42</v>
      </c>
      <c r="AG4">
        <f t="shared" si="5"/>
        <v>6.4949361514751204E-3</v>
      </c>
      <c r="AJ4">
        <f t="shared" si="6"/>
        <v>13.618214516066464</v>
      </c>
      <c r="AK4">
        <f t="shared" si="7"/>
        <v>18.4130758670244</v>
      </c>
      <c r="AL4">
        <f t="shared" si="8"/>
        <v>17.130841121495266</v>
      </c>
      <c r="AM4">
        <f t="shared" si="9"/>
        <v>985.47956989247302</v>
      </c>
      <c r="AN4">
        <f t="shared" si="10"/>
        <v>268.04494382022472</v>
      </c>
      <c r="AO4">
        <f t="shared" si="11"/>
        <v>15.646922525239578</v>
      </c>
      <c r="AQ4">
        <v>0.60299999999999998</v>
      </c>
      <c r="AR4">
        <v>1.014</v>
      </c>
      <c r="AS4">
        <v>1.5680000000000001</v>
      </c>
      <c r="AT4">
        <v>0.84099999999999997</v>
      </c>
      <c r="AU4">
        <v>1.3140000000000001</v>
      </c>
      <c r="AV4">
        <v>1.9</v>
      </c>
      <c r="AW4">
        <f t="shared" si="12"/>
        <v>45.465128882751486</v>
      </c>
      <c r="AX4">
        <f t="shared" si="13"/>
        <v>57.340349113320904</v>
      </c>
      <c r="AY4">
        <f t="shared" si="14"/>
        <v>59.112207369945551</v>
      </c>
      <c r="AZ4">
        <f t="shared" si="15"/>
        <v>0.28557784079478277</v>
      </c>
      <c r="BA4">
        <f t="shared" si="16"/>
        <v>0.25204605160669225</v>
      </c>
      <c r="BB4">
        <f t="shared" si="17"/>
        <v>0.57493344675550739</v>
      </c>
      <c r="BC4" s="5">
        <f t="shared" si="18"/>
        <v>2.3804202759818618E-2</v>
      </c>
      <c r="BD4" s="6">
        <f t="shared" si="19"/>
        <v>9.4993165642248023E-2</v>
      </c>
      <c r="BE4" s="6">
        <f t="shared" si="20"/>
        <v>3.7001514453110215E-2</v>
      </c>
      <c r="BF4" s="5">
        <f t="shared" si="21"/>
        <v>2.0463217398091777E-2</v>
      </c>
      <c r="BG4" s="6">
        <f t="shared" si="22"/>
        <v>1.2620225689433917</v>
      </c>
      <c r="BH4" s="6">
        <f t="shared" si="23"/>
        <v>0.26469866752421345</v>
      </c>
      <c r="BI4" s="6">
        <f t="shared" si="24"/>
        <v>2.412574895751371E-2</v>
      </c>
      <c r="BJ4" s="6">
        <f t="shared" si="25"/>
        <v>3.3648018031955274E-2</v>
      </c>
      <c r="BK4" s="6">
        <f t="shared" si="26"/>
        <v>4.0569667401192208E-2</v>
      </c>
      <c r="BL4" s="6">
        <f t="shared" si="27"/>
        <v>5.0909361734012559E-2</v>
      </c>
      <c r="BM4" s="6">
        <f t="shared" si="28"/>
        <v>6.5971303075436388E-2</v>
      </c>
      <c r="BN4" s="6">
        <f t="shared" si="29"/>
        <v>7.8723746744508577E-2</v>
      </c>
      <c r="BO4" s="6">
        <f t="shared" si="30"/>
        <v>3.6625315594219325E-3</v>
      </c>
      <c r="BP4" s="6">
        <f t="shared" si="31"/>
        <v>-1.2214529015421995</v>
      </c>
      <c r="BQ4" s="6">
        <f t="shared" si="32"/>
        <v>-1.2111132072093791</v>
      </c>
      <c r="BR4" s="6">
        <f t="shared" si="33"/>
        <v>-0.18597492077970487</v>
      </c>
      <c r="CC4">
        <f t="shared" si="34"/>
        <v>2.4136387748931454E-2</v>
      </c>
      <c r="CD4">
        <f t="shared" si="35"/>
        <v>5.9400312689581E-2</v>
      </c>
      <c r="CE4">
        <f t="shared" si="36"/>
        <v>0.27061625729071964</v>
      </c>
      <c r="CF4" s="6">
        <f t="shared" si="37"/>
        <v>3.6731703508396767E-3</v>
      </c>
      <c r="CG4" s="6">
        <f t="shared" si="38"/>
        <v>-1.2026222562538107</v>
      </c>
      <c r="CH4" s="6">
        <f t="shared" si="39"/>
        <v>5.9175897665061927E-3</v>
      </c>
      <c r="CI4">
        <v>0.4741376546169756</v>
      </c>
      <c r="CJ4">
        <v>5.4879681170318807E-2</v>
      </c>
      <c r="CK4">
        <v>0.91997041749825981</v>
      </c>
      <c r="CL4">
        <v>6.4189116365868493E-2</v>
      </c>
      <c r="CM4">
        <v>0.56326250304531955</v>
      </c>
      <c r="CN4">
        <v>1.0916516089726103</v>
      </c>
      <c r="CO4">
        <v>0.52287820704295263</v>
      </c>
      <c r="CP4">
        <v>0.15108899599577827</v>
      </c>
      <c r="CQ4">
        <v>1.1000000000000001</v>
      </c>
    </row>
    <row r="5" spans="1:95" x14ac:dyDescent="0.3">
      <c r="A5" t="s">
        <v>43</v>
      </c>
      <c r="B5">
        <v>59.9</v>
      </c>
      <c r="C5">
        <v>57.9</v>
      </c>
      <c r="D5">
        <v>41.6</v>
      </c>
      <c r="E5">
        <v>49.8</v>
      </c>
      <c r="F5">
        <v>25.1</v>
      </c>
      <c r="G5">
        <v>25.8</v>
      </c>
      <c r="N5">
        <v>0.185</v>
      </c>
      <c r="O5">
        <v>0.185</v>
      </c>
      <c r="P5">
        <v>0.22</v>
      </c>
      <c r="Q5">
        <v>0.41949999999999998</v>
      </c>
      <c r="R5">
        <f t="shared" si="1"/>
        <v>0.23449999999999999</v>
      </c>
      <c r="S5">
        <v>0.51900000000000002</v>
      </c>
      <c r="T5">
        <v>0.504</v>
      </c>
      <c r="U5">
        <v>40.049999999999997</v>
      </c>
      <c r="V5">
        <v>13.95</v>
      </c>
      <c r="W5">
        <v>13.35</v>
      </c>
      <c r="X5">
        <f t="shared" si="2"/>
        <v>5.8551810237203496E-3</v>
      </c>
      <c r="Y5">
        <f t="shared" si="3"/>
        <v>2.3942652329749108E-2</v>
      </c>
      <c r="Z5">
        <f t="shared" si="4"/>
        <v>2.1273408239700378E-2</v>
      </c>
      <c r="AA5">
        <v>0.3805</v>
      </c>
      <c r="AD5">
        <v>30.12</v>
      </c>
      <c r="AG5">
        <f t="shared" si="5"/>
        <v>6.4907038512616198E-3</v>
      </c>
      <c r="AJ5">
        <f t="shared" si="6"/>
        <v>12.953647063074474</v>
      </c>
      <c r="AK5">
        <f t="shared" si="7"/>
        <v>19.91972558287884</v>
      </c>
      <c r="AL5">
        <f t="shared" si="8"/>
        <v>17.214232209737808</v>
      </c>
      <c r="AM5">
        <f t="shared" si="9"/>
        <v>824.58494623655884</v>
      </c>
      <c r="AN5">
        <f t="shared" si="10"/>
        <v>178.69662921348316</v>
      </c>
      <c r="AO5">
        <f t="shared" si="11"/>
        <v>10.380749314651247</v>
      </c>
      <c r="AQ5">
        <v>0.60299999999999998</v>
      </c>
      <c r="AR5">
        <v>1.014</v>
      </c>
      <c r="AS5">
        <v>1.5680000000000001</v>
      </c>
      <c r="AT5">
        <v>0.84099999999999997</v>
      </c>
      <c r="AU5">
        <v>1.3140000000000001</v>
      </c>
      <c r="AV5">
        <v>1.9</v>
      </c>
      <c r="AW5">
        <f t="shared" si="12"/>
        <v>45.465128882751486</v>
      </c>
      <c r="AX5">
        <f t="shared" si="13"/>
        <v>57.340349113320904</v>
      </c>
      <c r="AY5">
        <f t="shared" si="14"/>
        <v>59.112207369945551</v>
      </c>
      <c r="AZ5">
        <f t="shared" si="15"/>
        <v>0.28557784079478277</v>
      </c>
      <c r="BA5">
        <f t="shared" si="16"/>
        <v>0.25204605160669225</v>
      </c>
      <c r="BB5">
        <f t="shared" si="17"/>
        <v>0.57493344675550739</v>
      </c>
      <c r="BC5" s="5">
        <f>X5/AZ5</f>
        <v>2.0502924902804007E-2</v>
      </c>
      <c r="BD5" s="6">
        <f t="shared" si="19"/>
        <v>9.4993165642248023E-2</v>
      </c>
      <c r="BE5" s="6">
        <f t="shared" si="20"/>
        <v>3.7001514453110215E-2</v>
      </c>
      <c r="BF5" s="5">
        <f t="shared" si="21"/>
        <v>1.9007538519501464E-2</v>
      </c>
      <c r="BG5" s="6">
        <f t="shared" si="22"/>
        <v>1.11015344040055</v>
      </c>
      <c r="BH5" s="6">
        <f t="shared" si="23"/>
        <v>0.17561092330192926</v>
      </c>
      <c r="BI5" s="6">
        <f t="shared" si="24"/>
        <v>2.4077269512033261E-2</v>
      </c>
      <c r="BJ5" s="6">
        <f t="shared" si="25"/>
        <v>3.3580404078971761E-2</v>
      </c>
      <c r="BK5" s="6">
        <f t="shared" si="26"/>
        <v>4.0488144751578324E-2</v>
      </c>
      <c r="BL5" s="6">
        <f t="shared" si="27"/>
        <v>5.0909361734012559E-2</v>
      </c>
      <c r="BM5" s="6">
        <f t="shared" si="28"/>
        <v>6.5971303075436388E-2</v>
      </c>
      <c r="BN5" s="6">
        <f t="shared" si="29"/>
        <v>7.8723746744508577E-2</v>
      </c>
      <c r="BO5" s="6">
        <f t="shared" si="30"/>
        <v>5.0697309925317978E-3</v>
      </c>
      <c r="BP5" s="6">
        <f t="shared" si="31"/>
        <v>-1.0696652956489716</v>
      </c>
      <c r="BQ5" s="6">
        <f t="shared" si="32"/>
        <v>-1.0592440786665374</v>
      </c>
      <c r="BR5" s="6">
        <f t="shared" si="33"/>
        <v>-9.6887176557420684E-2</v>
      </c>
      <c r="CC5">
        <f t="shared" si="34"/>
        <v>2.4124010190469902E-2</v>
      </c>
      <c r="CD5">
        <f t="shared" si="35"/>
        <v>5.9400312689581E-2</v>
      </c>
      <c r="CE5">
        <f t="shared" si="36"/>
        <v>0.27026601021539498</v>
      </c>
      <c r="CF5" s="6">
        <f t="shared" si="37"/>
        <v>5.116471670968438E-3</v>
      </c>
      <c r="CG5" s="6">
        <f t="shared" si="38"/>
        <v>-1.050753127710969</v>
      </c>
      <c r="CH5" s="6">
        <f t="shared" si="39"/>
        <v>9.4655086913465719E-2</v>
      </c>
    </row>
    <row r="6" spans="1:95" x14ac:dyDescent="0.3">
      <c r="A6" t="s">
        <v>44</v>
      </c>
      <c r="B6">
        <v>59.9</v>
      </c>
      <c r="C6">
        <v>58.1</v>
      </c>
      <c r="D6">
        <v>49.9</v>
      </c>
      <c r="E6">
        <v>50.6</v>
      </c>
      <c r="F6">
        <v>19.2</v>
      </c>
      <c r="G6">
        <v>20.399999999999999</v>
      </c>
      <c r="N6">
        <v>0.185</v>
      </c>
      <c r="O6">
        <v>0.185</v>
      </c>
      <c r="P6">
        <v>0.22</v>
      </c>
      <c r="Q6">
        <v>0.39200000000000002</v>
      </c>
      <c r="R6">
        <f t="shared" si="1"/>
        <v>0.20700000000000002</v>
      </c>
      <c r="S6">
        <v>0.51900000000000002</v>
      </c>
      <c r="T6">
        <v>0.504</v>
      </c>
      <c r="U6">
        <v>40.04</v>
      </c>
      <c r="V6">
        <v>13.95</v>
      </c>
      <c r="W6">
        <v>13.35</v>
      </c>
      <c r="X6">
        <f t="shared" si="2"/>
        <v>5.1698301698301702E-3</v>
      </c>
      <c r="Y6">
        <f t="shared" si="3"/>
        <v>2.3942652329749108E-2</v>
      </c>
      <c r="Z6">
        <f t="shared" si="4"/>
        <v>2.1273408239700378E-2</v>
      </c>
      <c r="AG6" t="e">
        <f t="shared" si="5"/>
        <v>#DIV/0!</v>
      </c>
      <c r="AJ6">
        <f t="shared" si="6"/>
        <v>8.7384640237352649</v>
      </c>
      <c r="AK6">
        <f t="shared" si="7"/>
        <v>30.440117850308205</v>
      </c>
      <c r="AL6">
        <f t="shared" si="8"/>
        <v>26.055944055944039</v>
      </c>
      <c r="AM6">
        <f t="shared" si="9"/>
        <v>70.391397849462663</v>
      </c>
      <c r="AN6">
        <f t="shared" si="10"/>
        <v>160.82696629213459</v>
      </c>
      <c r="AO6">
        <f t="shared" si="11"/>
        <v>6.1723714921565378</v>
      </c>
      <c r="AQ6">
        <v>0.60299999999999998</v>
      </c>
      <c r="AR6">
        <v>1.014</v>
      </c>
      <c r="AS6">
        <v>1.5680000000000001</v>
      </c>
      <c r="AT6">
        <v>0.84099999999999997</v>
      </c>
      <c r="AU6">
        <v>1.3140000000000001</v>
      </c>
      <c r="AV6">
        <v>1.9</v>
      </c>
      <c r="AW6">
        <f t="shared" si="12"/>
        <v>45.465128882751486</v>
      </c>
      <c r="AX6">
        <f t="shared" si="13"/>
        <v>57.340349113320904</v>
      </c>
      <c r="AY6">
        <f t="shared" si="14"/>
        <v>59.112207369945551</v>
      </c>
      <c r="AZ6">
        <f t="shared" si="15"/>
        <v>0.28557784079478277</v>
      </c>
      <c r="BA6">
        <f t="shared" si="16"/>
        <v>0.25204605160669225</v>
      </c>
      <c r="BB6">
        <f t="shared" si="17"/>
        <v>0.57493344675550739</v>
      </c>
      <c r="BC6" s="5">
        <f t="shared" si="18"/>
        <v>1.8103050837005343E-2</v>
      </c>
      <c r="BD6" s="6">
        <f t="shared" si="19"/>
        <v>9.4993165642248023E-2</v>
      </c>
      <c r="BE6" s="6">
        <f t="shared" si="20"/>
        <v>3.7001514453110215E-2</v>
      </c>
      <c r="BF6" s="5">
        <f t="shared" si="21"/>
        <v>1.8827040509197424E-2</v>
      </c>
      <c r="BG6" s="6">
        <f t="shared" si="22"/>
        <v>0.14048312332781013</v>
      </c>
      <c r="BH6" s="6">
        <f t="shared" si="23"/>
        <v>0.10441788197026051</v>
      </c>
      <c r="BI6" s="6">
        <f t="shared" si="24"/>
        <v>2.4036919723409489E-2</v>
      </c>
      <c r="BJ6" s="6">
        <f t="shared" si="25"/>
        <v>3.3524128503129982E-2</v>
      </c>
      <c r="BK6" s="6">
        <f t="shared" si="26"/>
        <v>4.0420292868220929E-2</v>
      </c>
      <c r="BL6" s="6">
        <f t="shared" si="27"/>
        <v>5.0909361734012559E-2</v>
      </c>
      <c r="BM6" s="6">
        <f t="shared" si="28"/>
        <v>6.5971303075436388E-2</v>
      </c>
      <c r="BN6" s="6">
        <f t="shared" si="29"/>
        <v>7.8723746744508577E-2</v>
      </c>
      <c r="BO6" s="6">
        <f t="shared" si="30"/>
        <v>5.2098792142120653E-3</v>
      </c>
      <c r="BP6" s="6">
        <f t="shared" si="31"/>
        <v>-0.10006283045958919</v>
      </c>
      <c r="BQ6" s="6">
        <f t="shared" si="32"/>
        <v>-8.9573761593797568E-2</v>
      </c>
      <c r="BR6" s="6">
        <f t="shared" si="33"/>
        <v>-2.5694135225751938E-2</v>
      </c>
      <c r="CC6">
        <f t="shared" si="34"/>
        <v>2.4113583000131712E-2</v>
      </c>
      <c r="CD6">
        <f t="shared" si="35"/>
        <v>5.9400312689581E-2</v>
      </c>
      <c r="CE6">
        <f t="shared" si="36"/>
        <v>0.26997245990192648</v>
      </c>
      <c r="CF6" s="6">
        <f t="shared" si="37"/>
        <v>5.286542490934288E-3</v>
      </c>
      <c r="CG6" s="6">
        <f t="shared" si="38"/>
        <v>-8.1082810638229127E-2</v>
      </c>
      <c r="CH6" s="6">
        <f t="shared" si="39"/>
        <v>0.16555457793166595</v>
      </c>
    </row>
    <row r="7" spans="1:95" x14ac:dyDescent="0.3">
      <c r="A7" t="s">
        <v>44</v>
      </c>
      <c r="B7">
        <v>60</v>
      </c>
      <c r="C7">
        <v>58.4</v>
      </c>
      <c r="D7">
        <v>49.8</v>
      </c>
      <c r="E7">
        <v>50.6</v>
      </c>
      <c r="F7">
        <v>18.100000000000001</v>
      </c>
      <c r="G7">
        <v>19.5</v>
      </c>
      <c r="N7">
        <v>0.185</v>
      </c>
      <c r="O7">
        <v>0.185</v>
      </c>
      <c r="P7">
        <v>0.22</v>
      </c>
      <c r="Q7">
        <v>0.42549999999999999</v>
      </c>
      <c r="R7">
        <f t="shared" si="1"/>
        <v>0.24049999999999999</v>
      </c>
      <c r="S7">
        <v>0.51900000000000002</v>
      </c>
      <c r="T7">
        <v>0.504</v>
      </c>
      <c r="U7">
        <v>50.23</v>
      </c>
      <c r="V7">
        <v>13.95</v>
      </c>
      <c r="W7">
        <v>13.35</v>
      </c>
      <c r="X7">
        <f t="shared" si="2"/>
        <v>4.7879753135576346E-3</v>
      </c>
      <c r="Y7">
        <f t="shared" si="3"/>
        <v>2.3942652329749108E-2</v>
      </c>
      <c r="Z7">
        <f t="shared" si="4"/>
        <v>2.1273408239700378E-2</v>
      </c>
      <c r="AG7" t="e">
        <f t="shared" si="5"/>
        <v>#DIV/0!</v>
      </c>
      <c r="AJ7">
        <f t="shared" si="6"/>
        <v>8.9940709493647955</v>
      </c>
      <c r="AK7">
        <f t="shared" si="7"/>
        <v>31.387150783003463</v>
      </c>
      <c r="AL7">
        <f t="shared" si="8"/>
        <v>28.153294843718861</v>
      </c>
      <c r="AM7">
        <f t="shared" si="9"/>
        <v>80.447311827957435</v>
      </c>
      <c r="AN7">
        <f t="shared" si="10"/>
        <v>142.95730337078666</v>
      </c>
      <c r="AO7">
        <f t="shared" si="11"/>
        <v>5.0778178598403425</v>
      </c>
      <c r="AQ7">
        <v>0.60299999999999998</v>
      </c>
      <c r="AR7">
        <v>1.014</v>
      </c>
      <c r="AS7">
        <v>1.5680000000000001</v>
      </c>
      <c r="AT7">
        <v>0.84099999999999997</v>
      </c>
      <c r="AU7">
        <v>1.3140000000000001</v>
      </c>
      <c r="AV7">
        <v>1.9</v>
      </c>
      <c r="AW7">
        <f t="shared" si="12"/>
        <v>45.465128882751486</v>
      </c>
      <c r="AX7">
        <f t="shared" si="13"/>
        <v>57.340349113320904</v>
      </c>
      <c r="AY7">
        <f t="shared" si="14"/>
        <v>59.112207369945551</v>
      </c>
      <c r="AZ7">
        <f t="shared" si="15"/>
        <v>0.28557784079478277</v>
      </c>
      <c r="BA7">
        <f t="shared" si="16"/>
        <v>0.25204605160669225</v>
      </c>
      <c r="BB7">
        <f t="shared" si="17"/>
        <v>0.57493344675550739</v>
      </c>
      <c r="BC7" s="5">
        <f t="shared" si="18"/>
        <v>1.6765920283703981E-2</v>
      </c>
      <c r="BD7" s="6">
        <f t="shared" si="19"/>
        <v>9.4993165642248023E-2</v>
      </c>
      <c r="BE7" s="6">
        <f t="shared" si="20"/>
        <v>3.7001514453110215E-2</v>
      </c>
      <c r="BF7" s="5">
        <f t="shared" si="21"/>
        <v>1.9728719964399288E-2</v>
      </c>
      <c r="BG7" s="6">
        <f t="shared" si="22"/>
        <v>0.15598933069234705</v>
      </c>
      <c r="BH7" s="6">
        <f t="shared" si="23"/>
        <v>8.5901340615848157E-2</v>
      </c>
      <c r="BI7" s="6">
        <f t="shared" si="24"/>
        <v>2.4012082146324866E-2</v>
      </c>
      <c r="BJ7" s="6">
        <f t="shared" si="25"/>
        <v>3.348948770324911E-2</v>
      </c>
      <c r="BK7" s="6">
        <f t="shared" si="26"/>
        <v>4.0378526196307489E-2</v>
      </c>
      <c r="BL7" s="6">
        <f>1/($BX$2/(BD7^$BY$2) +$BZ$2 + $CA$2/(BE7^$CB$2))</f>
        <v>5.0909361734012559E-2</v>
      </c>
      <c r="BM7" s="6">
        <f t="shared" si="28"/>
        <v>6.5971303075436388E-2</v>
      </c>
      <c r="BN7" s="6">
        <f t="shared" si="29"/>
        <v>7.8723746744508577E-2</v>
      </c>
      <c r="BO7" s="6">
        <f t="shared" si="30"/>
        <v>4.2833621819255777E-3</v>
      </c>
      <c r="BP7" s="6">
        <f t="shared" si="31"/>
        <v>-0.11561080449603955</v>
      </c>
      <c r="BQ7" s="6">
        <f t="shared" si="32"/>
        <v>-0.10507996895833449</v>
      </c>
      <c r="BR7" s="6">
        <f t="shared" si="33"/>
        <v>-7.1775938713395798E-3</v>
      </c>
      <c r="CC7">
        <f t="shared" si="34"/>
        <v>2.4107107256532725E-2</v>
      </c>
      <c r="CD7">
        <f t="shared" si="35"/>
        <v>5.9400312689581E-2</v>
      </c>
      <c r="CE7">
        <f t="shared" si="36"/>
        <v>0.26979083761472261</v>
      </c>
      <c r="CF7" s="6">
        <f t="shared" si="37"/>
        <v>4.3783872921334364E-3</v>
      </c>
      <c r="CG7" s="6">
        <f t="shared" si="38"/>
        <v>-9.658901800276605E-2</v>
      </c>
      <c r="CH7" s="6">
        <f t="shared" si="39"/>
        <v>0.18388949699887447</v>
      </c>
    </row>
    <row r="8" spans="1:95" x14ac:dyDescent="0.3">
      <c r="A8" t="s">
        <v>44</v>
      </c>
      <c r="B8">
        <v>60.1</v>
      </c>
      <c r="C8">
        <v>58.6</v>
      </c>
      <c r="D8">
        <v>50.5</v>
      </c>
      <c r="E8">
        <v>51</v>
      </c>
      <c r="F8">
        <v>18.100000000000001</v>
      </c>
      <c r="G8">
        <v>18.5</v>
      </c>
      <c r="N8">
        <v>0.185</v>
      </c>
      <c r="O8">
        <v>0.185</v>
      </c>
      <c r="P8">
        <v>0.22</v>
      </c>
      <c r="Q8">
        <v>0.59699999999999998</v>
      </c>
      <c r="R8">
        <f t="shared" si="1"/>
        <v>0.41199999999999998</v>
      </c>
      <c r="S8">
        <v>0.51900000000000002</v>
      </c>
      <c r="T8">
        <v>0.504</v>
      </c>
      <c r="U8">
        <v>30.04</v>
      </c>
      <c r="V8">
        <v>13.95</v>
      </c>
      <c r="W8">
        <v>13.35</v>
      </c>
      <c r="X8">
        <f t="shared" si="2"/>
        <v>1.3715046604527296E-2</v>
      </c>
      <c r="Y8">
        <f t="shared" si="3"/>
        <v>2.3942652329749108E-2</v>
      </c>
      <c r="Z8">
        <f t="shared" si="4"/>
        <v>2.1273408239700378E-2</v>
      </c>
      <c r="AG8" t="e">
        <f t="shared" si="5"/>
        <v>#DIV/0!</v>
      </c>
      <c r="AJ8">
        <f t="shared" si="6"/>
        <v>8.5903013276392706</v>
      </c>
      <c r="AK8">
        <f t="shared" si="7"/>
        <v>32.447919770049928</v>
      </c>
      <c r="AL8">
        <f t="shared" si="8"/>
        <v>23.041278295605775</v>
      </c>
      <c r="AM8">
        <f t="shared" si="9"/>
        <v>50.279569892473127</v>
      </c>
      <c r="AN8">
        <f t="shared" si="10"/>
        <v>134.02247191011236</v>
      </c>
      <c r="AO8">
        <f t="shared" si="11"/>
        <v>5.8166248500054758</v>
      </c>
      <c r="AQ8">
        <v>0.60299999999999998</v>
      </c>
      <c r="AR8">
        <v>1.014</v>
      </c>
      <c r="AS8">
        <v>1.5680000000000001</v>
      </c>
      <c r="AT8">
        <v>0.84099999999999997</v>
      </c>
      <c r="AU8">
        <v>1.3140000000000001</v>
      </c>
      <c r="AV8">
        <v>1.9</v>
      </c>
      <c r="AW8">
        <f t="shared" si="12"/>
        <v>45.465128882751486</v>
      </c>
      <c r="AX8">
        <f t="shared" si="13"/>
        <v>57.340349113320904</v>
      </c>
      <c r="AY8">
        <f t="shared" si="14"/>
        <v>59.112207369945551</v>
      </c>
      <c r="AZ8">
        <f t="shared" si="15"/>
        <v>0.28557784079478277</v>
      </c>
      <c r="BA8">
        <f t="shared" si="16"/>
        <v>0.25204605160669225</v>
      </c>
      <c r="BB8">
        <f t="shared" si="17"/>
        <v>0.57493344675550739</v>
      </c>
      <c r="BC8" s="5">
        <f t="shared" si="18"/>
        <v>4.8025598086873192E-2</v>
      </c>
      <c r="BD8" s="6">
        <f t="shared" si="19"/>
        <v>9.4993165642248023E-2</v>
      </c>
      <c r="BE8" s="6">
        <f>Z8/BB8</f>
        <v>3.7001514453110215E-2</v>
      </c>
      <c r="BF8" s="5">
        <f t="shared" si="21"/>
        <v>1.5618570540213947E-2</v>
      </c>
      <c r="BG8" s="6">
        <f t="shared" si="22"/>
        <v>0.1020758072156334</v>
      </c>
      <c r="BH8" s="6">
        <f t="shared" si="23"/>
        <v>9.8399723319464893E-2</v>
      </c>
      <c r="BI8" s="6">
        <f t="shared" si="24"/>
        <v>2.435496722869011E-2</v>
      </c>
      <c r="BJ8" s="6">
        <f t="shared" si="25"/>
        <v>3.3967707196232808E-2</v>
      </c>
      <c r="BK8" s="6">
        <f t="shared" si="26"/>
        <v>4.0955119021379396E-2</v>
      </c>
      <c r="BL8" s="6">
        <f t="shared" si="27"/>
        <v>5.0909361734012559E-2</v>
      </c>
      <c r="BM8" s="6">
        <f t="shared" si="28"/>
        <v>6.5971303075436388E-2</v>
      </c>
      <c r="BN8" s="6">
        <f t="shared" si="29"/>
        <v>7.8723746744508577E-2</v>
      </c>
      <c r="BO8" s="6">
        <f t="shared" si="30"/>
        <v>8.7363966884761637E-3</v>
      </c>
      <c r="BP8" s="6">
        <f t="shared" si="31"/>
        <v>-6.1120688194254008E-2</v>
      </c>
      <c r="BQ8" s="6">
        <f t="shared" si="32"/>
        <v>-5.1166445481620845E-2</v>
      </c>
      <c r="BR8" s="6">
        <f t="shared" si="33"/>
        <v>-1.9675976574956316E-2</v>
      </c>
      <c r="CC8">
        <f t="shared" si="34"/>
        <v>2.4192754285839099E-2</v>
      </c>
      <c r="CD8">
        <f t="shared" si="35"/>
        <v>5.9400312689581E-2</v>
      </c>
      <c r="CE8">
        <f t="shared" si="36"/>
        <v>0.27223667077536162</v>
      </c>
      <c r="CF8" s="6">
        <f t="shared" si="37"/>
        <v>8.5741837456251527E-3</v>
      </c>
      <c r="CG8" s="6">
        <f t="shared" si="38"/>
        <v>-4.2675494526052404E-2</v>
      </c>
      <c r="CH8" s="6">
        <f t="shared" si="39"/>
        <v>0.17383694745589673</v>
      </c>
    </row>
    <row r="9" spans="1:95" x14ac:dyDescent="0.3">
      <c r="A9" t="s">
        <v>44</v>
      </c>
      <c r="B9">
        <v>59.9</v>
      </c>
      <c r="C9">
        <v>57.9</v>
      </c>
      <c r="D9">
        <v>50.7</v>
      </c>
      <c r="E9">
        <v>51.2</v>
      </c>
      <c r="F9">
        <v>18</v>
      </c>
      <c r="G9">
        <v>18.5</v>
      </c>
      <c r="N9">
        <v>0.185</v>
      </c>
      <c r="O9">
        <v>0.185</v>
      </c>
      <c r="P9">
        <v>0.22</v>
      </c>
      <c r="Q9">
        <v>0.57699999999999996</v>
      </c>
      <c r="R9">
        <f t="shared" si="1"/>
        <v>0.39199999999999996</v>
      </c>
      <c r="S9">
        <v>0.51900000000000002</v>
      </c>
      <c r="T9">
        <v>0.504</v>
      </c>
      <c r="U9">
        <v>30.41</v>
      </c>
      <c r="V9">
        <v>13.95</v>
      </c>
      <c r="W9">
        <v>13.35</v>
      </c>
      <c r="X9">
        <f t="shared" si="2"/>
        <v>1.2890496547188424E-2</v>
      </c>
      <c r="Y9">
        <f t="shared" si="3"/>
        <v>2.3942652329749108E-2</v>
      </c>
      <c r="Z9">
        <f t="shared" si="4"/>
        <v>2.1273408239700378E-2</v>
      </c>
      <c r="AG9" t="e">
        <f t="shared" si="5"/>
        <v>#DIV/0!</v>
      </c>
      <c r="AJ9">
        <f t="shared" ref="AJ9:AJ28" si="40">((B9-E9)-(C9-D9))/LN((B9-E9)/(C9-D9))</f>
        <v>7.926358857257652</v>
      </c>
      <c r="AK9">
        <f t="shared" ref="AK9:AK28" si="41">((D9-G9)-(E9-F9))/LN((D9-G9)/(E9-F9))</f>
        <v>32.697451421115396</v>
      </c>
      <c r="AL9">
        <f t="shared" si="8"/>
        <v>27.070042749095691</v>
      </c>
      <c r="AM9">
        <f t="shared" si="9"/>
        <v>50.279569892473127</v>
      </c>
      <c r="AN9">
        <f t="shared" si="10"/>
        <v>178.69662921348316</v>
      </c>
      <c r="AO9">
        <f t="shared" si="11"/>
        <v>6.6012688221355971</v>
      </c>
      <c r="AQ9">
        <v>0.60299999999999998</v>
      </c>
      <c r="AR9">
        <v>1.014</v>
      </c>
      <c r="AS9">
        <v>1.5680000000000001</v>
      </c>
      <c r="AT9">
        <v>0.84099999999999997</v>
      </c>
      <c r="AU9">
        <v>1.3140000000000001</v>
      </c>
      <c r="AV9">
        <v>1.9</v>
      </c>
      <c r="AW9">
        <f t="shared" si="12"/>
        <v>45.465128882751486</v>
      </c>
      <c r="AX9">
        <f t="shared" si="13"/>
        <v>57.340349113320904</v>
      </c>
      <c r="AY9">
        <f t="shared" si="14"/>
        <v>59.112207369945551</v>
      </c>
      <c r="AZ9">
        <f t="shared" si="15"/>
        <v>0.28557784079478277</v>
      </c>
      <c r="BA9">
        <f t="shared" si="16"/>
        <v>0.25204605160669225</v>
      </c>
      <c r="BB9">
        <f t="shared" si="17"/>
        <v>0.57493344675550739</v>
      </c>
      <c r="BC9" s="5">
        <f t="shared" si="18"/>
        <v>4.5138294033295043E-2</v>
      </c>
      <c r="BD9" s="6">
        <f t="shared" si="19"/>
        <v>9.4993165642248023E-2</v>
      </c>
      <c r="BE9" s="6">
        <f>Z9/BB9</f>
        <v>3.7001514453110215E-2</v>
      </c>
      <c r="BF9" s="5">
        <f t="shared" si="21"/>
        <v>1.8209440915276744E-2</v>
      </c>
      <c r="BG9" s="6">
        <f t="shared" si="22"/>
        <v>0.11062607157149089</v>
      </c>
      <c r="BH9" s="6">
        <f t="shared" si="23"/>
        <v>0.11167352930711032</v>
      </c>
      <c r="BI9" s="6">
        <f t="shared" si="24"/>
        <v>2.4334631246178292E-2</v>
      </c>
      <c r="BJ9" s="6">
        <f t="shared" si="25"/>
        <v>3.3939344739694767E-2</v>
      </c>
      <c r="BK9" s="6">
        <f t="shared" si="26"/>
        <v>4.092092219506599E-2</v>
      </c>
      <c r="BL9" s="6">
        <f t="shared" si="27"/>
        <v>5.0909361734012559E-2</v>
      </c>
      <c r="BM9" s="6">
        <f t="shared" si="28"/>
        <v>6.5971303075436388E-2</v>
      </c>
      <c r="BN9" s="6">
        <f t="shared" si="29"/>
        <v>7.8723746744508577E-2</v>
      </c>
      <c r="BO9" s="6">
        <f t="shared" si="30"/>
        <v>6.1251903309015483E-3</v>
      </c>
      <c r="BP9" s="6">
        <f t="shared" si="31"/>
        <v>-6.9705149376424899E-2</v>
      </c>
      <c r="BQ9" s="6">
        <f t="shared" si="32"/>
        <v>-5.971670983747833E-2</v>
      </c>
      <c r="BR9" s="6">
        <f t="shared" si="33"/>
        <v>-3.294978256260174E-2</v>
      </c>
      <c r="CC9">
        <f t="shared" si="34"/>
        <v>2.4187893826656513E-2</v>
      </c>
      <c r="CD9">
        <f t="shared" si="35"/>
        <v>5.9400312689581E-2</v>
      </c>
      <c r="CE9">
        <f t="shared" si="36"/>
        <v>0.27209525525757422</v>
      </c>
      <c r="CF9" s="6">
        <f t="shared" si="37"/>
        <v>5.9784529113797689E-3</v>
      </c>
      <c r="CG9" s="6">
        <f t="shared" si="38"/>
        <v>-5.1225758881909889E-2</v>
      </c>
      <c r="CH9" s="6">
        <f t="shared" si="39"/>
        <v>0.16042172595046389</v>
      </c>
    </row>
    <row r="10" spans="1:95" x14ac:dyDescent="0.3">
      <c r="A10" t="s">
        <v>44</v>
      </c>
      <c r="B10">
        <v>60.4</v>
      </c>
      <c r="C10">
        <v>58.7</v>
      </c>
      <c r="D10">
        <v>50.5</v>
      </c>
      <c r="E10">
        <v>51.5</v>
      </c>
      <c r="F10">
        <v>18.5</v>
      </c>
      <c r="G10">
        <v>18.899999999999999</v>
      </c>
      <c r="N10">
        <v>0.185</v>
      </c>
      <c r="O10">
        <v>0.185</v>
      </c>
      <c r="P10">
        <v>0.22</v>
      </c>
      <c r="Q10">
        <v>0.72099999999999997</v>
      </c>
      <c r="R10">
        <f t="shared" si="1"/>
        <v>0.53600000000000003</v>
      </c>
      <c r="S10">
        <v>0.51900000000000002</v>
      </c>
      <c r="T10">
        <v>0.504</v>
      </c>
      <c r="U10">
        <v>20.25</v>
      </c>
      <c r="V10">
        <v>13.95</v>
      </c>
      <c r="W10">
        <v>13.35</v>
      </c>
      <c r="X10">
        <f t="shared" si="2"/>
        <v>2.6469135802469138E-2</v>
      </c>
      <c r="Y10">
        <f t="shared" si="3"/>
        <v>2.3942652329749108E-2</v>
      </c>
      <c r="Z10">
        <f t="shared" si="4"/>
        <v>2.1273408239700378E-2</v>
      </c>
      <c r="AG10" t="e">
        <f t="shared" si="5"/>
        <v>#DIV/0!</v>
      </c>
      <c r="AJ10">
        <f t="shared" si="40"/>
        <v>8.5452220355325039</v>
      </c>
      <c r="AK10">
        <f t="shared" si="41"/>
        <v>32.2949426069653</v>
      </c>
      <c r="AL10">
        <f t="shared" si="8"/>
        <v>44.468148148147996</v>
      </c>
      <c r="AM10">
        <f t="shared" si="9"/>
        <v>100.55913978494625</v>
      </c>
      <c r="AN10">
        <f t="shared" si="10"/>
        <v>151.89213483146031</v>
      </c>
      <c r="AO10">
        <f t="shared" si="11"/>
        <v>3.4157512996813719</v>
      </c>
      <c r="AQ10">
        <v>0.60299999999999998</v>
      </c>
      <c r="AR10">
        <v>1.014</v>
      </c>
      <c r="AS10">
        <v>1.5680000000000001</v>
      </c>
      <c r="AT10">
        <v>0.84099999999999997</v>
      </c>
      <c r="AU10">
        <v>1.3140000000000001</v>
      </c>
      <c r="AV10">
        <v>1.9</v>
      </c>
      <c r="AW10">
        <f t="shared" si="12"/>
        <v>45.465128882751486</v>
      </c>
      <c r="AX10">
        <f t="shared" si="13"/>
        <v>57.340349113320904</v>
      </c>
      <c r="AY10">
        <f t="shared" si="14"/>
        <v>59.112207369945551</v>
      </c>
      <c r="AZ10">
        <f t="shared" si="15"/>
        <v>0.28557784079478277</v>
      </c>
      <c r="BA10">
        <f t="shared" si="16"/>
        <v>0.25204605160669225</v>
      </c>
      <c r="BB10">
        <f t="shared" si="17"/>
        <v>0.57493344675550739</v>
      </c>
      <c r="BC10" s="5">
        <f>X10/AZ10</f>
        <v>9.2686238290771134E-2</v>
      </c>
      <c r="BD10" s="6">
        <f t="shared" si="19"/>
        <v>9.4993165642248023E-2</v>
      </c>
      <c r="BE10" s="6">
        <f t="shared" si="20"/>
        <v>3.7001514453110215E-2</v>
      </c>
      <c r="BF10" s="5">
        <f t="shared" si="21"/>
        <v>3.0285594294643853E-2</v>
      </c>
      <c r="BG10" s="6">
        <f t="shared" si="22"/>
        <v>0.20522859174358793</v>
      </c>
      <c r="BH10" s="6">
        <f t="shared" si="23"/>
        <v>5.7784194697795097E-2</v>
      </c>
      <c r="BI10" s="6">
        <f t="shared" si="24"/>
        <v>2.4571653744379387E-2</v>
      </c>
      <c r="BJ10" s="6">
        <f t="shared" si="25"/>
        <v>3.4269918406340076E-2</v>
      </c>
      <c r="BK10" s="6">
        <f t="shared" si="26"/>
        <v>4.1319497341294698E-2</v>
      </c>
      <c r="BL10" s="6">
        <f t="shared" si="27"/>
        <v>5.0909361734012559E-2</v>
      </c>
      <c r="BM10" s="6">
        <f t="shared" si="28"/>
        <v>6.5971303075436388E-2</v>
      </c>
      <c r="BN10" s="6">
        <f t="shared" si="29"/>
        <v>7.8723746744508577E-2</v>
      </c>
      <c r="BO10" s="6">
        <f t="shared" si="30"/>
        <v>-5.7139405502644666E-3</v>
      </c>
      <c r="BP10" s="6">
        <f t="shared" si="31"/>
        <v>-0.16390909440229323</v>
      </c>
      <c r="BQ10" s="6">
        <f t="shared" si="32"/>
        <v>-0.15431923000957537</v>
      </c>
      <c r="BR10" s="6">
        <f t="shared" si="33"/>
        <v>2.093955204671348E-2</v>
      </c>
      <c r="CC10">
        <f t="shared" si="34"/>
        <v>2.4242920043660181E-2</v>
      </c>
      <c r="CD10">
        <f t="shared" si="35"/>
        <v>5.9400312689581E-2</v>
      </c>
      <c r="CE10">
        <f t="shared" si="36"/>
        <v>0.27371577082972165</v>
      </c>
      <c r="CF10" s="6">
        <f t="shared" si="37"/>
        <v>-6.0426742509836727E-3</v>
      </c>
      <c r="CG10" s="6">
        <f t="shared" si="38"/>
        <v>-0.14582827905400692</v>
      </c>
      <c r="CH10" s="6">
        <f t="shared" si="39"/>
        <v>0.21593157613192654</v>
      </c>
    </row>
    <row r="11" spans="1:95" x14ac:dyDescent="0.3">
      <c r="A11" t="s">
        <v>44</v>
      </c>
      <c r="B11">
        <v>60.4</v>
      </c>
      <c r="C11">
        <v>59.2</v>
      </c>
      <c r="D11">
        <v>50.7</v>
      </c>
      <c r="E11">
        <v>51.3</v>
      </c>
      <c r="F11">
        <v>18.5</v>
      </c>
      <c r="G11">
        <v>18.899999999999999</v>
      </c>
      <c r="N11">
        <v>0.185</v>
      </c>
      <c r="O11">
        <v>0.185</v>
      </c>
      <c r="P11">
        <v>0.22</v>
      </c>
      <c r="Q11">
        <v>0.71750000000000003</v>
      </c>
      <c r="R11">
        <f t="shared" si="1"/>
        <v>0.53249999999999997</v>
      </c>
      <c r="S11">
        <v>0.51900000000000002</v>
      </c>
      <c r="T11">
        <v>0.504</v>
      </c>
      <c r="U11">
        <v>20.61</v>
      </c>
      <c r="V11">
        <v>13.95</v>
      </c>
      <c r="W11">
        <v>13.35</v>
      </c>
      <c r="X11">
        <f t="shared" si="2"/>
        <v>2.5836972343522561E-2</v>
      </c>
      <c r="Y11">
        <f t="shared" si="3"/>
        <v>2.3942652329749108E-2</v>
      </c>
      <c r="Z11">
        <f t="shared" si="4"/>
        <v>2.1273408239700378E-2</v>
      </c>
      <c r="AG11" t="e">
        <f t="shared" si="5"/>
        <v>#DIV/0!</v>
      </c>
      <c r="AJ11">
        <f t="shared" si="40"/>
        <v>8.7965898519107988</v>
      </c>
      <c r="AK11">
        <f t="shared" si="41"/>
        <v>32.297419855757362</v>
      </c>
      <c r="AL11">
        <f t="shared" si="8"/>
        <v>43.406113537117747</v>
      </c>
      <c r="AM11">
        <f t="shared" si="9"/>
        <v>60.335483870967181</v>
      </c>
      <c r="AN11">
        <f t="shared" si="10"/>
        <v>107.21797752808952</v>
      </c>
      <c r="AO11">
        <f t="shared" si="11"/>
        <v>2.4701123595505621</v>
      </c>
      <c r="AQ11">
        <v>0.60299999999999998</v>
      </c>
      <c r="AR11">
        <v>1.014</v>
      </c>
      <c r="AS11">
        <v>1.5680000000000001</v>
      </c>
      <c r="AT11">
        <v>0.84099999999999997</v>
      </c>
      <c r="AU11">
        <v>1.3140000000000001</v>
      </c>
      <c r="AV11">
        <v>1.9</v>
      </c>
      <c r="AW11">
        <f t="shared" si="12"/>
        <v>45.465128882751486</v>
      </c>
      <c r="AX11">
        <f t="shared" si="13"/>
        <v>57.340349113320904</v>
      </c>
      <c r="AY11">
        <f t="shared" si="14"/>
        <v>59.112207369945551</v>
      </c>
      <c r="AZ11">
        <f t="shared" si="15"/>
        <v>0.28557784079478277</v>
      </c>
      <c r="BA11">
        <f t="shared" si="16"/>
        <v>0.25204605160669225</v>
      </c>
      <c r="BB11">
        <f t="shared" si="17"/>
        <v>0.57493344675550739</v>
      </c>
      <c r="BC11" s="5">
        <f t="shared" si="18"/>
        <v>9.0472609049835562E-2</v>
      </c>
      <c r="BD11" s="6">
        <f t="shared" si="19"/>
        <v>9.4993165642248023E-2</v>
      </c>
      <c r="BE11" s="6">
        <f t="shared" si="20"/>
        <v>3.7001514453110215E-2</v>
      </c>
      <c r="BF11" s="5">
        <f t="shared" si="21"/>
        <v>2.9560014739945198E-2</v>
      </c>
      <c r="BG11" s="6">
        <f>AM11/(AX11*AJ11)</f>
        <v>0.11961843719070184</v>
      </c>
      <c r="BH11" s="6">
        <f t="shared" si="23"/>
        <v>4.1786840137633612E-2</v>
      </c>
      <c r="BI11" s="6">
        <f t="shared" si="24"/>
        <v>2.4563653295032142E-2</v>
      </c>
      <c r="BJ11" s="6">
        <f t="shared" si="25"/>
        <v>3.4258760234033216E-2</v>
      </c>
      <c r="BK11" s="6">
        <f t="shared" si="26"/>
        <v>4.1306043849357529E-2</v>
      </c>
      <c r="BL11" s="6">
        <f t="shared" si="27"/>
        <v>5.0909361734012559E-2</v>
      </c>
      <c r="BM11" s="6">
        <f t="shared" si="28"/>
        <v>6.5971303075436388E-2</v>
      </c>
      <c r="BN11" s="6">
        <f t="shared" si="29"/>
        <v>7.8723746744508577E-2</v>
      </c>
      <c r="BO11" s="6">
        <f t="shared" si="30"/>
        <v>-4.9963614449130556E-3</v>
      </c>
      <c r="BP11" s="6">
        <f>BK11-BG11</f>
        <v>-7.8312393341344308E-2</v>
      </c>
      <c r="BQ11" s="6">
        <f t="shared" si="32"/>
        <v>-6.8709075456689278E-2</v>
      </c>
      <c r="BR11" s="6">
        <f t="shared" si="33"/>
        <v>3.6936906606874965E-2</v>
      </c>
      <c r="CC11">
        <f t="shared" si="34"/>
        <v>2.4241119457455437E-2</v>
      </c>
      <c r="CD11">
        <f t="shared" si="35"/>
        <v>5.9400312689581E-2</v>
      </c>
      <c r="CE11">
        <f t="shared" si="36"/>
        <v>0.27366205076574496</v>
      </c>
      <c r="CF11" s="6">
        <f t="shared" si="37"/>
        <v>-5.3188952824897613E-3</v>
      </c>
      <c r="CG11" s="6">
        <f t="shared" si="38"/>
        <v>-6.0218124501120837E-2</v>
      </c>
      <c r="CH11" s="6">
        <f t="shared" si="39"/>
        <v>0.23187521062811134</v>
      </c>
    </row>
    <row r="12" spans="1:95" x14ac:dyDescent="0.3">
      <c r="A12" t="s">
        <v>44</v>
      </c>
      <c r="B12">
        <v>60</v>
      </c>
      <c r="C12">
        <v>59</v>
      </c>
      <c r="D12">
        <v>50.4</v>
      </c>
      <c r="E12">
        <v>50.1</v>
      </c>
      <c r="F12">
        <v>18.3</v>
      </c>
      <c r="G12">
        <v>18.399999999999999</v>
      </c>
      <c r="N12">
        <v>0.185</v>
      </c>
      <c r="O12">
        <v>0.185</v>
      </c>
      <c r="P12">
        <v>0.22</v>
      </c>
      <c r="Q12">
        <v>0.67849999999999999</v>
      </c>
      <c r="R12">
        <f t="shared" si="1"/>
        <v>0.49349999999999999</v>
      </c>
      <c r="S12">
        <v>0.51900000000000002</v>
      </c>
      <c r="T12">
        <v>0.504</v>
      </c>
      <c r="U12">
        <v>10.16</v>
      </c>
      <c r="V12">
        <v>13.95</v>
      </c>
      <c r="W12">
        <v>13.35</v>
      </c>
      <c r="X12">
        <f t="shared" si="2"/>
        <v>4.8572834645669291E-2</v>
      </c>
      <c r="Y12">
        <f t="shared" si="3"/>
        <v>2.3942652329749108E-2</v>
      </c>
      <c r="Z12">
        <f t="shared" si="4"/>
        <v>2.1273408239700378E-2</v>
      </c>
      <c r="AG12" t="e">
        <f t="shared" si="5"/>
        <v>#DIV/0!</v>
      </c>
      <c r="AJ12">
        <f t="shared" si="40"/>
        <v>9.2347546745381717</v>
      </c>
      <c r="AK12">
        <f t="shared" si="41"/>
        <v>31.899895506518124</v>
      </c>
      <c r="AL12">
        <f t="shared" si="8"/>
        <v>20.400590551180667</v>
      </c>
      <c r="AM12">
        <f t="shared" si="9"/>
        <v>30.167741935483591</v>
      </c>
      <c r="AN12">
        <f t="shared" si="10"/>
        <v>89.348314606741582</v>
      </c>
      <c r="AO12">
        <f t="shared" si="11"/>
        <v>4.3796925575554297</v>
      </c>
      <c r="AQ12">
        <v>0.60299999999999998</v>
      </c>
      <c r="AR12">
        <v>1.014</v>
      </c>
      <c r="AS12">
        <v>1.5680000000000001</v>
      </c>
      <c r="AT12">
        <v>0.84099999999999997</v>
      </c>
      <c r="AU12">
        <v>1.3140000000000001</v>
      </c>
      <c r="AV12">
        <v>1.9</v>
      </c>
      <c r="AW12">
        <f t="shared" si="12"/>
        <v>45.465128882751486</v>
      </c>
      <c r="AX12">
        <f t="shared" si="13"/>
        <v>57.340349113320904</v>
      </c>
      <c r="AY12">
        <f t="shared" si="14"/>
        <v>59.112207369945551</v>
      </c>
      <c r="AZ12">
        <f t="shared" si="15"/>
        <v>0.28557784079478277</v>
      </c>
      <c r="BA12">
        <f t="shared" si="16"/>
        <v>0.25204605160669225</v>
      </c>
      <c r="BB12">
        <f t="shared" si="17"/>
        <v>0.57493344675550739</v>
      </c>
      <c r="BC12" s="5">
        <f>X12/AZ12</f>
        <v>0.17008614712712916</v>
      </c>
      <c r="BD12" s="6">
        <f t="shared" si="19"/>
        <v>9.4993165642248023E-2</v>
      </c>
      <c r="BE12" s="6">
        <f t="shared" si="20"/>
        <v>3.7001514453110215E-2</v>
      </c>
      <c r="BF12" s="5">
        <f t="shared" si="21"/>
        <v>1.4066143784015316E-2</v>
      </c>
      <c r="BG12" s="6">
        <f>AM12/(AX12*AJ12)</f>
        <v>5.697142846654879E-2</v>
      </c>
      <c r="BH12" s="6">
        <f t="shared" si="23"/>
        <v>7.4091169191935799E-2</v>
      </c>
      <c r="BI12" s="6">
        <f t="shared" si="24"/>
        <v>2.4773431399430446E-2</v>
      </c>
      <c r="BJ12" s="6">
        <f t="shared" si="25"/>
        <v>3.4551336329885579E-2</v>
      </c>
      <c r="BK12" s="6">
        <f t="shared" si="26"/>
        <v>4.1658805039838265E-2</v>
      </c>
      <c r="BL12" s="6">
        <f t="shared" si="27"/>
        <v>5.0909361734012559E-2</v>
      </c>
      <c r="BM12" s="6">
        <f t="shared" si="28"/>
        <v>6.5971303075436388E-2</v>
      </c>
      <c r="BN12" s="6">
        <f t="shared" si="29"/>
        <v>7.8723746744508577E-2</v>
      </c>
      <c r="BO12" s="6">
        <f t="shared" si="30"/>
        <v>1.070728761541513E-2</v>
      </c>
      <c r="BP12" s="6">
        <f t="shared" si="31"/>
        <v>-1.5312623426710525E-2</v>
      </c>
      <c r="BQ12" s="6">
        <f t="shared" si="32"/>
        <v>-6.062066732536231E-3</v>
      </c>
      <c r="BR12" s="6">
        <f t="shared" si="33"/>
        <v>4.632577552572778E-3</v>
      </c>
      <c r="CC12">
        <f t="shared" si="34"/>
        <v>2.4287075940025705E-2</v>
      </c>
      <c r="CD12">
        <f t="shared" si="35"/>
        <v>5.9400312689581E-2</v>
      </c>
      <c r="CE12">
        <f t="shared" si="36"/>
        <v>0.27504852499899723</v>
      </c>
      <c r="CF12" s="6">
        <f t="shared" si="37"/>
        <v>1.0220932156010389E-2</v>
      </c>
      <c r="CG12" s="6">
        <f t="shared" si="38"/>
        <v>2.42888422303221E-3</v>
      </c>
      <c r="CH12" s="6">
        <f t="shared" si="39"/>
        <v>0.20095735580706142</v>
      </c>
    </row>
    <row r="13" spans="1:95" x14ac:dyDescent="0.3">
      <c r="A13" t="s">
        <v>44</v>
      </c>
      <c r="B13">
        <v>60.4</v>
      </c>
      <c r="C13">
        <v>59.1</v>
      </c>
      <c r="D13">
        <v>50.7</v>
      </c>
      <c r="E13">
        <v>50.9</v>
      </c>
      <c r="F13">
        <v>18.2</v>
      </c>
      <c r="G13">
        <v>18.5</v>
      </c>
      <c r="N13">
        <v>0.185</v>
      </c>
      <c r="O13">
        <v>0.185</v>
      </c>
      <c r="P13">
        <v>0.22</v>
      </c>
      <c r="Q13">
        <v>0.6835</v>
      </c>
      <c r="R13">
        <f t="shared" si="1"/>
        <v>0.4985</v>
      </c>
      <c r="S13">
        <v>0.51900000000000002</v>
      </c>
      <c r="T13">
        <v>0.504</v>
      </c>
      <c r="U13">
        <v>10.37</v>
      </c>
      <c r="V13">
        <v>13.95</v>
      </c>
      <c r="W13">
        <v>13.35</v>
      </c>
      <c r="X13">
        <f t="shared" si="2"/>
        <v>4.8071359691417556E-2</v>
      </c>
      <c r="Y13">
        <f t="shared" si="3"/>
        <v>2.3942652329749108E-2</v>
      </c>
      <c r="Z13">
        <f t="shared" si="4"/>
        <v>2.1273408239700378E-2</v>
      </c>
      <c r="AG13" t="e">
        <f t="shared" si="5"/>
        <v>#DIV/0!</v>
      </c>
      <c r="AJ13">
        <f t="shared" si="40"/>
        <v>8.9387223376312441</v>
      </c>
      <c r="AK13">
        <f t="shared" si="41"/>
        <v>32.449357976484215</v>
      </c>
      <c r="AL13">
        <f t="shared" si="8"/>
        <v>60.569913211186261</v>
      </c>
      <c r="AM13">
        <f t="shared" si="9"/>
        <v>20.111827956988822</v>
      </c>
      <c r="AN13">
        <f t="shared" si="10"/>
        <v>116.15280898876381</v>
      </c>
      <c r="AO13">
        <f t="shared" si="11"/>
        <v>1.9176651051781977</v>
      </c>
      <c r="AQ13">
        <v>0.60299999999999998</v>
      </c>
      <c r="AR13">
        <v>1.014</v>
      </c>
      <c r="AS13">
        <v>1.5680000000000001</v>
      </c>
      <c r="AT13">
        <v>0.84099999999999997</v>
      </c>
      <c r="AU13">
        <v>1.3140000000000001</v>
      </c>
      <c r="AV13">
        <v>1.9</v>
      </c>
      <c r="AW13">
        <f t="shared" si="12"/>
        <v>45.465128882751486</v>
      </c>
      <c r="AX13">
        <f t="shared" si="13"/>
        <v>57.340349113320904</v>
      </c>
      <c r="AY13">
        <f t="shared" si="14"/>
        <v>59.112207369945551</v>
      </c>
      <c r="AZ13">
        <f t="shared" si="15"/>
        <v>0.28557784079478277</v>
      </c>
      <c r="BA13">
        <f t="shared" si="16"/>
        <v>0.25204605160669225</v>
      </c>
      <c r="BB13">
        <f t="shared" si="17"/>
        <v>0.57493344675550739</v>
      </c>
      <c r="BC13" s="5">
        <f t="shared" si="18"/>
        <v>0.16833014619632833</v>
      </c>
      <c r="BD13" s="6">
        <f t="shared" si="19"/>
        <v>9.4993165642248023E-2</v>
      </c>
      <c r="BE13" s="6">
        <f t="shared" si="20"/>
        <v>3.7001514453110215E-2</v>
      </c>
      <c r="BF13" s="5">
        <f t="shared" si="21"/>
        <v>4.1055601216148055E-2</v>
      </c>
      <c r="BG13" s="6">
        <f t="shared" si="22"/>
        <v>3.9238804344677962E-2</v>
      </c>
      <c r="BH13" s="6">
        <f t="shared" si="23"/>
        <v>3.2441101263174905E-2</v>
      </c>
      <c r="BI13" s="6">
        <f t="shared" si="24"/>
        <v>2.4769968297776186E-2</v>
      </c>
      <c r="BJ13" s="6">
        <f t="shared" si="25"/>
        <v>3.4546506365555174E-2</v>
      </c>
      <c r="BK13" s="6">
        <f t="shared" si="26"/>
        <v>4.1652981515663434E-2</v>
      </c>
      <c r="BL13" s="6">
        <f t="shared" si="27"/>
        <v>5.0909361734012559E-2</v>
      </c>
      <c r="BM13" s="6">
        <f t="shared" si="28"/>
        <v>6.5971303075436388E-2</v>
      </c>
      <c r="BN13" s="6">
        <f t="shared" si="29"/>
        <v>7.8723746744508577E-2</v>
      </c>
      <c r="BO13" s="6">
        <f t="shared" si="30"/>
        <v>-1.6285632918371869E-2</v>
      </c>
      <c r="BP13" s="6">
        <f t="shared" si="31"/>
        <v>2.4141771709854723E-3</v>
      </c>
      <c r="BQ13" s="6">
        <f t="shared" si="32"/>
        <v>1.1670557389334597E-2</v>
      </c>
      <c r="BR13" s="6">
        <f t="shared" si="33"/>
        <v>4.6282645481333672E-2</v>
      </c>
      <c r="CC13">
        <f t="shared" si="34"/>
        <v>2.4286338071401226E-2</v>
      </c>
      <c r="CD13">
        <f t="shared" si="35"/>
        <v>5.9400312689581E-2</v>
      </c>
      <c r="CE13">
        <f t="shared" si="36"/>
        <v>0.27502600591083531</v>
      </c>
      <c r="CF13" s="6">
        <f t="shared" si="37"/>
        <v>-1.6769263144746829E-2</v>
      </c>
      <c r="CG13" s="6">
        <f t="shared" si="38"/>
        <v>2.0161508344903038E-2</v>
      </c>
      <c r="CH13" s="6">
        <f t="shared" si="39"/>
        <v>0.24258490464766042</v>
      </c>
    </row>
    <row r="14" spans="1:95" x14ac:dyDescent="0.3">
      <c r="B14">
        <v>60.3</v>
      </c>
      <c r="C14">
        <v>59.1</v>
      </c>
      <c r="D14">
        <v>50.6</v>
      </c>
      <c r="E14">
        <v>51</v>
      </c>
      <c r="F14">
        <v>19.7</v>
      </c>
      <c r="G14">
        <v>22.6</v>
      </c>
      <c r="N14">
        <v>0.185</v>
      </c>
      <c r="O14">
        <v>0.185</v>
      </c>
      <c r="P14">
        <v>0.22</v>
      </c>
      <c r="Q14">
        <v>0.33300000000000002</v>
      </c>
      <c r="R14">
        <f t="shared" si="1"/>
        <v>0.14800000000000002</v>
      </c>
      <c r="S14">
        <v>0.51900000000000002</v>
      </c>
      <c r="T14">
        <v>0.504</v>
      </c>
      <c r="U14">
        <v>60.43</v>
      </c>
      <c r="V14">
        <v>13.95</v>
      </c>
      <c r="W14">
        <v>13.35</v>
      </c>
      <c r="X14">
        <f t="shared" si="2"/>
        <v>2.4491146781399969E-3</v>
      </c>
      <c r="Y14">
        <f t="shared" si="3"/>
        <v>2.3942652329749108E-2</v>
      </c>
      <c r="Z14">
        <f t="shared" si="4"/>
        <v>2.1273408239700378E-2</v>
      </c>
      <c r="AG14" t="e">
        <f t="shared" si="5"/>
        <v>#DIV/0!</v>
      </c>
      <c r="AJ14">
        <f t="shared" si="40"/>
        <v>8.8940042593365956</v>
      </c>
      <c r="AK14">
        <f t="shared" si="41"/>
        <v>29.619367600237744</v>
      </c>
      <c r="AL14">
        <f t="shared" si="8"/>
        <v>29.830216779745186</v>
      </c>
      <c r="AM14">
        <f t="shared" si="9"/>
        <v>40.223655913978355</v>
      </c>
      <c r="AN14">
        <f t="shared" si="10"/>
        <v>107.21797752808952</v>
      </c>
      <c r="AO14">
        <f t="shared" si="11"/>
        <v>3.5942741656805817</v>
      </c>
      <c r="AQ14">
        <v>0.60299999999999998</v>
      </c>
      <c r="AR14">
        <v>1.014</v>
      </c>
      <c r="AS14">
        <v>1.5680000000000001</v>
      </c>
      <c r="AT14">
        <v>0.84099999999999997</v>
      </c>
      <c r="AU14">
        <v>1.3140000000000001</v>
      </c>
      <c r="AV14">
        <v>1.9</v>
      </c>
      <c r="AW14">
        <f t="shared" si="12"/>
        <v>45.465128882751486</v>
      </c>
      <c r="AX14">
        <f t="shared" si="13"/>
        <v>57.340349113320904</v>
      </c>
      <c r="AY14">
        <f t="shared" si="14"/>
        <v>59.112207369945551</v>
      </c>
      <c r="AZ14">
        <f t="shared" si="15"/>
        <v>0.28557784079478277</v>
      </c>
      <c r="BA14">
        <f t="shared" si="16"/>
        <v>0.25204605160669225</v>
      </c>
      <c r="BB14">
        <f t="shared" si="17"/>
        <v>0.57493344675550739</v>
      </c>
      <c r="BC14" s="5">
        <f t="shared" si="18"/>
        <v>8.5759969027146589E-3</v>
      </c>
      <c r="BD14" s="6">
        <f t="shared" si="19"/>
        <v>9.4993165642248023E-2</v>
      </c>
      <c r="BE14" s="6">
        <f t="shared" si="20"/>
        <v>3.7001514453110215E-2</v>
      </c>
      <c r="BF14" s="5">
        <f t="shared" si="21"/>
        <v>2.2151452113885892E-2</v>
      </c>
      <c r="BG14" s="6">
        <f t="shared" si="22"/>
        <v>7.8872185501715319E-2</v>
      </c>
      <c r="BH14" s="6">
        <f t="shared" si="23"/>
        <v>6.080426236134806E-2</v>
      </c>
      <c r="BI14" s="6">
        <f>1/($BS$2/(BC14^$BT$2) +$BU$2 + $BV$2/(BD14^$BW$2))</f>
        <v>2.3796168079227055E-2</v>
      </c>
      <c r="BJ14" s="6">
        <f t="shared" si="25"/>
        <v>3.3188353821940221E-2</v>
      </c>
      <c r="BK14" s="6">
        <f t="shared" si="26"/>
        <v>4.0015446819794756E-2</v>
      </c>
      <c r="BL14" s="6">
        <f t="shared" si="27"/>
        <v>5.0909361734012559E-2</v>
      </c>
      <c r="BM14" s="6">
        <f t="shared" si="28"/>
        <v>6.5971303075436388E-2</v>
      </c>
      <c r="BN14" s="6">
        <f t="shared" si="29"/>
        <v>7.8723746744508577E-2</v>
      </c>
      <c r="BO14" s="6">
        <f t="shared" si="30"/>
        <v>1.6447159653411626E-3</v>
      </c>
      <c r="BP14" s="6">
        <f t="shared" si="31"/>
        <v>-3.8856738681920563E-2</v>
      </c>
      <c r="BQ14" s="6">
        <f t="shared" si="32"/>
        <v>-2.796282376770276E-2</v>
      </c>
      <c r="BR14" s="6">
        <f t="shared" si="33"/>
        <v>1.7919484383160517E-2</v>
      </c>
      <c r="CC14">
        <f t="shared" si="34"/>
        <v>2.40489246582547E-2</v>
      </c>
      <c r="CD14">
        <f t="shared" si="35"/>
        <v>5.9400312689581E-2</v>
      </c>
      <c r="CE14">
        <f t="shared" si="36"/>
        <v>0.26818185779907305</v>
      </c>
      <c r="CF14" s="6">
        <f t="shared" si="37"/>
        <v>1.8974725443688077E-3</v>
      </c>
      <c r="CG14" s="6">
        <f t="shared" si="38"/>
        <v>-1.9471872812134319E-2</v>
      </c>
      <c r="CH14" s="6">
        <f t="shared" si="39"/>
        <v>0.20737759543772499</v>
      </c>
    </row>
    <row r="15" spans="1:95" x14ac:dyDescent="0.3">
      <c r="B15">
        <v>60.2</v>
      </c>
      <c r="C15">
        <v>59</v>
      </c>
      <c r="D15">
        <v>50.7</v>
      </c>
      <c r="E15">
        <v>51.4</v>
      </c>
      <c r="F15">
        <v>20.2</v>
      </c>
      <c r="G15">
        <v>23.2</v>
      </c>
      <c r="N15">
        <v>0.185</v>
      </c>
      <c r="O15">
        <v>0.185</v>
      </c>
      <c r="P15">
        <v>0.22</v>
      </c>
      <c r="Q15">
        <v>0.31950000000000001</v>
      </c>
      <c r="R15">
        <f t="shared" si="1"/>
        <v>0.13450000000000001</v>
      </c>
      <c r="S15">
        <v>0.51900000000000002</v>
      </c>
      <c r="T15">
        <v>0.504</v>
      </c>
      <c r="U15">
        <v>60.41</v>
      </c>
      <c r="V15">
        <v>13.95</v>
      </c>
      <c r="W15">
        <v>13.35</v>
      </c>
      <c r="X15">
        <f t="shared" si="2"/>
        <v>2.2264525740771399E-3</v>
      </c>
      <c r="Y15">
        <f t="shared" si="3"/>
        <v>2.3942652329749108E-2</v>
      </c>
      <c r="Z15">
        <f t="shared" si="4"/>
        <v>2.1273408239700378E-2</v>
      </c>
      <c r="AG15" t="e">
        <f t="shared" si="5"/>
        <v>#DIV/0!</v>
      </c>
      <c r="AJ15">
        <f t="shared" si="40"/>
        <v>8.54756279704546</v>
      </c>
      <c r="AK15">
        <f t="shared" si="41"/>
        <v>29.311088771572429</v>
      </c>
      <c r="AL15">
        <f t="shared" si="8"/>
        <v>28.053302433371964</v>
      </c>
      <c r="AM15">
        <f t="shared" si="9"/>
        <v>70.391397849461953</v>
      </c>
      <c r="AN15">
        <f t="shared" si="10"/>
        <v>107.21797752809015</v>
      </c>
      <c r="AO15">
        <f t="shared" si="11"/>
        <v>3.8219378193614943</v>
      </c>
      <c r="AQ15">
        <v>0.60299999999999998</v>
      </c>
      <c r="AR15">
        <v>1.014</v>
      </c>
      <c r="AS15">
        <v>1.5680000000000001</v>
      </c>
      <c r="AT15">
        <v>0.84099999999999997</v>
      </c>
      <c r="AU15">
        <v>1.3140000000000001</v>
      </c>
      <c r="AV15">
        <v>1.9</v>
      </c>
      <c r="AW15">
        <f t="shared" si="12"/>
        <v>45.465128882751486</v>
      </c>
      <c r="AX15">
        <f t="shared" si="13"/>
        <v>57.340349113320904</v>
      </c>
      <c r="AY15">
        <f t="shared" si="14"/>
        <v>59.112207369945551</v>
      </c>
      <c r="AZ15">
        <f t="shared" si="15"/>
        <v>0.28557784079478277</v>
      </c>
      <c r="BA15">
        <f t="shared" si="16"/>
        <v>0.25204605160669225</v>
      </c>
      <c r="BB15">
        <f t="shared" si="17"/>
        <v>0.57493344675550739</v>
      </c>
      <c r="BC15" s="5">
        <f t="shared" si="18"/>
        <v>7.7963071920453255E-3</v>
      </c>
      <c r="BD15" s="6">
        <f t="shared" si="19"/>
        <v>9.4993165642248023E-2</v>
      </c>
      <c r="BE15" s="6">
        <f t="shared" si="20"/>
        <v>3.7001514453110215E-2</v>
      </c>
      <c r="BF15" s="5">
        <f t="shared" si="21"/>
        <v>2.1051042905266191E-2</v>
      </c>
      <c r="BG15" s="6">
        <f t="shared" si="22"/>
        <v>0.14362067273332627</v>
      </c>
      <c r="BH15" s="6">
        <f t="shared" si="23"/>
        <v>6.4655643722495867E-2</v>
      </c>
      <c r="BI15" s="6">
        <f t="shared" si="24"/>
        <v>2.3765625866320497E-2</v>
      </c>
      <c r="BJ15" s="6">
        <f t="shared" si="25"/>
        <v>3.3145756805266234E-2</v>
      </c>
      <c r="BK15" s="6">
        <f t="shared" si="26"/>
        <v>3.9964087277693176E-2</v>
      </c>
      <c r="BL15" s="6">
        <f t="shared" si="27"/>
        <v>5.0909361734012559E-2</v>
      </c>
      <c r="BM15" s="6">
        <f t="shared" si="28"/>
        <v>6.5971303075436388E-2</v>
      </c>
      <c r="BN15" s="6">
        <f t="shared" si="29"/>
        <v>7.8723746744508577E-2</v>
      </c>
      <c r="BO15" s="6">
        <f t="shared" si="30"/>
        <v>2.7145829610543057E-3</v>
      </c>
      <c r="BP15" s="6">
        <f t="shared" si="31"/>
        <v>-0.10365658545563308</v>
      </c>
      <c r="BQ15" s="6">
        <f t="shared" si="32"/>
        <v>-9.2711310999313706E-2</v>
      </c>
      <c r="BR15" s="6">
        <f t="shared" si="33"/>
        <v>1.406810302201271E-2</v>
      </c>
      <c r="CC15">
        <f t="shared" si="34"/>
        <v>2.404041352288952E-2</v>
      </c>
      <c r="CD15">
        <f t="shared" si="35"/>
        <v>5.9400312689581E-2</v>
      </c>
      <c r="CE15">
        <f t="shared" si="36"/>
        <v>0.26794983716047399</v>
      </c>
      <c r="CF15" s="6">
        <f t="shared" si="37"/>
        <v>2.9893706176233291E-3</v>
      </c>
      <c r="CG15" s="6">
        <f t="shared" si="38"/>
        <v>-8.4220360043745265E-2</v>
      </c>
      <c r="CH15" s="6">
        <f t="shared" si="39"/>
        <v>0.20329419343797811</v>
      </c>
    </row>
    <row r="16" spans="1:95" x14ac:dyDescent="0.3">
      <c r="B16">
        <v>60.3</v>
      </c>
      <c r="C16">
        <v>59.2</v>
      </c>
      <c r="D16">
        <v>50.7</v>
      </c>
      <c r="E16">
        <v>51.4</v>
      </c>
      <c r="F16">
        <v>20.399999999999999</v>
      </c>
      <c r="G16">
        <v>23.4</v>
      </c>
      <c r="N16">
        <v>0.185</v>
      </c>
      <c r="O16">
        <v>0.185</v>
      </c>
      <c r="P16">
        <v>0.22</v>
      </c>
      <c r="Q16">
        <v>0.30249999999999999</v>
      </c>
      <c r="R16">
        <f t="shared" si="1"/>
        <v>0.11749999999999999</v>
      </c>
      <c r="S16">
        <v>0.51900000000000002</v>
      </c>
      <c r="T16">
        <v>0.504</v>
      </c>
      <c r="U16">
        <v>60.31</v>
      </c>
      <c r="V16">
        <v>13.95</v>
      </c>
      <c r="W16">
        <v>13.35</v>
      </c>
      <c r="X16">
        <f t="shared" si="2"/>
        <v>1.9482672856905984E-3</v>
      </c>
      <c r="Y16">
        <f t="shared" si="3"/>
        <v>2.3942652329749108E-2</v>
      </c>
      <c r="Z16">
        <f t="shared" si="4"/>
        <v>2.1273408239700378E-2</v>
      </c>
      <c r="AG16" t="e">
        <f t="shared" si="5"/>
        <v>#DIV/0!</v>
      </c>
      <c r="AJ16">
        <f t="shared" si="40"/>
        <v>8.6984672169122916</v>
      </c>
      <c r="AK16">
        <f t="shared" si="41"/>
        <v>29.110821225825347</v>
      </c>
      <c r="AL16">
        <f t="shared" si="8"/>
        <v>24.548167799701538</v>
      </c>
      <c r="AM16">
        <f t="shared" si="9"/>
        <v>70.391397849461953</v>
      </c>
      <c r="AN16">
        <f t="shared" si="10"/>
        <v>98.283146067415231</v>
      </c>
      <c r="AO16">
        <f t="shared" si="11"/>
        <v>4.0036856057587391</v>
      </c>
      <c r="AQ16">
        <v>0.60299999999999998</v>
      </c>
      <c r="AR16">
        <v>1.014</v>
      </c>
      <c r="AS16">
        <v>1.5680000000000001</v>
      </c>
      <c r="AT16">
        <v>0.84099999999999997</v>
      </c>
      <c r="AU16">
        <v>1.3140000000000001</v>
      </c>
      <c r="AV16">
        <v>1.9</v>
      </c>
      <c r="AW16">
        <f t="shared" si="12"/>
        <v>45.465128882751486</v>
      </c>
      <c r="AX16">
        <f t="shared" si="13"/>
        <v>57.340349113320904</v>
      </c>
      <c r="AY16">
        <f t="shared" si="14"/>
        <v>59.112207369945551</v>
      </c>
      <c r="AZ16">
        <f t="shared" si="15"/>
        <v>0.28557784079478277</v>
      </c>
      <c r="BA16">
        <f t="shared" si="16"/>
        <v>0.25204605160669225</v>
      </c>
      <c r="BB16">
        <f t="shared" si="17"/>
        <v>0.57493344675550739</v>
      </c>
      <c r="BC16" s="5">
        <f t="shared" si="18"/>
        <v>6.8221934876614961E-3</v>
      </c>
      <c r="BD16" s="6">
        <f t="shared" si="19"/>
        <v>9.4993165642248023E-2</v>
      </c>
      <c r="BE16" s="6">
        <f t="shared" si="20"/>
        <v>3.7001514453110215E-2</v>
      </c>
      <c r="BF16" s="5">
        <f t="shared" si="21"/>
        <v>1.8547535009425048E-2</v>
      </c>
      <c r="BG16" s="6">
        <f t="shared" si="22"/>
        <v>0.14112908499042273</v>
      </c>
      <c r="BH16" s="6">
        <f t="shared" si="23"/>
        <v>6.7730267298296412E-2</v>
      </c>
      <c r="BI16" s="6">
        <f t="shared" si="24"/>
        <v>2.3722924179142665E-2</v>
      </c>
      <c r="BJ16" s="6">
        <f t="shared" si="25"/>
        <v>3.3086201052502456E-2</v>
      </c>
      <c r="BK16" s="6">
        <f t="shared" si="26"/>
        <v>3.9892280460448862E-2</v>
      </c>
      <c r="BL16" s="6">
        <f t="shared" si="27"/>
        <v>5.0909361734012559E-2</v>
      </c>
      <c r="BM16" s="6">
        <f t="shared" si="28"/>
        <v>6.5971303075436388E-2</v>
      </c>
      <c r="BN16" s="6">
        <f t="shared" si="29"/>
        <v>7.8723746744508577E-2</v>
      </c>
      <c r="BO16" s="6">
        <f t="shared" si="30"/>
        <v>5.1753891697176174E-3</v>
      </c>
      <c r="BP16" s="6">
        <f t="shared" si="31"/>
        <v>-0.10123680452997387</v>
      </c>
      <c r="BQ16" s="6">
        <f t="shared" si="32"/>
        <v>-9.0219723256410173E-2</v>
      </c>
      <c r="BR16" s="6">
        <f t="shared" si="33"/>
        <v>1.0993479446212165E-2</v>
      </c>
      <c r="CC16">
        <f t="shared" si="34"/>
        <v>2.4028393866587464E-2</v>
      </c>
      <c r="CD16">
        <f t="shared" si="35"/>
        <v>5.9400312689581E-2</v>
      </c>
      <c r="CE16">
        <f t="shared" si="36"/>
        <v>0.26762358098469924</v>
      </c>
      <c r="CF16" s="6">
        <f t="shared" si="37"/>
        <v>5.4808588571624156E-3</v>
      </c>
      <c r="CG16" s="6">
        <f t="shared" si="38"/>
        <v>-8.1728772300841732E-2</v>
      </c>
      <c r="CH16" s="6">
        <f t="shared" si="39"/>
        <v>0.19989331368640284</v>
      </c>
    </row>
    <row r="17" spans="2:86" x14ac:dyDescent="0.3">
      <c r="B17">
        <v>59.3</v>
      </c>
      <c r="C17">
        <v>56.5</v>
      </c>
      <c r="D17">
        <v>49.4</v>
      </c>
      <c r="E17">
        <v>49</v>
      </c>
      <c r="F17">
        <v>21.3</v>
      </c>
      <c r="G17">
        <v>23.8</v>
      </c>
      <c r="N17">
        <v>0.185</v>
      </c>
      <c r="O17">
        <v>0.185</v>
      </c>
      <c r="P17">
        <v>0.22</v>
      </c>
      <c r="Q17">
        <v>0.30249999999999999</v>
      </c>
      <c r="R17">
        <f t="shared" si="1"/>
        <v>0.11749999999999999</v>
      </c>
      <c r="S17">
        <v>0.51900000000000002</v>
      </c>
      <c r="T17">
        <v>0.504</v>
      </c>
      <c r="U17">
        <v>40.340000000000003</v>
      </c>
      <c r="V17">
        <v>13.95</v>
      </c>
      <c r="W17">
        <v>13.35</v>
      </c>
      <c r="X17">
        <f>(Q17-N17)/U17</f>
        <v>2.9127416955875059E-3</v>
      </c>
      <c r="Y17">
        <f t="shared" si="3"/>
        <v>2.3942652329749108E-2</v>
      </c>
      <c r="Z17">
        <f t="shared" si="4"/>
        <v>2.1273408239700378E-2</v>
      </c>
      <c r="AG17" t="e">
        <f t="shared" si="5"/>
        <v>#DIV/0!</v>
      </c>
      <c r="AJ17">
        <f t="shared" si="40"/>
        <v>8.6010150374482492</v>
      </c>
      <c r="AK17">
        <f t="shared" si="41"/>
        <v>26.636204418303691</v>
      </c>
      <c r="AL17">
        <f t="shared" si="8"/>
        <v>30.583787803668812</v>
      </c>
      <c r="AM17">
        <f t="shared" si="9"/>
        <v>40.223655913978355</v>
      </c>
      <c r="AN17">
        <f t="shared" si="10"/>
        <v>250.17528089887617</v>
      </c>
      <c r="AO17">
        <f t="shared" si="11"/>
        <v>8.1799966212447135</v>
      </c>
      <c r="AQ17">
        <v>0.60299999999999998</v>
      </c>
      <c r="AR17">
        <v>1.014</v>
      </c>
      <c r="AS17">
        <v>1.5680000000000001</v>
      </c>
      <c r="AT17">
        <v>0.84099999999999997</v>
      </c>
      <c r="AU17">
        <v>1.3140000000000001</v>
      </c>
      <c r="AV17">
        <v>1.9</v>
      </c>
      <c r="AW17">
        <f t="shared" si="12"/>
        <v>45.465128882751486</v>
      </c>
      <c r="AX17">
        <f t="shared" si="13"/>
        <v>57.340349113320904</v>
      </c>
      <c r="AY17">
        <f t="shared" si="14"/>
        <v>59.112207369945551</v>
      </c>
      <c r="AZ17">
        <f t="shared" si="15"/>
        <v>0.28557784079478277</v>
      </c>
      <c r="BA17">
        <f t="shared" si="16"/>
        <v>0.25204605160669225</v>
      </c>
      <c r="BB17">
        <f t="shared" si="17"/>
        <v>0.57493344675550739</v>
      </c>
      <c r="BC17" s="5">
        <f t="shared" si="18"/>
        <v>1.0199466763531602E-2</v>
      </c>
      <c r="BD17" s="6">
        <f t="shared" si="19"/>
        <v>9.4993165642248023E-2</v>
      </c>
      <c r="BE17" s="6">
        <f t="shared" si="20"/>
        <v>3.7001514453110215E-2</v>
      </c>
      <c r="BF17" s="5">
        <f t="shared" si="21"/>
        <v>2.5254600686511201E-2</v>
      </c>
      <c r="BG17" s="6">
        <f>AM17/(AX17*AJ17)</f>
        <v>8.155892656171429E-2</v>
      </c>
      <c r="BH17" s="6">
        <f t="shared" si="23"/>
        <v>0.13838083511331828</v>
      </c>
      <c r="BI17" s="6">
        <f t="shared" si="24"/>
        <v>2.3851820130188408E-2</v>
      </c>
      <c r="BJ17" s="6">
        <f t="shared" si="25"/>
        <v>3.3265971359018993E-2</v>
      </c>
      <c r="BK17" s="6">
        <f t="shared" si="26"/>
        <v>4.0109030865689968E-2</v>
      </c>
      <c r="BL17" s="6">
        <f t="shared" si="27"/>
        <v>5.0909361734012559E-2</v>
      </c>
      <c r="BM17" s="6">
        <f t="shared" si="28"/>
        <v>6.5971303075436388E-2</v>
      </c>
      <c r="BN17" s="6">
        <f t="shared" si="29"/>
        <v>7.8723746744508577E-2</v>
      </c>
      <c r="BO17" s="6">
        <f t="shared" si="30"/>
        <v>-1.4027805563227927E-3</v>
      </c>
      <c r="BP17" s="6">
        <f t="shared" si="31"/>
        <v>-4.1449895696024322E-2</v>
      </c>
      <c r="BQ17" s="6">
        <f t="shared" si="32"/>
        <v>-3.0649564827701731E-2</v>
      </c>
      <c r="BR17" s="6">
        <f t="shared" si="33"/>
        <v>-5.9657088368809702E-2</v>
      </c>
      <c r="CC17">
        <f t="shared" si="34"/>
        <v>2.4064251275111595E-2</v>
      </c>
      <c r="CD17">
        <f t="shared" si="35"/>
        <v>5.9400312689581E-2</v>
      </c>
      <c r="CE17">
        <f t="shared" si="36"/>
        <v>0.26860179084831626</v>
      </c>
      <c r="CF17" s="6">
        <f t="shared" si="37"/>
        <v>-1.1903494113996056E-3</v>
      </c>
      <c r="CG17" s="6">
        <f t="shared" si="38"/>
        <v>-2.215861387213329E-2</v>
      </c>
      <c r="CH17" s="6">
        <f t="shared" si="39"/>
        <v>0.13022095573499798</v>
      </c>
    </row>
    <row r="18" spans="2:86" x14ac:dyDescent="0.3">
      <c r="B18">
        <v>59.3</v>
      </c>
      <c r="C18">
        <v>57.5</v>
      </c>
      <c r="D18">
        <v>49.1</v>
      </c>
      <c r="E18">
        <v>49.2</v>
      </c>
      <c r="F18">
        <v>20.9</v>
      </c>
      <c r="G18">
        <v>23.5</v>
      </c>
      <c r="N18">
        <v>0.185</v>
      </c>
      <c r="O18">
        <v>0.185</v>
      </c>
      <c r="P18">
        <v>0.22</v>
      </c>
      <c r="Q18">
        <v>0.3085</v>
      </c>
      <c r="R18">
        <f t="shared" si="1"/>
        <v>0.1235</v>
      </c>
      <c r="S18">
        <v>0.51900000000000002</v>
      </c>
      <c r="T18">
        <v>0.504</v>
      </c>
      <c r="U18">
        <v>45.28</v>
      </c>
      <c r="V18">
        <v>13.95</v>
      </c>
      <c r="W18">
        <v>13.35</v>
      </c>
      <c r="X18">
        <f t="shared" si="2"/>
        <v>2.7274734982332153E-3</v>
      </c>
      <c r="Y18">
        <f t="shared" si="3"/>
        <v>2.3942652329749108E-2</v>
      </c>
      <c r="Z18">
        <f t="shared" si="4"/>
        <v>2.1273408239700378E-2</v>
      </c>
      <c r="AG18" t="e">
        <f t="shared" si="5"/>
        <v>#DIV/0!</v>
      </c>
      <c r="AJ18">
        <f t="shared" si="40"/>
        <v>9.2239050761794559</v>
      </c>
      <c r="AK18">
        <f t="shared" si="41"/>
        <v>26.927443152528674</v>
      </c>
      <c r="AL18">
        <f t="shared" si="8"/>
        <v>29.784010600706726</v>
      </c>
      <c r="AM18">
        <f t="shared" si="9"/>
        <v>10.055913978494768</v>
      </c>
      <c r="AN18">
        <f t="shared" si="10"/>
        <v>160.82696629213459</v>
      </c>
      <c r="AO18">
        <f t="shared" si="11"/>
        <v>5.3997753508830142</v>
      </c>
      <c r="AQ18">
        <v>0.60299999999999998</v>
      </c>
      <c r="AR18">
        <v>1.014</v>
      </c>
      <c r="AS18">
        <v>1.5680000000000001</v>
      </c>
      <c r="AT18">
        <v>0.84099999999999997</v>
      </c>
      <c r="AU18">
        <v>1.3140000000000001</v>
      </c>
      <c r="AV18">
        <v>1.9</v>
      </c>
      <c r="AW18">
        <f t="shared" si="12"/>
        <v>45.465128882751486</v>
      </c>
      <c r="AX18">
        <f t="shared" si="13"/>
        <v>57.340349113320904</v>
      </c>
      <c r="AY18">
        <f t="shared" si="14"/>
        <v>59.112207369945551</v>
      </c>
      <c r="AZ18">
        <f t="shared" si="15"/>
        <v>0.28557784079478277</v>
      </c>
      <c r="BA18">
        <f t="shared" si="16"/>
        <v>0.25204605160669225</v>
      </c>
      <c r="BB18">
        <f t="shared" si="17"/>
        <v>0.57493344675550739</v>
      </c>
      <c r="BC18" s="5">
        <f t="shared" si="18"/>
        <v>9.5507182582600571E-3</v>
      </c>
      <c r="BD18" s="6">
        <f t="shared" si="19"/>
        <v>9.4993165642248023E-2</v>
      </c>
      <c r="BE18" s="6">
        <f t="shared" si="20"/>
        <v>3.7001514453110215E-2</v>
      </c>
      <c r="BF18" s="5">
        <f t="shared" si="21"/>
        <v>2.4328180734469861E-2</v>
      </c>
      <c r="BG18" s="6">
        <f t="shared" si="22"/>
        <v>1.9012813661944464E-2</v>
      </c>
      <c r="BH18" s="6">
        <f t="shared" si="23"/>
        <v>9.1347888890179141E-2</v>
      </c>
      <c r="BI18" s="6">
        <f t="shared" si="24"/>
        <v>2.3830708763399024E-2</v>
      </c>
      <c r="BJ18" s="6">
        <f t="shared" si="25"/>
        <v>3.3236527479301121E-2</v>
      </c>
      <c r="BK18" s="6">
        <f t="shared" si="26"/>
        <v>4.0073530159347608E-2</v>
      </c>
      <c r="BL18" s="6">
        <f t="shared" si="27"/>
        <v>5.0909361734012559E-2</v>
      </c>
      <c r="BM18" s="6">
        <f t="shared" si="28"/>
        <v>6.5971303075436388E-2</v>
      </c>
      <c r="BN18" s="6">
        <f t="shared" si="29"/>
        <v>7.8723746744508577E-2</v>
      </c>
      <c r="BO18" s="6">
        <f t="shared" si="30"/>
        <v>-4.9747197107083765E-4</v>
      </c>
      <c r="BP18" s="6">
        <f t="shared" si="31"/>
        <v>2.1060716497403143E-2</v>
      </c>
      <c r="BQ18" s="6">
        <f t="shared" si="32"/>
        <v>3.1896548072068098E-2</v>
      </c>
      <c r="BR18" s="6">
        <f t="shared" si="33"/>
        <v>-1.2624142145670564E-2</v>
      </c>
      <c r="CC18">
        <f t="shared" si="34"/>
        <v>2.4058464652347289E-2</v>
      </c>
      <c r="CD18">
        <f t="shared" si="35"/>
        <v>5.9400312689581E-2</v>
      </c>
      <c r="CE18">
        <f t="shared" si="36"/>
        <v>0.26844292139675296</v>
      </c>
      <c r="CF18" s="6">
        <f t="shared" si="37"/>
        <v>-2.6971608212257234E-4</v>
      </c>
      <c r="CG18" s="6">
        <f t="shared" si="38"/>
        <v>4.0387499027636539E-2</v>
      </c>
      <c r="CH18" s="6">
        <f t="shared" si="39"/>
        <v>0.17709503250657382</v>
      </c>
    </row>
    <row r="19" spans="2:86" x14ac:dyDescent="0.3">
      <c r="B19">
        <v>59.4</v>
      </c>
      <c r="C19">
        <v>57.4</v>
      </c>
      <c r="D19">
        <v>49.4</v>
      </c>
      <c r="E19">
        <v>49.2</v>
      </c>
      <c r="F19">
        <v>20.7</v>
      </c>
      <c r="G19">
        <v>23.3</v>
      </c>
      <c r="N19">
        <v>0.185</v>
      </c>
      <c r="O19">
        <v>0.185</v>
      </c>
      <c r="P19">
        <v>0.22</v>
      </c>
      <c r="Q19">
        <v>0.30049999999999999</v>
      </c>
      <c r="R19">
        <f t="shared" si="1"/>
        <v>0.11549999999999999</v>
      </c>
      <c r="S19">
        <v>0.51900000000000002</v>
      </c>
      <c r="T19">
        <v>0.504</v>
      </c>
      <c r="U19">
        <v>45.44</v>
      </c>
      <c r="V19">
        <v>13.95</v>
      </c>
      <c r="W19">
        <v>13.35</v>
      </c>
      <c r="X19">
        <f t="shared" si="2"/>
        <v>2.5418133802816902E-3</v>
      </c>
      <c r="Y19">
        <f t="shared" si="3"/>
        <v>2.3942652329749108E-2</v>
      </c>
      <c r="Z19">
        <f t="shared" si="4"/>
        <v>2.1273408239700378E-2</v>
      </c>
      <c r="AG19" t="e">
        <f t="shared" si="5"/>
        <v>#DIV/0!</v>
      </c>
      <c r="AJ19">
        <f t="shared" si="40"/>
        <v>9.0555036205287216</v>
      </c>
      <c r="AK19">
        <f t="shared" si="41"/>
        <v>27.282408514148777</v>
      </c>
      <c r="AL19">
        <f t="shared" si="8"/>
        <v>27.75660211267607</v>
      </c>
      <c r="AM19">
        <f t="shared" si="9"/>
        <v>20.111827956988822</v>
      </c>
      <c r="AN19">
        <f t="shared" si="10"/>
        <v>178.69662921348316</v>
      </c>
      <c r="AO19">
        <f t="shared" si="11"/>
        <v>6.4379864829303006</v>
      </c>
      <c r="AQ19">
        <v>0.60299999999999998</v>
      </c>
      <c r="AR19">
        <v>1.014</v>
      </c>
      <c r="AS19">
        <v>1.5680000000000001</v>
      </c>
      <c r="AT19">
        <v>0.84099999999999997</v>
      </c>
      <c r="AU19">
        <v>1.3140000000000001</v>
      </c>
      <c r="AV19">
        <v>1.9</v>
      </c>
      <c r="AW19">
        <f t="shared" si="12"/>
        <v>45.465128882751486</v>
      </c>
      <c r="AX19">
        <f t="shared" si="13"/>
        <v>57.340349113320904</v>
      </c>
      <c r="AY19">
        <f t="shared" si="14"/>
        <v>59.112207369945551</v>
      </c>
      <c r="AZ19">
        <f t="shared" si="15"/>
        <v>0.28557784079478277</v>
      </c>
      <c r="BA19">
        <f t="shared" si="16"/>
        <v>0.25204605160669225</v>
      </c>
      <c r="BB19">
        <f t="shared" si="17"/>
        <v>0.57493344675550739</v>
      </c>
      <c r="BC19" s="5">
        <f t="shared" si="18"/>
        <v>8.9005973755094184E-3</v>
      </c>
      <c r="BD19" s="6">
        <f t="shared" si="19"/>
        <v>9.4993165642248023E-2</v>
      </c>
      <c r="BE19" s="6">
        <f t="shared" si="20"/>
        <v>3.7001514453110215E-2</v>
      </c>
      <c r="BF19" s="5">
        <f t="shared" si="21"/>
        <v>2.2377170234669754E-2</v>
      </c>
      <c r="BG19" s="6">
        <f t="shared" si="22"/>
        <v>3.8732774188569762E-2</v>
      </c>
      <c r="BH19" s="6">
        <f t="shared" si="23"/>
        <v>0.10891128532282775</v>
      </c>
      <c r="BI19" s="6">
        <f t="shared" si="24"/>
        <v>2.3808082901832804E-2</v>
      </c>
      <c r="BJ19" s="6">
        <f t="shared" si="25"/>
        <v>3.3204971344015566E-2</v>
      </c>
      <c r="BK19" s="6">
        <f t="shared" si="26"/>
        <v>4.0035482690644213E-2</v>
      </c>
      <c r="BL19" s="6">
        <f t="shared" si="27"/>
        <v>5.0909361734012559E-2</v>
      </c>
      <c r="BM19" s="6">
        <f t="shared" si="28"/>
        <v>6.5971303075436388E-2</v>
      </c>
      <c r="BN19" s="6">
        <f t="shared" si="29"/>
        <v>7.8723746744508577E-2</v>
      </c>
      <c r="BO19" s="6">
        <f t="shared" si="30"/>
        <v>1.43091266716305E-3</v>
      </c>
      <c r="BP19" s="6">
        <f t="shared" si="31"/>
        <v>1.3027085020744511E-3</v>
      </c>
      <c r="BQ19" s="6">
        <f t="shared" si="32"/>
        <v>1.2176587545442798E-2</v>
      </c>
      <c r="BR19" s="6">
        <f t="shared" si="33"/>
        <v>-3.018753857831917E-2</v>
      </c>
      <c r="CC19">
        <f t="shared" si="34"/>
        <v>2.405222567991621E-2</v>
      </c>
      <c r="CD19">
        <f t="shared" si="35"/>
        <v>5.9400312689581E-2</v>
      </c>
      <c r="CE19">
        <f t="shared" si="36"/>
        <v>0.26827207122967422</v>
      </c>
      <c r="CF19" s="6">
        <f t="shared" si="37"/>
        <v>1.675055445246456E-3</v>
      </c>
      <c r="CG19" s="6">
        <f t="shared" si="38"/>
        <v>2.0667538501011239E-2</v>
      </c>
      <c r="CH19" s="6">
        <f t="shared" si="39"/>
        <v>0.15936078590684649</v>
      </c>
    </row>
    <row r="20" spans="2:86" x14ac:dyDescent="0.3">
      <c r="B20">
        <v>59.4</v>
      </c>
      <c r="C20">
        <v>57.5</v>
      </c>
      <c r="D20">
        <v>49.3</v>
      </c>
      <c r="E20">
        <v>49.2</v>
      </c>
      <c r="F20">
        <v>21.4</v>
      </c>
      <c r="G20">
        <v>23.8</v>
      </c>
      <c r="N20">
        <v>0.185</v>
      </c>
      <c r="O20">
        <v>0.185</v>
      </c>
      <c r="P20">
        <v>0.22</v>
      </c>
      <c r="Q20">
        <v>0.29499999999999998</v>
      </c>
      <c r="R20">
        <f t="shared" si="1"/>
        <v>0.10999999999999999</v>
      </c>
      <c r="S20">
        <v>0.51900000000000002</v>
      </c>
      <c r="T20">
        <v>0.504</v>
      </c>
      <c r="U20">
        <v>45.2</v>
      </c>
      <c r="V20">
        <v>13.95</v>
      </c>
      <c r="W20">
        <v>13.35</v>
      </c>
      <c r="X20">
        <f t="shared" si="2"/>
        <v>2.4336283185840703E-3</v>
      </c>
      <c r="Y20">
        <f t="shared" si="3"/>
        <v>2.3942652329749108E-2</v>
      </c>
      <c r="Z20">
        <f t="shared" si="4"/>
        <v>2.1273408239700378E-2</v>
      </c>
      <c r="AG20" t="e">
        <f t="shared" si="5"/>
        <v>#DIV/0!</v>
      </c>
      <c r="AJ20">
        <f t="shared" si="40"/>
        <v>9.1636532519086611</v>
      </c>
      <c r="AK20">
        <f t="shared" si="41"/>
        <v>26.633450189627702</v>
      </c>
      <c r="AL20">
        <f t="shared" si="8"/>
        <v>24.530973451327451</v>
      </c>
      <c r="AM20">
        <f t="shared" si="9"/>
        <v>10.055913978494054</v>
      </c>
      <c r="AN20">
        <f t="shared" si="10"/>
        <v>169.76179775280889</v>
      </c>
      <c r="AO20">
        <f t="shared" si="11"/>
        <v>6.920304165247976</v>
      </c>
      <c r="AQ20">
        <v>0.60299999999999998</v>
      </c>
      <c r="AR20">
        <v>1.014</v>
      </c>
      <c r="AS20">
        <v>1.5680000000000001</v>
      </c>
      <c r="AT20">
        <v>0.84099999999999997</v>
      </c>
      <c r="AU20">
        <v>1.3140000000000001</v>
      </c>
      <c r="AV20">
        <v>1.9</v>
      </c>
      <c r="AW20">
        <f t="shared" si="12"/>
        <v>45.465128882751486</v>
      </c>
      <c r="AX20">
        <f t="shared" si="13"/>
        <v>57.340349113320904</v>
      </c>
      <c r="AY20">
        <f t="shared" si="14"/>
        <v>59.112207369945551</v>
      </c>
      <c r="AZ20">
        <f t="shared" si="15"/>
        <v>0.28557784079478277</v>
      </c>
      <c r="BA20">
        <f t="shared" si="16"/>
        <v>0.25204605160669225</v>
      </c>
      <c r="BB20">
        <f t="shared" si="17"/>
        <v>0.57493344675550739</v>
      </c>
      <c r="BC20" s="5">
        <f t="shared" si="18"/>
        <v>8.5217687472218268E-3</v>
      </c>
      <c r="BD20" s="6">
        <f t="shared" si="19"/>
        <v>9.4993165642248023E-2</v>
      </c>
      <c r="BE20" s="6">
        <f t="shared" si="20"/>
        <v>3.7001514453110215E-2</v>
      </c>
      <c r="BF20" s="5">
        <f t="shared" si="21"/>
        <v>2.0258576503936334E-2</v>
      </c>
      <c r="BG20" s="6">
        <f t="shared" si="22"/>
        <v>1.9137824580204795E-2</v>
      </c>
      <c r="BH20" s="6">
        <f t="shared" si="23"/>
        <v>0.11707064366482227</v>
      </c>
      <c r="BI20" s="6">
        <f t="shared" si="24"/>
        <v>2.3794134291341258E-2</v>
      </c>
      <c r="BJ20" s="6">
        <f t="shared" si="25"/>
        <v>3.3185517311804309E-2</v>
      </c>
      <c r="BK20" s="6">
        <f t="shared" si="26"/>
        <v>4.0012026818275356E-2</v>
      </c>
      <c r="BL20" s="6">
        <f t="shared" si="27"/>
        <v>5.0909361734012559E-2</v>
      </c>
      <c r="BM20" s="6">
        <f t="shared" si="28"/>
        <v>6.5971303075436388E-2</v>
      </c>
      <c r="BN20" s="6">
        <f t="shared" si="29"/>
        <v>7.8723746744508577E-2</v>
      </c>
      <c r="BO20" s="6">
        <f t="shared" si="30"/>
        <v>3.5355577874049242E-3</v>
      </c>
      <c r="BP20" s="6">
        <f t="shared" si="31"/>
        <v>2.0874202238070561E-2</v>
      </c>
      <c r="BQ20" s="6">
        <f t="shared" si="32"/>
        <v>3.1771537153807761E-2</v>
      </c>
      <c r="BR20" s="6">
        <f t="shared" si="33"/>
        <v>-3.8346896920313692E-2</v>
      </c>
      <c r="CC20">
        <f t="shared" si="34"/>
        <v>2.4048360116995664E-2</v>
      </c>
      <c r="CD20">
        <f t="shared" si="35"/>
        <v>5.9400312689581E-2</v>
      </c>
      <c r="CE20">
        <f t="shared" si="36"/>
        <v>0.26816644210607016</v>
      </c>
      <c r="CF20" s="6">
        <f t="shared" si="37"/>
        <v>3.7897836130593304E-3</v>
      </c>
      <c r="CG20" s="6">
        <f t="shared" si="38"/>
        <v>4.0262488109376202E-2</v>
      </c>
      <c r="CH20" s="6">
        <f t="shared" si="39"/>
        <v>0.15109579844124787</v>
      </c>
    </row>
    <row r="21" spans="2:86" x14ac:dyDescent="0.3">
      <c r="B21">
        <v>59.4</v>
      </c>
      <c r="C21">
        <v>56.9</v>
      </c>
      <c r="D21">
        <v>49.4</v>
      </c>
      <c r="E21">
        <v>49.2</v>
      </c>
      <c r="F21">
        <v>20.8</v>
      </c>
      <c r="G21">
        <v>23.2</v>
      </c>
      <c r="N21">
        <v>0.185</v>
      </c>
      <c r="O21">
        <v>0.185</v>
      </c>
      <c r="P21">
        <v>0.22</v>
      </c>
      <c r="Q21">
        <v>0.26900000000000002</v>
      </c>
      <c r="R21">
        <f t="shared" si="1"/>
        <v>8.4000000000000019E-2</v>
      </c>
      <c r="S21">
        <v>0.51900000000000002</v>
      </c>
      <c r="T21">
        <v>0.504</v>
      </c>
      <c r="U21">
        <v>40.54</v>
      </c>
      <c r="V21">
        <v>13.95</v>
      </c>
      <c r="W21">
        <v>13.35</v>
      </c>
      <c r="X21">
        <f t="shared" si="2"/>
        <v>2.0720276270350278E-3</v>
      </c>
      <c r="Y21">
        <f t="shared" si="3"/>
        <v>2.3942652329749108E-2</v>
      </c>
      <c r="Z21">
        <f t="shared" si="4"/>
        <v>2.1273408239700378E-2</v>
      </c>
      <c r="AG21" t="e">
        <f t="shared" si="5"/>
        <v>#DIV/0!</v>
      </c>
      <c r="AJ21">
        <f t="shared" si="40"/>
        <v>8.7809247166221223</v>
      </c>
      <c r="AK21">
        <f t="shared" si="41"/>
        <v>27.285219483459194</v>
      </c>
      <c r="AL21">
        <f t="shared" si="8"/>
        <v>20.886038480513069</v>
      </c>
      <c r="AM21">
        <f t="shared" si="9"/>
        <v>20.111827956988822</v>
      </c>
      <c r="AN21">
        <f t="shared" si="10"/>
        <v>223.37078651685397</v>
      </c>
      <c r="AO21">
        <f t="shared" si="11"/>
        <v>10.694741691932707</v>
      </c>
      <c r="AQ21">
        <v>0.60299999999999998</v>
      </c>
      <c r="AR21">
        <v>1.014</v>
      </c>
      <c r="AS21">
        <v>1.5680000000000001</v>
      </c>
      <c r="AT21">
        <v>0.84099999999999997</v>
      </c>
      <c r="AU21">
        <v>1.3140000000000001</v>
      </c>
      <c r="AV21">
        <v>1.9</v>
      </c>
      <c r="AW21">
        <f t="shared" si="12"/>
        <v>45.465128882751486</v>
      </c>
      <c r="AX21">
        <f t="shared" si="13"/>
        <v>57.340349113320904</v>
      </c>
      <c r="AY21">
        <f t="shared" si="14"/>
        <v>59.112207369945551</v>
      </c>
      <c r="AZ21">
        <f t="shared" si="15"/>
        <v>0.28557784079478277</v>
      </c>
      <c r="BA21">
        <f t="shared" si="16"/>
        <v>0.25204605160669225</v>
      </c>
      <c r="BB21">
        <f t="shared" si="17"/>
        <v>0.57493344675550739</v>
      </c>
      <c r="BC21" s="5">
        <f t="shared" si="18"/>
        <v>7.2555616404565296E-3</v>
      </c>
      <c r="BD21" s="6">
        <f t="shared" si="19"/>
        <v>9.4993165642248023E-2</v>
      </c>
      <c r="BE21" s="6">
        <f t="shared" si="20"/>
        <v>3.7001514453110215E-2</v>
      </c>
      <c r="BF21" s="5">
        <f t="shared" ref="BF21:BF29" si="42">AL21/(AX21*AJ21)</f>
        <v>4.1481598847048426E-2</v>
      </c>
      <c r="BG21" s="6">
        <f t="shared" ref="BG21:BG30" si="43">AM21/(AW21*AK21)</f>
        <v>1.6212338658037735E-2</v>
      </c>
      <c r="BH21" s="6">
        <f t="shared" si="23"/>
        <v>0.18092272591008401</v>
      </c>
      <c r="BI21" s="6">
        <f t="shared" si="24"/>
        <v>2.3742618716902242E-2</v>
      </c>
      <c r="BJ21" s="6">
        <f t="shared" si="25"/>
        <v>3.3113668890405942E-2</v>
      </c>
      <c r="BK21" s="6">
        <f t="shared" si="26"/>
        <v>3.9925398638372925E-2</v>
      </c>
      <c r="BL21" s="6">
        <f t="shared" si="27"/>
        <v>5.0909361734012559E-2</v>
      </c>
      <c r="BM21" s="6">
        <f t="shared" si="28"/>
        <v>6.5971303075436388E-2</v>
      </c>
      <c r="BN21" s="6">
        <f t="shared" si="29"/>
        <v>7.8723746744508577E-2</v>
      </c>
      <c r="BO21" s="6">
        <f t="shared" si="30"/>
        <v>-1.7738980130146183E-2</v>
      </c>
      <c r="BP21" s="6">
        <f t="shared" si="31"/>
        <v>2.371305998033519E-2</v>
      </c>
      <c r="BQ21" s="6">
        <f t="shared" si="32"/>
        <v>3.4697023075974824E-2</v>
      </c>
      <c r="BR21" s="6">
        <f t="shared" si="33"/>
        <v>-0.10219897916557544</v>
      </c>
      <c r="CC21">
        <f t="shared" si="34"/>
        <v>2.4033954964555331E-2</v>
      </c>
      <c r="CD21">
        <f t="shared" si="35"/>
        <v>5.9400312689581E-2</v>
      </c>
      <c r="CE21">
        <f t="shared" si="36"/>
        <v>0.26777432497024156</v>
      </c>
      <c r="CF21" s="6">
        <f t="shared" si="37"/>
        <v>-1.7447643882493095E-2</v>
      </c>
      <c r="CG21" s="6">
        <f t="shared" si="38"/>
        <v>4.3187974031543265E-2</v>
      </c>
      <c r="CH21" s="6">
        <f t="shared" si="39"/>
        <v>8.6851599060157547E-2</v>
      </c>
    </row>
    <row r="22" spans="2:86" x14ac:dyDescent="0.3">
      <c r="B22">
        <v>59.3</v>
      </c>
      <c r="C22">
        <v>56.5</v>
      </c>
      <c r="D22">
        <v>49.4</v>
      </c>
      <c r="E22">
        <v>49.2</v>
      </c>
      <c r="F22">
        <v>18.100000000000001</v>
      </c>
      <c r="G22">
        <v>19</v>
      </c>
      <c r="N22">
        <v>0.185</v>
      </c>
      <c r="O22">
        <v>0.185</v>
      </c>
      <c r="P22">
        <v>0.22</v>
      </c>
      <c r="Q22">
        <v>0.379</v>
      </c>
      <c r="R22">
        <f t="shared" si="1"/>
        <v>0.19400000000000001</v>
      </c>
      <c r="S22">
        <v>0.51900000000000002</v>
      </c>
      <c r="T22">
        <v>0.504</v>
      </c>
      <c r="U22">
        <v>40.11</v>
      </c>
      <c r="V22">
        <v>13.95</v>
      </c>
      <c r="W22">
        <v>13.35</v>
      </c>
      <c r="X22">
        <f t="shared" si="2"/>
        <v>4.8366990775367737E-3</v>
      </c>
      <c r="Y22">
        <f t="shared" si="3"/>
        <v>2.3942652329749108E-2</v>
      </c>
      <c r="Z22">
        <f t="shared" si="4"/>
        <v>2.1273408239700378E-2</v>
      </c>
      <c r="AG22" t="e">
        <f t="shared" si="5"/>
        <v>#DIV/0!</v>
      </c>
      <c r="AJ22">
        <f t="shared" si="40"/>
        <v>8.5120717114317159</v>
      </c>
      <c r="AK22">
        <f t="shared" si="41"/>
        <v>30.748672040841861</v>
      </c>
      <c r="AL22">
        <f t="shared" si="8"/>
        <v>18.282722513088977</v>
      </c>
      <c r="AM22">
        <f t="shared" si="9"/>
        <v>20.111827956988822</v>
      </c>
      <c r="AN22">
        <f t="shared" si="10"/>
        <v>250.17528089887617</v>
      </c>
      <c r="AO22">
        <f t="shared" si="11"/>
        <v>13.683699499337177</v>
      </c>
      <c r="AQ22">
        <v>0.60299999999999998</v>
      </c>
      <c r="AR22">
        <v>1.014</v>
      </c>
      <c r="AS22">
        <v>1.5680000000000001</v>
      </c>
      <c r="AT22">
        <v>0.84099999999999997</v>
      </c>
      <c r="AU22">
        <v>1.3140000000000001</v>
      </c>
      <c r="AV22">
        <v>1.9</v>
      </c>
      <c r="AW22">
        <f t="shared" si="12"/>
        <v>45.465128882751486</v>
      </c>
      <c r="AX22">
        <f t="shared" si="13"/>
        <v>57.340349113320904</v>
      </c>
      <c r="AY22">
        <f t="shared" si="14"/>
        <v>59.112207369945551</v>
      </c>
      <c r="AZ22">
        <f t="shared" si="15"/>
        <v>0.28557784079478277</v>
      </c>
      <c r="BA22">
        <f t="shared" si="16"/>
        <v>0.25204605160669225</v>
      </c>
      <c r="BB22">
        <f t="shared" si="17"/>
        <v>0.57493344675550739</v>
      </c>
      <c r="BC22" s="5">
        <f t="shared" si="18"/>
        <v>1.6936534935889661E-2</v>
      </c>
      <c r="BD22" s="6">
        <f t="shared" si="19"/>
        <v>9.4993165642248023E-2</v>
      </c>
      <c r="BE22" s="6">
        <f t="shared" si="20"/>
        <v>3.7001514453110215E-2</v>
      </c>
      <c r="BF22" s="5">
        <f t="shared" si="42"/>
        <v>3.7458058298317297E-2</v>
      </c>
      <c r="BG22" s="6">
        <f t="shared" si="43"/>
        <v>1.4386221884222181E-2</v>
      </c>
      <c r="BH22" s="6">
        <f t="shared" si="23"/>
        <v>0.23148686385029818</v>
      </c>
      <c r="BI22" s="6">
        <f t="shared" si="24"/>
        <v>2.4015358013011471E-2</v>
      </c>
      <c r="BJ22" s="6">
        <f t="shared" si="25"/>
        <v>3.3494056532243195E-2</v>
      </c>
      <c r="BK22" s="6">
        <f t="shared" si="26"/>
        <v>4.0384034867651131E-2</v>
      </c>
      <c r="BL22" s="6">
        <f t="shared" si="27"/>
        <v>5.0909361734012559E-2</v>
      </c>
      <c r="BM22" s="6">
        <f t="shared" si="28"/>
        <v>6.5971303075436388E-2</v>
      </c>
      <c r="BN22" s="6">
        <f t="shared" si="29"/>
        <v>7.8723746744508577E-2</v>
      </c>
      <c r="BO22" s="6">
        <f t="shared" si="30"/>
        <v>-1.3442700285305826E-2</v>
      </c>
      <c r="BP22" s="6">
        <f t="shared" si="31"/>
        <v>2.5997812983428951E-2</v>
      </c>
      <c r="BQ22" s="6">
        <f t="shared" si="32"/>
        <v>3.652313984979038E-2</v>
      </c>
      <c r="BR22" s="6">
        <f t="shared" si="33"/>
        <v>-0.1527631171057896</v>
      </c>
      <c r="CC22">
        <f t="shared" si="34"/>
        <v>2.4107963863795226E-2</v>
      </c>
      <c r="CD22">
        <f t="shared" si="35"/>
        <v>5.9400312689581E-2</v>
      </c>
      <c r="CE22">
        <f t="shared" si="36"/>
        <v>0.26981483255871791</v>
      </c>
      <c r="CF22" s="6">
        <f t="shared" si="37"/>
        <v>-1.3350094434522071E-2</v>
      </c>
      <c r="CG22" s="6">
        <f t="shared" si="38"/>
        <v>4.5014090805358821E-2</v>
      </c>
      <c r="CH22" s="6">
        <f t="shared" si="39"/>
        <v>3.832796870841973E-2</v>
      </c>
    </row>
    <row r="23" spans="2:86" x14ac:dyDescent="0.3">
      <c r="B23">
        <v>59.4</v>
      </c>
      <c r="C23">
        <v>57.4</v>
      </c>
      <c r="D23">
        <v>49.3</v>
      </c>
      <c r="E23">
        <v>49.1</v>
      </c>
      <c r="F23">
        <v>17.600000000000001</v>
      </c>
      <c r="G23">
        <v>18.399999999999999</v>
      </c>
      <c r="N23">
        <v>0.185</v>
      </c>
      <c r="O23">
        <v>0.185</v>
      </c>
      <c r="P23">
        <v>0.22</v>
      </c>
      <c r="Q23">
        <v>0.39400000000000002</v>
      </c>
      <c r="R23">
        <f t="shared" si="1"/>
        <v>0.20900000000000002</v>
      </c>
      <c r="S23">
        <v>0.51900000000000002</v>
      </c>
      <c r="T23">
        <v>0.504</v>
      </c>
      <c r="U23">
        <v>45.29</v>
      </c>
      <c r="V23">
        <v>13.95</v>
      </c>
      <c r="W23">
        <v>13.35</v>
      </c>
      <c r="X23">
        <f t="shared" si="2"/>
        <v>4.6147052329432552E-3</v>
      </c>
      <c r="Y23">
        <f t="shared" si="3"/>
        <v>2.3942652329749108E-2</v>
      </c>
      <c r="Z23">
        <f t="shared" si="4"/>
        <v>2.1273408239700378E-2</v>
      </c>
      <c r="AG23" t="e">
        <f t="shared" si="5"/>
        <v>#DIV/0!</v>
      </c>
      <c r="AJ23">
        <f t="shared" si="40"/>
        <v>9.1559910269219689</v>
      </c>
      <c r="AK23">
        <f t="shared" si="41"/>
        <v>31.199038437830747</v>
      </c>
      <c r="AL23">
        <f t="shared" si="8"/>
        <v>15.50540958268928</v>
      </c>
      <c r="AM23">
        <f t="shared" si="9"/>
        <v>20.111827956988822</v>
      </c>
      <c r="AN23">
        <f t="shared" si="10"/>
        <v>178.69662921348316</v>
      </c>
      <c r="AO23">
        <f t="shared" si="11"/>
        <v>11.524792573875999</v>
      </c>
      <c r="AQ23">
        <v>0.60299999999999998</v>
      </c>
      <c r="AR23">
        <v>1.014</v>
      </c>
      <c r="AS23">
        <v>1.5680000000000001</v>
      </c>
      <c r="AT23">
        <v>0.84099999999999997</v>
      </c>
      <c r="AU23">
        <v>1.3140000000000001</v>
      </c>
      <c r="AV23">
        <v>1.9</v>
      </c>
      <c r="AW23">
        <f t="shared" si="12"/>
        <v>45.465128882751486</v>
      </c>
      <c r="AX23">
        <f t="shared" si="13"/>
        <v>57.340349113320904</v>
      </c>
      <c r="AY23">
        <f t="shared" si="14"/>
        <v>59.112207369945551</v>
      </c>
      <c r="AZ23">
        <f t="shared" si="15"/>
        <v>0.28557784079478277</v>
      </c>
      <c r="BA23">
        <f t="shared" si="16"/>
        <v>0.25204605160669225</v>
      </c>
      <c r="BB23">
        <f t="shared" si="17"/>
        <v>0.57493344675550739</v>
      </c>
      <c r="BC23" s="5">
        <f t="shared" si="18"/>
        <v>1.6159185250859145E-2</v>
      </c>
      <c r="BD23" s="6">
        <f t="shared" si="19"/>
        <v>9.4993165642248023E-2</v>
      </c>
      <c r="BE23" s="6">
        <f t="shared" si="20"/>
        <v>3.7001514453110215E-2</v>
      </c>
      <c r="BF23" s="5">
        <f t="shared" si="42"/>
        <v>2.9533679094738051E-2</v>
      </c>
      <c r="BG23" s="6">
        <f t="shared" si="43"/>
        <v>1.4178552954643138E-2</v>
      </c>
      <c r="BH23" s="6">
        <f t="shared" si="23"/>
        <v>0.19496467965998432</v>
      </c>
      <c r="BI23" s="6">
        <f t="shared" si="24"/>
        <v>2.4000160064664034E-2</v>
      </c>
      <c r="BJ23" s="6">
        <f t="shared" si="25"/>
        <v>3.3472860057018994E-2</v>
      </c>
      <c r="BK23" s="6">
        <f t="shared" si="26"/>
        <v>4.035847811868877E-2</v>
      </c>
      <c r="BL23" s="6">
        <f t="shared" si="27"/>
        <v>5.0909361734012559E-2</v>
      </c>
      <c r="BM23" s="6">
        <f t="shared" si="28"/>
        <v>6.5971303075436388E-2</v>
      </c>
      <c r="BN23" s="6">
        <f t="shared" si="29"/>
        <v>7.8723746744508577E-2</v>
      </c>
      <c r="BO23" s="6">
        <f t="shared" si="30"/>
        <v>-5.5335190300740168E-3</v>
      </c>
      <c r="BP23" s="6">
        <f t="shared" si="31"/>
        <v>2.6179925164045631E-2</v>
      </c>
      <c r="BQ23" s="6">
        <f t="shared" si="32"/>
        <v>3.673080877936942E-2</v>
      </c>
      <c r="BR23" s="6">
        <f t="shared" si="33"/>
        <v>-0.11624093291547574</v>
      </c>
      <c r="CC23">
        <f t="shared" si="34"/>
        <v>2.4103983282636555E-2</v>
      </c>
      <c r="CD23">
        <f t="shared" si="35"/>
        <v>5.9400312689581E-2</v>
      </c>
      <c r="CE23">
        <f t="shared" si="36"/>
        <v>0.2697034071267807</v>
      </c>
      <c r="CF23" s="6">
        <f t="shared" si="37"/>
        <v>-5.4296958121014954E-3</v>
      </c>
      <c r="CG23" s="6">
        <f t="shared" si="38"/>
        <v>4.5221759734937861E-2</v>
      </c>
      <c r="CH23" s="6">
        <f t="shared" si="39"/>
        <v>7.4738727466796384E-2</v>
      </c>
    </row>
    <row r="24" spans="2:86" x14ac:dyDescent="0.3">
      <c r="B24">
        <v>59.3</v>
      </c>
      <c r="C24">
        <v>56.5</v>
      </c>
      <c r="D24">
        <v>49.5</v>
      </c>
      <c r="E24">
        <v>49.2</v>
      </c>
      <c r="F24">
        <v>17.5</v>
      </c>
      <c r="G24">
        <v>18.399999999999999</v>
      </c>
      <c r="N24">
        <v>0.185</v>
      </c>
      <c r="O24">
        <v>0.185</v>
      </c>
      <c r="P24">
        <v>0.22</v>
      </c>
      <c r="Q24">
        <v>0.36699999999999999</v>
      </c>
      <c r="R24">
        <f t="shared" si="1"/>
        <v>0.182</v>
      </c>
      <c r="S24">
        <v>0.51900000000000002</v>
      </c>
      <c r="T24">
        <v>0.504</v>
      </c>
      <c r="U24">
        <v>40.26</v>
      </c>
      <c r="V24">
        <v>13.95</v>
      </c>
      <c r="W24">
        <v>13.35</v>
      </c>
      <c r="X24">
        <f t="shared" si="2"/>
        <v>4.5206159960258325E-3</v>
      </c>
      <c r="Y24">
        <f t="shared" si="3"/>
        <v>2.3942652329749108E-2</v>
      </c>
      <c r="Z24">
        <f t="shared" si="4"/>
        <v>2.1273408239700378E-2</v>
      </c>
      <c r="AG24" t="e">
        <f t="shared" si="5"/>
        <v>#DIV/0!</v>
      </c>
      <c r="AJ24">
        <f t="shared" si="40"/>
        <v>8.4554999699886633</v>
      </c>
      <c r="AK24">
        <f t="shared" si="41"/>
        <v>31.399044562729777</v>
      </c>
      <c r="AL24">
        <f t="shared" si="8"/>
        <v>17.087928464977622</v>
      </c>
      <c r="AM24">
        <f t="shared" si="9"/>
        <v>30.167741935483591</v>
      </c>
      <c r="AN24">
        <f t="shared" si="10"/>
        <v>250.17528089887617</v>
      </c>
      <c r="AO24">
        <f t="shared" si="11"/>
        <v>14.640468644963033</v>
      </c>
      <c r="AQ24">
        <v>0.60299999999999998</v>
      </c>
      <c r="AR24">
        <v>1.014</v>
      </c>
      <c r="AS24">
        <v>1.5680000000000001</v>
      </c>
      <c r="AT24">
        <v>0.84099999999999997</v>
      </c>
      <c r="AU24">
        <v>1.3140000000000001</v>
      </c>
      <c r="AV24">
        <v>1.9</v>
      </c>
      <c r="AW24">
        <f t="shared" si="12"/>
        <v>45.465128882751486</v>
      </c>
      <c r="AX24">
        <f t="shared" si="13"/>
        <v>57.340349113320904</v>
      </c>
      <c r="AY24">
        <f t="shared" si="14"/>
        <v>59.112207369945551</v>
      </c>
      <c r="AZ24">
        <f t="shared" si="15"/>
        <v>0.28557784079478277</v>
      </c>
      <c r="BA24">
        <f t="shared" si="16"/>
        <v>0.25204605160669225</v>
      </c>
      <c r="BB24">
        <f t="shared" si="17"/>
        <v>0.57493344675550739</v>
      </c>
      <c r="BC24" s="5">
        <f t="shared" si="18"/>
        <v>1.5829715581029143E-2</v>
      </c>
      <c r="BD24" s="6">
        <f t="shared" si="19"/>
        <v>9.4993165642248023E-2</v>
      </c>
      <c r="BE24" s="6">
        <f t="shared" si="20"/>
        <v>3.7001514453110215E-2</v>
      </c>
      <c r="BF24" s="5">
        <f t="shared" si="42"/>
        <v>3.5244373267707935E-2</v>
      </c>
      <c r="BG24" s="6">
        <f t="shared" si="43"/>
        <v>2.113235727958138E-2</v>
      </c>
      <c r="BH24" s="6">
        <f t="shared" si="23"/>
        <v>0.24767250786859793</v>
      </c>
      <c r="BI24" s="6">
        <f t="shared" si="24"/>
        <v>2.3993499741060575E-2</v>
      </c>
      <c r="BJ24" s="6">
        <f t="shared" si="25"/>
        <v>3.3463570948975035E-2</v>
      </c>
      <c r="BK24" s="6">
        <f t="shared" si="26"/>
        <v>4.0347278171534703E-2</v>
      </c>
      <c r="BL24" s="6">
        <f t="shared" si="27"/>
        <v>5.0909361734012559E-2</v>
      </c>
      <c r="BM24" s="6">
        <f t="shared" si="28"/>
        <v>6.5971303075436388E-2</v>
      </c>
      <c r="BN24" s="6">
        <f t="shared" si="29"/>
        <v>7.8723746744508577E-2</v>
      </c>
      <c r="BO24" s="6">
        <f t="shared" si="30"/>
        <v>-1.1250873526647359E-2</v>
      </c>
      <c r="BP24" s="6">
        <f t="shared" si="31"/>
        <v>1.9214920891953324E-2</v>
      </c>
      <c r="BQ24" s="6">
        <f t="shared" si="32"/>
        <v>2.9777004454431179E-2</v>
      </c>
      <c r="BR24" s="6">
        <f t="shared" si="33"/>
        <v>-0.16894876112408935</v>
      </c>
      <c r="CC24">
        <f t="shared" si="34"/>
        <v>2.4102233634944906E-2</v>
      </c>
      <c r="CD24">
        <f t="shared" si="35"/>
        <v>5.9400312689581E-2</v>
      </c>
      <c r="CE24">
        <f t="shared" si="36"/>
        <v>0.26965449253041573</v>
      </c>
      <c r="CF24" s="6">
        <f t="shared" si="37"/>
        <v>-1.1142139632763028E-2</v>
      </c>
      <c r="CG24" s="6">
        <f t="shared" si="38"/>
        <v>3.8267955409999624E-2</v>
      </c>
      <c r="CH24" s="6">
        <f t="shared" si="39"/>
        <v>2.1981984661817805E-2</v>
      </c>
    </row>
    <row r="25" spans="2:86" x14ac:dyDescent="0.3">
      <c r="B25">
        <v>59.2</v>
      </c>
      <c r="C25">
        <v>55.6</v>
      </c>
      <c r="D25">
        <v>49.4</v>
      </c>
      <c r="E25">
        <v>49.2</v>
      </c>
      <c r="F25">
        <v>18.100000000000001</v>
      </c>
      <c r="G25">
        <v>18.600000000000001</v>
      </c>
      <c r="N25">
        <v>0.185</v>
      </c>
      <c r="O25">
        <v>0.185</v>
      </c>
      <c r="P25">
        <v>0.22</v>
      </c>
      <c r="Q25">
        <v>0.375</v>
      </c>
      <c r="R25">
        <f t="shared" si="1"/>
        <v>0.19</v>
      </c>
      <c r="S25">
        <v>0.51900000000000002</v>
      </c>
      <c r="T25">
        <v>0.504</v>
      </c>
      <c r="U25">
        <v>45.28</v>
      </c>
      <c r="V25">
        <v>13.95</v>
      </c>
      <c r="W25">
        <v>13.35</v>
      </c>
      <c r="X25">
        <f t="shared" si="2"/>
        <v>4.1961130742049473E-3</v>
      </c>
      <c r="Y25">
        <f t="shared" si="3"/>
        <v>2.3942652329749108E-2</v>
      </c>
      <c r="Z25">
        <f t="shared" si="4"/>
        <v>2.1273408239700378E-2</v>
      </c>
      <c r="AG25" t="e">
        <f t="shared" si="5"/>
        <v>#DIV/0!</v>
      </c>
      <c r="AJ25">
        <f t="shared" si="40"/>
        <v>7.9491954211460962</v>
      </c>
      <c r="AK25">
        <f t="shared" si="41"/>
        <v>30.949757672149367</v>
      </c>
      <c r="AL25">
        <f t="shared" si="8"/>
        <v>8.8118374558303891</v>
      </c>
      <c r="AM25">
        <f t="shared" si="9"/>
        <v>20.111827956988822</v>
      </c>
      <c r="AN25">
        <f t="shared" si="10"/>
        <v>321.6539325842698</v>
      </c>
      <c r="AO25">
        <f t="shared" si="11"/>
        <v>36.50248137196926</v>
      </c>
      <c r="AQ25">
        <v>0.60299999999999998</v>
      </c>
      <c r="AR25">
        <v>1.014</v>
      </c>
      <c r="AS25">
        <v>1.5680000000000001</v>
      </c>
      <c r="AT25">
        <v>0.84099999999999997</v>
      </c>
      <c r="AU25">
        <v>1.3140000000000001</v>
      </c>
      <c r="AV25">
        <v>1.9</v>
      </c>
      <c r="AW25">
        <f t="shared" si="12"/>
        <v>45.465128882751486</v>
      </c>
      <c r="AX25">
        <f t="shared" si="13"/>
        <v>57.340349113320904</v>
      </c>
      <c r="AY25">
        <f t="shared" si="14"/>
        <v>59.112207369945551</v>
      </c>
      <c r="AZ25">
        <f t="shared" si="15"/>
        <v>0.28557784079478277</v>
      </c>
      <c r="BA25">
        <f t="shared" si="16"/>
        <v>0.25204605160669225</v>
      </c>
      <c r="BB25">
        <f t="shared" si="17"/>
        <v>0.57493344675550739</v>
      </c>
      <c r="BC25" s="5">
        <f t="shared" si="18"/>
        <v>1.4693412705015474E-2</v>
      </c>
      <c r="BD25" s="6">
        <f t="shared" si="19"/>
        <v>9.4993165642248023E-2</v>
      </c>
      <c r="BE25" s="6">
        <f t="shared" si="20"/>
        <v>3.7001514453110215E-2</v>
      </c>
      <c r="BF25" s="5">
        <f t="shared" si="42"/>
        <v>1.9332275297803736E-2</v>
      </c>
      <c r="BG25" s="6">
        <f t="shared" si="43"/>
        <v>1.4292752250619141E-2</v>
      </c>
      <c r="BH25" s="6">
        <f t="shared" si="23"/>
        <v>0.61751172889761241</v>
      </c>
      <c r="BI25" s="6">
        <f t="shared" si="24"/>
        <v>2.3969431019718178E-2</v>
      </c>
      <c r="BJ25" s="6">
        <f t="shared" si="25"/>
        <v>3.343000246697013E-2</v>
      </c>
      <c r="BK25" s="6">
        <f t="shared" si="26"/>
        <v>4.0306804401317134E-2</v>
      </c>
      <c r="BL25" s="6">
        <f t="shared" si="27"/>
        <v>5.0909361734012559E-2</v>
      </c>
      <c r="BM25" s="6">
        <f t="shared" si="28"/>
        <v>6.5971303075436388E-2</v>
      </c>
      <c r="BN25" s="6">
        <f t="shared" si="29"/>
        <v>7.8723746744508577E-2</v>
      </c>
      <c r="BO25" s="6">
        <f t="shared" si="30"/>
        <v>4.6371557219144419E-3</v>
      </c>
      <c r="BP25" s="6">
        <f t="shared" si="31"/>
        <v>2.6014052150697992E-2</v>
      </c>
      <c r="BQ25" s="6">
        <f t="shared" si="32"/>
        <v>3.6616609483393417E-2</v>
      </c>
      <c r="BR25" s="6">
        <f t="shared" si="33"/>
        <v>-0.53878798215310386</v>
      </c>
      <c r="CC25">
        <f t="shared" si="34"/>
        <v>2.4095884291889264E-2</v>
      </c>
      <c r="CD25">
        <f t="shared" si="35"/>
        <v>5.9400312689581E-2</v>
      </c>
      <c r="CE25">
        <f t="shared" si="36"/>
        <v>0.26947730138315179</v>
      </c>
      <c r="CF25" s="6">
        <f t="shared" si="37"/>
        <v>4.7636089940855282E-3</v>
      </c>
      <c r="CG25" s="6">
        <f t="shared" si="38"/>
        <v>4.5107560438961858E-2</v>
      </c>
      <c r="CH25" s="6">
        <f t="shared" si="39"/>
        <v>-0.34803442751446062</v>
      </c>
    </row>
    <row r="26" spans="2:86" x14ac:dyDescent="0.3">
      <c r="B26">
        <v>59.5</v>
      </c>
      <c r="C26">
        <v>56.2</v>
      </c>
      <c r="D26">
        <v>49.4</v>
      </c>
      <c r="E26">
        <v>49.2</v>
      </c>
      <c r="F26">
        <v>18</v>
      </c>
      <c r="G26">
        <v>18.600000000000001</v>
      </c>
      <c r="N26">
        <v>0.185</v>
      </c>
      <c r="O26">
        <v>0.185</v>
      </c>
      <c r="P26">
        <v>0.22</v>
      </c>
      <c r="Q26">
        <v>0.377</v>
      </c>
      <c r="R26">
        <f t="shared" si="1"/>
        <v>0.192</v>
      </c>
      <c r="S26">
        <v>0.51900000000000002</v>
      </c>
      <c r="T26">
        <v>0.504</v>
      </c>
      <c r="U26">
        <v>47.43</v>
      </c>
      <c r="V26">
        <v>13.95</v>
      </c>
      <c r="W26">
        <v>13.35</v>
      </c>
      <c r="X26">
        <f t="shared" si="2"/>
        <v>4.0480708412397219E-3</v>
      </c>
      <c r="Y26">
        <f t="shared" si="3"/>
        <v>2.3942652329749108E-2</v>
      </c>
      <c r="Z26">
        <f t="shared" si="4"/>
        <v>2.1273408239700378E-2</v>
      </c>
      <c r="AG26" t="e">
        <f t="shared" si="5"/>
        <v>#DIV/0!</v>
      </c>
      <c r="AJ26">
        <f t="shared" si="40"/>
        <v>8.4292403661514399</v>
      </c>
      <c r="AK26">
        <f t="shared" si="41"/>
        <v>30.999569887699025</v>
      </c>
      <c r="AL26">
        <f t="shared" si="8"/>
        <v>10.201138519924124</v>
      </c>
      <c r="AM26">
        <f t="shared" si="9"/>
        <v>20.111827956988822</v>
      </c>
      <c r="AN26">
        <f t="shared" si="10"/>
        <v>294.84943820224697</v>
      </c>
      <c r="AO26">
        <f t="shared" si="11"/>
        <v>28.903581460674065</v>
      </c>
      <c r="AQ26">
        <v>0.60299999999999998</v>
      </c>
      <c r="AR26">
        <v>1.014</v>
      </c>
      <c r="AS26">
        <v>1.5680000000000001</v>
      </c>
      <c r="AT26">
        <v>0.84099999999999997</v>
      </c>
      <c r="AU26">
        <v>1.3140000000000001</v>
      </c>
      <c r="AV26">
        <v>1.9</v>
      </c>
      <c r="AW26">
        <f t="shared" si="12"/>
        <v>45.465128882751486</v>
      </c>
      <c r="AX26">
        <f t="shared" si="13"/>
        <v>57.340349113320904</v>
      </c>
      <c r="AY26">
        <f t="shared" si="14"/>
        <v>59.112207369945551</v>
      </c>
      <c r="AZ26">
        <f t="shared" si="15"/>
        <v>0.28557784079478277</v>
      </c>
      <c r="BA26">
        <f t="shared" si="16"/>
        <v>0.25204605160669225</v>
      </c>
      <c r="BB26">
        <f t="shared" si="17"/>
        <v>0.57493344675550739</v>
      </c>
      <c r="BC26" s="5">
        <f t="shared" si="18"/>
        <v>1.4175017326182111E-2</v>
      </c>
      <c r="BD26" s="6">
        <f t="shared" si="19"/>
        <v>9.4993165642248023E-2</v>
      </c>
      <c r="BE26" s="6">
        <f t="shared" si="20"/>
        <v>3.7001514453110215E-2</v>
      </c>
      <c r="BF26" s="5">
        <f t="shared" si="42"/>
        <v>2.1105705495338078E-2</v>
      </c>
      <c r="BG26" s="6">
        <f t="shared" si="43"/>
        <v>1.4269785685002753E-2</v>
      </c>
      <c r="BH26" s="6">
        <f t="shared" si="23"/>
        <v>0.48896129491130336</v>
      </c>
      <c r="BI26" s="6">
        <f t="shared" si="24"/>
        <v>2.3957833887667132E-2</v>
      </c>
      <c r="BJ26" s="6">
        <f t="shared" si="25"/>
        <v>3.3413828025751338E-2</v>
      </c>
      <c r="BK26" s="6">
        <f t="shared" si="26"/>
        <v>4.028730275637557E-2</v>
      </c>
      <c r="BL26" s="6">
        <f t="shared" si="27"/>
        <v>5.0909361734012559E-2</v>
      </c>
      <c r="BM26" s="6">
        <f t="shared" si="28"/>
        <v>6.5971303075436388E-2</v>
      </c>
      <c r="BN26" s="6">
        <f t="shared" si="29"/>
        <v>7.8723746744508577E-2</v>
      </c>
      <c r="BO26" s="6">
        <f t="shared" si="30"/>
        <v>2.8521283923290536E-3</v>
      </c>
      <c r="BP26" s="6">
        <f t="shared" si="31"/>
        <v>2.6017517071372818E-2</v>
      </c>
      <c r="BQ26" s="6">
        <f t="shared" si="32"/>
        <v>3.6639576049009803E-2</v>
      </c>
      <c r="BR26" s="6">
        <f t="shared" si="33"/>
        <v>-0.41023754816679481</v>
      </c>
      <c r="CC26">
        <f t="shared" si="34"/>
        <v>2.4092810046218955E-2</v>
      </c>
      <c r="CD26">
        <f t="shared" si="35"/>
        <v>5.9400312689581E-2</v>
      </c>
      <c r="CE26">
        <f t="shared" si="36"/>
        <v>0.26939168578950462</v>
      </c>
      <c r="CF26" s="6">
        <f t="shared" si="37"/>
        <v>2.9871045508808765E-3</v>
      </c>
      <c r="CG26" s="6">
        <f t="shared" si="38"/>
        <v>4.5130527004578244E-2</v>
      </c>
      <c r="CH26" s="6">
        <f t="shared" si="39"/>
        <v>-0.21956960912179874</v>
      </c>
    </row>
    <row r="27" spans="2:86" x14ac:dyDescent="0.3">
      <c r="B27">
        <v>59.5</v>
      </c>
      <c r="C27">
        <v>57.1</v>
      </c>
      <c r="D27">
        <v>49.4</v>
      </c>
      <c r="E27">
        <v>49</v>
      </c>
      <c r="F27">
        <v>17.600000000000001</v>
      </c>
      <c r="G27">
        <v>17.5</v>
      </c>
      <c r="N27">
        <v>0.185</v>
      </c>
      <c r="O27">
        <v>0.185</v>
      </c>
      <c r="P27">
        <v>0.22</v>
      </c>
      <c r="Q27">
        <v>0.39600000000000002</v>
      </c>
      <c r="R27">
        <f t="shared" si="1"/>
        <v>0.21100000000000002</v>
      </c>
      <c r="S27">
        <v>0.51900000000000002</v>
      </c>
      <c r="T27">
        <v>0.504</v>
      </c>
      <c r="U27">
        <v>30.35</v>
      </c>
      <c r="V27">
        <v>13.95</v>
      </c>
      <c r="W27">
        <v>13.35</v>
      </c>
      <c r="X27">
        <f t="shared" si="2"/>
        <v>6.9522240527182871E-3</v>
      </c>
      <c r="Y27">
        <f t="shared" si="3"/>
        <v>2.3942652329749108E-2</v>
      </c>
      <c r="Z27">
        <f t="shared" si="4"/>
        <v>2.1273408239700378E-2</v>
      </c>
      <c r="AG27" t="e">
        <f t="shared" si="5"/>
        <v>#DIV/0!</v>
      </c>
      <c r="AJ27">
        <f t="shared" si="40"/>
        <v>9.0277462792950196</v>
      </c>
      <c r="AK27">
        <f t="shared" si="41"/>
        <v>31.649341747868039</v>
      </c>
      <c r="AL27">
        <f t="shared" si="8"/>
        <v>2.9199341021417222</v>
      </c>
      <c r="AM27">
        <f t="shared" si="9"/>
        <v>40.223655913978355</v>
      </c>
      <c r="AN27">
        <f t="shared" si="10"/>
        <v>214.43595505617967</v>
      </c>
      <c r="AO27">
        <f t="shared" si="11"/>
        <v>73.43862825496457</v>
      </c>
      <c r="AQ27">
        <v>0.60299999999999998</v>
      </c>
      <c r="AR27">
        <v>1.014</v>
      </c>
      <c r="AS27">
        <v>1.5680000000000001</v>
      </c>
      <c r="AT27">
        <v>0.84099999999999997</v>
      </c>
      <c r="AU27">
        <v>1.3140000000000001</v>
      </c>
      <c r="AV27">
        <v>1.9</v>
      </c>
      <c r="AW27">
        <f t="shared" si="12"/>
        <v>45.465128882751486</v>
      </c>
      <c r="AX27">
        <f t="shared" si="13"/>
        <v>57.340349113320904</v>
      </c>
      <c r="AY27">
        <f t="shared" si="14"/>
        <v>59.112207369945551</v>
      </c>
      <c r="AZ27">
        <f t="shared" si="15"/>
        <v>0.28557784079478277</v>
      </c>
      <c r="BA27">
        <f t="shared" si="16"/>
        <v>0.25204605160669225</v>
      </c>
      <c r="BB27">
        <f t="shared" si="17"/>
        <v>0.57493344675550739</v>
      </c>
      <c r="BC27" s="5">
        <f t="shared" si="18"/>
        <v>2.4344410033249671E-2</v>
      </c>
      <c r="BD27" s="6">
        <f t="shared" si="19"/>
        <v>9.4993165642248023E-2</v>
      </c>
      <c r="BE27" s="6">
        <f t="shared" si="20"/>
        <v>3.7001514453110215E-2</v>
      </c>
      <c r="BF27" s="5">
        <f t="shared" si="42"/>
        <v>5.6407048072598075E-3</v>
      </c>
      <c r="BG27" s="6">
        <f t="shared" si="43"/>
        <v>2.7953644164149846E-2</v>
      </c>
      <c r="BH27" s="6">
        <f t="shared" si="23"/>
        <v>1.2423597683530763</v>
      </c>
      <c r="BI27" s="6">
        <f t="shared" si="24"/>
        <v>2.4133044170557349E-2</v>
      </c>
      <c r="BJ27" s="6">
        <f t="shared" si="25"/>
        <v>3.3658192615984628E-2</v>
      </c>
      <c r="BK27" s="6">
        <f t="shared" si="26"/>
        <v>4.0581934973375047E-2</v>
      </c>
      <c r="BL27" s="6">
        <f t="shared" si="27"/>
        <v>5.0909361734012559E-2</v>
      </c>
      <c r="BM27" s="6">
        <f t="shared" si="28"/>
        <v>6.5971303075436388E-2</v>
      </c>
      <c r="BN27" s="6">
        <f t="shared" si="29"/>
        <v>7.8723746744508577E-2</v>
      </c>
      <c r="BO27" s="6">
        <f t="shared" si="30"/>
        <v>1.8492339363297541E-2</v>
      </c>
      <c r="BP27" s="6">
        <f t="shared" si="31"/>
        <v>1.2628290809225201E-2</v>
      </c>
      <c r="BQ27" s="6">
        <f t="shared" si="32"/>
        <v>2.2955717569862713E-2</v>
      </c>
      <c r="BR27" s="6">
        <f t="shared" si="33"/>
        <v>-1.1636360216085677</v>
      </c>
      <c r="CC27">
        <f t="shared" si="34"/>
        <v>2.4138236244595896E-2</v>
      </c>
      <c r="CD27">
        <f t="shared" si="35"/>
        <v>5.9400312689581E-2</v>
      </c>
      <c r="CE27">
        <f t="shared" si="36"/>
        <v>0.27066873250332535</v>
      </c>
      <c r="CF27" s="6">
        <f t="shared" si="37"/>
        <v>1.8497531437336089E-2</v>
      </c>
      <c r="CG27" s="6">
        <f t="shared" si="38"/>
        <v>3.1446668525431154E-2</v>
      </c>
      <c r="CH27" s="6">
        <f t="shared" si="39"/>
        <v>-0.97169103584975092</v>
      </c>
    </row>
    <row r="28" spans="2:86" x14ac:dyDescent="0.3">
      <c r="B28">
        <v>59.4</v>
      </c>
      <c r="C28">
        <v>57.4</v>
      </c>
      <c r="D28">
        <v>49.2</v>
      </c>
      <c r="E28">
        <v>49.1</v>
      </c>
      <c r="F28">
        <v>17.899999999999999</v>
      </c>
      <c r="G28">
        <v>18.100000000000001</v>
      </c>
      <c r="N28">
        <v>0.185</v>
      </c>
      <c r="O28">
        <v>0.185</v>
      </c>
      <c r="P28">
        <v>0.22</v>
      </c>
      <c r="Q28">
        <v>0.41349999999999998</v>
      </c>
      <c r="R28">
        <f t="shared" si="1"/>
        <v>0.22849999999999998</v>
      </c>
      <c r="S28">
        <v>0.51900000000000002</v>
      </c>
      <c r="T28">
        <v>0.504</v>
      </c>
      <c r="U28">
        <v>35.39</v>
      </c>
      <c r="V28">
        <v>13.95</v>
      </c>
      <c r="W28">
        <v>13.35</v>
      </c>
      <c r="X28">
        <f t="shared" si="2"/>
        <v>6.4566261655834975E-3</v>
      </c>
      <c r="Y28">
        <f t="shared" si="3"/>
        <v>2.3942652329749108E-2</v>
      </c>
      <c r="Z28">
        <f t="shared" si="4"/>
        <v>2.1273408239700378E-2</v>
      </c>
      <c r="AG28" t="e">
        <f t="shared" si="5"/>
        <v>#DIV/0!</v>
      </c>
      <c r="AJ28">
        <f t="shared" si="40"/>
        <v>9.2101328263814395</v>
      </c>
      <c r="AK28">
        <f t="shared" si="41"/>
        <v>31.149973247707152</v>
      </c>
      <c r="AL28">
        <f t="shared" si="8"/>
        <v>5.4235659790902151</v>
      </c>
      <c r="AM28">
        <f t="shared" si="9"/>
        <v>10.055913978494768</v>
      </c>
      <c r="AN28">
        <f t="shared" si="10"/>
        <v>178.69662921348316</v>
      </c>
      <c r="AO28">
        <f t="shared" si="11"/>
        <v>32.948180201443577</v>
      </c>
      <c r="AQ28">
        <v>0.60299999999999998</v>
      </c>
      <c r="AR28">
        <v>1.014</v>
      </c>
      <c r="AS28">
        <v>1.5680000000000001</v>
      </c>
      <c r="AT28">
        <v>0.84099999999999997</v>
      </c>
      <c r="AU28">
        <v>1.3140000000000001</v>
      </c>
      <c r="AV28">
        <v>1.9</v>
      </c>
      <c r="AW28">
        <f t="shared" si="12"/>
        <v>45.465128882751486</v>
      </c>
      <c r="AX28">
        <f t="shared" si="13"/>
        <v>57.340349113320904</v>
      </c>
      <c r="AY28">
        <f t="shared" si="14"/>
        <v>59.112207369945551</v>
      </c>
      <c r="AZ28">
        <f t="shared" si="15"/>
        <v>0.28557784079478277</v>
      </c>
      <c r="BA28">
        <f t="shared" si="16"/>
        <v>0.25204605160669225</v>
      </c>
      <c r="BB28">
        <f t="shared" si="17"/>
        <v>0.57493344675550739</v>
      </c>
      <c r="BC28" s="5">
        <f t="shared" si="18"/>
        <v>2.260898866527691E-2</v>
      </c>
      <c r="BD28" s="6">
        <f t="shared" si="19"/>
        <v>9.4993165642248023E-2</v>
      </c>
      <c r="BE28" s="6">
        <f t="shared" si="20"/>
        <v>3.7001514453110215E-2</v>
      </c>
      <c r="BF28" s="5">
        <f t="shared" si="42"/>
        <v>1.0269722331934818E-2</v>
      </c>
      <c r="BG28" s="6">
        <f t="shared" si="43"/>
        <v>7.1004429940771472E-3</v>
      </c>
      <c r="BH28" s="6">
        <f t="shared" si="23"/>
        <v>0.55738368887566592</v>
      </c>
      <c r="BI28" s="6">
        <f t="shared" si="24"/>
        <v>2.4109010005703167E-2</v>
      </c>
      <c r="BJ28" s="6">
        <f t="shared" si="25"/>
        <v>3.3624672329678876E-2</v>
      </c>
      <c r="BK28" s="6">
        <f t="shared" si="26"/>
        <v>4.0541519313072989E-2</v>
      </c>
      <c r="BL28" s="6">
        <f t="shared" si="27"/>
        <v>5.0909361734012559E-2</v>
      </c>
      <c r="BM28" s="6">
        <f t="shared" si="28"/>
        <v>6.5971303075436388E-2</v>
      </c>
      <c r="BN28" s="6">
        <f t="shared" si="29"/>
        <v>7.8723746744508577E-2</v>
      </c>
      <c r="BO28" s="6">
        <f t="shared" si="30"/>
        <v>1.3839287673768349E-2</v>
      </c>
      <c r="BP28" s="6">
        <f t="shared" si="31"/>
        <v>3.3441076318995844E-2</v>
      </c>
      <c r="BQ28" s="6">
        <f t="shared" si="32"/>
        <v>4.3808918739935414E-2</v>
      </c>
      <c r="BR28" s="6">
        <f t="shared" si="33"/>
        <v>-0.47865994213115737</v>
      </c>
      <c r="CC28">
        <f t="shared" si="34"/>
        <v>2.4132132469988896E-2</v>
      </c>
      <c r="CD28">
        <f t="shared" si="35"/>
        <v>5.9400312689581E-2</v>
      </c>
      <c r="CE28">
        <f t="shared" si="36"/>
        <v>0.27049562509694641</v>
      </c>
      <c r="CF28" s="6">
        <f t="shared" si="37"/>
        <v>1.3862410138054077E-2</v>
      </c>
      <c r="CG28" s="6">
        <f t="shared" si="38"/>
        <v>5.2299869695503855E-2</v>
      </c>
      <c r="CH28" s="6">
        <f t="shared" si="39"/>
        <v>-0.2868880637787195</v>
      </c>
    </row>
    <row r="29" spans="2:86" x14ac:dyDescent="0.3">
      <c r="B29">
        <v>59.4</v>
      </c>
      <c r="C29">
        <v>57.2</v>
      </c>
      <c r="D29">
        <v>49.4</v>
      </c>
      <c r="E29">
        <v>48.8</v>
      </c>
      <c r="F29">
        <v>18.100000000000001</v>
      </c>
      <c r="G29">
        <v>18.3</v>
      </c>
      <c r="N29">
        <v>0.185</v>
      </c>
      <c r="O29">
        <v>0.185</v>
      </c>
      <c r="P29">
        <v>0.22</v>
      </c>
      <c r="Q29">
        <v>0.40600000000000003</v>
      </c>
      <c r="R29">
        <f t="shared" si="1"/>
        <v>0.22100000000000003</v>
      </c>
      <c r="S29">
        <v>0.51900000000000002</v>
      </c>
      <c r="T29">
        <v>0.504</v>
      </c>
      <c r="U29">
        <v>35.35</v>
      </c>
      <c r="V29">
        <v>13.95</v>
      </c>
      <c r="W29">
        <v>13.35</v>
      </c>
      <c r="X29">
        <f t="shared" ref="X29:X36" si="44">(Q29-N29)/U29</f>
        <v>6.2517680339462525E-3</v>
      </c>
      <c r="Y29">
        <f t="shared" ref="Y29:Y36" si="45">(S29-O29)/V29</f>
        <v>2.3942652329749108E-2</v>
      </c>
      <c r="Z29">
        <f t="shared" ref="Z29:Z36" si="46">(T29-P29)/W29</f>
        <v>2.1273408239700378E-2</v>
      </c>
      <c r="AJ29">
        <f t="shared" ref="AJ29:AJ37" si="47">((B29-E29)-(C29-D29))/LN((B29-E29)/(C29-D29))</f>
        <v>9.128541579965491</v>
      </c>
      <c r="AK29">
        <f t="shared" ref="AK29:AK37" si="48">((D29-G29)-(E29-F29))/LN((D29-G29)/(E29-F29))</f>
        <v>30.899568495718921</v>
      </c>
      <c r="AL29">
        <f t="shared" si="8"/>
        <v>5.2514851485148331</v>
      </c>
      <c r="AM29">
        <f t="shared" si="9"/>
        <v>60.335483870967899</v>
      </c>
      <c r="AN29">
        <f t="shared" si="10"/>
        <v>196.56629213483109</v>
      </c>
      <c r="AO29">
        <f t="shared" si="11"/>
        <v>37.430609927635764</v>
      </c>
      <c r="AQ29">
        <v>0.60299999999999998</v>
      </c>
      <c r="AR29">
        <v>1.014</v>
      </c>
      <c r="AS29">
        <v>1.5680000000000001</v>
      </c>
      <c r="AT29">
        <v>0.84099999999999997</v>
      </c>
      <c r="AU29">
        <v>1.3140000000000001</v>
      </c>
      <c r="AV29">
        <v>1.9</v>
      </c>
      <c r="AW29">
        <f t="shared" si="12"/>
        <v>45.465128882751486</v>
      </c>
      <c r="AX29">
        <f t="shared" si="13"/>
        <v>57.340349113320904</v>
      </c>
      <c r="AY29">
        <f t="shared" si="14"/>
        <v>59.112207369945551</v>
      </c>
      <c r="AZ29">
        <f t="shared" si="15"/>
        <v>0.28557784079478277</v>
      </c>
      <c r="BA29">
        <f t="shared" si="16"/>
        <v>0.25204605160669225</v>
      </c>
      <c r="BB29">
        <f t="shared" si="17"/>
        <v>0.57493344675550739</v>
      </c>
      <c r="BC29" s="5">
        <f t="shared" si="18"/>
        <v>2.1891642630769783E-2</v>
      </c>
      <c r="BD29" s="6">
        <f t="shared" si="19"/>
        <v>9.4993165642248023E-2</v>
      </c>
      <c r="BE29" s="6">
        <f t="shared" si="20"/>
        <v>3.7001514453110215E-2</v>
      </c>
      <c r="BF29" s="5">
        <f t="shared" si="42"/>
        <v>1.0032759708835423E-2</v>
      </c>
      <c r="BG29" s="6">
        <f t="shared" si="43"/>
        <v>4.2947902526796929E-2</v>
      </c>
      <c r="BH29" s="6">
        <f t="shared" si="23"/>
        <v>0.63321286064283622</v>
      </c>
      <c r="BI29" s="6">
        <f t="shared" si="24"/>
        <v>2.4098539095691662E-2</v>
      </c>
      <c r="BJ29" s="6">
        <f t="shared" si="25"/>
        <v>3.3610068622681073E-2</v>
      </c>
      <c r="BK29" s="6">
        <f t="shared" si="26"/>
        <v>4.0523911514148171E-2</v>
      </c>
      <c r="BL29" s="6">
        <f t="shared" si="27"/>
        <v>5.0909361734012559E-2</v>
      </c>
      <c r="BM29" s="6">
        <f t="shared" si="28"/>
        <v>6.5971303075436388E-2</v>
      </c>
      <c r="BN29" s="6">
        <f t="shared" si="29"/>
        <v>7.8723746744508577E-2</v>
      </c>
      <c r="BO29" s="6">
        <f t="shared" si="30"/>
        <v>1.4065779386856238E-2</v>
      </c>
      <c r="BP29" s="6">
        <f t="shared" si="31"/>
        <v>-2.4239910126487574E-3</v>
      </c>
      <c r="BQ29" s="6">
        <f t="shared" si="32"/>
        <v>7.9614592072156307E-3</v>
      </c>
      <c r="BR29" s="6">
        <f t="shared" si="33"/>
        <v>-0.55448911389832767</v>
      </c>
      <c r="CC29">
        <f t="shared" si="34"/>
        <v>2.4129460750216068E-2</v>
      </c>
      <c r="CD29">
        <f t="shared" si="35"/>
        <v>5.9400312689581E-2</v>
      </c>
      <c r="CE29">
        <f t="shared" si="36"/>
        <v>0.27042000346409184</v>
      </c>
      <c r="CF29" s="6">
        <f t="shared" si="37"/>
        <v>1.4096701041380645E-2</v>
      </c>
      <c r="CG29" s="6">
        <f t="shared" si="38"/>
        <v>1.6452410162784072E-2</v>
      </c>
      <c r="CH29" s="6">
        <f t="shared" si="39"/>
        <v>-0.36279285717874438</v>
      </c>
    </row>
    <row r="30" spans="2:86" x14ac:dyDescent="0.3">
      <c r="B30">
        <v>59.4</v>
      </c>
      <c r="C30">
        <v>57.5</v>
      </c>
      <c r="D30">
        <v>49.4</v>
      </c>
      <c r="E30">
        <v>49.1</v>
      </c>
      <c r="F30">
        <v>18.3</v>
      </c>
      <c r="G30">
        <v>18.5</v>
      </c>
      <c r="N30">
        <v>0.185</v>
      </c>
      <c r="O30">
        <v>0.185</v>
      </c>
      <c r="P30">
        <v>0.22</v>
      </c>
      <c r="Q30">
        <v>0.443</v>
      </c>
      <c r="R30">
        <f t="shared" si="1"/>
        <v>0.25800000000000001</v>
      </c>
      <c r="S30">
        <v>0.51900000000000002</v>
      </c>
      <c r="T30">
        <v>0.504</v>
      </c>
      <c r="U30">
        <v>40.630000000000003</v>
      </c>
      <c r="V30">
        <v>13.95</v>
      </c>
      <c r="W30">
        <v>13.35</v>
      </c>
      <c r="X30">
        <f t="shared" si="44"/>
        <v>6.3499876938222987E-3</v>
      </c>
      <c r="Y30">
        <f t="shared" si="45"/>
        <v>2.3942652329749108E-2</v>
      </c>
      <c r="Z30">
        <f t="shared" si="46"/>
        <v>2.1273408239700378E-2</v>
      </c>
      <c r="AJ30">
        <f t="shared" si="47"/>
        <v>9.1559910269219689</v>
      </c>
      <c r="AK30">
        <f t="shared" si="48"/>
        <v>30.84997298755443</v>
      </c>
      <c r="AL30">
        <f t="shared" si="8"/>
        <v>5.333989662810712</v>
      </c>
      <c r="AM30">
        <f t="shared" si="9"/>
        <v>30.167741935483591</v>
      </c>
      <c r="AN30">
        <f t="shared" si="10"/>
        <v>169.76179775280889</v>
      </c>
      <c r="AO30">
        <f t="shared" si="11"/>
        <v>31.826420462793696</v>
      </c>
      <c r="AQ30">
        <v>0.60299999999999998</v>
      </c>
      <c r="AR30">
        <v>1.014</v>
      </c>
      <c r="AS30">
        <v>1.5680000000000001</v>
      </c>
      <c r="AT30">
        <v>0.84099999999999997</v>
      </c>
      <c r="AU30">
        <v>1.3140000000000001</v>
      </c>
      <c r="AV30">
        <v>1.9</v>
      </c>
      <c r="AW30">
        <f t="shared" si="12"/>
        <v>45.465128882751486</v>
      </c>
      <c r="AX30">
        <f t="shared" si="13"/>
        <v>57.340349113320904</v>
      </c>
      <c r="AY30">
        <f t="shared" si="14"/>
        <v>59.112207369945551</v>
      </c>
      <c r="AZ30">
        <f t="shared" si="15"/>
        <v>0.28557784079478277</v>
      </c>
      <c r="BA30">
        <f t="shared" si="16"/>
        <v>0.25204605160669225</v>
      </c>
      <c r="BB30">
        <f t="shared" si="17"/>
        <v>0.57493344675550739</v>
      </c>
      <c r="BC30" s="5">
        <f t="shared" si="18"/>
        <v>2.2235575688050048E-2</v>
      </c>
      <c r="BD30" s="6">
        <f t="shared" si="19"/>
        <v>9.4993165642248023E-2</v>
      </c>
      <c r="BE30" s="6">
        <f t="shared" si="20"/>
        <v>3.7001514453110215E-2</v>
      </c>
      <c r="BF30" s="5">
        <f t="shared" ref="BF30:BF37" si="49">AL30/(AW30*AJ30)</f>
        <v>1.2813518042897652E-2</v>
      </c>
      <c r="BG30" s="6">
        <f t="shared" si="43"/>
        <v>2.1508473547279538E-2</v>
      </c>
      <c r="BH30" s="6">
        <f t="shared" si="23"/>
        <v>0.53840690237825928</v>
      </c>
      <c r="BI30" s="6">
        <f t="shared" si="24"/>
        <v>2.4103600977313584E-2</v>
      </c>
      <c r="BJ30" s="6">
        <f t="shared" si="25"/>
        <v>3.3617128394561734E-2</v>
      </c>
      <c r="BK30" s="6">
        <f t="shared" si="26"/>
        <v>4.053242353399001E-2</v>
      </c>
      <c r="BL30" s="6">
        <f t="shared" si="27"/>
        <v>5.0909361734012559E-2</v>
      </c>
      <c r="BM30" s="6">
        <f t="shared" si="28"/>
        <v>6.5971303075436388E-2</v>
      </c>
      <c r="BN30" s="6">
        <f t="shared" si="29"/>
        <v>7.8723746744508577E-2</v>
      </c>
      <c r="BO30" s="6">
        <f t="shared" si="30"/>
        <v>1.1290082934415932E-2</v>
      </c>
      <c r="BP30" s="6">
        <f t="shared" si="31"/>
        <v>1.9023949986710472E-2</v>
      </c>
      <c r="BQ30" s="6">
        <f t="shared" si="32"/>
        <v>2.9400888186733021E-2</v>
      </c>
      <c r="BR30" s="6">
        <f t="shared" si="33"/>
        <v>-0.45968315563375073</v>
      </c>
      <c r="CC30">
        <f t="shared" si="34"/>
        <v>2.4130753271915904E-2</v>
      </c>
      <c r="CD30">
        <f t="shared" si="35"/>
        <v>5.9400312689581E-2</v>
      </c>
      <c r="CE30">
        <f t="shared" si="36"/>
        <v>0.27045657622824537</v>
      </c>
      <c r="CF30" s="6">
        <f t="shared" si="37"/>
        <v>1.1317235229018252E-2</v>
      </c>
      <c r="CG30" s="6">
        <f t="shared" si="38"/>
        <v>3.7891839142301459E-2</v>
      </c>
      <c r="CH30" s="6">
        <f t="shared" si="39"/>
        <v>-0.26795032615001391</v>
      </c>
    </row>
    <row r="31" spans="2:86" x14ac:dyDescent="0.3">
      <c r="B31">
        <v>59.5</v>
      </c>
      <c r="C31">
        <v>57.8</v>
      </c>
      <c r="D31">
        <v>43.4</v>
      </c>
      <c r="E31">
        <v>44.5</v>
      </c>
      <c r="F31">
        <v>18.8</v>
      </c>
      <c r="G31">
        <v>19</v>
      </c>
      <c r="N31">
        <v>0.185</v>
      </c>
      <c r="O31">
        <v>0.185</v>
      </c>
      <c r="P31">
        <v>0.22</v>
      </c>
      <c r="Q31">
        <v>0.4325</v>
      </c>
      <c r="R31">
        <f t="shared" si="1"/>
        <v>0.2475</v>
      </c>
      <c r="S31">
        <v>0.51900000000000002</v>
      </c>
      <c r="T31">
        <v>0.504</v>
      </c>
      <c r="U31">
        <v>40.020000000000003</v>
      </c>
      <c r="V31">
        <v>13.95</v>
      </c>
      <c r="W31">
        <v>13.35</v>
      </c>
      <c r="X31">
        <f t="shared" si="44"/>
        <v>6.1844077961019485E-3</v>
      </c>
      <c r="Y31">
        <f t="shared" si="45"/>
        <v>2.3942652329749108E-2</v>
      </c>
      <c r="Z31">
        <f t="shared" si="46"/>
        <v>2.1273408239700378E-2</v>
      </c>
      <c r="AJ31">
        <f t="shared" si="47"/>
        <v>14.69795895696109</v>
      </c>
      <c r="AK31">
        <f t="shared" si="48"/>
        <v>25.044376901055301</v>
      </c>
      <c r="AL31">
        <f t="shared" si="8"/>
        <v>5.1949025487256186</v>
      </c>
      <c r="AM31">
        <f t="shared" si="9"/>
        <v>110.61505376344103</v>
      </c>
      <c r="AN31">
        <f t="shared" si="10"/>
        <v>151.89213483146094</v>
      </c>
      <c r="AO31">
        <f t="shared" si="11"/>
        <v>29.238688003631978</v>
      </c>
      <c r="AQ31">
        <v>0.60299999999999998</v>
      </c>
      <c r="AR31">
        <v>1.014</v>
      </c>
      <c r="AS31">
        <v>1.5680000000000001</v>
      </c>
      <c r="AT31">
        <v>0.84099999999999997</v>
      </c>
      <c r="AU31">
        <v>1.3140000000000001</v>
      </c>
      <c r="AV31">
        <v>1.9</v>
      </c>
      <c r="AW31">
        <f t="shared" si="12"/>
        <v>45.465128882751486</v>
      </c>
      <c r="AX31">
        <f t="shared" si="13"/>
        <v>57.340349113320904</v>
      </c>
      <c r="AY31">
        <f t="shared" si="14"/>
        <v>59.112207369945551</v>
      </c>
      <c r="AZ31">
        <f t="shared" si="15"/>
        <v>0.28557784079478277</v>
      </c>
      <c r="BA31">
        <f t="shared" si="16"/>
        <v>0.25204605160669225</v>
      </c>
      <c r="BB31">
        <f t="shared" si="17"/>
        <v>0.57493344675550739</v>
      </c>
      <c r="BC31" s="5">
        <f t="shared" si="18"/>
        <v>2.165576915523388E-2</v>
      </c>
      <c r="BD31" s="6">
        <f t="shared" si="19"/>
        <v>9.4993165642248023E-2</v>
      </c>
      <c r="BE31" s="6">
        <f t="shared" si="20"/>
        <v>3.7001514453110215E-2</v>
      </c>
      <c r="BF31" s="5">
        <f t="shared" si="49"/>
        <v>7.7739536720632342E-3</v>
      </c>
      <c r="BG31" s="6">
        <f t="shared" ref="BG31:BG37" si="50">AM31/(AX31*AK31)</f>
        <v>7.7027121918780445E-2</v>
      </c>
      <c r="BH31" s="6">
        <f t="shared" si="23"/>
        <v>0.49463028542726722</v>
      </c>
      <c r="BI31" s="6">
        <f t="shared" si="24"/>
        <v>2.4095022034238571E-2</v>
      </c>
      <c r="BJ31" s="6">
        <f t="shared" si="25"/>
        <v>3.3605163400986134E-2</v>
      </c>
      <c r="BK31" s="6">
        <f t="shared" si="26"/>
        <v>4.051799725160516E-2</v>
      </c>
      <c r="BL31" s="6">
        <f t="shared" si="27"/>
        <v>5.0909361734012559E-2</v>
      </c>
      <c r="BM31" s="6">
        <f t="shared" si="28"/>
        <v>6.5971303075436388E-2</v>
      </c>
      <c r="BN31" s="6">
        <f t="shared" si="29"/>
        <v>7.8723746744508577E-2</v>
      </c>
      <c r="BO31" s="6">
        <f t="shared" si="30"/>
        <v>1.6321068362175336E-2</v>
      </c>
      <c r="BP31" s="6">
        <f t="shared" si="31"/>
        <v>-3.6509124667175284E-2</v>
      </c>
      <c r="BQ31" s="6">
        <f t="shared" si="32"/>
        <v>-2.6117760184767885E-2</v>
      </c>
      <c r="BR31" s="6">
        <f t="shared" si="33"/>
        <v>-0.41590653868275862</v>
      </c>
      <c r="CC31">
        <f t="shared" si="34"/>
        <v>2.4128561640726805E-2</v>
      </c>
      <c r="CD31">
        <f t="shared" si="35"/>
        <v>5.9400312689581E-2</v>
      </c>
      <c r="CE31">
        <f t="shared" si="36"/>
        <v>0.27039457512965992</v>
      </c>
      <c r="CF31" s="6">
        <f t="shared" si="37"/>
        <v>1.635460796866357E-2</v>
      </c>
      <c r="CG31" s="6">
        <f t="shared" si="38"/>
        <v>-1.7626809229199444E-2</v>
      </c>
      <c r="CH31" s="6">
        <f t="shared" si="39"/>
        <v>-0.2242357102976073</v>
      </c>
    </row>
    <row r="32" spans="2:86" x14ac:dyDescent="0.3">
      <c r="B32">
        <v>59.5</v>
      </c>
      <c r="C32">
        <v>57</v>
      </c>
      <c r="D32">
        <v>49.3</v>
      </c>
      <c r="E32">
        <v>49</v>
      </c>
      <c r="F32">
        <v>18.100000000000001</v>
      </c>
      <c r="G32">
        <v>18.399999999999999</v>
      </c>
      <c r="N32">
        <v>0.185</v>
      </c>
      <c r="O32">
        <v>0.185</v>
      </c>
      <c r="P32">
        <v>0.22</v>
      </c>
      <c r="Q32">
        <v>0.48899999999999999</v>
      </c>
      <c r="R32">
        <f t="shared" si="1"/>
        <v>0.30399999999999999</v>
      </c>
      <c r="S32">
        <v>0.51900000000000002</v>
      </c>
      <c r="T32">
        <v>0.504</v>
      </c>
      <c r="U32">
        <v>20.45</v>
      </c>
      <c r="V32">
        <v>13.95</v>
      </c>
      <c r="W32">
        <v>13.35</v>
      </c>
      <c r="X32">
        <f t="shared" si="44"/>
        <v>1.4865525672371638E-2</v>
      </c>
      <c r="Y32">
        <f t="shared" si="45"/>
        <v>2.3942652329749108E-2</v>
      </c>
      <c r="Z32">
        <f t="shared" si="46"/>
        <v>2.1273408239700378E-2</v>
      </c>
      <c r="AJ32">
        <f t="shared" si="47"/>
        <v>9.0277462792950196</v>
      </c>
      <c r="AK32" t="e">
        <f>((D32-G32)-(E32-F32))/LN((D32-G32)/(E32-F32))</f>
        <v>#DIV/0!</v>
      </c>
      <c r="AL32">
        <f t="shared" si="8"/>
        <v>18.730562347188087</v>
      </c>
      <c r="AM32">
        <f t="shared" si="9"/>
        <v>30.167741935483591</v>
      </c>
      <c r="AN32">
        <f t="shared" si="10"/>
        <v>223.37078651685397</v>
      </c>
      <c r="AO32">
        <f t="shared" si="11"/>
        <v>11.925471450161098</v>
      </c>
      <c r="AQ32">
        <v>0.60299999999999998</v>
      </c>
      <c r="AR32">
        <v>1.014</v>
      </c>
      <c r="AS32">
        <v>1.5680000000000001</v>
      </c>
      <c r="AT32">
        <v>0.84099999999999997</v>
      </c>
      <c r="AU32">
        <v>1.3140000000000001</v>
      </c>
      <c r="AV32">
        <v>1.9</v>
      </c>
      <c r="AW32">
        <f t="shared" si="12"/>
        <v>45.465128882751486</v>
      </c>
      <c r="AX32">
        <f t="shared" si="13"/>
        <v>57.340349113320904</v>
      </c>
      <c r="AY32">
        <f t="shared" si="14"/>
        <v>59.112207369945551</v>
      </c>
      <c r="AZ32">
        <f t="shared" si="15"/>
        <v>0.28557784079478277</v>
      </c>
      <c r="BA32">
        <f t="shared" si="16"/>
        <v>0.25204605160669225</v>
      </c>
      <c r="BB32">
        <f t="shared" si="17"/>
        <v>0.57493344675550739</v>
      </c>
      <c r="BC32" s="5">
        <f t="shared" si="18"/>
        <v>5.2054198711636232E-2</v>
      </c>
      <c r="BD32" s="6">
        <f t="shared" si="19"/>
        <v>9.4993165642248023E-2</v>
      </c>
      <c r="BE32" s="6">
        <f t="shared" si="20"/>
        <v>3.7001514453110215E-2</v>
      </c>
      <c r="BF32" s="5">
        <f t="shared" si="49"/>
        <v>4.5634473564378185E-2</v>
      </c>
      <c r="BG32" s="6"/>
      <c r="BH32" s="6">
        <f t="shared" si="23"/>
        <v>0.20174295599430397</v>
      </c>
      <c r="BI32" s="6">
        <f t="shared" si="24"/>
        <v>2.4381411913653755E-2</v>
      </c>
      <c r="BJ32" s="6">
        <f t="shared" si="25"/>
        <v>3.4004589418545283E-2</v>
      </c>
      <c r="BK32" s="6">
        <f t="shared" si="26"/>
        <v>4.0999588193109296E-2</v>
      </c>
      <c r="BL32" s="6">
        <f t="shared" si="27"/>
        <v>5.0909361734012559E-2</v>
      </c>
      <c r="BM32" s="6">
        <f t="shared" si="28"/>
        <v>6.5971303075436388E-2</v>
      </c>
      <c r="BN32" s="6">
        <f t="shared" si="29"/>
        <v>7.8723746744508577E-2</v>
      </c>
      <c r="BO32" s="6">
        <f t="shared" si="30"/>
        <v>-2.1253061650724429E-2</v>
      </c>
      <c r="BP32" s="6"/>
      <c r="BQ32" s="6"/>
      <c r="BR32" s="6">
        <f t="shared" si="33"/>
        <v>-0.1230192092497954</v>
      </c>
      <c r="CC32">
        <f t="shared" si="34"/>
        <v>2.4199034924343398E-2</v>
      </c>
      <c r="CD32">
        <f t="shared" si="35"/>
        <v>5.9400312689581E-2</v>
      </c>
      <c r="CE32">
        <f t="shared" si="36"/>
        <v>0.27241989157816154</v>
      </c>
      <c r="CF32" s="6">
        <f t="shared" si="37"/>
        <v>-2.1435438640034787E-2</v>
      </c>
      <c r="CG32" s="6"/>
      <c r="CH32" s="6">
        <f t="shared" si="39"/>
        <v>7.067693558385757E-2</v>
      </c>
    </row>
    <row r="33" spans="1:86" x14ac:dyDescent="0.3">
      <c r="B33">
        <v>59.6</v>
      </c>
      <c r="C33">
        <v>57.8</v>
      </c>
      <c r="D33">
        <v>49.4</v>
      </c>
      <c r="E33">
        <v>49.1</v>
      </c>
      <c r="F33">
        <v>18</v>
      </c>
      <c r="G33">
        <v>18.3</v>
      </c>
      <c r="N33">
        <v>0.185</v>
      </c>
      <c r="O33">
        <v>0.185</v>
      </c>
      <c r="P33">
        <v>0.22</v>
      </c>
      <c r="Q33">
        <v>0.47549999999999998</v>
      </c>
      <c r="R33">
        <f t="shared" si="1"/>
        <v>0.29049999999999998</v>
      </c>
      <c r="S33">
        <v>0.51900000000000002</v>
      </c>
      <c r="T33">
        <v>0.504</v>
      </c>
      <c r="U33">
        <v>20.39</v>
      </c>
      <c r="V33">
        <v>13.95</v>
      </c>
      <c r="W33">
        <v>13.35</v>
      </c>
      <c r="X33">
        <f t="shared" si="44"/>
        <v>1.424717999019127E-2</v>
      </c>
      <c r="Y33">
        <f t="shared" si="45"/>
        <v>2.3942652329749108E-2</v>
      </c>
      <c r="Z33">
        <f t="shared" si="46"/>
        <v>2.1273408239700378E-2</v>
      </c>
      <c r="AJ33">
        <f t="shared" si="47"/>
        <v>9.4109822472215541</v>
      </c>
      <c r="AK33">
        <f t="shared" si="48"/>
        <v>32</v>
      </c>
      <c r="AL33">
        <f t="shared" si="8"/>
        <v>17.951446787641043</v>
      </c>
      <c r="AM33">
        <f t="shared" si="9"/>
        <v>30.167741935483591</v>
      </c>
      <c r="AN33">
        <f t="shared" si="10"/>
        <v>160.82696629213524</v>
      </c>
      <c r="AO33">
        <f t="shared" si="11"/>
        <v>8.9589974665918906</v>
      </c>
      <c r="AQ33">
        <v>0.60299999999999998</v>
      </c>
      <c r="AR33">
        <v>1.014</v>
      </c>
      <c r="AS33">
        <v>1.5680000000000001</v>
      </c>
      <c r="AT33">
        <v>0.84099999999999997</v>
      </c>
      <c r="AU33">
        <v>1.3140000000000001</v>
      </c>
      <c r="AV33">
        <v>1.9</v>
      </c>
      <c r="AW33">
        <f t="shared" si="12"/>
        <v>45.465128882751486</v>
      </c>
      <c r="AX33">
        <f t="shared" si="13"/>
        <v>57.340349113320904</v>
      </c>
      <c r="AY33">
        <f t="shared" si="14"/>
        <v>59.112207369945551</v>
      </c>
      <c r="AZ33">
        <f t="shared" si="15"/>
        <v>0.28557784079478277</v>
      </c>
      <c r="BA33">
        <f t="shared" si="16"/>
        <v>0.25204605160669225</v>
      </c>
      <c r="BB33">
        <f t="shared" si="17"/>
        <v>0.57493344675550739</v>
      </c>
      <c r="BC33" s="5">
        <f t="shared" si="18"/>
        <v>4.9888954796143803E-2</v>
      </c>
      <c r="BD33" s="6">
        <f t="shared" si="19"/>
        <v>9.4993165642248023E-2</v>
      </c>
      <c r="BE33" s="6">
        <f t="shared" si="20"/>
        <v>3.7001514453110215E-2</v>
      </c>
      <c r="BF33" s="5">
        <f t="shared" si="49"/>
        <v>4.1955227014831731E-2</v>
      </c>
      <c r="BG33" s="6">
        <f t="shared" si="50"/>
        <v>1.6441161417080578E-2</v>
      </c>
      <c r="BH33" s="6">
        <f t="shared" si="23"/>
        <v>0.15155917644088721</v>
      </c>
      <c r="BI33" s="6">
        <f t="shared" si="24"/>
        <v>2.4367460421551704E-2</v>
      </c>
      <c r="BJ33" s="6">
        <f t="shared" si="25"/>
        <v>3.3985131367371448E-2</v>
      </c>
      <c r="BK33" s="6">
        <f t="shared" si="26"/>
        <v>4.0976127475047149E-2</v>
      </c>
      <c r="BL33" s="6">
        <f t="shared" si="27"/>
        <v>5.0909361734012559E-2</v>
      </c>
      <c r="BM33" s="6">
        <f t="shared" si="28"/>
        <v>6.5971303075436388E-2</v>
      </c>
      <c r="BN33" s="6">
        <f t="shared" si="29"/>
        <v>7.8723746744508577E-2</v>
      </c>
      <c r="BO33" s="6">
        <f t="shared" si="30"/>
        <v>-1.7587766593280027E-2</v>
      </c>
      <c r="BP33" s="6">
        <f t="shared" si="31"/>
        <v>2.4534966057966571E-2</v>
      </c>
      <c r="BQ33" s="6">
        <f t="shared" si="32"/>
        <v>3.4468200316931985E-2</v>
      </c>
      <c r="BR33" s="6">
        <f t="shared" si="33"/>
        <v>-7.2835429696378629E-2</v>
      </c>
      <c r="CC33">
        <f t="shared" si="34"/>
        <v>2.4195727027666637E-2</v>
      </c>
      <c r="CD33">
        <f t="shared" si="35"/>
        <v>5.9400312689581E-2</v>
      </c>
      <c r="CE33">
        <f t="shared" si="36"/>
        <v>0.27232332415119959</v>
      </c>
      <c r="CF33" s="6">
        <f t="shared" si="37"/>
        <v>-1.7759499987165094E-2</v>
      </c>
      <c r="CG33" s="6">
        <f t="shared" si="38"/>
        <v>4.2959151272500426E-2</v>
      </c>
      <c r="CH33" s="6">
        <f t="shared" si="39"/>
        <v>0.12076414771031238</v>
      </c>
    </row>
    <row r="34" spans="1:86" x14ac:dyDescent="0.3">
      <c r="B34">
        <v>59.5</v>
      </c>
      <c r="C34">
        <v>57.2</v>
      </c>
      <c r="D34">
        <v>49.5</v>
      </c>
      <c r="E34">
        <v>49.1</v>
      </c>
      <c r="F34">
        <v>18.100000000000001</v>
      </c>
      <c r="G34">
        <v>17.899999999999999</v>
      </c>
      <c r="N34">
        <v>0.185</v>
      </c>
      <c r="O34">
        <v>0.185</v>
      </c>
      <c r="P34">
        <v>0.22</v>
      </c>
      <c r="Q34">
        <v>0.4325</v>
      </c>
      <c r="R34">
        <f t="shared" si="1"/>
        <v>0.2475</v>
      </c>
      <c r="S34">
        <v>0.51900000000000002</v>
      </c>
      <c r="T34">
        <v>0.504</v>
      </c>
      <c r="U34">
        <v>21.46</v>
      </c>
      <c r="V34">
        <v>13.95</v>
      </c>
      <c r="W34">
        <v>13.35</v>
      </c>
      <c r="X34">
        <f t="shared" si="44"/>
        <v>1.1533084808946877E-2</v>
      </c>
      <c r="Y34">
        <f t="shared" si="45"/>
        <v>2.3942652329749108E-2</v>
      </c>
      <c r="Z34">
        <f t="shared" si="46"/>
        <v>2.1273408239700378E-2</v>
      </c>
      <c r="AJ34">
        <f t="shared" si="47"/>
        <v>8.98246989296773</v>
      </c>
      <c r="AK34">
        <f t="shared" si="48"/>
        <v>31.299041510065294</v>
      </c>
      <c r="AL34">
        <f t="shared" si="8"/>
        <v>9.6877912395155157</v>
      </c>
      <c r="AM34">
        <f t="shared" si="9"/>
        <v>40.223655913978355</v>
      </c>
      <c r="AN34">
        <f t="shared" si="10"/>
        <v>205.50112359550539</v>
      </c>
      <c r="AO34">
        <f t="shared" si="11"/>
        <v>21.212381492830605</v>
      </c>
      <c r="AQ34">
        <v>0.60299999999999998</v>
      </c>
      <c r="AR34">
        <v>1.014</v>
      </c>
      <c r="AS34">
        <v>1.5680000000000001</v>
      </c>
      <c r="AT34">
        <v>0.84099999999999997</v>
      </c>
      <c r="AU34">
        <v>1.3140000000000001</v>
      </c>
      <c r="AV34">
        <v>1.9</v>
      </c>
      <c r="AW34">
        <f t="shared" si="12"/>
        <v>45.465128882751486</v>
      </c>
      <c r="AX34">
        <f t="shared" si="13"/>
        <v>57.340349113320904</v>
      </c>
      <c r="AY34">
        <f t="shared" si="14"/>
        <v>59.112207369945551</v>
      </c>
      <c r="AZ34">
        <f t="shared" si="15"/>
        <v>0.28557784079478277</v>
      </c>
      <c r="BA34">
        <f t="shared" si="16"/>
        <v>0.25204605160669225</v>
      </c>
      <c r="BB34">
        <f t="shared" si="17"/>
        <v>0.57493344675550739</v>
      </c>
      <c r="BC34" s="5">
        <f t="shared" si="18"/>
        <v>4.038508301921994E-2</v>
      </c>
      <c r="BD34" s="6">
        <f t="shared" si="19"/>
        <v>9.4993165642248023E-2</v>
      </c>
      <c r="BE34" s="6">
        <f t="shared" si="20"/>
        <v>3.7001514453110215E-2</v>
      </c>
      <c r="BF34" s="5">
        <f t="shared" si="49"/>
        <v>2.372196030926655E-2</v>
      </c>
      <c r="BG34" s="6">
        <f t="shared" si="50"/>
        <v>2.2412493161167692E-2</v>
      </c>
      <c r="BH34" s="6">
        <f t="shared" si="23"/>
        <v>0.35884942276095116</v>
      </c>
      <c r="BI34" s="6">
        <f t="shared" si="24"/>
        <v>2.4298178760415592E-2</v>
      </c>
      <c r="BJ34" s="6">
        <f t="shared" si="25"/>
        <v>3.388850470565425E-2</v>
      </c>
      <c r="BK34" s="6">
        <f t="shared" si="26"/>
        <v>4.0859623985176473E-2</v>
      </c>
      <c r="BL34" s="6">
        <f t="shared" si="27"/>
        <v>5.0909361734012559E-2</v>
      </c>
      <c r="BM34" s="6">
        <f t="shared" si="28"/>
        <v>6.5971303075436388E-2</v>
      </c>
      <c r="BN34" s="6">
        <f t="shared" si="29"/>
        <v>7.8723746744508577E-2</v>
      </c>
      <c r="BO34" s="6">
        <f t="shared" si="30"/>
        <v>5.7621845114904161E-4</v>
      </c>
      <c r="BP34" s="6">
        <f t="shared" si="31"/>
        <v>1.844713082400878E-2</v>
      </c>
      <c r="BQ34" s="6">
        <f t="shared" si="32"/>
        <v>2.8496868572844867E-2</v>
      </c>
      <c r="BR34" s="6">
        <f t="shared" si="33"/>
        <v>-0.28012567601644256</v>
      </c>
      <c r="CC34">
        <f t="shared" si="34"/>
        <v>2.4179114171052125E-2</v>
      </c>
      <c r="CD34">
        <f t="shared" si="35"/>
        <v>5.9400312689581E-2</v>
      </c>
      <c r="CE34">
        <f t="shared" si="36"/>
        <v>0.27184063309786527</v>
      </c>
      <c r="CF34" s="6">
        <f t="shared" si="37"/>
        <v>4.5715386178557527E-4</v>
      </c>
      <c r="CG34" s="6">
        <f t="shared" si="38"/>
        <v>3.6987819528413304E-2</v>
      </c>
      <c r="CH34" s="6">
        <f t="shared" si="39"/>
        <v>-8.7008789663085895E-2</v>
      </c>
    </row>
    <row r="35" spans="1:86" x14ac:dyDescent="0.3">
      <c r="B35">
        <v>59.7</v>
      </c>
      <c r="C35">
        <v>57.3</v>
      </c>
      <c r="D35">
        <v>49.9</v>
      </c>
      <c r="E35">
        <v>49.4</v>
      </c>
      <c r="F35">
        <v>18.3</v>
      </c>
      <c r="G35">
        <v>18.399999999999999</v>
      </c>
      <c r="N35">
        <v>0.185</v>
      </c>
      <c r="O35">
        <v>0.185</v>
      </c>
      <c r="P35">
        <v>0.22</v>
      </c>
      <c r="Q35">
        <v>0.44700000000000001</v>
      </c>
      <c r="R35">
        <f t="shared" si="1"/>
        <v>0.26200000000000001</v>
      </c>
      <c r="S35">
        <v>0.51900000000000002</v>
      </c>
      <c r="T35">
        <v>0.504</v>
      </c>
      <c r="U35">
        <v>23.43</v>
      </c>
      <c r="V35">
        <v>13.95</v>
      </c>
      <c r="W35">
        <v>13.35</v>
      </c>
      <c r="X35">
        <f t="shared" si="44"/>
        <v>1.1182244985061887E-2</v>
      </c>
      <c r="Y35">
        <f t="shared" si="45"/>
        <v>2.3942652329749108E-2</v>
      </c>
      <c r="Z35">
        <f t="shared" si="46"/>
        <v>2.1273408239700378E-2</v>
      </c>
      <c r="AJ35">
        <f t="shared" si="47"/>
        <v>8.7702348022503553</v>
      </c>
      <c r="AK35">
        <f t="shared" si="48"/>
        <v>31.299574010271279</v>
      </c>
      <c r="AL35">
        <f t="shared" si="8"/>
        <v>4.6965428937258924</v>
      </c>
      <c r="AM35">
        <f t="shared" si="9"/>
        <v>50.279569892473127</v>
      </c>
      <c r="AN35">
        <f t="shared" si="10"/>
        <v>214.43595505618029</v>
      </c>
      <c r="AO35">
        <f t="shared" si="11"/>
        <v>45.65825542499465</v>
      </c>
      <c r="AQ35">
        <v>0.60299999999999998</v>
      </c>
      <c r="AR35">
        <v>1.014</v>
      </c>
      <c r="AS35">
        <v>1.5680000000000001</v>
      </c>
      <c r="AT35">
        <v>0.84099999999999997</v>
      </c>
      <c r="AU35">
        <v>1.3140000000000001</v>
      </c>
      <c r="AV35">
        <v>1.9</v>
      </c>
      <c r="AW35">
        <f t="shared" si="12"/>
        <v>45.465128882751486</v>
      </c>
      <c r="AX35">
        <f t="shared" si="13"/>
        <v>57.340349113320904</v>
      </c>
      <c r="AY35">
        <f t="shared" si="14"/>
        <v>59.112207369945551</v>
      </c>
      <c r="AZ35">
        <f t="shared" si="15"/>
        <v>0.28557784079478277</v>
      </c>
      <c r="BA35">
        <f t="shared" si="16"/>
        <v>0.25204605160669225</v>
      </c>
      <c r="BB35">
        <f t="shared" si="17"/>
        <v>0.57493344675550739</v>
      </c>
      <c r="BC35" s="5">
        <f t="shared" si="18"/>
        <v>3.9156556944127494E-2</v>
      </c>
      <c r="BD35" s="6">
        <f t="shared" si="19"/>
        <v>9.4993165642248023E-2</v>
      </c>
      <c r="BE35" s="6">
        <f t="shared" si="20"/>
        <v>3.7001514453110215E-2</v>
      </c>
      <c r="BF35" s="5">
        <f t="shared" si="49"/>
        <v>1.177846364634598E-2</v>
      </c>
      <c r="BG35" s="6">
        <f t="shared" si="50"/>
        <v>2.8015139821281735E-2</v>
      </c>
      <c r="BH35" s="6">
        <f t="shared" si="23"/>
        <v>0.77239977081635247</v>
      </c>
      <c r="BI35" s="6">
        <f t="shared" si="24"/>
        <v>2.4288067904791138E-2</v>
      </c>
      <c r="BJ35" s="6">
        <f t="shared" si="25"/>
        <v>3.3874403164061935E-2</v>
      </c>
      <c r="BK35" s="6">
        <f t="shared" si="26"/>
        <v>4.0842621650842806E-2</v>
      </c>
      <c r="BL35" s="6">
        <f t="shared" si="27"/>
        <v>5.0909361734012559E-2</v>
      </c>
      <c r="BM35" s="6">
        <f t="shared" si="28"/>
        <v>6.5971303075436388E-2</v>
      </c>
      <c r="BN35" s="6">
        <f t="shared" si="29"/>
        <v>7.8723746744508577E-2</v>
      </c>
      <c r="BO35" s="6">
        <f t="shared" si="30"/>
        <v>1.2509604258445158E-2</v>
      </c>
      <c r="BP35" s="6">
        <f t="shared" si="31"/>
        <v>1.2827481829561071E-2</v>
      </c>
      <c r="BQ35" s="6">
        <f t="shared" si="32"/>
        <v>2.2894221912730824E-2</v>
      </c>
      <c r="BR35" s="6">
        <f t="shared" si="33"/>
        <v>-0.69367602407184392</v>
      </c>
      <c r="CC35">
        <f t="shared" si="34"/>
        <v>2.4176663561225813E-2</v>
      </c>
      <c r="CD35">
        <f t="shared" si="35"/>
        <v>5.9400312689581E-2</v>
      </c>
      <c r="CE35">
        <f t="shared" si="36"/>
        <v>0.2717697497483873</v>
      </c>
      <c r="CF35" s="6">
        <f t="shared" si="37"/>
        <v>1.2398199914879834E-2</v>
      </c>
      <c r="CG35" s="6">
        <f t="shared" si="38"/>
        <v>3.1385172868299269E-2</v>
      </c>
      <c r="CH35" s="6">
        <f t="shared" si="39"/>
        <v>-0.50063002106796517</v>
      </c>
    </row>
    <row r="36" spans="1:86" x14ac:dyDescent="0.3">
      <c r="B36">
        <v>59.5</v>
      </c>
      <c r="C36">
        <v>57.2</v>
      </c>
      <c r="D36">
        <v>49.9</v>
      </c>
      <c r="E36">
        <v>49.6</v>
      </c>
      <c r="F36">
        <v>18.3</v>
      </c>
      <c r="G36">
        <v>18.5</v>
      </c>
      <c r="N36">
        <v>0.185</v>
      </c>
      <c r="O36">
        <v>0.185</v>
      </c>
      <c r="P36">
        <v>0.22</v>
      </c>
      <c r="Q36">
        <v>0.42599999999999999</v>
      </c>
      <c r="R36">
        <f t="shared" si="1"/>
        <v>0.24099999999999999</v>
      </c>
      <c r="S36">
        <v>0.51900000000000002</v>
      </c>
      <c r="T36">
        <v>0.504</v>
      </c>
      <c r="U36">
        <v>21.46</v>
      </c>
      <c r="V36">
        <v>13.95</v>
      </c>
      <c r="W36">
        <v>13.35</v>
      </c>
      <c r="X36">
        <f t="shared" si="44"/>
        <v>1.1230195712954333E-2</v>
      </c>
      <c r="Y36">
        <f t="shared" si="45"/>
        <v>2.3942652329749108E-2</v>
      </c>
      <c r="Z36">
        <f t="shared" si="46"/>
        <v>2.1273408239700378E-2</v>
      </c>
      <c r="AJ36">
        <f t="shared" si="47"/>
        <v>8.5340921344255829</v>
      </c>
      <c r="AK36">
        <f t="shared" si="48"/>
        <v>31.349973418376454</v>
      </c>
      <c r="AL36">
        <f t="shared" si="8"/>
        <v>9.433364398881606</v>
      </c>
      <c r="AM36">
        <f t="shared" si="9"/>
        <v>30.167741935483591</v>
      </c>
      <c r="AN36">
        <f t="shared" si="10"/>
        <v>205.50112359550539</v>
      </c>
      <c r="AO36">
        <f t="shared" si="11"/>
        <v>21.784499665874144</v>
      </c>
      <c r="AQ36">
        <v>0.60299999999999998</v>
      </c>
      <c r="AR36">
        <v>1.014</v>
      </c>
      <c r="AS36">
        <v>1.5680000000000001</v>
      </c>
      <c r="AT36">
        <v>0.84099999999999997</v>
      </c>
      <c r="AU36">
        <v>1.3140000000000001</v>
      </c>
      <c r="AV36">
        <v>1.9</v>
      </c>
      <c r="AW36">
        <f t="shared" si="12"/>
        <v>45.465128882751486</v>
      </c>
      <c r="AX36">
        <f t="shared" si="13"/>
        <v>57.340349113320904</v>
      </c>
      <c r="AY36">
        <f t="shared" si="14"/>
        <v>59.112207369945551</v>
      </c>
      <c r="AZ36">
        <f t="shared" si="15"/>
        <v>0.28557784079478277</v>
      </c>
      <c r="BA36">
        <f t="shared" si="16"/>
        <v>0.25204605160669225</v>
      </c>
      <c r="BB36">
        <f t="shared" si="17"/>
        <v>0.57493344675550739</v>
      </c>
      <c r="BC36" s="5">
        <f t="shared" si="18"/>
        <v>3.9324464677301031E-2</v>
      </c>
      <c r="BD36" s="6">
        <f t="shared" si="19"/>
        <v>9.4993165642248023E-2</v>
      </c>
      <c r="BE36" s="6">
        <f t="shared" si="20"/>
        <v>3.7001514453110215E-2</v>
      </c>
      <c r="BF36" s="5">
        <f t="shared" si="49"/>
        <v>2.4312569337824989E-2</v>
      </c>
      <c r="BG36" s="6">
        <f t="shared" si="50"/>
        <v>1.6782060971004962E-2</v>
      </c>
      <c r="BH36" s="6">
        <f t="shared" si="23"/>
        <v>0.3685279341632241</v>
      </c>
      <c r="BI36" s="6">
        <f t="shared" si="24"/>
        <v>2.4289468113656967E-2</v>
      </c>
      <c r="BJ36" s="6">
        <f t="shared" si="25"/>
        <v>3.3876356025846613E-2</v>
      </c>
      <c r="BK36" s="6">
        <f t="shared" si="26"/>
        <v>4.0844976230925645E-2</v>
      </c>
      <c r="BL36" s="6">
        <f t="shared" si="27"/>
        <v>5.0909361734012559E-2</v>
      </c>
      <c r="BM36" s="6">
        <f t="shared" si="28"/>
        <v>6.5971303075436388E-2</v>
      </c>
      <c r="BN36" s="6">
        <f t="shared" si="29"/>
        <v>7.8723746744508577E-2</v>
      </c>
      <c r="BO36" s="6">
        <f t="shared" si="30"/>
        <v>-2.3101224168022017E-5</v>
      </c>
      <c r="BP36" s="6">
        <f t="shared" si="31"/>
        <v>2.4062915259920683E-2</v>
      </c>
      <c r="BQ36" s="6">
        <f t="shared" si="32"/>
        <v>3.4127300763007601E-2</v>
      </c>
      <c r="BR36" s="6">
        <f t="shared" si="33"/>
        <v>-0.2898041874187155</v>
      </c>
      <c r="CC36">
        <f t="shared" si="34"/>
        <v>2.4177003336090564E-2</v>
      </c>
      <c r="CD36">
        <f t="shared" si="35"/>
        <v>5.9400312689581E-2</v>
      </c>
      <c r="CE36">
        <f t="shared" si="36"/>
        <v>0.27177957279288301</v>
      </c>
      <c r="CF36" s="6">
        <f t="shared" si="37"/>
        <v>-1.3556600173442526E-4</v>
      </c>
      <c r="CG36" s="6">
        <f t="shared" si="38"/>
        <v>4.2618251718576042E-2</v>
      </c>
      <c r="CH36" s="6">
        <f t="shared" si="39"/>
        <v>-9.6748361370341096E-2</v>
      </c>
    </row>
    <row r="37" spans="1:86" x14ac:dyDescent="0.3">
      <c r="B37">
        <v>59.6</v>
      </c>
      <c r="C37">
        <v>57.2</v>
      </c>
      <c r="D37">
        <v>49.8</v>
      </c>
      <c r="E37">
        <v>49.5</v>
      </c>
      <c r="F37">
        <v>18.7</v>
      </c>
      <c r="G37">
        <v>18.899999999999999</v>
      </c>
      <c r="N37">
        <v>0.185</v>
      </c>
      <c r="O37">
        <v>0.185</v>
      </c>
      <c r="P37">
        <v>0.22</v>
      </c>
      <c r="Q37">
        <v>0.41</v>
      </c>
      <c r="R37">
        <f t="shared" si="1"/>
        <v>0.22499999999999998</v>
      </c>
      <c r="S37">
        <v>0.51900000000000002</v>
      </c>
      <c r="T37">
        <v>0.504</v>
      </c>
      <c r="U37">
        <v>20.49</v>
      </c>
      <c r="V37">
        <v>13.95</v>
      </c>
      <c r="W37">
        <v>13.35</v>
      </c>
      <c r="X37">
        <f t="shared" ref="X37" si="51">(Q37-N37)/U37</f>
        <v>1.0980966325036604E-2</v>
      </c>
      <c r="Y37">
        <f t="shared" ref="Y37" si="52">(S37-O37)/V37</f>
        <v>2.3942652329749108E-2</v>
      </c>
      <c r="Z37">
        <f t="shared" ref="Z37" si="53">(T37-P37)/W37</f>
        <v>2.1273408239700378E-2</v>
      </c>
      <c r="AJ37">
        <f t="shared" si="47"/>
        <v>8.6801251314945969</v>
      </c>
      <c r="AK37">
        <f t="shared" si="48"/>
        <v>30.84997298755443</v>
      </c>
      <c r="AL37">
        <f t="shared" si="8"/>
        <v>9.2240117130307144</v>
      </c>
      <c r="AM37">
        <f t="shared" si="9"/>
        <v>30.167741935483591</v>
      </c>
      <c r="AN37">
        <f t="shared" si="10"/>
        <v>214.43595505617967</v>
      </c>
      <c r="AO37">
        <f t="shared" si="11"/>
        <v>23.247580524344638</v>
      </c>
      <c r="AQ37">
        <v>0.60299999999999998</v>
      </c>
      <c r="AR37">
        <v>1.014</v>
      </c>
      <c r="AS37">
        <v>1.5680000000000001</v>
      </c>
      <c r="AT37">
        <v>0.84099999999999997</v>
      </c>
      <c r="AU37">
        <v>1.3140000000000001</v>
      </c>
      <c r="AV37">
        <v>1.9</v>
      </c>
      <c r="AW37">
        <f t="shared" si="12"/>
        <v>45.465128882751486</v>
      </c>
      <c r="AX37">
        <f t="shared" si="13"/>
        <v>57.340349113320904</v>
      </c>
      <c r="AY37">
        <f t="shared" si="14"/>
        <v>59.112207369945551</v>
      </c>
      <c r="AZ37">
        <f>PI()*(AQ37^2)/4</f>
        <v>0.28557784079478277</v>
      </c>
      <c r="BA37">
        <f>PI()*((AR37^2)/4-(AT37^2)/4)</f>
        <v>0.25204605160669225</v>
      </c>
      <c r="BB37">
        <f>PI()*((AS37^2)/4-(AU37^2)/4)</f>
        <v>0.57493344675550739</v>
      </c>
      <c r="BC37" s="5">
        <f t="shared" si="18"/>
        <v>3.8451745046029551E-2</v>
      </c>
      <c r="BD37" s="6">
        <f t="shared" si="19"/>
        <v>9.4993165642248023E-2</v>
      </c>
      <c r="BE37" s="6">
        <f t="shared" si="20"/>
        <v>3.7001514453110215E-2</v>
      </c>
      <c r="BF37" s="5">
        <f t="shared" si="49"/>
        <v>2.3373052430199173E-2</v>
      </c>
      <c r="BG37" s="6">
        <f t="shared" si="50"/>
        <v>1.7054055948730523E-2</v>
      </c>
      <c r="BH37" s="6">
        <f t="shared" si="23"/>
        <v>0.3932788430459529</v>
      </c>
      <c r="BI37" s="6">
        <f t="shared" si="24"/>
        <v>2.4282125013192952E-2</v>
      </c>
      <c r="BJ37" s="6">
        <f t="shared" si="25"/>
        <v>3.3866114653557662E-2</v>
      </c>
      <c r="BK37" s="6">
        <f t="shared" si="26"/>
        <v>4.0832628131637898E-2</v>
      </c>
      <c r="BL37" s="6">
        <f t="shared" si="27"/>
        <v>5.0909361734012559E-2</v>
      </c>
      <c r="BM37" s="6">
        <f t="shared" si="28"/>
        <v>6.5971303075436388E-2</v>
      </c>
      <c r="BN37" s="6">
        <f t="shared" si="29"/>
        <v>7.8723746744508577E-2</v>
      </c>
      <c r="BO37" s="6">
        <f t="shared" si="30"/>
        <v>9.0907258299377861E-4</v>
      </c>
      <c r="BP37" s="6">
        <f t="shared" si="31"/>
        <v>2.3778572182907375E-2</v>
      </c>
      <c r="BQ37" s="6">
        <f t="shared" si="32"/>
        <v>3.3855305785282036E-2</v>
      </c>
      <c r="BR37" s="6">
        <f t="shared" si="33"/>
        <v>-0.31455509630144429</v>
      </c>
      <c r="CC37">
        <f t="shared" si="34"/>
        <v>2.4175220023297906E-2</v>
      </c>
      <c r="CD37">
        <f t="shared" si="35"/>
        <v>5.9400312689581E-2</v>
      </c>
      <c r="CE37">
        <f t="shared" si="36"/>
        <v>0.27172803386114797</v>
      </c>
      <c r="CF37" s="6">
        <f t="shared" si="37"/>
        <v>8.0216759309873278E-4</v>
      </c>
      <c r="CG37" s="6">
        <f t="shared" si="38"/>
        <v>4.2346256740850477E-2</v>
      </c>
      <c r="CH37" s="6">
        <f t="shared" si="39"/>
        <v>-0.12155080918480493</v>
      </c>
    </row>
    <row r="38" spans="1:86" x14ac:dyDescent="0.3">
      <c r="AO38">
        <f>AVERAGE(AO2:AO37)</f>
        <v>15.689652382890346</v>
      </c>
      <c r="BC38" s="5"/>
      <c r="BD38" s="6"/>
      <c r="BE38" s="6"/>
      <c r="BF38" s="5"/>
      <c r="BG38" s="6"/>
      <c r="BH38" s="6"/>
      <c r="BI38" s="6"/>
      <c r="BJ38" s="6"/>
      <c r="BK38" s="6"/>
      <c r="BL38" s="6"/>
      <c r="BM38" s="6"/>
      <c r="BN38" s="6"/>
      <c r="BO38" s="3" cm="1">
        <f t="array" ref="BO38">SUM((BO8:BO37)^2)</f>
        <v>3.3310155057161232E-3</v>
      </c>
      <c r="BP38" s="7" cm="1">
        <f t="array" ref="BP38">SUM((BP8:BP37)^2)</f>
        <v>7.5812545721617997E-2</v>
      </c>
      <c r="BQ38" s="7" cm="1">
        <f t="array" ref="BQ38">SUM((BQ9:BQ37)^2)</f>
        <v>6.9253917430442638E-2</v>
      </c>
      <c r="BR38" s="7" cm="1">
        <f t="array" ref="BR38">SUM((BR8:BR37)^2)</f>
        <v>3.5845394196256328</v>
      </c>
      <c r="CC38" s="6"/>
      <c r="CD38" s="6"/>
      <c r="CE38" s="6"/>
      <c r="CF38" s="3" cm="1">
        <f t="array" ref="CF38">SUM((CF2:CF37)^2)</f>
        <v>4.1863316129893248E-3</v>
      </c>
      <c r="CG38" s="3" cm="1">
        <f t="array" ref="CG38">SUM((CG2:CG37)^2)</f>
        <v>4.2953410746275669</v>
      </c>
      <c r="CH38" s="3" cm="1">
        <f t="array" ref="CH38">SUM((CH2:CH37)^2)</f>
        <v>2.3747817736614993</v>
      </c>
    </row>
    <row r="39" spans="1:86" x14ac:dyDescent="0.3">
      <c r="BC39" s="5"/>
      <c r="BD39" s="6"/>
      <c r="BE39" s="6"/>
      <c r="BF39" s="5"/>
      <c r="BG39" s="6"/>
      <c r="BH39" s="6"/>
      <c r="BI39" s="6"/>
      <c r="BJ39" s="6"/>
      <c r="BK39" s="6"/>
      <c r="BL39" s="6"/>
      <c r="BM39" s="6"/>
      <c r="BN39" s="6"/>
      <c r="BO39" s="3"/>
      <c r="BP39" s="7"/>
      <c r="BQ39" s="7"/>
      <c r="BR39" s="7"/>
      <c r="CC39" s="6"/>
      <c r="CD39" s="6"/>
      <c r="CE39" s="6"/>
      <c r="CF39" s="3"/>
      <c r="CG39" s="3"/>
      <c r="CH39" s="3"/>
    </row>
    <row r="40" spans="1:86" x14ac:dyDescent="0.3">
      <c r="A40" t="s">
        <v>77</v>
      </c>
      <c r="X40" t="s">
        <v>6</v>
      </c>
      <c r="BC40" s="2"/>
      <c r="BF40" s="2"/>
      <c r="BO40" s="1"/>
      <c r="BP40" s="1"/>
      <c r="BQ40" s="1"/>
      <c r="BR40" s="1"/>
      <c r="CD40" s="2"/>
    </row>
    <row r="41" spans="1:86" x14ac:dyDescent="0.3">
      <c r="N41">
        <v>0.185</v>
      </c>
      <c r="O41">
        <v>0.185</v>
      </c>
      <c r="P41">
        <v>0.22</v>
      </c>
      <c r="Q41">
        <f>AVERAGE(Q1:Q4)</f>
        <v>0.40183333333333332</v>
      </c>
      <c r="S41">
        <v>0.51900000000000002</v>
      </c>
      <c r="T41">
        <v>0.504</v>
      </c>
      <c r="V41">
        <v>13.95</v>
      </c>
      <c r="W41">
        <v>13.35</v>
      </c>
      <c r="X41" t="e">
        <f>AVERAGE(#REF!)</f>
        <v>#REF!</v>
      </c>
      <c r="Y41">
        <f t="shared" ref="Y41:Z45" si="54">(S41-O41)/V41</f>
        <v>2.3942652329749108E-2</v>
      </c>
      <c r="Z41">
        <f t="shared" si="54"/>
        <v>2.1273408239700378E-2</v>
      </c>
      <c r="AJ41" t="e">
        <f>((B41-E41)-(C41-D41))/LN((B41-E41)/(C41-D41))</f>
        <v>#DIV/0!</v>
      </c>
      <c r="AK41" t="e">
        <f>((D41-G41)-(E41-F41))/LN((D41-G41)/(E41-F41))</f>
        <v>#DIV/0!</v>
      </c>
      <c r="AL41" t="e">
        <f>ABS(X41*4200*(G41-F41))</f>
        <v>#REF!</v>
      </c>
      <c r="AM41">
        <f>ABS(Y41*4200*(E41-D41))</f>
        <v>0</v>
      </c>
      <c r="AN41">
        <f>ABS(Z41*4200*(C41-B41))</f>
        <v>0</v>
      </c>
      <c r="AQ41">
        <f t="shared" ref="AQ41:AQ47" si="55">0.603</f>
        <v>0.60299999999999998</v>
      </c>
      <c r="AR41">
        <f t="shared" ref="AR41:AR47" si="56">1.014</f>
        <v>1.014</v>
      </c>
      <c r="AS41">
        <f t="shared" ref="AS41:AS47" si="57">1.568</f>
        <v>1.5680000000000001</v>
      </c>
      <c r="AT41">
        <f t="shared" ref="AT41:AT47" si="58">0.841</f>
        <v>0.84099999999999997</v>
      </c>
      <c r="AU41">
        <f t="shared" ref="AU41:AU47" si="59">1.314</f>
        <v>1.3140000000000001</v>
      </c>
      <c r="AV41">
        <f t="shared" ref="AV41:AV47" si="60">1.9</f>
        <v>1.9</v>
      </c>
      <c r="AW41">
        <f t="shared" ref="AW41:AW47" si="61">PI()*AQ41*24</f>
        <v>45.465128882751486</v>
      </c>
      <c r="AX41">
        <f t="shared" ref="AX41:AX47" si="62">PI()*AR41*18</f>
        <v>57.340349113320904</v>
      </c>
      <c r="AY41">
        <f t="shared" ref="AY41:AY47" si="63">PI()*AS41*12</f>
        <v>59.112207369945551</v>
      </c>
      <c r="AZ41">
        <f>PI()*(AQ41^2)/4</f>
        <v>0.28557784079478277</v>
      </c>
      <c r="BA41">
        <f>PI()*((AR41^2)/4-(AT41^2)/4)</f>
        <v>0.25204605160669225</v>
      </c>
      <c r="BB41">
        <f>PI()*((AS41^2)/4-(AU41^2)/4)</f>
        <v>0.57493344675550739</v>
      </c>
      <c r="BC41" s="5" t="e">
        <f>X41/AZ41</f>
        <v>#REF!</v>
      </c>
      <c r="BD41" s="6">
        <f>Y41/BA41</f>
        <v>9.4993165642248023E-2</v>
      </c>
      <c r="BE41" s="6">
        <f>Z41/BB41</f>
        <v>3.7001514453110215E-2</v>
      </c>
      <c r="BF41" s="5" t="e">
        <f>AL41/(AW41*AK41)</f>
        <v>#REF!</v>
      </c>
      <c r="BG41" s="6" t="e">
        <f>AM41/(AX41*AJ41)</f>
        <v>#DIV/0!</v>
      </c>
      <c r="BH41" s="6" t="e">
        <f>AN41/(AY41*AL41)</f>
        <v>#REF!</v>
      </c>
      <c r="BI41" s="6" t="e">
        <f>(1/($BS$2/(BC41^$BT$2) +$BU$2 + $BV$2/(BD41^$BW$2)))*$BT$6</f>
        <v>#REF!</v>
      </c>
      <c r="BJ41" s="6" t="e">
        <f>1/(1/(BI41*AT41/AQ41))</f>
        <v>#REF!</v>
      </c>
      <c r="BK41" s="6" t="e">
        <f>1/(1/(BJ41*AR41/AT41) )</f>
        <v>#REF!</v>
      </c>
      <c r="BL41" s="6">
        <f>1/($BX$2/(BD41^$BY$2) +$BZ$2 + $CA$2/(BE41^$CB$2))</f>
        <v>5.0909361734012559E-2</v>
      </c>
      <c r="BM41" s="6">
        <f>1/(1/(BL41*AU41/AR41))</f>
        <v>6.5971303075436388E-2</v>
      </c>
      <c r="BN41" s="6">
        <f>1/(1/(BM41*AS41/AU41))</f>
        <v>7.8723746744508577E-2</v>
      </c>
      <c r="BO41" s="6" t="e">
        <f>BI41-BF41</f>
        <v>#REF!</v>
      </c>
      <c r="BP41" s="6" t="e">
        <f>BK41-BG41</f>
        <v>#REF!</v>
      </c>
      <c r="BQ41" s="6" t="e">
        <f>BL41-BG41</f>
        <v>#DIV/0!</v>
      </c>
      <c r="BR41" s="6" t="e">
        <f>BN41-BH41</f>
        <v>#REF!</v>
      </c>
      <c r="BS41">
        <v>34.414117322253752</v>
      </c>
      <c r="BT41">
        <v>0.18957881680411795</v>
      </c>
      <c r="BU41">
        <v>9.7087400335360868E-2</v>
      </c>
      <c r="BV41">
        <v>9.6210685118068975E-2</v>
      </c>
      <c r="BW41">
        <v>0.10657395317925644</v>
      </c>
      <c r="BX41">
        <v>1.7299780264166642</v>
      </c>
      <c r="BY41">
        <v>0.7304913461968584</v>
      </c>
      <c r="BZ41">
        <v>1.9970824087919969</v>
      </c>
      <c r="CA41">
        <v>5.3372011890079332E-3</v>
      </c>
      <c r="CB41">
        <v>2.2176435305088114</v>
      </c>
      <c r="CD41" s="2" t="e">
        <f t="shared" ref="CD41:CD47" si="64">1/($CK$2/(BC41^$CL$2) +$CM$2 + $CN$2/(BD41^$CO$2) + $CP$2 +$CQ$2/(BE41^$CR$2))</f>
        <v>#REF!</v>
      </c>
      <c r="CG41" s="6" t="e">
        <f>CD41-BF41</f>
        <v>#REF!</v>
      </c>
      <c r="CH41" s="6"/>
    </row>
    <row r="42" spans="1:86" x14ac:dyDescent="0.3">
      <c r="N42">
        <v>0.185</v>
      </c>
      <c r="O42">
        <v>0.185</v>
      </c>
      <c r="P42">
        <v>0.22</v>
      </c>
      <c r="Q42">
        <f>AVERAGE(Q5:Q8)</f>
        <v>0.45850000000000002</v>
      </c>
      <c r="S42">
        <v>0.51900000000000002</v>
      </c>
      <c r="T42">
        <v>0.504</v>
      </c>
      <c r="V42">
        <v>13.95</v>
      </c>
      <c r="W42">
        <v>13.35</v>
      </c>
      <c r="X42" t="e">
        <f>AVERAGE(#REF!)</f>
        <v>#REF!</v>
      </c>
      <c r="Y42">
        <f t="shared" si="54"/>
        <v>2.3942652329749108E-2</v>
      </c>
      <c r="Z42">
        <f t="shared" si="54"/>
        <v>2.1273408239700378E-2</v>
      </c>
      <c r="AJ42" t="e">
        <f t="shared" ref="AJ42:AJ45" si="65">((B42-E42)-(C42-D42))/LN((B42-E42)/(C42-D42))</f>
        <v>#DIV/0!</v>
      </c>
      <c r="AK42" t="e">
        <f t="shared" ref="AK42:AK45" si="66">((D42-G42)-(E42-F42))/LN((D42-G42)/(E42-F42))</f>
        <v>#DIV/0!</v>
      </c>
      <c r="AL42" t="e">
        <f t="shared" ref="AL42:AL45" si="67">ABS(X42*4200*(G42-F42))</f>
        <v>#REF!</v>
      </c>
      <c r="AM42">
        <f t="shared" ref="AM42:AM47" si="68">ABS(Y42*4200*(E42-D42))</f>
        <v>0</v>
      </c>
      <c r="AN42">
        <f t="shared" ref="AN42:AN47" si="69">ABS(Z42*4200*(C42-B42))</f>
        <v>0</v>
      </c>
      <c r="AQ42">
        <f t="shared" si="55"/>
        <v>0.60299999999999998</v>
      </c>
      <c r="AR42">
        <f t="shared" si="56"/>
        <v>1.014</v>
      </c>
      <c r="AS42">
        <f t="shared" si="57"/>
        <v>1.5680000000000001</v>
      </c>
      <c r="AT42">
        <f t="shared" si="58"/>
        <v>0.84099999999999997</v>
      </c>
      <c r="AU42">
        <f t="shared" si="59"/>
        <v>1.3140000000000001</v>
      </c>
      <c r="AV42">
        <f t="shared" si="60"/>
        <v>1.9</v>
      </c>
      <c r="AW42">
        <f t="shared" si="61"/>
        <v>45.465128882751486</v>
      </c>
      <c r="AX42">
        <f t="shared" si="62"/>
        <v>57.340349113320904</v>
      </c>
      <c r="AY42">
        <f t="shared" si="63"/>
        <v>59.112207369945551</v>
      </c>
      <c r="AZ42">
        <f t="shared" ref="AZ42:AZ53" si="70">PI()*(AQ42^2)/4</f>
        <v>0.28557784079478277</v>
      </c>
      <c r="BA42">
        <f t="shared" ref="BA42:BB47" si="71">PI()*((AR42^2)/4-(AT42^2)/4)</f>
        <v>0.25204605160669225</v>
      </c>
      <c r="BB42">
        <f t="shared" si="71"/>
        <v>0.57493344675550739</v>
      </c>
      <c r="BC42" s="5" t="e">
        <f>X42/AZ42</f>
        <v>#REF!</v>
      </c>
      <c r="BD42" s="6">
        <f t="shared" ref="BD42:BE47" si="72">Y42/BA42</f>
        <v>9.4993165642248023E-2</v>
      </c>
      <c r="BE42" s="6">
        <f t="shared" si="72"/>
        <v>3.7001514453110215E-2</v>
      </c>
      <c r="BF42" s="5" t="e">
        <f t="shared" ref="BF42" si="73">AL42/(AW42*AK42)</f>
        <v>#REF!</v>
      </c>
      <c r="BG42" s="6" t="e">
        <f t="shared" ref="BG42:BG43" si="74">AM42/(AX42*AJ42)</f>
        <v>#DIV/0!</v>
      </c>
      <c r="BH42" s="6" t="e">
        <f t="shared" ref="BH42:BH46" si="75">AN42/(AY42*AL42)</f>
        <v>#REF!</v>
      </c>
      <c r="BI42" s="6" t="e">
        <f t="shared" ref="BI42:BI47" si="76">1/($BS$2/(BC42^$BT$2) +$BU$2 + $BV$2/(BD42^$BW$2))</f>
        <v>#REF!</v>
      </c>
      <c r="BJ42" s="6" t="e">
        <f t="shared" ref="BJ42:BJ47" si="77">1/(1/(BI42*AT42/AQ42))</f>
        <v>#REF!</v>
      </c>
      <c r="BK42" s="6" t="e">
        <f t="shared" ref="BK42:BK47" si="78">1/(1/(BJ42*AR42/AT42) )</f>
        <v>#REF!</v>
      </c>
      <c r="BL42" s="6">
        <f t="shared" ref="BL42:BL47" si="79">1/($BX$2/(BD42^$BY$2) +$BZ$2 + $CA$2/(BE42^$CB$2))</f>
        <v>5.0909361734012559E-2</v>
      </c>
      <c r="BM42" s="6">
        <f t="shared" ref="BM42:BM47" si="80">1/(1/(BL42*AU42/AR42))</f>
        <v>6.5971303075436388E-2</v>
      </c>
      <c r="BN42" s="6">
        <f t="shared" ref="BN42:BN47" si="81">1/(1/(BM42*AS42/AU42))</f>
        <v>7.8723746744508577E-2</v>
      </c>
      <c r="BO42" s="6" t="e">
        <f t="shared" ref="BO42:BO47" si="82">BI42-BF42</f>
        <v>#REF!</v>
      </c>
      <c r="BP42" s="6" t="e">
        <f t="shared" ref="BP42:BP47" si="83">BK42-BG42</f>
        <v>#REF!</v>
      </c>
      <c r="BQ42" s="6" t="e">
        <f t="shared" ref="BQ42:BQ47" si="84">BL42-BG42</f>
        <v>#DIV/0!</v>
      </c>
      <c r="BR42" s="6" t="e">
        <f t="shared" ref="BR42:BR47" si="85">BN42-BH42</f>
        <v>#REF!</v>
      </c>
      <c r="CD42" s="2" t="e">
        <f t="shared" si="64"/>
        <v>#REF!</v>
      </c>
      <c r="CG42" s="6" t="e">
        <f>CD42-BF42</f>
        <v>#REF!</v>
      </c>
      <c r="CH42" s="6"/>
    </row>
    <row r="43" spans="1:86" x14ac:dyDescent="0.3">
      <c r="B43">
        <f>AVERAGE(B14:B16,B11,B10)</f>
        <v>60.320000000000007</v>
      </c>
      <c r="C43">
        <f t="shared" ref="C43:G43" si="86">AVERAGE(C14:C16,C11,C10)</f>
        <v>59.04</v>
      </c>
      <c r="D43">
        <f t="shared" si="86"/>
        <v>50.64</v>
      </c>
      <c r="E43">
        <f t="shared" si="86"/>
        <v>51.320000000000007</v>
      </c>
      <c r="F43">
        <f t="shared" si="86"/>
        <v>19.46</v>
      </c>
      <c r="G43">
        <f t="shared" si="86"/>
        <v>21.4</v>
      </c>
      <c r="N43">
        <v>0.185</v>
      </c>
      <c r="O43">
        <v>0.185</v>
      </c>
      <c r="P43">
        <v>0.22</v>
      </c>
      <c r="Q43">
        <f>AVERAGE(Q14:Q16,Q11,Q10)</f>
        <v>0.47870000000000001</v>
      </c>
      <c r="S43">
        <v>0.51900000000000002</v>
      </c>
      <c r="T43">
        <v>0.504</v>
      </c>
      <c r="U43">
        <f>AVERAGE(U14:U16,U11,U10)</f>
        <v>44.402000000000001</v>
      </c>
      <c r="V43">
        <v>13.95</v>
      </c>
      <c r="W43">
        <v>13.35</v>
      </c>
      <c r="X43">
        <f>(Q43-N43)/U43</f>
        <v>6.614566911400388E-3</v>
      </c>
      <c r="Y43">
        <f t="shared" si="54"/>
        <v>2.3942652329749108E-2</v>
      </c>
      <c r="Z43">
        <f t="shared" si="54"/>
        <v>2.1273408239700378E-2</v>
      </c>
      <c r="AJ43">
        <f t="shared" si="65"/>
        <v>8.6965506300672999</v>
      </c>
      <c r="AK43">
        <f t="shared" si="66"/>
        <v>30.531266314592937</v>
      </c>
      <c r="AL43">
        <f t="shared" si="67"/>
        <v>53.895491194090297</v>
      </c>
      <c r="AM43">
        <f t="shared" si="68"/>
        <v>68.380215053764132</v>
      </c>
      <c r="AN43">
        <f t="shared" si="69"/>
        <v>114.36584269662995</v>
      </c>
      <c r="AQ43">
        <f t="shared" si="55"/>
        <v>0.60299999999999998</v>
      </c>
      <c r="AR43">
        <f t="shared" si="56"/>
        <v>1.014</v>
      </c>
      <c r="AS43">
        <f t="shared" si="57"/>
        <v>1.5680000000000001</v>
      </c>
      <c r="AT43">
        <f t="shared" si="58"/>
        <v>0.84099999999999997</v>
      </c>
      <c r="AU43">
        <f t="shared" si="59"/>
        <v>1.3140000000000001</v>
      </c>
      <c r="AV43">
        <f t="shared" si="60"/>
        <v>1.9</v>
      </c>
      <c r="AW43">
        <f t="shared" si="61"/>
        <v>45.465128882751486</v>
      </c>
      <c r="AX43">
        <f t="shared" si="62"/>
        <v>57.340349113320904</v>
      </c>
      <c r="AY43">
        <f t="shared" si="63"/>
        <v>59.112207369945551</v>
      </c>
      <c r="AZ43">
        <f t="shared" si="70"/>
        <v>0.28557784079478277</v>
      </c>
      <c r="BA43">
        <f t="shared" si="71"/>
        <v>0.25204605160669225</v>
      </c>
      <c r="BB43">
        <f t="shared" si="71"/>
        <v>0.57493344675550739</v>
      </c>
      <c r="BC43" s="6">
        <f>AVERAGE(BC14:BC16,BC11,BC10)</f>
        <v>4.1270668984605637E-2</v>
      </c>
      <c r="BD43" s="6">
        <f t="shared" si="72"/>
        <v>9.4993165642248023E-2</v>
      </c>
      <c r="BE43" s="6">
        <f t="shared" si="72"/>
        <v>3.7001514453110215E-2</v>
      </c>
      <c r="BF43" s="5">
        <f>AL43/(AW43*AK43)</f>
        <v>3.8826584694332929E-2</v>
      </c>
      <c r="BG43" s="6">
        <f t="shared" si="74"/>
        <v>0.13712703946427082</v>
      </c>
      <c r="BH43" s="6">
        <f t="shared" si="75"/>
        <v>3.5897708194096802E-2</v>
      </c>
      <c r="BI43" s="6">
        <f t="shared" si="76"/>
        <v>2.4305280708188399E-2</v>
      </c>
      <c r="BJ43" s="6">
        <f t="shared" si="77"/>
        <v>3.3898409743924447E-2</v>
      </c>
      <c r="BK43" s="6">
        <f t="shared" si="78"/>
        <v>4.0871566564018295E-2</v>
      </c>
      <c r="BL43" s="6">
        <f t="shared" si="79"/>
        <v>5.0909361734012559E-2</v>
      </c>
      <c r="BM43" s="6">
        <f t="shared" si="80"/>
        <v>6.5971303075436388E-2</v>
      </c>
      <c r="BN43" s="6">
        <f t="shared" si="81"/>
        <v>7.8723746744508577E-2</v>
      </c>
      <c r="BO43" s="6">
        <f t="shared" si="82"/>
        <v>-1.452130398614453E-2</v>
      </c>
      <c r="BP43" s="6">
        <f t="shared" si="83"/>
        <v>-9.625547290025252E-2</v>
      </c>
      <c r="BQ43" s="6">
        <f t="shared" si="84"/>
        <v>-8.6217677730258263E-2</v>
      </c>
      <c r="BR43" s="6">
        <f t="shared" si="85"/>
        <v>4.2826038550411775E-2</v>
      </c>
      <c r="CD43" s="2">
        <f t="shared" si="64"/>
        <v>4.0603352632873964E-2</v>
      </c>
      <c r="CG43" s="6">
        <f t="shared" ref="CG43:CG47" si="87">CD43-BF43</f>
        <v>1.7767679385410351E-3</v>
      </c>
      <c r="CH43" s="6"/>
    </row>
    <row r="44" spans="1:86" x14ac:dyDescent="0.3">
      <c r="B44">
        <f>AVERAGE(B14:B21)</f>
        <v>59.699999999999996</v>
      </c>
      <c r="C44">
        <f t="shared" ref="C44:G44" si="88">AVERAGE(C14:C21)</f>
        <v>57.887499999999996</v>
      </c>
      <c r="D44">
        <f t="shared" si="88"/>
        <v>49.824999999999996</v>
      </c>
      <c r="E44">
        <f t="shared" si="88"/>
        <v>49.949999999999996</v>
      </c>
      <c r="F44">
        <f t="shared" si="88"/>
        <v>20.675000000000001</v>
      </c>
      <c r="G44">
        <f t="shared" si="88"/>
        <v>23.349999999999998</v>
      </c>
      <c r="N44">
        <v>0.185</v>
      </c>
      <c r="O44">
        <v>0.185</v>
      </c>
      <c r="P44">
        <v>0.22</v>
      </c>
      <c r="Q44">
        <f>AVERAGE(Q14:Q21)</f>
        <v>0.30381250000000004</v>
      </c>
      <c r="S44">
        <v>0.51900000000000002</v>
      </c>
      <c r="T44">
        <v>0.504</v>
      </c>
      <c r="U44">
        <f>AVERAGE(U14:U21)</f>
        <v>49.743749999999999</v>
      </c>
      <c r="V44">
        <v>13.95</v>
      </c>
      <c r="W44">
        <v>13.35</v>
      </c>
      <c r="X44">
        <f>(Q44-N44)/U44</f>
        <v>2.3884910164593551E-3</v>
      </c>
      <c r="Y44">
        <f t="shared" si="54"/>
        <v>2.3942652329749108E-2</v>
      </c>
      <c r="Z44">
        <f t="shared" si="54"/>
        <v>2.1273408239700378E-2</v>
      </c>
      <c r="AJ44">
        <f t="shared" si="65"/>
        <v>8.8795411913744271</v>
      </c>
      <c r="AK44">
        <f t="shared" si="66"/>
        <v>27.851546246256596</v>
      </c>
      <c r="AL44">
        <f t="shared" si="67"/>
        <v>26.834696569920826</v>
      </c>
      <c r="AM44">
        <f t="shared" si="68"/>
        <v>12.569892473118282</v>
      </c>
      <c r="AN44">
        <f t="shared" si="69"/>
        <v>161.9438202247191</v>
      </c>
      <c r="AQ44">
        <f t="shared" si="55"/>
        <v>0.60299999999999998</v>
      </c>
      <c r="AR44">
        <f t="shared" si="56"/>
        <v>1.014</v>
      </c>
      <c r="AS44">
        <f t="shared" si="57"/>
        <v>1.5680000000000001</v>
      </c>
      <c r="AT44">
        <f t="shared" si="58"/>
        <v>0.84099999999999997</v>
      </c>
      <c r="AU44">
        <f t="shared" si="59"/>
        <v>1.3140000000000001</v>
      </c>
      <c r="AV44">
        <f t="shared" si="60"/>
        <v>1.9</v>
      </c>
      <c r="AW44">
        <f t="shared" si="61"/>
        <v>45.465128882751486</v>
      </c>
      <c r="AX44">
        <f t="shared" si="62"/>
        <v>57.340349113320904</v>
      </c>
      <c r="AY44">
        <f t="shared" si="63"/>
        <v>59.112207369945551</v>
      </c>
      <c r="AZ44">
        <f t="shared" si="70"/>
        <v>0.28557784079478277</v>
      </c>
      <c r="BA44">
        <f t="shared" si="71"/>
        <v>0.25204605160669225</v>
      </c>
      <c r="BB44">
        <f t="shared" si="71"/>
        <v>0.57493344675550739</v>
      </c>
      <c r="BC44" s="6">
        <f>AVERAGE(BC14:BC21)</f>
        <v>8.4528262959251144E-3</v>
      </c>
      <c r="BD44" s="6">
        <f t="shared" si="72"/>
        <v>9.4993165642248023E-2</v>
      </c>
      <c r="BE44" s="6">
        <f t="shared" si="72"/>
        <v>3.7001514453110215E-2</v>
      </c>
      <c r="BF44" s="6">
        <f>AVERAGE(BF14:BF21)</f>
        <v>2.4431269629401592E-2</v>
      </c>
      <c r="BG44" s="6">
        <f>AVERAGE(BG14:BG21)</f>
        <v>6.7284577609491913E-2</v>
      </c>
      <c r="BH44" s="6">
        <f t="shared" si="75"/>
        <v>0.10209171842117644</v>
      </c>
      <c r="BI44" s="6">
        <f t="shared" si="76"/>
        <v>2.3791530139395407E-2</v>
      </c>
      <c r="BJ44" s="6">
        <f t="shared" si="77"/>
        <v>3.3181885318791939E-2</v>
      </c>
      <c r="BK44" s="6">
        <f t="shared" si="78"/>
        <v>4.000764769709278E-2</v>
      </c>
      <c r="BL44" s="6">
        <f t="shared" si="79"/>
        <v>5.0909361734012559E-2</v>
      </c>
      <c r="BM44" s="6">
        <f t="shared" si="80"/>
        <v>6.5971303075436388E-2</v>
      </c>
      <c r="BN44" s="6">
        <f t="shared" si="81"/>
        <v>7.8723746744508577E-2</v>
      </c>
      <c r="BO44" s="6">
        <f t="shared" si="82"/>
        <v>-6.3973949000618521E-4</v>
      </c>
      <c r="BP44" s="6">
        <f t="shared" si="83"/>
        <v>-2.7276929912399134E-2</v>
      </c>
      <c r="BQ44" s="6">
        <f t="shared" si="84"/>
        <v>-1.6375215875479354E-2</v>
      </c>
      <c r="BR44" s="6">
        <f t="shared" si="85"/>
        <v>-2.3367971676667862E-2</v>
      </c>
      <c r="CD44" s="2">
        <f t="shared" si="64"/>
        <v>4.0603352632873964E-2</v>
      </c>
      <c r="CG44" s="6">
        <f t="shared" si="87"/>
        <v>1.6172083003472372E-2</v>
      </c>
      <c r="CH44" s="6"/>
    </row>
    <row r="45" spans="1:86" x14ac:dyDescent="0.3">
      <c r="B45">
        <f>AVERAGE(B22:B26)</f>
        <v>59.339999999999996</v>
      </c>
      <c r="C45">
        <f t="shared" ref="C45:G45" si="89">AVERAGE(C22:C26)</f>
        <v>56.44</v>
      </c>
      <c r="D45">
        <f t="shared" si="89"/>
        <v>49.4</v>
      </c>
      <c r="E45">
        <f t="shared" si="89"/>
        <v>49.179999999999993</v>
      </c>
      <c r="F45">
        <f t="shared" si="89"/>
        <v>17.860000000000003</v>
      </c>
      <c r="G45">
        <f t="shared" si="89"/>
        <v>18.600000000000001</v>
      </c>
      <c r="N45">
        <v>0.185</v>
      </c>
      <c r="O45">
        <v>0.185</v>
      </c>
      <c r="P45">
        <v>0.22</v>
      </c>
      <c r="Q45">
        <f>AVERAGE(Q22:Q26)</f>
        <v>0.37840000000000001</v>
      </c>
      <c r="S45">
        <v>0.51900000000000002</v>
      </c>
      <c r="T45">
        <v>0.504</v>
      </c>
      <c r="U45">
        <f>AVERAGE(U22:U26)</f>
        <v>43.673999999999999</v>
      </c>
      <c r="V45">
        <v>13.95</v>
      </c>
      <c r="W45">
        <v>13.35</v>
      </c>
      <c r="X45">
        <f>(Q45-N45)/U45</f>
        <v>4.428263955671567E-3</v>
      </c>
      <c r="Y45">
        <f t="shared" si="54"/>
        <v>2.3942652329749108E-2</v>
      </c>
      <c r="Z45">
        <f t="shared" si="54"/>
        <v>2.1273408239700378E-2</v>
      </c>
      <c r="AJ45">
        <f t="shared" si="65"/>
        <v>8.504832184414532</v>
      </c>
      <c r="AK45">
        <f t="shared" si="66"/>
        <v>31.059274508873106</v>
      </c>
      <c r="AL45">
        <f t="shared" si="67"/>
        <v>13.763044374227201</v>
      </c>
      <c r="AM45">
        <f t="shared" si="68"/>
        <v>22.123010752688774</v>
      </c>
      <c r="AN45">
        <f t="shared" si="69"/>
        <v>259.11011235955044</v>
      </c>
      <c r="AQ45">
        <f t="shared" si="55"/>
        <v>0.60299999999999998</v>
      </c>
      <c r="AR45">
        <f t="shared" si="56"/>
        <v>1.014</v>
      </c>
      <c r="AS45">
        <f t="shared" si="57"/>
        <v>1.5680000000000001</v>
      </c>
      <c r="AT45">
        <f t="shared" si="58"/>
        <v>0.84099999999999997</v>
      </c>
      <c r="AU45">
        <f t="shared" si="59"/>
        <v>1.3140000000000001</v>
      </c>
      <c r="AV45">
        <f t="shared" si="60"/>
        <v>1.9</v>
      </c>
      <c r="AW45">
        <f t="shared" si="61"/>
        <v>45.465128882751486</v>
      </c>
      <c r="AX45">
        <f t="shared" si="62"/>
        <v>57.340349113320904</v>
      </c>
      <c r="AY45">
        <f t="shared" si="63"/>
        <v>59.112207369945551</v>
      </c>
      <c r="AZ45">
        <f t="shared" si="70"/>
        <v>0.28557784079478277</v>
      </c>
      <c r="BA45">
        <f t="shared" si="71"/>
        <v>0.25204605160669225</v>
      </c>
      <c r="BB45">
        <f t="shared" si="71"/>
        <v>0.57493344675550739</v>
      </c>
      <c r="BC45" s="6">
        <f>AVERAGE(BC22:BC26)</f>
        <v>1.5558773159795106E-2</v>
      </c>
      <c r="BD45" s="6">
        <f t="shared" si="72"/>
        <v>9.4993165642248023E-2</v>
      </c>
      <c r="BE45" s="6">
        <f t="shared" si="72"/>
        <v>3.7001514453110215E-2</v>
      </c>
      <c r="BF45" s="6">
        <f>AVERAGE(BF22:BF26)</f>
        <v>2.8534818290781017E-2</v>
      </c>
      <c r="BG45" s="6">
        <f>AVERAGE(BG22:BG26)</f>
        <v>1.5651934010813721E-2</v>
      </c>
      <c r="BH45" s="6">
        <f t="shared" si="75"/>
        <v>0.31848770799742709</v>
      </c>
      <c r="BI45" s="6">
        <f t="shared" si="76"/>
        <v>2.398791926726189E-2</v>
      </c>
      <c r="BJ45" s="6">
        <f t="shared" si="77"/>
        <v>3.3455787900111521E-2</v>
      </c>
      <c r="BK45" s="6">
        <f t="shared" si="78"/>
        <v>4.0337894091216506E-2</v>
      </c>
      <c r="BL45" s="6">
        <f t="shared" si="79"/>
        <v>5.0909361734012559E-2</v>
      </c>
      <c r="BM45" s="6">
        <f t="shared" si="80"/>
        <v>6.5971303075436388E-2</v>
      </c>
      <c r="BN45" s="6">
        <f t="shared" si="81"/>
        <v>7.8723746744508577E-2</v>
      </c>
      <c r="BO45" s="6">
        <f t="shared" si="82"/>
        <v>-4.5468990235191277E-3</v>
      </c>
      <c r="BP45" s="6">
        <f t="shared" si="83"/>
        <v>2.4685960080402785E-2</v>
      </c>
      <c r="BQ45" s="6">
        <f t="shared" si="84"/>
        <v>3.5257427723198842E-2</v>
      </c>
      <c r="BR45" s="6">
        <f t="shared" si="85"/>
        <v>-0.23976396125291852</v>
      </c>
      <c r="CD45" s="2">
        <f t="shared" si="64"/>
        <v>4.0603352632873964E-2</v>
      </c>
      <c r="CG45" s="6">
        <f t="shared" si="87"/>
        <v>1.2068534342092947E-2</v>
      </c>
      <c r="CH45" s="6"/>
    </row>
    <row r="46" spans="1:86" x14ac:dyDescent="0.3">
      <c r="B46">
        <f>AVERAGE(B27:B31)</f>
        <v>59.440000000000012</v>
      </c>
      <c r="C46">
        <f t="shared" ref="C46:G46" si="90">AVERAGE(C27:C31)</f>
        <v>57.4</v>
      </c>
      <c r="D46">
        <f t="shared" si="90"/>
        <v>48.160000000000004</v>
      </c>
      <c r="E46">
        <f t="shared" si="90"/>
        <v>48.099999999999994</v>
      </c>
      <c r="F46">
        <f t="shared" si="90"/>
        <v>18.14</v>
      </c>
      <c r="G46">
        <f t="shared" si="90"/>
        <v>18.28</v>
      </c>
      <c r="N46">
        <v>0.185</v>
      </c>
      <c r="O46">
        <v>0.185</v>
      </c>
      <c r="P46">
        <v>0.22</v>
      </c>
      <c r="Q46">
        <f>AVERAGE(Q27:Q31)</f>
        <v>0.41820000000000002</v>
      </c>
      <c r="S46">
        <v>0.51900000000000002</v>
      </c>
      <c r="T46">
        <v>0.504</v>
      </c>
      <c r="U46">
        <f>AVERAGE(U27:U31)</f>
        <v>36.347999999999999</v>
      </c>
      <c r="V46">
        <v>13.95</v>
      </c>
      <c r="W46">
        <v>13.35</v>
      </c>
      <c r="X46">
        <f>(Q46-N46)/U46</f>
        <v>6.4157587762737984E-3</v>
      </c>
      <c r="Y46">
        <f t="shared" ref="Y46:AP46" si="91">AVERAGE(Y11:Y32)</f>
        <v>2.3942652329749115E-2</v>
      </c>
      <c r="Z46">
        <f t="shared" si="91"/>
        <v>2.1273408239700368E-2</v>
      </c>
      <c r="AA46" t="e">
        <f t="shared" si="91"/>
        <v>#DIV/0!</v>
      </c>
      <c r="AB46" t="e">
        <f t="shared" si="91"/>
        <v>#DIV/0!</v>
      </c>
      <c r="AC46" t="e">
        <f t="shared" si="91"/>
        <v>#DIV/0!</v>
      </c>
      <c r="AD46" t="e">
        <f t="shared" si="91"/>
        <v>#DIV/0!</v>
      </c>
      <c r="AE46" t="e">
        <f t="shared" si="91"/>
        <v>#DIV/0!</v>
      </c>
      <c r="AF46" t="e">
        <f t="shared" si="91"/>
        <v>#DIV/0!</v>
      </c>
      <c r="AG46" t="e">
        <f t="shared" si="91"/>
        <v>#DIV/0!</v>
      </c>
      <c r="AH46" t="e">
        <f t="shared" si="91"/>
        <v>#DIV/0!</v>
      </c>
      <c r="AI46" t="e">
        <f t="shared" si="91"/>
        <v>#DIV/0!</v>
      </c>
      <c r="AJ46">
        <f t="shared" si="91"/>
        <v>9.1220553765691683</v>
      </c>
      <c r="AK46" t="e">
        <f t="shared" si="91"/>
        <v>#DIV/0!</v>
      </c>
      <c r="AL46">
        <f t="shared" si="91"/>
        <v>20.595145140280778</v>
      </c>
      <c r="AM46">
        <f t="shared" si="91"/>
        <v>35.652785923753392</v>
      </c>
      <c r="AN46">
        <f t="shared" si="91"/>
        <v>183.57017364657804</v>
      </c>
      <c r="AO46">
        <f t="shared" si="91"/>
        <v>17.26741789894427</v>
      </c>
      <c r="AP46" t="e">
        <f t="shared" si="91"/>
        <v>#DIV/0!</v>
      </c>
      <c r="AQ46">
        <f t="shared" si="55"/>
        <v>0.60299999999999998</v>
      </c>
      <c r="AR46">
        <f t="shared" si="56"/>
        <v>1.014</v>
      </c>
      <c r="AS46">
        <f t="shared" si="57"/>
        <v>1.5680000000000001</v>
      </c>
      <c r="AT46">
        <f t="shared" si="58"/>
        <v>0.84099999999999997</v>
      </c>
      <c r="AU46">
        <f t="shared" si="59"/>
        <v>1.3140000000000001</v>
      </c>
      <c r="AV46">
        <f t="shared" si="60"/>
        <v>1.9</v>
      </c>
      <c r="AW46">
        <f t="shared" si="61"/>
        <v>45.465128882751486</v>
      </c>
      <c r="AX46">
        <f t="shared" si="62"/>
        <v>57.340349113320904</v>
      </c>
      <c r="AY46">
        <f t="shared" si="63"/>
        <v>59.112207369945551</v>
      </c>
      <c r="AZ46">
        <f t="shared" si="70"/>
        <v>0.28557784079478277</v>
      </c>
      <c r="BA46">
        <f t="shared" si="71"/>
        <v>0.25204605160669225</v>
      </c>
      <c r="BB46">
        <f t="shared" si="71"/>
        <v>0.57493344675550739</v>
      </c>
      <c r="BC46" s="6">
        <f>AVERAGE(BC27:BC31)</f>
        <v>2.2547277234516057E-2</v>
      </c>
      <c r="BD46" s="6">
        <f t="shared" si="72"/>
        <v>9.4993165642248051E-2</v>
      </c>
      <c r="BE46" s="6">
        <f t="shared" si="72"/>
        <v>3.7001514453110194E-2</v>
      </c>
      <c r="BF46" s="6">
        <f>AVERAGE(BF27:BF31)</f>
        <v>9.3061317125981875E-3</v>
      </c>
      <c r="BG46" s="6">
        <f>AVERAGE(BG27:BG31)</f>
        <v>3.5307517030216784E-2</v>
      </c>
      <c r="BH46" s="6">
        <f t="shared" si="75"/>
        <v>0.15078567508884705</v>
      </c>
      <c r="BI46" s="6">
        <f t="shared" si="76"/>
        <v>2.4108122199880407E-2</v>
      </c>
      <c r="BJ46" s="6">
        <f t="shared" si="77"/>
        <v>3.3623434112934364E-2</v>
      </c>
      <c r="BK46" s="6">
        <f t="shared" si="78"/>
        <v>4.0540026385868545E-2</v>
      </c>
      <c r="BL46" s="6">
        <f t="shared" si="79"/>
        <v>5.0909361734012538E-2</v>
      </c>
      <c r="BM46" s="6">
        <f t="shared" si="80"/>
        <v>6.5971303075436361E-2</v>
      </c>
      <c r="BN46" s="6">
        <f t="shared" si="81"/>
        <v>7.8723746744508522E-2</v>
      </c>
      <c r="BO46" s="6">
        <f t="shared" si="82"/>
        <v>1.4801990487282219E-2</v>
      </c>
      <c r="BP46" s="6">
        <f t="shared" si="83"/>
        <v>5.2325093556517613E-3</v>
      </c>
      <c r="BQ46" s="6">
        <f t="shared" si="84"/>
        <v>1.5601844703795754E-2</v>
      </c>
      <c r="BR46" s="6">
        <f t="shared" si="85"/>
        <v>-7.2061928344338527E-2</v>
      </c>
      <c r="CD46" s="2">
        <f t="shared" si="64"/>
        <v>4.0603352632873964E-2</v>
      </c>
      <c r="CG46" s="6">
        <f t="shared" si="87"/>
        <v>3.1297220920275773E-2</v>
      </c>
      <c r="CH46" s="6"/>
    </row>
    <row r="47" spans="1:86" x14ac:dyDescent="0.3">
      <c r="B47">
        <f>AVERAGE(B32:B37)</f>
        <v>59.56666666666667</v>
      </c>
      <c r="C47">
        <f t="shared" ref="C47:G47" si="92">AVERAGE(C32:C37)</f>
        <v>57.283333333333331</v>
      </c>
      <c r="D47">
        <f t="shared" si="92"/>
        <v>49.633333333333333</v>
      </c>
      <c r="E47">
        <f t="shared" si="92"/>
        <v>49.283333333333331</v>
      </c>
      <c r="F47">
        <f t="shared" si="92"/>
        <v>18.25</v>
      </c>
      <c r="G47">
        <f t="shared" si="92"/>
        <v>18.400000000000002</v>
      </c>
      <c r="N47">
        <v>0.185</v>
      </c>
      <c r="O47">
        <v>0.185</v>
      </c>
      <c r="P47">
        <v>0.22</v>
      </c>
      <c r="Q47">
        <f>AVERAGE(Q32:Q37)</f>
        <v>0.44666666666666671</v>
      </c>
      <c r="S47">
        <v>0.51900000000000002</v>
      </c>
      <c r="T47">
        <v>0.504</v>
      </c>
      <c r="U47">
        <f>AVERAGE(U32:U37)</f>
        <v>21.279999999999998</v>
      </c>
      <c r="V47">
        <v>13.95</v>
      </c>
      <c r="W47">
        <v>13.35</v>
      </c>
      <c r="X47">
        <f>(Q47-N47)/U47</f>
        <v>1.229636591478697E-2</v>
      </c>
      <c r="Y47">
        <f>(S47-O47)/V47</f>
        <v>2.3942652329749108E-2</v>
      </c>
      <c r="Z47">
        <f>(T47-P47)/W47</f>
        <v>2.1273408239700378E-2</v>
      </c>
      <c r="AJ47">
        <f>((B47-E47)-(C47-D47))/LN((B47-E47)/(C47-D47))</f>
        <v>8.9018453529278272</v>
      </c>
      <c r="AK47">
        <f>((D47-G47)-(E47-F47))/LN((D47-G47)/(E47-F47))</f>
        <v>31.133226266657587</v>
      </c>
      <c r="AL47">
        <f>ABS(X47*4200*(G47-F47))</f>
        <v>7.7467105263159013</v>
      </c>
      <c r="AM47">
        <f t="shared" si="68"/>
        <v>35.195698924731332</v>
      </c>
      <c r="AN47">
        <f t="shared" si="69"/>
        <v>204.01198501872707</v>
      </c>
      <c r="AQ47">
        <f t="shared" si="55"/>
        <v>0.60299999999999998</v>
      </c>
      <c r="AR47">
        <f t="shared" si="56"/>
        <v>1.014</v>
      </c>
      <c r="AS47">
        <f t="shared" si="57"/>
        <v>1.5680000000000001</v>
      </c>
      <c r="AT47">
        <f t="shared" si="58"/>
        <v>0.84099999999999997</v>
      </c>
      <c r="AU47">
        <f t="shared" si="59"/>
        <v>1.3140000000000001</v>
      </c>
      <c r="AV47">
        <f t="shared" si="60"/>
        <v>1.9</v>
      </c>
      <c r="AW47">
        <f t="shared" si="61"/>
        <v>45.465128882751486</v>
      </c>
      <c r="AX47">
        <f t="shared" si="62"/>
        <v>57.340349113320904</v>
      </c>
      <c r="AY47">
        <f t="shared" si="63"/>
        <v>59.112207369945551</v>
      </c>
      <c r="AZ47">
        <f t="shared" si="70"/>
        <v>0.28557784079478277</v>
      </c>
      <c r="BA47">
        <f t="shared" si="71"/>
        <v>0.25204605160669225</v>
      </c>
      <c r="BB47">
        <f t="shared" si="71"/>
        <v>0.57493344675550739</v>
      </c>
      <c r="BC47" s="6">
        <f>AVERAGE(BC34:BC37)</f>
        <v>3.93294624216695E-2</v>
      </c>
      <c r="BD47" s="6">
        <f t="shared" si="72"/>
        <v>9.4993165642248023E-2</v>
      </c>
      <c r="BE47" s="6">
        <f t="shared" si="72"/>
        <v>3.7001514453110215E-2</v>
      </c>
      <c r="BF47" s="6">
        <f>AVERAGE(BF34:BF37)</f>
        <v>2.0796511430909173E-2</v>
      </c>
      <c r="BG47" s="6">
        <f>AVERAGE(BG34:BG37)</f>
        <v>2.1065937475546227E-2</v>
      </c>
      <c r="BH47" s="6">
        <f>AN47/(AY47*AL47)</f>
        <v>0.44551381591394279</v>
      </c>
      <c r="BI47" s="6">
        <f t="shared" si="76"/>
        <v>2.42895097001746E-2</v>
      </c>
      <c r="BJ47" s="6">
        <f t="shared" si="77"/>
        <v>3.387641402628E-2</v>
      </c>
      <c r="BK47" s="6">
        <f t="shared" si="78"/>
        <v>4.0845046162482669E-2</v>
      </c>
      <c r="BL47" s="6">
        <f t="shared" si="79"/>
        <v>5.0909361734012559E-2</v>
      </c>
      <c r="BM47" s="6">
        <f t="shared" si="80"/>
        <v>6.5971303075436388E-2</v>
      </c>
      <c r="BN47" s="6">
        <f t="shared" si="81"/>
        <v>7.8723746744508577E-2</v>
      </c>
      <c r="BO47" s="6">
        <f t="shared" si="82"/>
        <v>3.4929982692654266E-3</v>
      </c>
      <c r="BP47" s="6">
        <f t="shared" si="83"/>
        <v>1.9779108686936442E-2</v>
      </c>
      <c r="BQ47" s="6">
        <f t="shared" si="84"/>
        <v>2.9843424258466332E-2</v>
      </c>
      <c r="BR47" s="6">
        <f t="shared" si="85"/>
        <v>-0.36679006916943424</v>
      </c>
      <c r="CD47" s="2">
        <f t="shared" si="64"/>
        <v>4.0603352632873964E-2</v>
      </c>
      <c r="CG47" s="6">
        <f t="shared" si="87"/>
        <v>1.9806841201964791E-2</v>
      </c>
      <c r="CH47" s="6"/>
    </row>
    <row r="48" spans="1:86" x14ac:dyDescent="0.3">
      <c r="N48">
        <v>0.185</v>
      </c>
      <c r="O48">
        <v>0.185</v>
      </c>
      <c r="P48">
        <v>0.22</v>
      </c>
      <c r="S48">
        <v>0.51900000000000002</v>
      </c>
      <c r="T48">
        <v>0.504</v>
      </c>
      <c r="V48">
        <v>13.95</v>
      </c>
      <c r="W48">
        <v>13.35</v>
      </c>
      <c r="Y48">
        <f t="shared" ref="Y48:Y53" si="93">(S48-O48)/V48</f>
        <v>2.3942652329749108E-2</v>
      </c>
      <c r="Z48">
        <f t="shared" ref="Z48:Z53" si="94">(T48-P48)/W48</f>
        <v>2.1273408239700378E-2</v>
      </c>
      <c r="AZ48">
        <f t="shared" si="70"/>
        <v>0</v>
      </c>
      <c r="BC48" s="2"/>
      <c r="BF48" s="5"/>
      <c r="BG48" s="6"/>
      <c r="BH48" s="6"/>
      <c r="BI48" s="6"/>
      <c r="BJ48" s="6"/>
      <c r="BK48" s="6"/>
      <c r="BL48" s="6"/>
      <c r="BM48" s="6"/>
      <c r="BN48" s="6"/>
      <c r="BO48" s="3" t="e" cm="1">
        <f t="array" ref="BO48">SUM((BO41:BO47)^2)</f>
        <v>#REF!</v>
      </c>
      <c r="BP48" s="3" t="e" cm="1">
        <f t="array" ref="BP48">SUM((BP41:BP47)^2)</f>
        <v>#REF!</v>
      </c>
      <c r="BQ48" s="3" t="e" cm="1">
        <f t="array" ref="BQ48">SUM((BQ41:BQ47)^2)</f>
        <v>#DIV/0!</v>
      </c>
      <c r="BR48" s="3" t="e" cm="1">
        <f t="array" ref="BR48">SUM((BR41:BR47)^2)</f>
        <v>#REF!</v>
      </c>
      <c r="CD48" s="3" t="e" cm="1">
        <f t="array" ref="CD48">SUM((CD41:CD47)^2)</f>
        <v>#REF!</v>
      </c>
    </row>
    <row r="49" spans="2:86" x14ac:dyDescent="0.3">
      <c r="B49">
        <f>_xlfn.STDEV.P(B14:B16,B11,B10)</f>
        <v>7.4833147735477612E-2</v>
      </c>
      <c r="C49">
        <f t="shared" ref="C49:G49" si="95">_xlfn.STDEV.P(C14:C16,C11,C10)</f>
        <v>0.18547236990991409</v>
      </c>
      <c r="D49">
        <f t="shared" si="95"/>
        <v>8.000000000000114E-2</v>
      </c>
      <c r="E49">
        <f t="shared" si="95"/>
        <v>0.17204650534085233</v>
      </c>
      <c r="F49">
        <f t="shared" si="95"/>
        <v>0.8163332652783416</v>
      </c>
      <c r="G49">
        <f t="shared" si="95"/>
        <v>2.05815451315007</v>
      </c>
      <c r="N49">
        <v>0.185</v>
      </c>
      <c r="O49">
        <v>0.185</v>
      </c>
      <c r="P49">
        <v>0.22</v>
      </c>
      <c r="Q49">
        <f>_xlfn.STDEV.P(Q14:Q16,Q11,Q10)</f>
        <v>0.19664907830956138</v>
      </c>
      <c r="S49">
        <v>0.51900000000000002</v>
      </c>
      <c r="T49">
        <v>0.504</v>
      </c>
      <c r="U49">
        <f>_xlfn.STDEV.P(U14:U16,U11,U10)</f>
        <v>19.573429336730971</v>
      </c>
      <c r="V49">
        <v>13.95</v>
      </c>
      <c r="W49">
        <v>13.35</v>
      </c>
      <c r="X49">
        <f>(Q49-N49)/U49</f>
        <v>5.9514753951169083E-4</v>
      </c>
      <c r="Y49">
        <f t="shared" si="93"/>
        <v>2.3942652329749108E-2</v>
      </c>
      <c r="Z49">
        <f t="shared" si="94"/>
        <v>2.1273408239700378E-2</v>
      </c>
      <c r="AJ49" t="e">
        <f>((B49-E49)-(C49-D49))/LN((B49-E49)/(C49-D49))</f>
        <v>#NUM!</v>
      </c>
      <c r="AK49">
        <f t="shared" ref="AK49:AK53" si="96">((D49-G49)-(E49-F49))/LN((D49-G49)/(E49-F49))</f>
        <v>-1.1890681275426254</v>
      </c>
      <c r="AZ49">
        <f t="shared" si="70"/>
        <v>0</v>
      </c>
      <c r="BC49">
        <f>_xlfn.STDEV.P(BC14:BC16,BC11,BC10)</f>
        <v>4.1086648968453855E-2</v>
      </c>
      <c r="BD49" s="6" t="s">
        <v>78</v>
      </c>
      <c r="BE49" s="6"/>
      <c r="BF49" s="5"/>
      <c r="BG49" s="6"/>
      <c r="BH49" s="6" t="s">
        <v>78</v>
      </c>
      <c r="BI49" s="6"/>
      <c r="BJ49" s="6"/>
      <c r="BK49" s="6"/>
      <c r="BL49" s="6"/>
      <c r="BM49" s="6"/>
      <c r="BN49" s="6"/>
      <c r="BO49" s="3"/>
      <c r="BP49" s="7"/>
      <c r="BQ49" s="7"/>
      <c r="BR49" s="7"/>
      <c r="CC49" s="6"/>
      <c r="CD49" s="6"/>
      <c r="CE49" s="6"/>
      <c r="CF49" s="3"/>
      <c r="CG49" s="3"/>
      <c r="CH49" s="3"/>
    </row>
    <row r="50" spans="2:86" x14ac:dyDescent="0.3">
      <c r="B50">
        <f>_xlfn.STDEV.P(B17:B21)</f>
        <v>4.8989794855664258E-2</v>
      </c>
      <c r="C50">
        <f t="shared" ref="C50:G50" si="97">_xlfn.STDEV.P(C17:C21)</f>
        <v>0.39799497484264801</v>
      </c>
      <c r="D50">
        <f t="shared" si="97"/>
        <v>0.11661903789690498</v>
      </c>
      <c r="E50">
        <f t="shared" si="97"/>
        <v>8.000000000000114E-2</v>
      </c>
      <c r="F50">
        <f t="shared" si="97"/>
        <v>0.27856776554368229</v>
      </c>
      <c r="G50">
        <f t="shared" si="97"/>
        <v>0.24819347291981753</v>
      </c>
      <c r="N50">
        <v>0.185</v>
      </c>
      <c r="O50">
        <v>0.185</v>
      </c>
      <c r="P50">
        <v>0.22</v>
      </c>
      <c r="Q50">
        <f>_xlfn.STDEV.P(Q14:Q21)</f>
        <v>1.7406782981068042E-2</v>
      </c>
      <c r="S50">
        <v>0.51900000000000002</v>
      </c>
      <c r="T50">
        <v>0.504</v>
      </c>
      <c r="U50">
        <f t="shared" ref="U50" si="98">_xlfn.STDEV.P(U17:U21)</f>
        <v>2.3862606731034219</v>
      </c>
      <c r="V50">
        <v>13.95</v>
      </c>
      <c r="W50">
        <v>13.35</v>
      </c>
      <c r="X50">
        <f>(Q50-N50)/U50</f>
        <v>-7.0232568850481306E-2</v>
      </c>
      <c r="Y50">
        <f t="shared" si="93"/>
        <v>2.3942652329749108E-2</v>
      </c>
      <c r="Z50">
        <f t="shared" si="94"/>
        <v>2.1273408239700378E-2</v>
      </c>
      <c r="AJ50" t="e">
        <f t="shared" ref="AJ50:AJ53" si="99">((B50-E50)-(C50-D50))/LN((B50-E50)/(C50-D50))</f>
        <v>#NUM!</v>
      </c>
      <c r="AK50">
        <f t="shared" si="96"/>
        <v>-0.16277992540448558</v>
      </c>
      <c r="AZ50">
        <f t="shared" si="70"/>
        <v>0</v>
      </c>
      <c r="BC50">
        <f>_xlfn.STDEV.P(BC14:BC21)</f>
        <v>1.0606581699644803E-3</v>
      </c>
      <c r="BD50" s="6">
        <f>BC50/BC44*100</f>
        <v>12.547970735844835</v>
      </c>
      <c r="BE50" s="6"/>
      <c r="BF50" s="6">
        <f>_xlfn.STDEV.P(BF14:BF21)</f>
        <v>6.7479140639132304E-3</v>
      </c>
      <c r="BG50" s="6">
        <f>_xlfn.STDEV.P(BG14:BG21)</f>
        <v>4.9611103187358035E-2</v>
      </c>
      <c r="BH50" s="8">
        <f t="shared" ref="BH50:BI53" si="100">BF50/BF44*100</f>
        <v>27.619989326271092</v>
      </c>
      <c r="BI50" s="8">
        <f t="shared" si="100"/>
        <v>73.733246086929938</v>
      </c>
      <c r="BJ50" s="6"/>
      <c r="BK50" s="6"/>
      <c r="BL50" s="6"/>
      <c r="BM50" s="6"/>
      <c r="BN50" s="6"/>
      <c r="BO50" s="3"/>
      <c r="BP50" s="7"/>
      <c r="BQ50" s="7"/>
      <c r="BR50" s="7"/>
      <c r="CC50" s="6"/>
      <c r="CD50" s="6"/>
      <c r="CE50" s="6"/>
      <c r="CF50" s="3"/>
      <c r="CG50" s="3"/>
      <c r="CH50" s="3"/>
    </row>
    <row r="51" spans="2:86" x14ac:dyDescent="0.3">
      <c r="B51">
        <f>_xlfn.STDEV.P(B22:B26)</f>
        <v>0.1019803902718552</v>
      </c>
      <c r="C51">
        <f t="shared" ref="C51:G51" si="101">_xlfn.STDEV.P(C22:C26)</f>
        <v>0.58172158288995834</v>
      </c>
      <c r="D51">
        <f t="shared" si="101"/>
        <v>6.3245553203368485E-2</v>
      </c>
      <c r="E51">
        <f t="shared" si="101"/>
        <v>4.000000000000057E-2</v>
      </c>
      <c r="F51">
        <f t="shared" si="101"/>
        <v>0.25768197453450276</v>
      </c>
      <c r="G51">
        <f t="shared" si="101"/>
        <v>0.21908902300206698</v>
      </c>
      <c r="N51">
        <v>0.185</v>
      </c>
      <c r="O51">
        <v>0.185</v>
      </c>
      <c r="P51">
        <v>0.22</v>
      </c>
      <c r="Q51">
        <f t="shared" ref="Q51" si="102">_xlfn.STDEV.P(Q22:Q26)</f>
        <v>8.8000000000000075E-3</v>
      </c>
      <c r="S51">
        <v>0.51900000000000002</v>
      </c>
      <c r="T51">
        <v>0.504</v>
      </c>
      <c r="U51">
        <f t="shared" ref="U51" si="103">_xlfn.STDEV.P(U22:U26)</f>
        <v>2.9548509268658552</v>
      </c>
      <c r="V51">
        <v>13.95</v>
      </c>
      <c r="W51">
        <v>13.35</v>
      </c>
      <c r="X51">
        <f>(Q51-N51)/U51</f>
        <v>-5.9630757815214534E-2</v>
      </c>
      <c r="Y51">
        <f t="shared" si="93"/>
        <v>2.3942652329749108E-2</v>
      </c>
      <c r="Z51">
        <f t="shared" si="94"/>
        <v>2.1273408239700378E-2</v>
      </c>
      <c r="AJ51">
        <f t="shared" si="99"/>
        <v>0.2149149529960839</v>
      </c>
      <c r="AK51">
        <f t="shared" si="96"/>
        <v>-0.18504380398515646</v>
      </c>
      <c r="AZ51">
        <f t="shared" si="70"/>
        <v>0</v>
      </c>
      <c r="BC51">
        <f>_xlfn.STDEV.P(BC22:BC26)</f>
        <v>9.9957600112664594E-4</v>
      </c>
      <c r="BD51" s="6">
        <f t="shared" ref="BD51:BD53" si="104">BC51/BC45*100</f>
        <v>6.4245168360036002</v>
      </c>
      <c r="BE51" s="6"/>
      <c r="BF51" s="6">
        <f>_xlfn.STDEV.P(BF22:BF26)</f>
        <v>7.2872296188770148E-3</v>
      </c>
      <c r="BG51" s="6">
        <f>_xlfn.STDEV.P(BG22:BG26)</f>
        <v>2.741008105815118E-3</v>
      </c>
      <c r="BH51" s="8">
        <f t="shared" si="100"/>
        <v>25.53802706790448</v>
      </c>
      <c r="BI51" s="8">
        <f t="shared" si="100"/>
        <v>17.512264643598616</v>
      </c>
      <c r="BJ51" s="6"/>
      <c r="BK51" s="6"/>
      <c r="BL51" s="6"/>
      <c r="BM51" s="6"/>
      <c r="BN51" s="6"/>
      <c r="BO51" s="3"/>
      <c r="BP51" s="7"/>
      <c r="BQ51" s="7"/>
      <c r="BR51" s="7"/>
      <c r="CC51" s="6"/>
      <c r="CD51" s="6"/>
      <c r="CE51" s="6"/>
      <c r="CF51" s="3"/>
      <c r="CG51" s="3"/>
      <c r="CH51" s="3"/>
    </row>
    <row r="52" spans="2:86" x14ac:dyDescent="0.3">
      <c r="B52">
        <f>_xlfn.STDEV.P(B27:B31)</f>
        <v>4.8989794855664258E-2</v>
      </c>
      <c r="C52">
        <f t="shared" ref="C52:G52" si="105">_xlfn.STDEV.P(C27:C31)</f>
        <v>0.24494897427831605</v>
      </c>
      <c r="D52">
        <f t="shared" si="105"/>
        <v>2.3812601705819554</v>
      </c>
      <c r="E52">
        <f t="shared" si="105"/>
        <v>1.803330252615976</v>
      </c>
      <c r="F52">
        <f t="shared" si="105"/>
        <v>0.40298883359219773</v>
      </c>
      <c r="G52">
        <f t="shared" si="105"/>
        <v>0.49152822909778021</v>
      </c>
      <c r="N52">
        <v>0.185</v>
      </c>
      <c r="O52">
        <v>0.185</v>
      </c>
      <c r="P52">
        <v>0.22</v>
      </c>
      <c r="Q52">
        <f t="shared" ref="Q52" si="106">_xlfn.STDEV.P(Q27:Q31)</f>
        <v>1.7223820714347898E-2</v>
      </c>
      <c r="S52">
        <v>0.51900000000000002</v>
      </c>
      <c r="T52">
        <v>0.504</v>
      </c>
      <c r="U52">
        <f t="shared" ref="U52" si="107">_xlfn.STDEV.P(U27:U31)</f>
        <v>3.7338687711273351</v>
      </c>
      <c r="V52">
        <v>13.95</v>
      </c>
      <c r="W52">
        <v>13.35</v>
      </c>
      <c r="X52">
        <f>(Q52-N52)/U52</f>
        <v>-4.493360360787315E-2</v>
      </c>
      <c r="Y52">
        <f t="shared" si="93"/>
        <v>2.3942652329749108E-2</v>
      </c>
      <c r="Z52">
        <f t="shared" si="94"/>
        <v>2.1273408239700378E-2</v>
      </c>
      <c r="AJ52">
        <f t="shared" si="99"/>
        <v>-1.9390595861920406</v>
      </c>
      <c r="AK52">
        <f t="shared" si="96"/>
        <v>1.6328316422496045</v>
      </c>
      <c r="AZ52">
        <f t="shared" si="70"/>
        <v>0</v>
      </c>
      <c r="BC52">
        <f>_xlfn.STDEV.P(BC27:BC31)</f>
        <v>9.5449419485871105E-4</v>
      </c>
      <c r="BD52" s="6">
        <f t="shared" si="104"/>
        <v>4.2333013646434541</v>
      </c>
      <c r="BE52" s="6"/>
      <c r="BF52" s="6">
        <f>_xlfn.STDEV.P(BF27:BF31)</f>
        <v>2.4306862381984584E-3</v>
      </c>
      <c r="BG52" s="6">
        <f>_xlfn.STDEV.P(BG27:BG31)</f>
        <v>2.3828692769217317E-2</v>
      </c>
      <c r="BH52" s="8">
        <f t="shared" si="100"/>
        <v>26.119190156183947</v>
      </c>
      <c r="BI52" s="8">
        <f t="shared" si="100"/>
        <v>67.489007365837452</v>
      </c>
      <c r="BJ52" s="6"/>
      <c r="BK52" s="6"/>
      <c r="BL52" s="6"/>
      <c r="BM52" s="6"/>
      <c r="BN52" s="6"/>
      <c r="BO52" s="3"/>
      <c r="BP52" s="7"/>
      <c r="BQ52" s="7"/>
      <c r="BR52" s="7"/>
      <c r="CC52" s="6"/>
      <c r="CD52" s="6"/>
      <c r="CE52" s="6"/>
      <c r="CF52" s="3"/>
      <c r="CG52" s="3"/>
      <c r="CH52" s="3"/>
    </row>
    <row r="53" spans="2:86" x14ac:dyDescent="0.3">
      <c r="B53">
        <f>_xlfn.STDEV.P(B32:B37)</f>
        <v>7.4535599249994047E-2</v>
      </c>
      <c r="C53">
        <f t="shared" ref="C53:G53" si="108">_xlfn.STDEV.P(C32:C37)</f>
        <v>0.24776781245530693</v>
      </c>
      <c r="D53">
        <f t="shared" si="108"/>
        <v>0.24267032964268398</v>
      </c>
      <c r="E53">
        <f t="shared" si="108"/>
        <v>0.22669117514559056</v>
      </c>
      <c r="F53">
        <f t="shared" si="108"/>
        <v>0.2291287847477915</v>
      </c>
      <c r="G53">
        <f t="shared" si="108"/>
        <v>0.2943920288775948</v>
      </c>
      <c r="N53">
        <v>0.185</v>
      </c>
      <c r="O53">
        <v>0.185</v>
      </c>
      <c r="P53">
        <v>0.22</v>
      </c>
      <c r="Q53">
        <f t="shared" ref="Q53" si="109">_xlfn.STDEV.P(Q32:Q37)</f>
        <v>2.7676203175692693E-2</v>
      </c>
      <c r="S53">
        <v>0.51900000000000002</v>
      </c>
      <c r="T53">
        <v>0.504</v>
      </c>
      <c r="U53">
        <f t="shared" ref="U53" si="110">_xlfn.STDEV.P(U32:U37)</f>
        <v>1.063986215449555</v>
      </c>
      <c r="V53">
        <v>13.95</v>
      </c>
      <c r="W53">
        <v>13.35</v>
      </c>
      <c r="X53">
        <f>(Q53-N53)/U53</f>
        <v>-0.14786262692119082</v>
      </c>
      <c r="Y53">
        <f t="shared" si="93"/>
        <v>2.3942652329749108E-2</v>
      </c>
      <c r="Z53">
        <f t="shared" si="94"/>
        <v>2.1273408239700378E-2</v>
      </c>
      <c r="AJ53" t="e">
        <f t="shared" si="99"/>
        <v>#NUM!</v>
      </c>
      <c r="AK53">
        <f t="shared" si="96"/>
        <v>-1.613301342020064E-2</v>
      </c>
      <c r="AZ53">
        <f t="shared" si="70"/>
        <v>0</v>
      </c>
      <c r="BC53">
        <f>_xlfn.STDEV.P(BC34:BC37)</f>
        <v>6.9185329353227594E-4</v>
      </c>
      <c r="BD53" s="6">
        <f t="shared" si="104"/>
        <v>1.7591221718583243</v>
      </c>
      <c r="BE53" s="6"/>
      <c r="BF53" s="6">
        <f>_xlfn.STDEV.P(BF34:BF37)</f>
        <v>5.2173907202344681E-3</v>
      </c>
      <c r="BG53" s="6">
        <f>_xlfn.STDEV.P(BG34:BG37)</f>
        <v>4.5975922162535673E-3</v>
      </c>
      <c r="BH53" s="8">
        <f t="shared" si="100"/>
        <v>25.087816952222241</v>
      </c>
      <c r="BI53" s="8">
        <f t="shared" si="100"/>
        <v>21.824769116449467</v>
      </c>
      <c r="BJ53" s="6"/>
      <c r="BK53" s="6"/>
      <c r="BL53" s="6"/>
      <c r="BM53" s="6"/>
      <c r="BN53" s="6"/>
      <c r="BO53" s="3"/>
      <c r="BP53" s="7"/>
      <c r="BQ53" s="7"/>
      <c r="BR53" s="7"/>
      <c r="CC53" s="6"/>
      <c r="CD53" s="6"/>
      <c r="CE53" s="6"/>
      <c r="CF53" s="3"/>
      <c r="CG53" s="3"/>
      <c r="CH53" s="3"/>
    </row>
    <row r="54" spans="2:86" x14ac:dyDescent="0.3">
      <c r="BC54" s="5"/>
      <c r="BD54" s="6"/>
      <c r="BE54" s="6"/>
      <c r="BF54" s="5"/>
      <c r="BG54" s="6"/>
      <c r="BH54" s="6"/>
      <c r="BI54" s="6"/>
      <c r="BJ54" s="6"/>
      <c r="BK54" s="6"/>
      <c r="BL54" s="6"/>
      <c r="BM54" s="6"/>
      <c r="BN54" s="6"/>
      <c r="BO54" s="3"/>
      <c r="BP54" s="7"/>
      <c r="BQ54" s="7"/>
      <c r="BR54" s="7"/>
      <c r="CC54" s="6"/>
      <c r="CD54" s="6"/>
      <c r="CE54" s="6"/>
      <c r="CF54" s="3"/>
      <c r="CG54" s="3"/>
      <c r="CH54" s="3"/>
    </row>
    <row r="55" spans="2:86" x14ac:dyDescent="0.3">
      <c r="BC55" s="5"/>
      <c r="BD55" s="6"/>
      <c r="BE55" s="6"/>
      <c r="BF55" s="5"/>
      <c r="BG55" s="6"/>
      <c r="BH55" s="6"/>
      <c r="BI55" s="6"/>
      <c r="BJ55" s="6"/>
      <c r="BK55" s="6"/>
      <c r="BL55" s="6"/>
      <c r="BM55" s="6"/>
      <c r="BN55" s="6"/>
      <c r="BO55" s="3"/>
      <c r="BP55" s="7"/>
      <c r="BQ55" s="7"/>
      <c r="BR55" s="7"/>
      <c r="CC55" s="6"/>
      <c r="CD55" s="6"/>
      <c r="CE55" s="6"/>
      <c r="CF55" s="3"/>
      <c r="CG55" s="3"/>
      <c r="CH55" s="3"/>
    </row>
    <row r="56" spans="2:86" x14ac:dyDescent="0.3">
      <c r="AO56">
        <f>_xlfn.STDEV.P(AO2:AO37)</f>
        <v>15.182375338862837</v>
      </c>
      <c r="BC56" s="2"/>
      <c r="BF56" s="2"/>
      <c r="BO56" s="1"/>
      <c r="BP56" s="1"/>
      <c r="BQ56" s="1"/>
      <c r="BR56" s="1"/>
    </row>
    <row r="57" spans="2:86" x14ac:dyDescent="0.3">
      <c r="BC57" s="2"/>
      <c r="BF57" s="2"/>
      <c r="BO57" s="1"/>
      <c r="BP57" s="1"/>
      <c r="BQ57" s="1"/>
      <c r="BR57" s="1"/>
    </row>
    <row r="58" spans="2:86" x14ac:dyDescent="0.3">
      <c r="BC58" s="2"/>
      <c r="BF58" s="2"/>
      <c r="BO58" s="1"/>
      <c r="BP58" s="1"/>
      <c r="BQ58" s="1"/>
      <c r="BR58" s="1"/>
    </row>
    <row r="59" spans="2:86" x14ac:dyDescent="0.3">
      <c r="BC59" s="2"/>
      <c r="BF59" s="2"/>
      <c r="BO59" s="4"/>
      <c r="BP59" s="1"/>
      <c r="BQ59" s="1"/>
      <c r="BR59" s="1"/>
    </row>
    <row r="60" spans="2:86" x14ac:dyDescent="0.3">
      <c r="BC60" s="2"/>
      <c r="BF60" s="2"/>
      <c r="BO60" s="1"/>
      <c r="BP60" s="1"/>
      <c r="BQ60" s="1"/>
      <c r="BR60" s="1"/>
    </row>
    <row r="61" spans="2:86" x14ac:dyDescent="0.3">
      <c r="BC61" s="2"/>
      <c r="BF61" s="2"/>
      <c r="BO61" s="1"/>
      <c r="BP61" s="1"/>
      <c r="BQ61" s="1"/>
      <c r="BR61" s="1"/>
    </row>
    <row r="62" spans="2:86" x14ac:dyDescent="0.3">
      <c r="BC62" s="2"/>
      <c r="BF62" s="2"/>
      <c r="BO62" s="1"/>
      <c r="BP62" s="1"/>
      <c r="BQ62" s="1"/>
      <c r="BR62" s="1"/>
    </row>
    <row r="63" spans="2:86" x14ac:dyDescent="0.3">
      <c r="BC63" s="2"/>
      <c r="BF63" s="2"/>
      <c r="BO63" s="1"/>
      <c r="BP63" s="1"/>
      <c r="BQ63" s="1"/>
      <c r="BR63" s="1"/>
    </row>
    <row r="64" spans="2:86" x14ac:dyDescent="0.3">
      <c r="BC64" s="2"/>
      <c r="BF64" s="2"/>
      <c r="BO64" s="1"/>
      <c r="BP64" s="1"/>
      <c r="BQ64" s="1"/>
      <c r="BR64" s="1"/>
    </row>
    <row r="65" spans="4:70" x14ac:dyDescent="0.3">
      <c r="BC65" s="2"/>
      <c r="BF65" s="2"/>
      <c r="BO65" s="1"/>
      <c r="BP65" s="1"/>
      <c r="BQ65" s="1"/>
      <c r="BR65" s="1"/>
    </row>
    <row r="66" spans="4:70" x14ac:dyDescent="0.3">
      <c r="D66">
        <v>49.9</v>
      </c>
      <c r="E66">
        <v>49.3</v>
      </c>
      <c r="F66">
        <v>24.8</v>
      </c>
      <c r="G66">
        <v>25</v>
      </c>
      <c r="Q66">
        <v>0.41349999999999998</v>
      </c>
      <c r="S66">
        <v>0.51900000000000002</v>
      </c>
      <c r="T66">
        <v>0.504</v>
      </c>
      <c r="U66">
        <v>20.34</v>
      </c>
      <c r="V66">
        <v>13.95</v>
      </c>
      <c r="W66">
        <v>13.35</v>
      </c>
      <c r="X66">
        <f>(Q66-N66)/U66</f>
        <v>2.0329400196656834E-2</v>
      </c>
      <c r="Y66">
        <f t="shared" ref="Y66:Z69" si="111">(S66-O66)/V66</f>
        <v>3.7204301075268821E-2</v>
      </c>
      <c r="Z66">
        <f t="shared" si="111"/>
        <v>3.7752808988764049E-2</v>
      </c>
      <c r="AK66">
        <f t="shared" ref="AK66:AK76" si="112">((D66-G66)-(E66-F66))/LN((D66-G66)/(E66-F66))</f>
        <v>24.699460179495464</v>
      </c>
      <c r="AL66">
        <f>ABS(X66*4200*(G66-F66))</f>
        <v>17.076696165191681</v>
      </c>
      <c r="AM66">
        <f t="shared" ref="AM66:AM76" si="113">ABS(Y66*4200*(E66-D66))</f>
        <v>93.754838709677657</v>
      </c>
      <c r="AN66">
        <f>ABS(Z66*4200*(C66-B66))</f>
        <v>0</v>
      </c>
      <c r="AQ66">
        <v>0.60299999999999998</v>
      </c>
      <c r="AR66">
        <v>1.014</v>
      </c>
      <c r="AS66">
        <v>1.5680000000000001</v>
      </c>
      <c r="AT66">
        <v>0.84099999999999997</v>
      </c>
      <c r="AU66">
        <v>1.3140000000000001</v>
      </c>
      <c r="AV66">
        <v>1.9</v>
      </c>
      <c r="AW66">
        <f t="shared" si="12"/>
        <v>45.465128882751486</v>
      </c>
      <c r="AX66">
        <f t="shared" si="13"/>
        <v>57.340349113320904</v>
      </c>
      <c r="AY66">
        <f t="shared" si="14"/>
        <v>59.112207369945551</v>
      </c>
      <c r="AZ66">
        <f t="shared" ref="AZ66:AZ70" si="114">PI()*(AQ66^2)/4</f>
        <v>0.28557784079478277</v>
      </c>
      <c r="BA66">
        <f t="shared" ref="BA66:BA70" si="115">PI()*((AR66^2)/4-(AT66^2)/4)</f>
        <v>0.25204605160669225</v>
      </c>
      <c r="BB66">
        <f t="shared" ref="BB66:BB70" si="116">PI()*((AS66^2)/4-(AU66^2)/4)</f>
        <v>0.57493344675550739</v>
      </c>
      <c r="BC66" s="2">
        <f t="shared" ref="BC66:BE69" si="117">X66/AZ66</f>
        <v>7.1186896504570232E-2</v>
      </c>
      <c r="BD66">
        <f t="shared" si="117"/>
        <v>0.14760914062373268</v>
      </c>
      <c r="BE66">
        <f t="shared" si="117"/>
        <v>6.5664659451998397E-2</v>
      </c>
      <c r="BF66" s="2" t="e">
        <f t="shared" ref="BF66:BH69" si="118">AL66/(AW66*AJ66)</f>
        <v>#DIV/0!</v>
      </c>
      <c r="BG66">
        <f t="shared" si="118"/>
        <v>6.6198156702055796E-2</v>
      </c>
      <c r="BH66">
        <f t="shared" si="118"/>
        <v>0</v>
      </c>
      <c r="BI66">
        <f t="shared" si="24"/>
        <v>2.4488056446500539E-2</v>
      </c>
      <c r="BJ66">
        <f t="shared" si="25"/>
        <v>3.4153325823394615E-2</v>
      </c>
      <c r="BK66">
        <f t="shared" si="26"/>
        <v>4.1178920790632748E-2</v>
      </c>
      <c r="BL66">
        <f t="shared" si="27"/>
        <v>8.901215322179043E-2</v>
      </c>
      <c r="BM66">
        <f t="shared" si="28"/>
        <v>0.11534710979628464</v>
      </c>
      <c r="BN66">
        <f t="shared" si="29"/>
        <v>0.13764403969602307</v>
      </c>
      <c r="BO66" s="1" t="e">
        <f t="shared" si="30"/>
        <v>#DIV/0!</v>
      </c>
      <c r="BP66" s="1">
        <f t="shared" si="31"/>
        <v>-2.5019235911423049E-2</v>
      </c>
      <c r="BQ66" s="1">
        <f t="shared" si="32"/>
        <v>2.2813996519734633E-2</v>
      </c>
      <c r="BR66" s="1">
        <f t="shared" si="33"/>
        <v>0.13764403969602307</v>
      </c>
    </row>
    <row r="67" spans="4:70" x14ac:dyDescent="0.3">
      <c r="D67">
        <v>49.7</v>
      </c>
      <c r="E67">
        <v>49.2</v>
      </c>
      <c r="F67">
        <v>21</v>
      </c>
      <c r="G67">
        <v>21.2</v>
      </c>
      <c r="Q67">
        <v>0.39400000000000002</v>
      </c>
      <c r="S67">
        <v>0.51900000000000002</v>
      </c>
      <c r="T67">
        <v>0.504</v>
      </c>
      <c r="U67">
        <v>21.18</v>
      </c>
      <c r="V67">
        <v>13.95</v>
      </c>
      <c r="W67">
        <v>13.35</v>
      </c>
      <c r="X67">
        <f>(Q67-N67)/U67</f>
        <v>1.8602455146364497E-2</v>
      </c>
      <c r="Y67">
        <f t="shared" si="111"/>
        <v>3.7204301075268821E-2</v>
      </c>
      <c r="Z67">
        <f t="shared" si="111"/>
        <v>3.7752808988764049E-2</v>
      </c>
      <c r="AK67">
        <f t="shared" si="112"/>
        <v>28.349735447760363</v>
      </c>
      <c r="AL67">
        <f>ABS(X67*4200*(G67-F67))</f>
        <v>15.626062322946122</v>
      </c>
      <c r="AM67">
        <f t="shared" si="113"/>
        <v>78.129032258064527</v>
      </c>
      <c r="AN67">
        <f>ABS(Z67*4200*(C67-B67))</f>
        <v>0</v>
      </c>
      <c r="AQ67">
        <v>0.60299999999999998</v>
      </c>
      <c r="AR67">
        <v>1.014</v>
      </c>
      <c r="AS67">
        <v>1.5680000000000001</v>
      </c>
      <c r="AT67">
        <v>0.84099999999999997</v>
      </c>
      <c r="AU67">
        <v>1.3140000000000001</v>
      </c>
      <c r="AV67">
        <v>1.9</v>
      </c>
      <c r="AW67">
        <f t="shared" si="12"/>
        <v>45.465128882751486</v>
      </c>
      <c r="AX67">
        <f t="shared" si="13"/>
        <v>57.340349113320904</v>
      </c>
      <c r="AY67">
        <f t="shared" si="14"/>
        <v>59.112207369945551</v>
      </c>
      <c r="AZ67">
        <f t="shared" si="114"/>
        <v>0.28557784079478277</v>
      </c>
      <c r="BA67">
        <f t="shared" si="115"/>
        <v>0.25204605160669225</v>
      </c>
      <c r="BB67">
        <f t="shared" si="116"/>
        <v>0.57493344675550739</v>
      </c>
      <c r="BC67" s="2">
        <f t="shared" si="117"/>
        <v>6.5139700946658136E-2</v>
      </c>
      <c r="BD67">
        <f t="shared" si="117"/>
        <v>0.14760914062373268</v>
      </c>
      <c r="BE67">
        <f t="shared" si="117"/>
        <v>6.5664659451998397E-2</v>
      </c>
      <c r="BF67" s="2" t="e">
        <f t="shared" si="118"/>
        <v>#DIV/0!</v>
      </c>
      <c r="BG67">
        <f t="shared" si="118"/>
        <v>4.8062139722353625E-2</v>
      </c>
      <c r="BH67">
        <f t="shared" si="118"/>
        <v>0</v>
      </c>
      <c r="BI67">
        <f t="shared" si="24"/>
        <v>2.4458782619899314E-2</v>
      </c>
      <c r="BJ67">
        <f t="shared" si="25"/>
        <v>3.4112497816476489E-2</v>
      </c>
      <c r="BK67">
        <f t="shared" si="26"/>
        <v>4.1129694156845614E-2</v>
      </c>
      <c r="BL67">
        <f t="shared" si="27"/>
        <v>8.901215322179043E-2</v>
      </c>
      <c r="BM67">
        <f t="shared" si="28"/>
        <v>0.11534710979628464</v>
      </c>
      <c r="BN67">
        <f t="shared" si="29"/>
        <v>0.13764403969602307</v>
      </c>
      <c r="BO67" s="1" t="e">
        <f t="shared" si="30"/>
        <v>#DIV/0!</v>
      </c>
      <c r="BP67" s="1">
        <f t="shared" si="31"/>
        <v>-6.9324455655080108E-3</v>
      </c>
      <c r="BQ67" s="1">
        <f t="shared" si="32"/>
        <v>4.0950013499436805E-2</v>
      </c>
      <c r="BR67" s="1">
        <f t="shared" si="33"/>
        <v>0.13764403969602307</v>
      </c>
    </row>
    <row r="68" spans="4:70" x14ac:dyDescent="0.3">
      <c r="D68">
        <v>49.4</v>
      </c>
      <c r="E68">
        <v>48.8</v>
      </c>
      <c r="F68">
        <v>20.399999999999999</v>
      </c>
      <c r="G68">
        <v>20.8</v>
      </c>
      <c r="Q68">
        <v>0.39300000000000002</v>
      </c>
      <c r="S68">
        <v>0.51900000000000002</v>
      </c>
      <c r="T68">
        <v>0.504</v>
      </c>
      <c r="U68">
        <v>21.37</v>
      </c>
      <c r="V68">
        <v>13.95</v>
      </c>
      <c r="W68">
        <v>13.35</v>
      </c>
      <c r="X68">
        <f>(Q68-N68)/U68</f>
        <v>1.839026672905943E-2</v>
      </c>
      <c r="Y68">
        <f t="shared" si="111"/>
        <v>3.7204301075268821E-2</v>
      </c>
      <c r="Z68">
        <f t="shared" si="111"/>
        <v>3.7752808988764049E-2</v>
      </c>
      <c r="AK68">
        <f t="shared" si="112"/>
        <v>28.499883040551623</v>
      </c>
      <c r="AL68">
        <f>ABS(X68*4200*(G68-F68))</f>
        <v>30.895648104820008</v>
      </c>
      <c r="AM68">
        <f t="shared" si="113"/>
        <v>93.754838709677657</v>
      </c>
      <c r="AN68">
        <f>ABS(Z68*4200*(C68-B68))</f>
        <v>0</v>
      </c>
      <c r="AQ68">
        <v>0.60299999999999998</v>
      </c>
      <c r="AR68">
        <v>1.014</v>
      </c>
      <c r="AS68">
        <v>1.5680000000000001</v>
      </c>
      <c r="AT68">
        <v>0.84099999999999997</v>
      </c>
      <c r="AU68">
        <v>1.3140000000000001</v>
      </c>
      <c r="AV68">
        <v>1.9</v>
      </c>
      <c r="AW68">
        <f t="shared" si="12"/>
        <v>45.465128882751486</v>
      </c>
      <c r="AX68">
        <f t="shared" si="13"/>
        <v>57.340349113320904</v>
      </c>
      <c r="AY68">
        <f t="shared" si="14"/>
        <v>59.112207369945551</v>
      </c>
      <c r="AZ68">
        <f t="shared" si="114"/>
        <v>0.28557784079478277</v>
      </c>
      <c r="BA68">
        <f t="shared" si="115"/>
        <v>0.25204605160669225</v>
      </c>
      <c r="BB68">
        <f t="shared" si="116"/>
        <v>0.57493344675550739</v>
      </c>
      <c r="BC68" s="2">
        <f t="shared" si="117"/>
        <v>6.4396686654251786E-2</v>
      </c>
      <c r="BD68">
        <f t="shared" si="117"/>
        <v>0.14760914062373268</v>
      </c>
      <c r="BE68">
        <f t="shared" si="117"/>
        <v>6.5664659451998397E-2</v>
      </c>
      <c r="BF68" s="2" t="e">
        <f t="shared" si="118"/>
        <v>#DIV/0!</v>
      </c>
      <c r="BG68">
        <f t="shared" si="118"/>
        <v>5.7370717384767934E-2</v>
      </c>
      <c r="BH68">
        <f t="shared" si="118"/>
        <v>0</v>
      </c>
      <c r="BI68">
        <f t="shared" si="24"/>
        <v>2.4455002205356471E-2</v>
      </c>
      <c r="BJ68">
        <f t="shared" si="25"/>
        <v>3.41072252980179E-2</v>
      </c>
      <c r="BK68">
        <f t="shared" si="26"/>
        <v>4.1123337041843226E-2</v>
      </c>
      <c r="BL68">
        <f t="shared" si="27"/>
        <v>8.901215322179043E-2</v>
      </c>
      <c r="BM68">
        <f t="shared" si="28"/>
        <v>0.11534710979628464</v>
      </c>
      <c r="BN68">
        <f t="shared" si="29"/>
        <v>0.13764403969602307</v>
      </c>
      <c r="BO68" s="1" t="e">
        <f t="shared" si="30"/>
        <v>#DIV/0!</v>
      </c>
      <c r="BP68" s="1">
        <f t="shared" si="31"/>
        <v>-1.6247380342924708E-2</v>
      </c>
      <c r="BQ68" s="1">
        <f t="shared" si="32"/>
        <v>3.1641435837022495E-2</v>
      </c>
      <c r="BR68" s="1">
        <f t="shared" si="33"/>
        <v>0.13764403969602307</v>
      </c>
    </row>
    <row r="69" spans="4:70" x14ac:dyDescent="0.3">
      <c r="D69">
        <v>49.2</v>
      </c>
      <c r="E69">
        <v>48.4</v>
      </c>
      <c r="F69">
        <v>20.3</v>
      </c>
      <c r="G69">
        <v>20.8</v>
      </c>
      <c r="Q69">
        <v>0.39200000000000002</v>
      </c>
      <c r="S69">
        <v>0.51900000000000002</v>
      </c>
      <c r="T69">
        <v>0.504</v>
      </c>
      <c r="U69">
        <v>21.42</v>
      </c>
      <c r="V69">
        <v>13.95</v>
      </c>
      <c r="W69">
        <v>13.35</v>
      </c>
      <c r="X69">
        <f>(Q69-N69)/U69</f>
        <v>1.8300653594771243E-2</v>
      </c>
      <c r="Y69">
        <f t="shared" si="111"/>
        <v>3.7204301075268821E-2</v>
      </c>
      <c r="Z69">
        <f t="shared" si="111"/>
        <v>3.7752808988764049E-2</v>
      </c>
      <c r="AK69">
        <f t="shared" si="112"/>
        <v>28.249734511278522</v>
      </c>
      <c r="AL69">
        <f t="shared" ref="AL69:AL76" si="119">X69*4200*(G69-F69)</f>
        <v>38.431372549019606</v>
      </c>
      <c r="AM69">
        <f t="shared" si="113"/>
        <v>125.0064516129039</v>
      </c>
      <c r="AQ69">
        <v>0.60299999999999998</v>
      </c>
      <c r="AR69">
        <v>1.014</v>
      </c>
      <c r="AS69">
        <v>1.5680000000000001</v>
      </c>
      <c r="AT69">
        <v>0.84099999999999997</v>
      </c>
      <c r="AU69">
        <v>1.3140000000000001</v>
      </c>
      <c r="AV69">
        <v>1.9</v>
      </c>
      <c r="AW69">
        <f t="shared" si="12"/>
        <v>45.465128882751486</v>
      </c>
      <c r="AX69">
        <f t="shared" si="13"/>
        <v>57.340349113320904</v>
      </c>
      <c r="AY69">
        <f t="shared" si="14"/>
        <v>59.112207369945551</v>
      </c>
      <c r="AZ69">
        <f t="shared" si="114"/>
        <v>0.28557784079478277</v>
      </c>
      <c r="BA69">
        <f t="shared" si="115"/>
        <v>0.25204605160669225</v>
      </c>
      <c r="BB69">
        <f t="shared" si="116"/>
        <v>0.57493344675550739</v>
      </c>
      <c r="BC69" s="2">
        <f t="shared" si="117"/>
        <v>6.4082890828781616E-2</v>
      </c>
      <c r="BD69">
        <f t="shared" si="117"/>
        <v>0.14760914062373268</v>
      </c>
      <c r="BE69">
        <f t="shared" si="117"/>
        <v>6.5664659451998397E-2</v>
      </c>
      <c r="BF69" s="2" t="e">
        <f t="shared" si="118"/>
        <v>#DIV/0!</v>
      </c>
      <c r="BG69">
        <f t="shared" si="118"/>
        <v>7.7171639012071469E-2</v>
      </c>
      <c r="BH69">
        <f t="shared" si="118"/>
        <v>0</v>
      </c>
      <c r="BI69">
        <f t="shared" si="24"/>
        <v>2.4453392688210319E-2</v>
      </c>
      <c r="BJ69">
        <f t="shared" si="25"/>
        <v>3.4104980515397808E-2</v>
      </c>
      <c r="BK69">
        <f t="shared" si="26"/>
        <v>4.1120630490622326E-2</v>
      </c>
      <c r="BL69">
        <f t="shared" si="27"/>
        <v>8.901215322179043E-2</v>
      </c>
      <c r="BM69">
        <f t="shared" si="28"/>
        <v>0.11534710979628464</v>
      </c>
      <c r="BN69">
        <f t="shared" si="29"/>
        <v>0.13764403969602307</v>
      </c>
      <c r="BO69" s="1" t="e">
        <f t="shared" si="30"/>
        <v>#DIV/0!</v>
      </c>
      <c r="BP69" s="1">
        <f t="shared" si="31"/>
        <v>-3.6051008521449143E-2</v>
      </c>
      <c r="BQ69" s="1">
        <f t="shared" si="32"/>
        <v>1.1840514209718961E-2</v>
      </c>
      <c r="BR69" s="1">
        <f t="shared" si="33"/>
        <v>0.13764403969602307</v>
      </c>
    </row>
    <row r="70" spans="4:70" x14ac:dyDescent="0.3">
      <c r="D70">
        <v>49.5</v>
      </c>
      <c r="E70">
        <v>48.9</v>
      </c>
      <c r="F70">
        <v>20</v>
      </c>
      <c r="G70">
        <v>20.5</v>
      </c>
      <c r="Q70">
        <v>0.3765</v>
      </c>
      <c r="U70">
        <v>20.420000000000002</v>
      </c>
      <c r="X70">
        <f t="shared" ref="X70:X76" si="120">(Q70-N70)/U70</f>
        <v>1.8437806072477962E-2</v>
      </c>
      <c r="AK70">
        <f t="shared" si="112"/>
        <v>28.949971214715124</v>
      </c>
      <c r="AL70">
        <f t="shared" si="119"/>
        <v>38.719392752203717</v>
      </c>
      <c r="AM70">
        <f t="shared" si="113"/>
        <v>0</v>
      </c>
      <c r="AZ70">
        <f t="shared" si="114"/>
        <v>0</v>
      </c>
      <c r="BA70">
        <f t="shared" si="115"/>
        <v>0</v>
      </c>
      <c r="BB70">
        <f t="shared" si="116"/>
        <v>0</v>
      </c>
      <c r="BC70" s="2" t="e">
        <f>X70/AZ70</f>
        <v>#DIV/0!</v>
      </c>
    </row>
    <row r="71" spans="4:70" x14ac:dyDescent="0.3">
      <c r="D71">
        <v>49.4</v>
      </c>
      <c r="E71">
        <v>48.9</v>
      </c>
      <c r="F71">
        <v>19.600000000000001</v>
      </c>
      <c r="G71">
        <v>20.5</v>
      </c>
      <c r="Q71">
        <v>0.54049999999999998</v>
      </c>
      <c r="U71">
        <v>20.36</v>
      </c>
      <c r="X71">
        <f t="shared" si="120"/>
        <v>2.6547151277013754E-2</v>
      </c>
      <c r="AK71">
        <f t="shared" si="112"/>
        <v>29.099541804079387</v>
      </c>
      <c r="AL71">
        <f t="shared" si="119"/>
        <v>100.34823182711183</v>
      </c>
      <c r="AM71">
        <f t="shared" si="113"/>
        <v>0</v>
      </c>
    </row>
    <row r="72" spans="4:70" x14ac:dyDescent="0.3">
      <c r="D72">
        <v>49.6</v>
      </c>
      <c r="E72">
        <v>49.1</v>
      </c>
      <c r="F72">
        <v>20.3</v>
      </c>
      <c r="G72">
        <v>20.6</v>
      </c>
      <c r="Q72">
        <v>0.40050000000000002</v>
      </c>
      <c r="U72">
        <v>45.36</v>
      </c>
      <c r="X72">
        <f t="shared" si="120"/>
        <v>8.8293650793650792E-3</v>
      </c>
      <c r="AK72">
        <f t="shared" si="112"/>
        <v>28.899884659377989</v>
      </c>
      <c r="AL72">
        <f t="shared" si="119"/>
        <v>11.125000000000027</v>
      </c>
      <c r="AM72">
        <f t="shared" si="113"/>
        <v>0</v>
      </c>
    </row>
    <row r="73" spans="4:70" x14ac:dyDescent="0.3">
      <c r="D73">
        <v>49.6</v>
      </c>
      <c r="E73">
        <v>49</v>
      </c>
      <c r="F73">
        <v>20.3</v>
      </c>
      <c r="G73">
        <v>20.7</v>
      </c>
      <c r="Q73">
        <v>0.39850000000000002</v>
      </c>
      <c r="U73">
        <v>45.36</v>
      </c>
      <c r="X73">
        <f t="shared" si="120"/>
        <v>8.7852733686067021E-3</v>
      </c>
      <c r="AK73">
        <f t="shared" si="112"/>
        <v>28.799884258886877</v>
      </c>
      <c r="AL73">
        <f t="shared" si="119"/>
        <v>14.759259259259208</v>
      </c>
      <c r="AM73">
        <f t="shared" si="113"/>
        <v>0</v>
      </c>
    </row>
    <row r="74" spans="4:70" x14ac:dyDescent="0.3">
      <c r="D74">
        <v>49.4</v>
      </c>
      <c r="E74">
        <v>48.8</v>
      </c>
      <c r="F74">
        <v>20</v>
      </c>
      <c r="G74">
        <v>20.3</v>
      </c>
      <c r="Q74">
        <v>0.379</v>
      </c>
      <c r="U74">
        <v>45.39</v>
      </c>
      <c r="X74">
        <f t="shared" si="120"/>
        <v>8.3498567966512442E-3</v>
      </c>
      <c r="AK74">
        <f t="shared" si="112"/>
        <v>28.949740930787652</v>
      </c>
      <c r="AL74">
        <f t="shared" si="119"/>
        <v>10.520819563780593</v>
      </c>
      <c r="AM74">
        <f t="shared" si="113"/>
        <v>0</v>
      </c>
    </row>
    <row r="75" spans="4:70" x14ac:dyDescent="0.3">
      <c r="D75">
        <v>49.5</v>
      </c>
      <c r="E75">
        <v>49</v>
      </c>
      <c r="F75">
        <v>19.8</v>
      </c>
      <c r="G75">
        <v>20.3</v>
      </c>
      <c r="Q75">
        <v>0.379</v>
      </c>
      <c r="U75">
        <v>48.43</v>
      </c>
      <c r="X75">
        <f t="shared" si="120"/>
        <v>7.8257278546355561E-3</v>
      </c>
      <c r="AK75" t="e">
        <f t="shared" si="112"/>
        <v>#DIV/0!</v>
      </c>
      <c r="AL75">
        <f t="shared" si="119"/>
        <v>16.434028494734669</v>
      </c>
      <c r="AM75">
        <f t="shared" si="113"/>
        <v>0</v>
      </c>
    </row>
    <row r="76" spans="4:70" x14ac:dyDescent="0.3">
      <c r="D76">
        <v>49.5</v>
      </c>
      <c r="E76">
        <v>48.8</v>
      </c>
      <c r="F76">
        <v>19.399999999999999</v>
      </c>
      <c r="G76">
        <v>20</v>
      </c>
      <c r="Q76">
        <v>0.35249999999999998</v>
      </c>
      <c r="U76">
        <v>45.21</v>
      </c>
      <c r="X76">
        <f t="shared" si="120"/>
        <v>7.7969475779694755E-3</v>
      </c>
      <c r="AK76">
        <f t="shared" si="112"/>
        <v>29.449971703429853</v>
      </c>
      <c r="AL76">
        <f t="shared" si="119"/>
        <v>19.648307896483125</v>
      </c>
      <c r="AM76">
        <f t="shared" si="1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2022-07-29T14:04:56Z</dcterms:created>
  <dcterms:modified xsi:type="dcterms:W3CDTF">2022-08-10T10:10:41Z</dcterms:modified>
</cp:coreProperties>
</file>